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oumar.diallo\Documents\PBF CDTOC\"/>
    </mc:Choice>
  </mc:AlternateContent>
  <xr:revisionPtr revIDLastSave="0" documentId="13_ncr:1_{6EF0EEE9-EB72-4F18-95C7-4C7AF7F36641}" xr6:coauthVersionLast="44" xr6:coauthVersionMax="45" xr10:uidLastSave="{00000000-0000-0000-0000-000000000000}"/>
  <bookViews>
    <workbookView xWindow="-110" yWindow="-110" windowWidth="19420" windowHeight="10420" xr2:uid="{00000000-000D-0000-FFFF-FFFF00000000}"/>
  </bookViews>
  <sheets>
    <sheet name="Work Plan" sheetId="6" r:id="rId1"/>
    <sheet name="Sheet1" sheetId="7" r:id="rId2"/>
  </sheets>
  <definedNames>
    <definedName name="_xlnm.Print_Area" localSheetId="0">'Work Plan'!$A$1:$X$46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 i="6" l="1"/>
  <c r="W12" i="6"/>
  <c r="W13" i="6"/>
  <c r="U37" i="6" l="1"/>
  <c r="V37" i="6"/>
  <c r="W38" i="6"/>
  <c r="W32" i="6"/>
  <c r="W33" i="6"/>
  <c r="W34" i="6"/>
  <c r="W35" i="6"/>
  <c r="W36" i="6"/>
  <c r="W31" i="6"/>
  <c r="W28" i="6"/>
  <c r="W29" i="6"/>
  <c r="W24" i="6"/>
  <c r="W25" i="6"/>
  <c r="W26" i="6"/>
  <c r="W27" i="6"/>
  <c r="W22" i="6"/>
  <c r="W23" i="6"/>
  <c r="W21" i="6"/>
  <c r="W39" i="6"/>
  <c r="W40" i="6"/>
  <c r="W41" i="6"/>
  <c r="W9" i="6"/>
  <c r="W11" i="6"/>
  <c r="W14" i="6"/>
  <c r="W15" i="6"/>
  <c r="W16" i="6"/>
  <c r="W17" i="6"/>
  <c r="W18" i="6"/>
  <c r="W19" i="6"/>
  <c r="T30" i="6"/>
  <c r="U30" i="6"/>
  <c r="V30" i="6"/>
  <c r="Q30" i="6"/>
  <c r="R30" i="6"/>
  <c r="S30" i="6"/>
  <c r="R37" i="6"/>
  <c r="S37" i="6"/>
  <c r="Q37" i="6"/>
  <c r="R20" i="6"/>
  <c r="S20" i="6"/>
  <c r="T20" i="6"/>
  <c r="U20" i="6"/>
  <c r="V20" i="6"/>
  <c r="R8" i="6"/>
  <c r="S8" i="6"/>
  <c r="T8" i="6"/>
  <c r="U8" i="6"/>
  <c r="V8" i="6"/>
  <c r="T37" i="6" l="1"/>
  <c r="T42" i="6" s="1"/>
  <c r="W30" i="6"/>
  <c r="S42" i="6"/>
  <c r="R42" i="6"/>
  <c r="V42" i="6"/>
  <c r="U42" i="6"/>
  <c r="W37" i="6" l="1"/>
  <c r="R43" i="6"/>
  <c r="R44" i="6" s="1"/>
  <c r="U43" i="6"/>
  <c r="U44" i="6" s="1"/>
  <c r="V43" i="6"/>
  <c r="V44" i="6" s="1"/>
  <c r="T43" i="6"/>
  <c r="T44" i="6" s="1"/>
  <c r="S43" i="6"/>
  <c r="S44" i="6" s="1"/>
  <c r="G18" i="7" l="1"/>
  <c r="G17" i="7"/>
  <c r="G16" i="7"/>
  <c r="G15" i="7"/>
  <c r="G13" i="7"/>
  <c r="G12" i="7"/>
  <c r="E18" i="7"/>
  <c r="E17" i="7"/>
  <c r="E16" i="7"/>
  <c r="E15" i="7"/>
  <c r="E14" i="7"/>
  <c r="E13" i="7"/>
  <c r="E12" i="7"/>
  <c r="C18" i="7"/>
  <c r="D18" i="7" s="1"/>
  <c r="C17" i="7"/>
  <c r="D17" i="7" s="1"/>
  <c r="C15" i="7"/>
  <c r="D15" i="7" s="1"/>
  <c r="C14" i="7"/>
  <c r="D14" i="7" s="1"/>
  <c r="C16" i="7"/>
  <c r="D16" i="7" s="1"/>
  <c r="C13" i="7"/>
  <c r="D13" i="7" s="1"/>
  <c r="C12" i="7"/>
  <c r="D12" i="7" s="1"/>
  <c r="G8" i="7"/>
  <c r="G2" i="7"/>
  <c r="G3" i="7"/>
  <c r="G5" i="7"/>
  <c r="G6" i="7"/>
  <c r="G7" i="7"/>
  <c r="C4" i="7"/>
  <c r="F13" i="7" l="1"/>
  <c r="H13" i="7" s="1"/>
  <c r="F17" i="7"/>
  <c r="H17" i="7" s="1"/>
  <c r="G19" i="7"/>
  <c r="F12" i="7"/>
  <c r="H12" i="7" s="1"/>
  <c r="F16" i="7"/>
  <c r="H16" i="7" s="1"/>
  <c r="E19" i="7"/>
  <c r="F14" i="7"/>
  <c r="H14" i="7" s="1"/>
  <c r="F15" i="7"/>
  <c r="H15" i="7" s="1"/>
  <c r="F18" i="7"/>
  <c r="H18" i="7" s="1"/>
  <c r="C19" i="7"/>
  <c r="G9" i="7"/>
  <c r="E3" i="7"/>
  <c r="E4" i="7"/>
  <c r="E5" i="7"/>
  <c r="E6" i="7"/>
  <c r="E7" i="7"/>
  <c r="E8" i="7"/>
  <c r="Q20" i="6"/>
  <c r="W20" i="6" s="1"/>
  <c r="E2" i="7"/>
  <c r="C3" i="7"/>
  <c r="D3" i="7" s="1"/>
  <c r="C5" i="7"/>
  <c r="D5" i="7" s="1"/>
  <c r="C8" i="7"/>
  <c r="D8" i="7" s="1"/>
  <c r="D2" i="7"/>
  <c r="C7" i="7"/>
  <c r="D7" i="7" s="1"/>
  <c r="C6" i="7"/>
  <c r="D6" i="7" s="1"/>
  <c r="D4" i="7"/>
  <c r="F5" i="7" l="1"/>
  <c r="H5" i="7" s="1"/>
  <c r="F7" i="7"/>
  <c r="H7" i="7" s="1"/>
  <c r="F3" i="7"/>
  <c r="H3" i="7" s="1"/>
  <c r="F4" i="7"/>
  <c r="H4" i="7" s="1"/>
  <c r="F8" i="7"/>
  <c r="H8" i="7" s="1"/>
  <c r="F6" i="7"/>
  <c r="H6" i="7" s="1"/>
  <c r="F2" i="7"/>
  <c r="H2" i="7" s="1"/>
  <c r="E9" i="7"/>
  <c r="C9" i="7"/>
  <c r="Q8" i="6" l="1"/>
  <c r="Q42" i="6" l="1"/>
  <c r="W8" i="6"/>
  <c r="W42" i="6" s="1"/>
  <c r="Q43" i="6" l="1"/>
  <c r="W43" i="6" s="1"/>
  <c r="Q44" i="6" l="1"/>
  <c r="W4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tc={7C47D4BE-62F2-4528-82E9-AD48AF1C5C6F}</author>
    <author>tc={34F20FB9-72B4-4345-B770-C48739B270B5}</author>
    <author>tc={CC702DE0-0046-43B8-8FE2-6DA5E9B1C13B}</author>
  </authors>
  <commentList>
    <comment ref="E14" authorId="0" shapeId="0" xr:uid="{7C47D4BE-62F2-4528-82E9-AD48AF1C5C6F}">
      <text>
        <t>[Threaded comment]
Your version of Excel allows you to read this threaded comment; however, any edits to it will get removed if the file is opened in a newer version of Excel. Learn more: https://go.microsoft.com/fwlink/?linkid=870924
Comment:
    Ongoing or as and when required</t>
      </text>
    </comment>
    <comment ref="E15" authorId="1" shapeId="0" xr:uid="{34F20FB9-72B4-4345-B770-C48739B270B5}">
      <text>
        <t>[Threaded comment]
Your version of Excel allows you to read this threaded comment; however, any edits to it will get removed if the file is opened in a newer version of Excel. Learn more: https://go.microsoft.com/fwlink/?linkid=870924
Comment:
    Ongoing or as and when required</t>
      </text>
    </comment>
    <comment ref="E16" authorId="2" shapeId="0" xr:uid="{CC702DE0-0046-43B8-8FE2-6DA5E9B1C13B}">
      <text>
        <t>[Threaded comment]
Your version of Excel allows you to read this threaded comment; however, any edits to it will get removed if the file is opened in a newer version of Excel. Learn more: https://go.microsoft.com/fwlink/?linkid=870924
Comment:
    Ongoing or as and when required</t>
      </text>
    </comment>
  </commentList>
</comments>
</file>

<file path=xl/sharedStrings.xml><?xml version="1.0" encoding="utf-8"?>
<sst xmlns="http://schemas.openxmlformats.org/spreadsheetml/2006/main" count="318" uniqueCount="119">
  <si>
    <t>Q1</t>
  </si>
  <si>
    <t>Q2</t>
  </si>
  <si>
    <t>Q3</t>
  </si>
  <si>
    <t>Q4</t>
  </si>
  <si>
    <t>TOTAL</t>
  </si>
  <si>
    <t>ISC 7%</t>
  </si>
  <si>
    <t>1. Staff and other personnel</t>
  </si>
  <si>
    <t>2. Supplies, Commodities, Materials</t>
  </si>
  <si>
    <t>3. Equipment, Vehicles, and Furniture (including Depreciation)</t>
  </si>
  <si>
    <t>4. Contractual services (including M and E)</t>
  </si>
  <si>
    <t>5.Travel (including M and E)</t>
  </si>
  <si>
    <t>6. Transfers and Grants to Counterparts</t>
  </si>
  <si>
    <t>7. General Operating and other Direct Costs</t>
  </si>
  <si>
    <t>Travel</t>
  </si>
  <si>
    <t>Output 1.1</t>
  </si>
  <si>
    <t>Output 1.2</t>
  </si>
  <si>
    <t>Output 1.3</t>
  </si>
  <si>
    <t xml:space="preserve">Sub-Total </t>
  </si>
  <si>
    <t>x</t>
  </si>
  <si>
    <t>X</t>
  </si>
  <si>
    <t>Outcome: Rule of Law and Security Institutions have sustainable capacity to effectively prevent, investigate and prosecute drug trafficking and transnational organized crime contributing to sustaining peace and development</t>
  </si>
  <si>
    <t>Output 1.1: National security agencies and justice sectors have improved strategic and operational coordination capacity to prevent, investigate and prosecute drug trafficking and transnational organized crime.</t>
  </si>
  <si>
    <t>Basline</t>
  </si>
  <si>
    <t xml:space="preserve">Activity </t>
  </si>
  <si>
    <r>
      <t xml:space="preserve">Indicator 1.1.1: 
</t>
    </r>
    <r>
      <rPr>
        <sz val="10"/>
        <rFont val="Calibri"/>
        <family val="2"/>
      </rPr>
      <t xml:space="preserve">A National Plan to fight DTOC is developed, endorsed and its implementation advanced </t>
    </r>
  </si>
  <si>
    <r>
      <rPr>
        <b/>
        <sz val="10"/>
        <rFont val="Calibri"/>
        <family val="2"/>
      </rPr>
      <t>Baseline 1.1.2:</t>
    </r>
    <r>
      <rPr>
        <sz val="10"/>
        <rFont val="Calibri"/>
        <family val="2"/>
      </rPr>
      <t xml:space="preserve"> Existing laws do not provide an efficient legislative framework to address </t>
    </r>
    <r>
      <rPr>
        <b/>
        <sz val="10"/>
        <rFont val="Calibri"/>
        <family val="2"/>
      </rPr>
      <t>DTOC 
Target 1.1.2</t>
    </r>
    <r>
      <rPr>
        <sz val="10"/>
        <rFont val="Calibri"/>
        <family val="2"/>
      </rPr>
      <t>: 1 law on anti-money laundering 1 law on witness protection are approved.
The investigation law is revised;</t>
    </r>
  </si>
  <si>
    <r>
      <t xml:space="preserve">Indicator 1.1.2: </t>
    </r>
    <r>
      <rPr>
        <sz val="10"/>
        <rFont val="Calibri"/>
        <family val="2"/>
      </rPr>
      <t>The legal framework relevant to DTOC is approved and in force</t>
    </r>
  </si>
  <si>
    <r>
      <t xml:space="preserve">Indicator 1.1.3: </t>
    </r>
    <r>
      <rPr>
        <sz val="10"/>
        <rFont val="Calibri"/>
        <family val="2"/>
      </rPr>
      <t>Cooperation mechanisms for security and justice are implemented or enhanced at national regional and international level</t>
    </r>
  </si>
  <si>
    <r>
      <rPr>
        <b/>
        <sz val="9"/>
        <rFont val="Calibri"/>
        <family val="2"/>
      </rPr>
      <t xml:space="preserve">Baseline 1.1.3: </t>
    </r>
    <r>
      <rPr>
        <sz val="9"/>
        <rFont val="Calibri"/>
        <family val="2"/>
      </rPr>
      <t xml:space="preserve">National level: COSIPOL and TCU serve for coordination purpose but have not been active lately. 
- Regional level: AIRCOP, WACI, GIABA, ARIWNA platforms exist by Guinea-Bissau active participation is limited
</t>
    </r>
    <r>
      <rPr>
        <b/>
        <sz val="9"/>
        <rFont val="Calibri"/>
        <family val="2"/>
      </rPr>
      <t>Target 1.1.4</t>
    </r>
    <r>
      <rPr>
        <sz val="9"/>
        <rFont val="Calibri"/>
        <family val="2"/>
      </rPr>
      <t>: 2 mechanisms are enhanced 1 at national level and 1 regional level
2 coordination meetings among donors are held and facilitated by the UN to share information on their assistance to rule of law and national security institutions on CDTOC</t>
    </r>
  </si>
  <si>
    <t xml:space="preserve">Indicator 1.1.4: Reliable national data on criminal offenses related to drug and human trafficking is available 
</t>
  </si>
  <si>
    <r>
      <t xml:space="preserve">Baseline 1.1.4: </t>
    </r>
    <r>
      <rPr>
        <sz val="10"/>
        <rFont val="Calibri"/>
        <family val="2"/>
      </rPr>
      <t>No centralized periodic data or analyses on DTOC is available</t>
    </r>
    <r>
      <rPr>
        <b/>
        <sz val="10"/>
        <rFont val="Calibri"/>
        <family val="2"/>
      </rPr>
      <t xml:space="preserve">
Target 1.1.: </t>
    </r>
    <r>
      <rPr>
        <sz val="10"/>
        <rFont val="Calibri"/>
        <family val="2"/>
      </rPr>
      <t xml:space="preserve">Reliable data and information regarding DTOC are available and shared with relevant actors </t>
    </r>
    <r>
      <rPr>
        <b/>
        <sz val="10"/>
        <rFont val="Calibri"/>
        <family val="2"/>
      </rPr>
      <t xml:space="preserve">
</t>
    </r>
  </si>
  <si>
    <r>
      <rPr>
        <b/>
        <sz val="10"/>
        <rFont val="Calibri"/>
        <family val="2"/>
      </rPr>
      <t>A 1.1.1:</t>
    </r>
    <r>
      <rPr>
        <sz val="10"/>
        <rFont val="Calibri"/>
        <family val="2"/>
      </rPr>
      <t xml:space="preserve"> Support the development and implementation of the National Strategic Plan to counter drug trafficking and transnational organized crime in close collaboration with regional and sub-regional organizations.
                                                                              </t>
    </r>
  </si>
  <si>
    <r>
      <t xml:space="preserve">A 1.1.11: </t>
    </r>
    <r>
      <rPr>
        <sz val="10"/>
        <rFont val="Calibri"/>
        <family val="2"/>
        <scheme val="minor"/>
      </rPr>
      <t>Support the inspection services and external oversight mechanisms in rule of law institutions.</t>
    </r>
  </si>
  <si>
    <t>UNODC</t>
  </si>
  <si>
    <r>
      <t xml:space="preserve">Baseline 1.1.1: </t>
    </r>
    <r>
      <rPr>
        <sz val="9"/>
        <rFont val="Calibri"/>
        <family val="2"/>
      </rPr>
      <t>Absence of an up-to-date integrated and inclusive National Plan to fight DTOC.</t>
    </r>
    <r>
      <rPr>
        <b/>
        <sz val="9"/>
        <rFont val="Calibri"/>
        <family val="2"/>
      </rPr>
      <t xml:space="preserve">
Target 1.1.1:</t>
    </r>
    <r>
      <rPr>
        <sz val="9"/>
        <rFont val="Calibri"/>
        <family val="2"/>
      </rPr>
      <t xml:space="preserve"> A National Plan is developed with all the national stakeholders including CSO, endorsed by the national authorities and implemented 
</t>
    </r>
  </si>
  <si>
    <t>Budget 2020</t>
  </si>
  <si>
    <t>Budget 2021</t>
  </si>
  <si>
    <t>UNDP</t>
  </si>
  <si>
    <t>OIM</t>
  </si>
  <si>
    <t>`</t>
  </si>
  <si>
    <t>Local Consultant
Int. Conslultant</t>
  </si>
  <si>
    <t>UNODC
OIM</t>
  </si>
  <si>
    <t xml:space="preserve">Learning Costs
Travel </t>
  </si>
  <si>
    <t xml:space="preserve">Learning Costs </t>
  </si>
  <si>
    <t>ITC Equip
Wkshp</t>
  </si>
  <si>
    <t>UNDP
UNODC</t>
  </si>
  <si>
    <t xml:space="preserve">UNDP
</t>
  </si>
  <si>
    <t>Output 1.2: Security and justice sector institutions have improved capacity to effectively investigate, prosecute and adjudicate drug trafficking / transnational organized crime cases</t>
  </si>
  <si>
    <t xml:space="preserve">Indicator 1.2.1:Training curricula on DTOC are developed and implemented by LEAs </t>
  </si>
  <si>
    <r>
      <t xml:space="preserve">Baseline 1.2.1: </t>
    </r>
    <r>
      <rPr>
        <sz val="10"/>
        <rFont val="Calibri"/>
        <family val="2"/>
      </rPr>
      <t xml:space="preserve">Absence of training curricula on DTOC for LEAs </t>
    </r>
    <r>
      <rPr>
        <b/>
        <sz val="10"/>
        <rFont val="Calibri"/>
        <family val="2"/>
      </rPr>
      <t xml:space="preserve">
Target 1.2.1: T</t>
    </r>
    <r>
      <rPr>
        <sz val="10"/>
        <rFont val="Calibri"/>
        <family val="2"/>
      </rPr>
      <t xml:space="preserve">raining curricula on DTOC are developed and implemented for LEAs’ training sessions  </t>
    </r>
  </si>
  <si>
    <t>Indicator 1.2.2: Number of drug couriers arrested, prosecuted, charged, judged and detained</t>
  </si>
  <si>
    <t xml:space="preserve">Indicator 1.2.4: Number of border posts refurbished and equipped, number of police officers trained on CDTOC, as well on passengers, documents and goods profiling                                                                                    </t>
  </si>
  <si>
    <r>
      <rPr>
        <b/>
        <sz val="10"/>
        <rFont val="Calibri"/>
        <family val="2"/>
      </rPr>
      <t xml:space="preserve">A 1.2.1: </t>
    </r>
    <r>
      <rPr>
        <sz val="10"/>
        <rFont val="Calibri"/>
        <family val="2"/>
      </rPr>
      <t>Provide technical assistance to law enforcement agencies to develop training curricula on detection and investigation of drug trafficking and transnational organized crime, as well as on ethics and gender.</t>
    </r>
  </si>
  <si>
    <r>
      <rPr>
        <b/>
        <sz val="10"/>
        <rFont val="Calibri"/>
        <family val="2"/>
      </rPr>
      <t xml:space="preserve">A 1.2.2: </t>
    </r>
    <r>
      <rPr>
        <sz val="10"/>
        <rFont val="Calibri"/>
        <family val="2"/>
      </rPr>
      <t xml:space="preserve">  Deliver a Training of Trainers Programme to establish an inter-agency pool of national trainers on detection, investigation and prosecution of drug trafficking and transnational organized crime and provide on-site mentoring during the first cycle of national training delivery</t>
    </r>
  </si>
  <si>
    <r>
      <t xml:space="preserve">A 1.2.3: </t>
    </r>
    <r>
      <rPr>
        <sz val="10"/>
        <rFont val="Calibri"/>
        <family val="2"/>
      </rPr>
      <t xml:space="preserve">Support through capacity building trainings, equipments the mandate implementation of specialized units to combat drug trafficking and transnational organized crime. </t>
    </r>
  </si>
  <si>
    <r>
      <rPr>
        <b/>
        <sz val="10"/>
        <rFont val="Calibri"/>
        <family val="2"/>
      </rPr>
      <t xml:space="preserve">A 1.2.4: </t>
    </r>
    <r>
      <rPr>
        <sz val="10"/>
        <rFont val="Calibri"/>
        <family val="2"/>
      </rPr>
      <t>Strengthening the capacity of the Drug Laboratory within the Judiciary Police to analyze a wider spectrum of narcotics</t>
    </r>
  </si>
  <si>
    <r>
      <t xml:space="preserve">Baseline 1.2.2: </t>
    </r>
    <r>
      <rPr>
        <sz val="10"/>
        <rFont val="Calibri"/>
        <family val="2"/>
      </rPr>
      <t>Limited ability to handle the prosecution of DTOC cases and sentenced couriers are granted suspended sentences</t>
    </r>
    <r>
      <rPr>
        <b/>
        <sz val="10"/>
        <rFont val="Calibri"/>
        <family val="2"/>
      </rPr>
      <t xml:space="preserve">. 
Target 1.2.2: </t>
    </r>
    <r>
      <rPr>
        <sz val="10"/>
        <rFont val="Calibri"/>
        <family val="2"/>
      </rPr>
      <t xml:space="preserve">Suspects on DTOC case are prosecuted, sentenced and convicted
</t>
    </r>
  </si>
  <si>
    <t>Indicator 1.2.3: The model police station is expanded</t>
  </si>
  <si>
    <r>
      <rPr>
        <b/>
        <sz val="10"/>
        <rFont val="Calibri"/>
        <family val="2"/>
      </rPr>
      <t xml:space="preserve">A. 1.2.5: </t>
    </r>
    <r>
      <rPr>
        <sz val="10"/>
        <rFont val="Calibri"/>
        <family val="2"/>
      </rPr>
      <t xml:space="preserve">Reinforce the security in Bafata detention facility to host the detainees condemn for DTOC cases    </t>
    </r>
  </si>
  <si>
    <r>
      <rPr>
        <b/>
        <sz val="10"/>
        <rFont val="Calibri"/>
        <family val="2"/>
      </rPr>
      <t xml:space="preserve">A. 1.2.6: </t>
    </r>
    <r>
      <rPr>
        <sz val="10"/>
        <rFont val="Calibri"/>
        <family val="2"/>
      </rPr>
      <t>Support the replication of model police station in close coordination with local community</t>
    </r>
  </si>
  <si>
    <r>
      <t xml:space="preserve">Baseline 1.2.4: </t>
    </r>
    <r>
      <rPr>
        <sz val="10"/>
        <rFont val="Calibri"/>
        <family val="2"/>
      </rPr>
      <t>There are only four refurbished border posts (Djegue, Pirada, Buruntuma and Cuntabane)</t>
    </r>
    <r>
      <rPr>
        <b/>
        <sz val="10"/>
        <rFont val="Calibri"/>
        <family val="2"/>
      </rPr>
      <t xml:space="preserve">
Target 1.2.4: </t>
    </r>
    <r>
      <rPr>
        <sz val="10"/>
        <rFont val="Calibri"/>
        <family val="2"/>
      </rPr>
      <t xml:space="preserve">4 additional border posts (Cambadju, Cacine, Suzana and Dungal) are refurbished and equipped
The LEA staff affected in the border posts are trained, </t>
    </r>
    <r>
      <rPr>
        <b/>
        <sz val="10"/>
        <rFont val="Calibri"/>
        <family val="2"/>
      </rPr>
      <t xml:space="preserve">
</t>
    </r>
  </si>
  <si>
    <r>
      <rPr>
        <b/>
        <sz val="10"/>
        <rFont val="Calibri"/>
        <family val="2"/>
      </rPr>
      <t>A 1.2.9</t>
    </r>
    <r>
      <rPr>
        <sz val="10"/>
        <rFont val="Calibri"/>
        <family val="2"/>
      </rPr>
      <t>:Extend the development of Case Management System on DTOC to the offices of the Prosecutor General and the courts</t>
    </r>
  </si>
  <si>
    <t xml:space="preserve">Local Consultant
Int. Conslultant
Learning Cots
Travel </t>
  </si>
  <si>
    <t xml:space="preserve">Travel
Learning Costs </t>
  </si>
  <si>
    <t xml:space="preserve">ITC Equip
</t>
  </si>
  <si>
    <t xml:space="preserve">Construction
ITC Equipement </t>
  </si>
  <si>
    <t xml:space="preserve">Construction
 </t>
  </si>
  <si>
    <t>UNDP
UNODC
OIM</t>
  </si>
  <si>
    <t xml:space="preserve">Equipment
Learning Costs
Construction </t>
  </si>
  <si>
    <t>ITC Equipment</t>
  </si>
  <si>
    <t xml:space="preserve">Output 1.3: Democratic governance and civilian oversight over the security practices and institutions responsible to combat drug trafficking and transnational organized crime is enhanced.  </t>
  </si>
  <si>
    <t>Indicator 1.3.1: Enhanced capacity amongst civil society partners to monitor, evaluate and report on results on CDTOC of the security and justice sectors</t>
  </si>
  <si>
    <t>Indicator 1.3.2: A national communication campaign on the consequences of drug trafficking in the society is organized in consultation with civil society organizations, in particular youth and women groups</t>
  </si>
  <si>
    <r>
      <rPr>
        <b/>
        <sz val="10"/>
        <rFont val="Calibri"/>
        <family val="2"/>
      </rPr>
      <t>A 1.3.1:</t>
    </r>
    <r>
      <rPr>
        <sz val="10"/>
        <rFont val="Calibri"/>
        <family val="2"/>
      </rPr>
      <t xml:space="preserve"> Convene a series of national consultation and trainings with all leading institutions to clarify the division of labor, mandate and responsibilities among security, justice and civil society actors.</t>
    </r>
  </si>
  <si>
    <r>
      <rPr>
        <b/>
        <sz val="10"/>
        <rFont val="Calibri"/>
        <family val="2"/>
      </rPr>
      <t>A 1.3.2</t>
    </r>
    <r>
      <rPr>
        <sz val="10"/>
        <rFont val="Calibri"/>
        <family val="2"/>
      </rPr>
      <t>: Provide advisory support and dedicated trainings to the new elected legislative, in particular the security, justice and defense committees, to exercise oversight over the security institutions</t>
    </r>
  </si>
  <si>
    <r>
      <rPr>
        <b/>
        <sz val="10"/>
        <rFont val="Calibri"/>
        <family val="2"/>
      </rPr>
      <t>A 1.3.3:</t>
    </r>
    <r>
      <rPr>
        <sz val="10"/>
        <rFont val="Calibri"/>
        <family val="2"/>
      </rPr>
      <t xml:space="preserve"> Enhance and replicate existing community-oriented practices and networks with a focus on analysis the impact and enhance the response of the justice and security institutions to the needs of vulnerable groups, including women, men, boys and girls</t>
    </r>
  </si>
  <si>
    <r>
      <rPr>
        <b/>
        <sz val="10"/>
        <rFont val="Calibri"/>
        <family val="2"/>
      </rPr>
      <t>A 1.3.4</t>
    </r>
    <r>
      <rPr>
        <sz val="10"/>
        <rFont val="Calibri"/>
        <family val="2"/>
      </rPr>
      <t>: Support to the National Drug Observatory to enhance coordination and cooperation between the Government and civil society in particular youth and women groups and act as a platform of Early Warning mechanism on DTOC</t>
    </r>
  </si>
  <si>
    <r>
      <rPr>
        <b/>
        <sz val="10"/>
        <rFont val="Calibri"/>
        <family val="2"/>
      </rPr>
      <t xml:space="preserve">A 1.3.5: </t>
    </r>
    <r>
      <rPr>
        <sz val="10"/>
        <rFont val="Calibri"/>
        <family val="2"/>
      </rPr>
      <t>Strengthen community and national awareness on the risk of drug trafficking and transnational organized crime through awareness raising campaigns engaging women, youth and volunteers’ networks and associations in all the country</t>
    </r>
  </si>
  <si>
    <r>
      <rPr>
        <b/>
        <sz val="10"/>
        <rFont val="Calibri"/>
        <family val="2"/>
      </rPr>
      <t>A 1.3.6:</t>
    </r>
    <r>
      <rPr>
        <sz val="10"/>
        <rFont val="Calibri"/>
        <family val="2"/>
      </rPr>
      <t xml:space="preserve"> Support the creation of an early warning system based on existing vigilance committees and CSOs networks in the region for early detection and prevention of possible cases human trafficking</t>
    </r>
  </si>
  <si>
    <r>
      <t xml:space="preserve">Baseline 1.2.3: </t>
    </r>
    <r>
      <rPr>
        <sz val="9"/>
        <rFont val="Calibri"/>
        <family val="2"/>
      </rPr>
      <t xml:space="preserve">There are only two model police stations within the country (in Bairro Militar in Bissau and in Buba in Quinara region). </t>
    </r>
    <r>
      <rPr>
        <b/>
        <sz val="9"/>
        <rFont val="Calibri"/>
        <family val="2"/>
      </rPr>
      <t xml:space="preserve">
Target 1.2.3: </t>
    </r>
    <r>
      <rPr>
        <sz val="9"/>
        <rFont val="Calibri"/>
        <family val="2"/>
      </rPr>
      <t xml:space="preserve">1 model police station is created in Gabu with involvement of community representatives, including women and youth
</t>
    </r>
  </si>
  <si>
    <r>
      <t>Baseline 1.3.1:</t>
    </r>
    <r>
      <rPr>
        <sz val="9"/>
        <rFont val="Calibri"/>
        <family val="2"/>
      </rPr>
      <t xml:space="preserve"> Lack of information sharing and involvement of civil society and communities on the national threat posed by DTOC and response</t>
    </r>
    <r>
      <rPr>
        <b/>
        <sz val="9"/>
        <rFont val="Calibri"/>
        <family val="2"/>
      </rPr>
      <t xml:space="preserve">
Target 1.3.1: </t>
    </r>
    <r>
      <rPr>
        <sz val="9"/>
        <rFont val="Calibri"/>
        <family val="2"/>
      </rPr>
      <t>1</t>
    </r>
    <r>
      <rPr>
        <b/>
        <sz val="9"/>
        <rFont val="Calibri"/>
        <family val="2"/>
      </rPr>
      <t xml:space="preserve"> </t>
    </r>
    <r>
      <rPr>
        <sz val="9"/>
        <rFont val="Calibri"/>
        <family val="2"/>
      </rPr>
      <t>mapping of civil society organizations and key actors engaged in the CDTOC
At least 1 community surveillance committee is created in 2 regions with involvement of women and youth 
At least 1 report on CDTOC is produced by CSOs</t>
    </r>
  </si>
  <si>
    <r>
      <t xml:space="preserve">Baseline 1.3.2: </t>
    </r>
    <r>
      <rPr>
        <sz val="9"/>
        <rFont val="Calibri"/>
        <family val="2"/>
      </rPr>
      <t xml:space="preserve">Beside the political instrumentalism, there is no public debate on the consequence of drug trafficking in the society
</t>
    </r>
    <r>
      <rPr>
        <b/>
        <sz val="9"/>
        <rFont val="Calibri"/>
        <family val="2"/>
      </rPr>
      <t xml:space="preserve">Target 1.3.2: </t>
    </r>
    <r>
      <rPr>
        <sz val="9"/>
        <rFont val="Calibri"/>
        <family val="2"/>
      </rPr>
      <t xml:space="preserve">1 advocacy strategy on CDTOC
The communities are aware of the real risk/ menace of drug trafficking on the social cohesion </t>
    </r>
  </si>
  <si>
    <t xml:space="preserve">Learning Costs
Communications
Printing 
Travel </t>
  </si>
  <si>
    <t xml:space="preserve">Learning Costs
Travel
Equipment </t>
  </si>
  <si>
    <t xml:space="preserve">Project Management </t>
  </si>
  <si>
    <t>Additional personnel costs</t>
  </si>
  <si>
    <t>Additional Operational Costs</t>
  </si>
  <si>
    <t>Budget for independent final evaluation</t>
  </si>
  <si>
    <t xml:space="preserve">NOB- Project Coordinator
SB4 - Finance &amp; Admin Assit 
UNODC Drug Control and Crime Prevention Officer  </t>
  </si>
  <si>
    <t>Connectivity, Office Supplies, Printing, Fuel</t>
  </si>
  <si>
    <t>Monitoring &amp;Communication budget</t>
  </si>
  <si>
    <t xml:space="preserve">Local Consultant Communications </t>
  </si>
  <si>
    <t>PBF SECRETARIAT Annual Workplan</t>
  </si>
  <si>
    <t xml:space="preserve">Project Title: Strengthening the justice and security sector response to drug trafficking and transnational organized crime to reduce insecurity in Guinea-Bissau (2020-2021) </t>
  </si>
  <si>
    <t xml:space="preserve">Responsible Party </t>
  </si>
  <si>
    <t xml:space="preserve">Budegt Description </t>
  </si>
  <si>
    <t>Resultats</t>
  </si>
  <si>
    <r>
      <t xml:space="preserve">A 1.1.2: </t>
    </r>
    <r>
      <rPr>
        <sz val="10"/>
        <rFont val="Calibri"/>
        <family val="2"/>
        <scheme val="minor"/>
      </rPr>
      <t>Support the elaboration of an internal strategy to combat corruption and improve transparence within the rule of law institutions</t>
    </r>
  </si>
  <si>
    <r>
      <rPr>
        <b/>
        <sz val="10"/>
        <rFont val="Calibri"/>
        <family val="2"/>
      </rPr>
      <t xml:space="preserve">A 1.1.3: </t>
    </r>
    <r>
      <rPr>
        <sz val="10"/>
        <rFont val="Calibri"/>
        <family val="2"/>
      </rPr>
      <t>Support the development and implementation of the National Strategic Plan to prevent and protect victims of human trafficking</t>
    </r>
  </si>
  <si>
    <r>
      <t xml:space="preserve">A 1.1.4: </t>
    </r>
    <r>
      <rPr>
        <sz val="10"/>
        <rFont val="Calibri"/>
        <family val="2"/>
        <scheme val="minor"/>
      </rPr>
      <t>Provide legislative assistance for the review and development of a legal framework to tackle drug trafficking and transnational organized crime</t>
    </r>
  </si>
  <si>
    <r>
      <rPr>
        <b/>
        <sz val="10"/>
        <rFont val="Calibri"/>
        <family val="2"/>
      </rPr>
      <t>A 1.1.5:</t>
    </r>
    <r>
      <rPr>
        <sz val="10"/>
        <rFont val="Calibri"/>
        <family val="2"/>
      </rPr>
      <t xml:space="preserve"> Facilitate discussion sessions with security and justice institutions, key countries (providers and receivers) and organizations to enhance regional cooperation on prevention, investigation and prosecution of drug trafficking and transnational organized crime</t>
    </r>
  </si>
  <si>
    <r>
      <t>A 1.1.7:</t>
    </r>
    <r>
      <rPr>
        <sz val="10"/>
        <rFont val="Calibri"/>
        <family val="2"/>
      </rPr>
      <t xml:space="preserve"> Support inter-agency exchange of information and operational coordination among law enforcement agencies and relevant stakeholders on prevention and investigation of transnational organized crime</t>
    </r>
  </si>
  <si>
    <r>
      <t>A 1.1.8</t>
    </r>
    <r>
      <rPr>
        <sz val="10"/>
        <rFont val="Calibri"/>
        <family val="2"/>
      </rPr>
      <t>:Advisory support to the Superior Council for Police and Internal Security Coordination (COSIPOL)  as the strategic and operational coordination mechanism of Law enforcement agencies on DTOC that affects internal security of the country.</t>
    </r>
  </si>
  <si>
    <r>
      <t>A 1.1.9:</t>
    </r>
    <r>
      <rPr>
        <sz val="10"/>
        <rFont val="Calibri"/>
        <family val="2"/>
      </rPr>
      <t xml:space="preserve"> Advisory support to the Transnational Crime Unit (TCU) Management Board with oversight responsibility over this specialized Unit designated for criminal-intelligence gathering on DTOC</t>
    </r>
  </si>
  <si>
    <r>
      <rPr>
        <b/>
        <sz val="10"/>
        <rFont val="Calibri"/>
        <family val="2"/>
        <scheme val="minor"/>
      </rPr>
      <t xml:space="preserve">A 1.1.10: </t>
    </r>
    <r>
      <rPr>
        <sz val="10"/>
        <rFont val="Calibri"/>
        <family val="2"/>
        <scheme val="minor"/>
      </rPr>
      <t>Enhance capacities of the Ministry of Justice and relevant authorities to produce periodic analysis on data collected on drug and human trafficking</t>
    </r>
  </si>
  <si>
    <t>P</t>
  </si>
  <si>
    <t>U</t>
  </si>
  <si>
    <r>
      <t>A 1.1.6</t>
    </r>
    <r>
      <rPr>
        <sz val="10"/>
        <rFont val="Calibri"/>
        <family val="2"/>
      </rPr>
      <t xml:space="preserve">: Develop and enhance existing strategic and operational coordination mechanisms among security and justice sectors, including law enforcement agencies, and judiciary. </t>
    </r>
  </si>
  <si>
    <r>
      <rPr>
        <b/>
        <sz val="10"/>
        <rFont val="Calibri"/>
        <family val="2"/>
      </rPr>
      <t xml:space="preserve">A 1.2.8: </t>
    </r>
    <r>
      <rPr>
        <sz val="10"/>
        <rFont val="Calibri"/>
        <family val="2"/>
      </rPr>
      <t>Provide technical advisory services and mentoring to the prosecutor’s office to improve its capacity to prosecute crimes related to drug trafficking and transnational organized crime</t>
    </r>
  </si>
  <si>
    <r>
      <rPr>
        <b/>
        <sz val="10"/>
        <rFont val="Calibri"/>
        <family val="2"/>
      </rPr>
      <t xml:space="preserve">A 1.2.7: </t>
    </r>
    <r>
      <rPr>
        <sz val="10"/>
        <rFont val="Calibri"/>
        <family val="2"/>
      </rPr>
      <t xml:space="preserve">Strengthen criminal investigations and border control services through refurbishment, capacity building and equipment  </t>
    </r>
  </si>
  <si>
    <t>Int. Consultant
Local Consultant
Travel</t>
  </si>
  <si>
    <t>IOM</t>
  </si>
  <si>
    <t>U/IOM</t>
  </si>
  <si>
    <t>U/I</t>
  </si>
  <si>
    <t>U/ I</t>
  </si>
  <si>
    <t>P/U</t>
  </si>
  <si>
    <t>P/I</t>
  </si>
  <si>
    <t>P/U/ I</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</si>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</sst>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1"/>
      <color theme="1"/>
      <name val="Calibri"/>
      <family val="2"/>
      <scheme val="minor"/>
    </font>
    <font>
      <b/>
      <sz val="14"/>
      <color indexed="8"/>
      <name val="Calibri"/>
      <family val="2"/>
    </font>
    <font>
      <sz val="10"/>
      <color indexed="8"/>
      <name val="Calibri"/>
      <family val="2"/>
    </font>
    <font>
      <sz val="8"/>
      <name val="Calibri"/>
      <family val="2"/>
    </font>
    <font>
      <b/>
      <sz val="10"/>
      <name val="Calibri"/>
      <family val="2"/>
    </font>
    <font>
      <b/>
      <sz val="11"/>
      <name val="Calibri"/>
      <family val="2"/>
    </font>
    <font>
      <sz val="10"/>
      <name val="Calibri"/>
      <family val="2"/>
    </font>
    <font>
      <b/>
      <sz val="11"/>
      <color theme="1"/>
      <name val="Calibri"/>
      <family val="2"/>
      <scheme val="minor"/>
    </font>
    <font>
      <sz val="10"/>
      <name val="Calibri"/>
      <family val="2"/>
      <scheme val="minor"/>
    </font>
    <font>
      <b/>
      <sz val="10"/>
      <name val="Calibri"/>
      <family val="2"/>
      <scheme val="minor"/>
    </font>
    <font>
      <sz val="9"/>
      <color theme="1"/>
      <name val="Times New Roman"/>
      <family val="1"/>
    </font>
    <font>
      <sz val="9"/>
      <color theme="1"/>
      <name val="Arial"/>
      <family val="2"/>
    </font>
    <font>
      <sz val="11"/>
      <color theme="1"/>
      <name val="Calibri"/>
      <family val="2"/>
      <scheme val="minor"/>
    </font>
    <font>
      <b/>
      <sz val="8"/>
      <name val="Calibri"/>
      <family val="2"/>
    </font>
    <font>
      <sz val="14"/>
      <name val="Calibri"/>
      <family val="2"/>
    </font>
    <font>
      <b/>
      <sz val="10"/>
      <color rgb="FFFF0000"/>
      <name val="Calibri"/>
      <family val="2"/>
      <scheme val="minor"/>
    </font>
    <font>
      <sz val="9"/>
      <name val="Calibri"/>
      <family val="2"/>
    </font>
    <font>
      <b/>
      <sz val="9"/>
      <name val="Calibri"/>
      <family val="2"/>
    </font>
    <font>
      <sz val="8"/>
      <name val="Calibri"/>
      <family val="2"/>
      <scheme val="minor"/>
    </font>
    <font>
      <b/>
      <sz val="12"/>
      <color indexed="8"/>
      <name val="Calibri"/>
      <family val="2"/>
      <scheme val="minor"/>
    </font>
    <font>
      <b/>
      <sz val="12"/>
      <name val="Calibri"/>
      <family val="2"/>
      <scheme val="minor"/>
    </font>
    <font>
      <b/>
      <sz val="12"/>
      <color theme="1"/>
      <name val="Calibri"/>
      <family val="2"/>
      <scheme val="minor"/>
    </font>
    <font>
      <sz val="10"/>
      <color indexed="8"/>
      <name val="Calibri"/>
      <family val="2"/>
      <scheme val="minor"/>
    </font>
    <font>
      <b/>
      <sz val="11"/>
      <name val="Calibri"/>
      <family val="2"/>
      <scheme val="minor"/>
    </font>
    <font>
      <i/>
      <sz val="11"/>
      <color theme="1"/>
      <name val="Calibri"/>
      <family val="2"/>
      <scheme val="minor"/>
    </font>
    <font>
      <sz val="10"/>
      <color theme="1"/>
      <name val="Calibri"/>
      <family val="2"/>
      <scheme val="minor"/>
    </font>
    <font>
      <sz val="16"/>
      <name val="Calibri"/>
      <family val="2"/>
    </font>
    <font>
      <b/>
      <sz val="16"/>
      <color theme="1"/>
      <name val="Calibri"/>
      <family val="2"/>
      <scheme val="minor"/>
    </font>
  </fonts>
  <fills count="17">
    <fill>
      <patternFill patternType="none"/>
    </fill>
    <fill>
      <patternFill patternType="gray125"/>
    </fill>
    <fill>
      <patternFill patternType="solid">
        <fgColor indexed="44"/>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D0CECE"/>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2" fillId="0" borderId="0" applyFont="0" applyFill="0" applyBorder="0" applyAlignment="0" applyProtection="0"/>
  </cellStyleXfs>
  <cellXfs count="326">
    <xf numFmtId="0" fontId="0" fillId="0" borderId="0" xfId="0"/>
    <xf numFmtId="0" fontId="2" fillId="0" borderId="0" xfId="0" applyFont="1"/>
    <xf numFmtId="0" fontId="0" fillId="0" borderId="0" xfId="0" applyAlignment="1">
      <alignment vertical="top"/>
    </xf>
    <xf numFmtId="0" fontId="0" fillId="0" borderId="0" xfId="0" applyAlignment="1">
      <alignment horizontal="center" vertical="top"/>
    </xf>
    <xf numFmtId="0" fontId="0" fillId="0" borderId="0" xfId="0" applyBorder="1"/>
    <xf numFmtId="0" fontId="2" fillId="0" borderId="0" xfId="0" applyFont="1" applyBorder="1"/>
    <xf numFmtId="0" fontId="1" fillId="0" borderId="0" xfId="0" applyFont="1" applyBorder="1" applyAlignment="1">
      <alignment vertical="center"/>
    </xf>
    <xf numFmtId="0" fontId="1" fillId="0" borderId="0" xfId="0" applyFont="1" applyBorder="1" applyAlignment="1">
      <alignment horizontal="center" vertical="top"/>
    </xf>
    <xf numFmtId="0" fontId="1" fillId="0" borderId="0" xfId="0" applyFont="1" applyBorder="1" applyAlignment="1">
      <alignment vertical="top"/>
    </xf>
    <xf numFmtId="0" fontId="1" fillId="0" borderId="0" xfId="0" applyFont="1" applyBorder="1" applyAlignment="1">
      <alignment horizontal="center" vertical="center"/>
    </xf>
    <xf numFmtId="3" fontId="0" fillId="0" borderId="0" xfId="0" applyNumberFormat="1"/>
    <xf numFmtId="0" fontId="10" fillId="6" borderId="2" xfId="0" applyFont="1" applyFill="1" applyBorder="1" applyAlignment="1">
      <alignment horizontal="left" vertical="center" wrapText="1"/>
    </xf>
    <xf numFmtId="3" fontId="11" fillId="6" borderId="9" xfId="0" applyNumberFormat="1" applyFont="1" applyFill="1" applyBorder="1" applyAlignment="1">
      <alignment horizontal="right" vertical="center" wrapText="1"/>
    </xf>
    <xf numFmtId="0" fontId="10" fillId="6" borderId="24" xfId="0" applyFont="1" applyFill="1" applyBorder="1" applyAlignment="1">
      <alignment horizontal="left" vertical="center" wrapText="1"/>
    </xf>
    <xf numFmtId="3" fontId="11" fillId="6" borderId="5" xfId="0" applyNumberFormat="1" applyFont="1" applyFill="1" applyBorder="1" applyAlignment="1">
      <alignment horizontal="right" vertical="center" wrapText="1"/>
    </xf>
    <xf numFmtId="0" fontId="0" fillId="7" borderId="0" xfId="0" applyFill="1"/>
    <xf numFmtId="0" fontId="0" fillId="8" borderId="0" xfId="0" applyFill="1"/>
    <xf numFmtId="0" fontId="0" fillId="10" borderId="0" xfId="0" applyFill="1"/>
    <xf numFmtId="0" fontId="0" fillId="9" borderId="0" xfId="0" applyFill="1"/>
    <xf numFmtId="0" fontId="0" fillId="11" borderId="0" xfId="0" applyFill="1"/>
    <xf numFmtId="0" fontId="0" fillId="12" borderId="0" xfId="0" applyFill="1"/>
    <xf numFmtId="0" fontId="0" fillId="13" borderId="0" xfId="0" applyFill="1"/>
    <xf numFmtId="0" fontId="0" fillId="14" borderId="0" xfId="0" applyFill="1"/>
    <xf numFmtId="3" fontId="10" fillId="6" borderId="2" xfId="0" applyNumberFormat="1" applyFont="1" applyFill="1" applyBorder="1" applyAlignment="1">
      <alignment horizontal="right" vertical="center" wrapText="1"/>
    </xf>
    <xf numFmtId="3" fontId="10" fillId="6" borderId="24" xfId="0" applyNumberFormat="1" applyFont="1" applyFill="1" applyBorder="1" applyAlignment="1">
      <alignment horizontal="right" vertical="center" wrapText="1"/>
    </xf>
    <xf numFmtId="3" fontId="0" fillId="7" borderId="0" xfId="0" applyNumberFormat="1" applyFill="1"/>
    <xf numFmtId="0" fontId="9" fillId="0" borderId="3" xfId="0" applyFont="1" applyFill="1" applyBorder="1" applyAlignment="1">
      <alignment vertical="top" wrapText="1"/>
    </xf>
    <xf numFmtId="0" fontId="4" fillId="2" borderId="22" xfId="0" applyFont="1" applyFill="1" applyBorder="1" applyAlignment="1">
      <alignment vertical="top" wrapText="1"/>
    </xf>
    <xf numFmtId="0" fontId="4" fillId="2" borderId="23" xfId="0" applyFont="1" applyFill="1" applyBorder="1" applyAlignment="1">
      <alignment vertical="top" wrapText="1"/>
    </xf>
    <xf numFmtId="0" fontId="1" fillId="0" borderId="0" xfId="0" applyFont="1" applyBorder="1" applyAlignment="1">
      <alignment horizontal="center" vertical="center"/>
    </xf>
    <xf numFmtId="164" fontId="2" fillId="0" borderId="0" xfId="0" applyNumberFormat="1" applyFont="1" applyBorder="1"/>
    <xf numFmtId="3" fontId="0" fillId="0" borderId="0" xfId="0" applyNumberFormat="1" applyBorder="1"/>
    <xf numFmtId="0" fontId="13" fillId="5" borderId="13" xfId="0" applyFont="1" applyFill="1" applyBorder="1" applyAlignment="1">
      <alignment horizontal="center" wrapText="1"/>
    </xf>
    <xf numFmtId="0" fontId="6" fillId="0" borderId="13" xfId="0" applyFont="1" applyBorder="1" applyAlignment="1">
      <alignment horizontal="left" vertical="top" wrapText="1"/>
    </xf>
    <xf numFmtId="0" fontId="15" fillId="0" borderId="4" xfId="0" applyFont="1" applyFill="1" applyBorder="1" applyAlignment="1">
      <alignment vertical="top" wrapText="1"/>
    </xf>
    <xf numFmtId="0" fontId="2" fillId="0" borderId="0" xfId="0" applyFont="1" applyFill="1" applyAlignment="1">
      <alignment wrapText="1"/>
    </xf>
    <xf numFmtId="164" fontId="0" fillId="0" borderId="0" xfId="0" applyNumberFormat="1" applyBorder="1"/>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4" xfId="0" applyFont="1" applyFill="1" applyBorder="1" applyAlignment="1">
      <alignment horizontal="left" vertical="top" wrapText="1"/>
    </xf>
    <xf numFmtId="0" fontId="4" fillId="0" borderId="16" xfId="0" applyFont="1" applyBorder="1" applyAlignment="1">
      <alignment horizontal="left" vertical="top" wrapText="1"/>
    </xf>
    <xf numFmtId="0" fontId="9" fillId="0" borderId="3" xfId="0" applyFont="1" applyFill="1" applyBorder="1" applyAlignment="1">
      <alignment horizontal="left" vertical="top" wrapText="1"/>
    </xf>
    <xf numFmtId="0" fontId="6" fillId="0" borderId="31" xfId="0" applyFont="1" applyBorder="1" applyAlignment="1">
      <alignment horizontal="center" vertical="center" wrapText="1"/>
    </xf>
    <xf numFmtId="0" fontId="6" fillId="0" borderId="8" xfId="0" applyFont="1" applyBorder="1" applyAlignment="1">
      <alignment horizontal="left" vertical="top" wrapText="1"/>
    </xf>
    <xf numFmtId="0" fontId="6" fillId="0" borderId="7" xfId="0" applyFont="1" applyBorder="1" applyAlignment="1">
      <alignment horizontal="center" vertical="center" wrapText="1"/>
    </xf>
    <xf numFmtId="0" fontId="1" fillId="0" borderId="0" xfId="0" applyFont="1" applyBorder="1" applyAlignment="1">
      <alignment horizontal="center" vertical="center"/>
    </xf>
    <xf numFmtId="0" fontId="4" fillId="0" borderId="27" xfId="0" applyFont="1" applyBorder="1" applyAlignment="1">
      <alignment horizontal="left" vertical="top" wrapText="1"/>
    </xf>
    <xf numFmtId="0" fontId="13" fillId="5" borderId="49" xfId="0" applyFont="1" applyFill="1" applyBorder="1" applyAlignment="1">
      <alignment horizontal="center" wrapText="1"/>
    </xf>
    <xf numFmtId="0" fontId="13" fillId="5" borderId="47" xfId="0" applyFont="1" applyFill="1" applyBorder="1" applyAlignment="1">
      <alignment horizontal="center" wrapText="1"/>
    </xf>
    <xf numFmtId="0" fontId="13" fillId="5" borderId="50" xfId="0" applyFont="1" applyFill="1" applyBorder="1" applyAlignment="1">
      <alignment horizontal="center" wrapText="1"/>
    </xf>
    <xf numFmtId="0" fontId="6" fillId="0" borderId="31" xfId="0" applyFont="1" applyBorder="1" applyAlignment="1">
      <alignment vertical="top" wrapText="1"/>
    </xf>
    <xf numFmtId="0" fontId="14" fillId="0" borderId="29" xfId="0" applyFont="1" applyFill="1" applyBorder="1" applyAlignment="1">
      <alignment horizontal="center" vertical="center" wrapText="1"/>
    </xf>
    <xf numFmtId="0" fontId="6" fillId="0" borderId="10" xfId="0" applyFont="1" applyBorder="1" applyAlignment="1">
      <alignment horizontal="center" vertical="top" wrapText="1"/>
    </xf>
    <xf numFmtId="0" fontId="6" fillId="0" borderId="36" xfId="0" applyFont="1" applyBorder="1" applyAlignment="1">
      <alignment vertical="top" wrapText="1"/>
    </xf>
    <xf numFmtId="0" fontId="4" fillId="0" borderId="31" xfId="0" applyFont="1" applyBorder="1" applyAlignment="1">
      <alignment vertical="top" wrapText="1"/>
    </xf>
    <xf numFmtId="0" fontId="8" fillId="0" borderId="48" xfId="0" applyFont="1" applyFill="1" applyBorder="1" applyAlignment="1">
      <alignment vertical="top" wrapText="1"/>
    </xf>
    <xf numFmtId="0" fontId="9" fillId="0" borderId="48" xfId="0" applyFont="1" applyFill="1" applyBorder="1" applyAlignment="1">
      <alignment vertical="top" wrapText="1"/>
    </xf>
    <xf numFmtId="0" fontId="6" fillId="0" borderId="54" xfId="0" applyFont="1" applyBorder="1" applyAlignment="1">
      <alignment vertical="top" wrapText="1"/>
    </xf>
    <xf numFmtId="0" fontId="4" fillId="0" borderId="48" xfId="0" applyFont="1" applyBorder="1" applyAlignment="1">
      <alignment vertical="top" wrapText="1"/>
    </xf>
    <xf numFmtId="0" fontId="14" fillId="0" borderId="54" xfId="0" applyFont="1" applyFill="1" applyBorder="1" applyAlignment="1">
      <alignment vertical="center" wrapText="1"/>
    </xf>
    <xf numFmtId="0" fontId="6" fillId="0" borderId="17" xfId="0" applyFont="1" applyBorder="1" applyAlignment="1">
      <alignment horizontal="left" vertical="top" wrapText="1"/>
    </xf>
    <xf numFmtId="0" fontId="14" fillId="0" borderId="19" xfId="0"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0" fontId="6" fillId="0" borderId="46" xfId="0" applyFont="1" applyBorder="1" applyAlignment="1">
      <alignment horizontal="center" vertical="center" wrapText="1"/>
    </xf>
    <xf numFmtId="3" fontId="19" fillId="3" borderId="2" xfId="0" applyNumberFormat="1" applyFont="1" applyFill="1" applyBorder="1" applyAlignment="1">
      <alignment vertical="center"/>
    </xf>
    <xf numFmtId="0" fontId="6" fillId="0" borderId="48" xfId="0" applyFont="1" applyFill="1" applyBorder="1" applyAlignment="1">
      <alignment horizontal="center" vertical="center" wrapText="1"/>
    </xf>
    <xf numFmtId="164" fontId="20" fillId="3" borderId="38" xfId="1" applyNumberFormat="1" applyFont="1" applyFill="1" applyBorder="1" applyAlignment="1">
      <alignment vertical="center" wrapText="1"/>
    </xf>
    <xf numFmtId="0" fontId="6" fillId="0" borderId="46" xfId="0" applyFont="1" applyBorder="1" applyAlignment="1">
      <alignment vertical="top" wrapText="1"/>
    </xf>
    <xf numFmtId="3" fontId="20" fillId="3" borderId="2" xfId="0" applyNumberFormat="1" applyFont="1" applyFill="1" applyBorder="1" applyAlignment="1">
      <alignment vertical="center"/>
    </xf>
    <xf numFmtId="3" fontId="19" fillId="3" borderId="2" xfId="0" applyNumberFormat="1" applyFont="1" applyFill="1" applyBorder="1" applyAlignment="1"/>
    <xf numFmtId="164" fontId="23" fillId="3" borderId="20" xfId="1" applyNumberFormat="1" applyFont="1" applyFill="1" applyBorder="1" applyAlignment="1">
      <alignment horizontal="left" vertical="top" wrapText="1"/>
    </xf>
    <xf numFmtId="0" fontId="12" fillId="0" borderId="0" xfId="0" applyFont="1"/>
    <xf numFmtId="3" fontId="12" fillId="0" borderId="0" xfId="0" applyNumberFormat="1" applyFont="1" applyAlignment="1">
      <alignment horizontal="center"/>
    </xf>
    <xf numFmtId="3" fontId="12" fillId="0" borderId="0" xfId="0" applyNumberFormat="1" applyFont="1"/>
    <xf numFmtId="3" fontId="7" fillId="3" borderId="25" xfId="0" applyNumberFormat="1" applyFont="1" applyFill="1" applyBorder="1" applyAlignment="1">
      <alignment horizontal="center" vertical="center"/>
    </xf>
    <xf numFmtId="3" fontId="7" fillId="0" borderId="0" xfId="0" applyNumberFormat="1" applyFont="1" applyBorder="1" applyAlignment="1">
      <alignment horizontal="center"/>
    </xf>
    <xf numFmtId="3" fontId="24" fillId="0" borderId="2" xfId="0" applyNumberFormat="1" applyFont="1" applyBorder="1"/>
    <xf numFmtId="3" fontId="24" fillId="0" borderId="21" xfId="0" applyNumberFormat="1" applyFont="1" applyBorder="1"/>
    <xf numFmtId="3" fontId="24" fillId="0" borderId="25" xfId="0" applyNumberFormat="1" applyFont="1" applyBorder="1"/>
    <xf numFmtId="3" fontId="24" fillId="3" borderId="9" xfId="0" applyNumberFormat="1" applyFont="1" applyFill="1" applyBorder="1" applyAlignment="1">
      <alignment horizontal="center"/>
    </xf>
    <xf numFmtId="164" fontId="8" fillId="3" borderId="1" xfId="1" applyNumberFormat="1" applyFont="1" applyFill="1" applyBorder="1" applyAlignment="1">
      <alignment horizontal="center" vertical="center" wrapText="1"/>
    </xf>
    <xf numFmtId="164" fontId="8" fillId="15" borderId="1" xfId="1" applyNumberFormat="1" applyFont="1" applyFill="1" applyBorder="1" applyAlignment="1">
      <alignment horizontal="center" vertical="center" wrapText="1"/>
    </xf>
    <xf numFmtId="164" fontId="8" fillId="3" borderId="46" xfId="1" applyNumberFormat="1" applyFont="1" applyFill="1" applyBorder="1" applyAlignment="1">
      <alignment horizontal="center" vertical="center" wrapText="1"/>
    </xf>
    <xf numFmtId="164" fontId="8" fillId="15" borderId="46" xfId="1" applyNumberFormat="1" applyFont="1" applyFill="1" applyBorder="1" applyAlignment="1">
      <alignment vertical="center" wrapText="1"/>
    </xf>
    <xf numFmtId="164" fontId="8" fillId="15" borderId="1" xfId="1" applyNumberFormat="1" applyFont="1" applyFill="1" applyBorder="1" applyAlignment="1">
      <alignment vertical="center" wrapText="1"/>
    </xf>
    <xf numFmtId="164" fontId="8" fillId="15" borderId="46" xfId="1" applyNumberFormat="1" applyFont="1" applyFill="1" applyBorder="1" applyAlignment="1">
      <alignment horizontal="center" vertical="center" wrapText="1"/>
    </xf>
    <xf numFmtId="164" fontId="8" fillId="3" borderId="54" xfId="1" applyNumberFormat="1" applyFont="1" applyFill="1" applyBorder="1" applyAlignment="1">
      <alignment vertical="center" wrapText="1"/>
    </xf>
    <xf numFmtId="164" fontId="8" fillId="3" borderId="1" xfId="1" applyNumberFormat="1" applyFont="1" applyFill="1" applyBorder="1" applyAlignment="1">
      <alignment vertical="center" wrapText="1"/>
    </xf>
    <xf numFmtId="164" fontId="8" fillId="3" borderId="7" xfId="1" applyNumberFormat="1" applyFont="1" applyFill="1" applyBorder="1" applyAlignment="1">
      <alignment horizontal="center" vertical="center" wrapText="1"/>
    </xf>
    <xf numFmtId="164" fontId="8" fillId="15" borderId="7" xfId="1" applyNumberFormat="1" applyFont="1" applyFill="1" applyBorder="1" applyAlignment="1">
      <alignment horizontal="center" vertical="center" wrapText="1"/>
    </xf>
    <xf numFmtId="164" fontId="8" fillId="3" borderId="6" xfId="1" applyNumberFormat="1" applyFont="1" applyFill="1" applyBorder="1" applyAlignment="1">
      <alignment horizontal="center" vertical="center" wrapText="1"/>
    </xf>
    <xf numFmtId="164" fontId="8" fillId="16" borderId="46" xfId="1" applyNumberFormat="1" applyFont="1" applyFill="1" applyBorder="1" applyAlignment="1">
      <alignment vertical="center" wrapText="1"/>
    </xf>
    <xf numFmtId="164" fontId="8" fillId="16" borderId="46" xfId="1" applyNumberFormat="1" applyFont="1" applyFill="1" applyBorder="1" applyAlignment="1">
      <alignment horizontal="center" vertical="center" wrapText="1"/>
    </xf>
    <xf numFmtId="164" fontId="8" fillId="16" borderId="1" xfId="1" applyNumberFormat="1" applyFont="1" applyFill="1" applyBorder="1" applyAlignment="1">
      <alignment vertical="center" wrapText="1"/>
    </xf>
    <xf numFmtId="164" fontId="8" fillId="16" borderId="1" xfId="1" applyNumberFormat="1" applyFont="1" applyFill="1" applyBorder="1" applyAlignment="1">
      <alignment horizontal="center" vertical="center" wrapText="1"/>
    </xf>
    <xf numFmtId="164" fontId="25" fillId="3" borderId="46" xfId="1" applyNumberFormat="1" applyFont="1" applyFill="1" applyBorder="1" applyAlignment="1">
      <alignment vertical="center" wrapText="1"/>
    </xf>
    <xf numFmtId="164" fontId="25" fillId="3" borderId="46" xfId="1" applyNumberFormat="1" applyFont="1" applyFill="1" applyBorder="1" applyAlignment="1">
      <alignment horizontal="center" vertical="center" wrapText="1"/>
    </xf>
    <xf numFmtId="164" fontId="25" fillId="15" borderId="46" xfId="1" applyNumberFormat="1" applyFont="1" applyFill="1" applyBorder="1" applyAlignment="1">
      <alignment vertical="center" wrapText="1"/>
    </xf>
    <xf numFmtId="164" fontId="25" fillId="3" borderId="1" xfId="1" applyNumberFormat="1" applyFont="1" applyFill="1" applyBorder="1" applyAlignment="1">
      <alignment vertical="center" wrapText="1"/>
    </xf>
    <xf numFmtId="164" fontId="25" fillId="3" borderId="1" xfId="1" applyNumberFormat="1" applyFont="1" applyFill="1" applyBorder="1" applyAlignment="1">
      <alignment horizontal="center" vertical="center" wrapText="1"/>
    </xf>
    <xf numFmtId="164" fontId="25" fillId="15" borderId="1" xfId="1" applyNumberFormat="1" applyFont="1" applyFill="1" applyBorder="1" applyAlignment="1">
      <alignment vertical="center" wrapText="1"/>
    </xf>
    <xf numFmtId="164" fontId="25" fillId="15" borderId="46" xfId="1" applyNumberFormat="1" applyFont="1" applyFill="1" applyBorder="1" applyAlignment="1">
      <alignment horizontal="center" vertical="center" wrapText="1"/>
    </xf>
    <xf numFmtId="164" fontId="25" fillId="15" borderId="1" xfId="1" applyNumberFormat="1" applyFont="1" applyFill="1" applyBorder="1" applyAlignment="1">
      <alignment horizontal="center" vertical="center" wrapText="1"/>
    </xf>
    <xf numFmtId="164" fontId="8" fillId="3" borderId="33" xfId="1" applyNumberFormat="1" applyFont="1" applyFill="1" applyBorder="1" applyAlignment="1">
      <alignment horizontal="right" vertical="center" wrapText="1"/>
    </xf>
    <xf numFmtId="0" fontId="8" fillId="3" borderId="46" xfId="0" applyFont="1" applyFill="1" applyBorder="1" applyAlignment="1">
      <alignment horizontal="justify" vertical="center" wrapText="1"/>
    </xf>
    <xf numFmtId="3" fontId="21" fillId="0" borderId="21" xfId="0" applyNumberFormat="1" applyFont="1" applyBorder="1" applyAlignment="1">
      <alignment horizontal="center"/>
    </xf>
    <xf numFmtId="164" fontId="21" fillId="0" borderId="2" xfId="0" applyNumberFormat="1" applyFont="1" applyBorder="1"/>
    <xf numFmtId="164" fontId="21" fillId="0" borderId="25" xfId="0" applyNumberFormat="1" applyFont="1" applyBorder="1"/>
    <xf numFmtId="3" fontId="4" fillId="3" borderId="22" xfId="0" applyNumberFormat="1" applyFont="1" applyFill="1" applyBorder="1" applyAlignment="1">
      <alignment horizontal="center" vertical="center" wrapText="1"/>
    </xf>
    <xf numFmtId="3" fontId="4" fillId="3" borderId="52" xfId="0" applyNumberFormat="1"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39" xfId="0" applyFont="1" applyFill="1" applyBorder="1" applyAlignment="1">
      <alignment horizontal="justify" vertical="center" wrapText="1"/>
    </xf>
    <xf numFmtId="0" fontId="18" fillId="0" borderId="48" xfId="0" applyFont="1" applyFill="1" applyBorder="1" applyAlignment="1">
      <alignment horizontal="center" vertical="center" wrapText="1"/>
    </xf>
    <xf numFmtId="0" fontId="5" fillId="2" borderId="21" xfId="0" applyFont="1" applyFill="1" applyBorder="1" applyAlignment="1">
      <alignment vertical="top" wrapText="1"/>
    </xf>
    <xf numFmtId="164" fontId="8" fillId="3" borderId="29" xfId="1" applyNumberFormat="1" applyFont="1" applyFill="1" applyBorder="1" applyAlignment="1">
      <alignment horizontal="center" vertical="center" wrapText="1"/>
    </xf>
    <xf numFmtId="164" fontId="8" fillId="3" borderId="59" xfId="1" applyNumberFormat="1" applyFont="1" applyFill="1" applyBorder="1" applyAlignment="1">
      <alignment horizontal="center" vertical="center" wrapText="1"/>
    </xf>
    <xf numFmtId="164" fontId="8" fillId="3" borderId="59" xfId="1" applyNumberFormat="1" applyFont="1" applyFill="1" applyBorder="1" applyAlignment="1">
      <alignment vertical="center" wrapText="1"/>
    </xf>
    <xf numFmtId="164" fontId="8" fillId="3" borderId="19" xfId="1" applyNumberFormat="1" applyFont="1" applyFill="1" applyBorder="1" applyAlignment="1">
      <alignment horizontal="center" vertical="center" wrapText="1"/>
    </xf>
    <xf numFmtId="164" fontId="8" fillId="16" borderId="59" xfId="1" applyNumberFormat="1" applyFont="1" applyFill="1" applyBorder="1" applyAlignment="1">
      <alignment horizontal="center" vertical="center" wrapText="1"/>
    </xf>
    <xf numFmtId="164" fontId="8" fillId="16" borderId="29" xfId="1" applyNumberFormat="1" applyFont="1" applyFill="1" applyBorder="1" applyAlignment="1">
      <alignment horizontal="center" vertical="center" wrapText="1"/>
    </xf>
    <xf numFmtId="164" fontId="25" fillId="3" borderId="59" xfId="1" applyNumberFormat="1" applyFont="1" applyFill="1" applyBorder="1" applyAlignment="1">
      <alignment horizontal="center" vertical="center" wrapText="1"/>
    </xf>
    <xf numFmtId="164" fontId="25" fillId="3" borderId="29" xfId="1" applyNumberFormat="1" applyFont="1" applyFill="1" applyBorder="1" applyAlignment="1">
      <alignment horizontal="center" vertical="center" wrapText="1"/>
    </xf>
    <xf numFmtId="164" fontId="8" fillId="3" borderId="51" xfId="1" applyNumberFormat="1" applyFont="1" applyFill="1" applyBorder="1" applyAlignment="1">
      <alignment horizontal="right" vertical="center" wrapText="1"/>
    </xf>
    <xf numFmtId="164" fontId="20" fillId="3" borderId="34" xfId="1" applyNumberFormat="1" applyFont="1" applyFill="1" applyBorder="1" applyAlignment="1">
      <alignment vertical="center" wrapText="1"/>
    </xf>
    <xf numFmtId="164" fontId="20" fillId="3" borderId="9" xfId="1" applyNumberFormat="1" applyFont="1" applyFill="1" applyBorder="1" applyAlignment="1">
      <alignment vertical="center" wrapText="1"/>
    </xf>
    <xf numFmtId="164" fontId="8" fillId="3" borderId="16" xfId="1" applyNumberFormat="1" applyFont="1" applyFill="1" applyBorder="1" applyAlignment="1">
      <alignment horizontal="center" vertical="center" wrapText="1"/>
    </xf>
    <xf numFmtId="164" fontId="8" fillId="3" borderId="35" xfId="1" applyNumberFormat="1" applyFont="1" applyFill="1" applyBorder="1" applyAlignment="1">
      <alignment horizontal="center" vertical="center" wrapText="1"/>
    </xf>
    <xf numFmtId="164" fontId="8" fillId="3" borderId="43" xfId="1" applyNumberFormat="1" applyFont="1" applyFill="1" applyBorder="1" applyAlignment="1">
      <alignment horizontal="center" vertical="center" wrapText="1"/>
    </xf>
    <xf numFmtId="164" fontId="8" fillId="3" borderId="54" xfId="1" applyNumberFormat="1" applyFont="1" applyFill="1" applyBorder="1" applyAlignment="1">
      <alignment horizontal="center" vertical="center" wrapText="1"/>
    </xf>
    <xf numFmtId="164" fontId="8" fillId="3" borderId="43" xfId="1" applyNumberFormat="1" applyFont="1" applyFill="1" applyBorder="1" applyAlignment="1">
      <alignment vertical="center" wrapText="1"/>
    </xf>
    <xf numFmtId="164" fontId="8" fillId="3" borderId="16" xfId="1" applyNumberFormat="1" applyFont="1" applyFill="1" applyBorder="1" applyAlignment="1">
      <alignment vertical="center" wrapText="1"/>
    </xf>
    <xf numFmtId="164" fontId="8" fillId="3" borderId="10" xfId="1" applyNumberFormat="1" applyFont="1" applyFill="1" applyBorder="1" applyAlignment="1">
      <alignment horizontal="center" vertical="center" wrapText="1"/>
    </xf>
    <xf numFmtId="164" fontId="8" fillId="16" borderId="43" xfId="1" applyNumberFormat="1" applyFont="1" applyFill="1" applyBorder="1" applyAlignment="1">
      <alignment vertical="center" wrapText="1"/>
    </xf>
    <xf numFmtId="164" fontId="8" fillId="16" borderId="54" xfId="1" applyNumberFormat="1" applyFont="1" applyFill="1" applyBorder="1" applyAlignment="1">
      <alignment horizontal="center" vertical="center" wrapText="1"/>
    </xf>
    <xf numFmtId="164" fontId="8" fillId="16" borderId="16" xfId="1" applyNumberFormat="1" applyFont="1" applyFill="1" applyBorder="1" applyAlignment="1">
      <alignment vertical="center" wrapText="1"/>
    </xf>
    <xf numFmtId="164" fontId="8" fillId="16" borderId="35" xfId="1" applyNumberFormat="1" applyFont="1" applyFill="1" applyBorder="1" applyAlignment="1">
      <alignment horizontal="center" vertical="center" wrapText="1"/>
    </xf>
    <xf numFmtId="164" fontId="25" fillId="3" borderId="43" xfId="1" applyNumberFormat="1" applyFont="1" applyFill="1" applyBorder="1" applyAlignment="1">
      <alignment vertical="center" wrapText="1"/>
    </xf>
    <xf numFmtId="164" fontId="25" fillId="3" borderId="54" xfId="1" applyNumberFormat="1" applyFont="1" applyFill="1" applyBorder="1" applyAlignment="1">
      <alignment horizontal="center" vertical="center" wrapText="1"/>
    </xf>
    <xf numFmtId="164" fontId="25" fillId="3" borderId="16" xfId="1" applyNumberFormat="1" applyFont="1" applyFill="1" applyBorder="1" applyAlignment="1">
      <alignment vertical="center" wrapText="1"/>
    </xf>
    <xf numFmtId="164" fontId="25" fillId="3" borderId="35" xfId="1" applyNumberFormat="1" applyFont="1" applyFill="1" applyBorder="1" applyAlignment="1">
      <alignment horizontal="center" vertical="center" wrapText="1"/>
    </xf>
    <xf numFmtId="164" fontId="25" fillId="3" borderId="43" xfId="1" applyNumberFormat="1" applyFont="1" applyFill="1" applyBorder="1" applyAlignment="1">
      <alignment horizontal="center" vertical="center" wrapText="1"/>
    </xf>
    <xf numFmtId="164" fontId="25" fillId="3" borderId="16" xfId="1" applyNumberFormat="1" applyFont="1" applyFill="1" applyBorder="1" applyAlignment="1">
      <alignment horizontal="center" vertical="center" wrapText="1"/>
    </xf>
    <xf numFmtId="164" fontId="8" fillId="3" borderId="32" xfId="1" applyNumberFormat="1" applyFont="1" applyFill="1" applyBorder="1" applyAlignment="1">
      <alignment horizontal="right" vertical="center" wrapText="1"/>
    </xf>
    <xf numFmtId="164" fontId="8" fillId="3" borderId="40" xfId="1" applyNumberFormat="1" applyFont="1" applyFill="1" applyBorder="1" applyAlignment="1">
      <alignment horizontal="right" vertical="center" wrapText="1"/>
    </xf>
    <xf numFmtId="164" fontId="23" fillId="3" borderId="16" xfId="1" applyNumberFormat="1" applyFont="1" applyFill="1" applyBorder="1" applyAlignment="1">
      <alignment horizontal="left" vertical="top" wrapText="1"/>
    </xf>
    <xf numFmtId="164" fontId="23" fillId="3" borderId="5" xfId="1" applyNumberFormat="1" applyFont="1" applyFill="1" applyBorder="1" applyAlignment="1">
      <alignment horizontal="left" vertical="top" wrapText="1"/>
    </xf>
    <xf numFmtId="0" fontId="18" fillId="0" borderId="54" xfId="0" applyFont="1" applyFill="1" applyBorder="1" applyAlignment="1">
      <alignment horizontal="center" vertical="center" wrapText="1"/>
    </xf>
    <xf numFmtId="0" fontId="6" fillId="0" borderId="56" xfId="0" applyFont="1" applyBorder="1" applyAlignment="1">
      <alignment vertical="top" wrapText="1"/>
    </xf>
    <xf numFmtId="0" fontId="6" fillId="0" borderId="48" xfId="0" applyFont="1" applyBorder="1" applyAlignment="1">
      <alignment vertical="top" wrapText="1"/>
    </xf>
    <xf numFmtId="0" fontId="6" fillId="0" borderId="12" xfId="0" applyFont="1" applyFill="1" applyBorder="1" applyAlignment="1">
      <alignment wrapText="1"/>
    </xf>
    <xf numFmtId="0" fontId="14" fillId="0" borderId="8" xfId="0" applyFont="1" applyFill="1" applyBorder="1" applyAlignment="1">
      <alignment wrapText="1"/>
    </xf>
    <xf numFmtId="0" fontId="6" fillId="16" borderId="36" xfId="0" applyFont="1" applyFill="1" applyBorder="1" applyAlignment="1">
      <alignment horizontal="left" vertical="top" wrapText="1"/>
    </xf>
    <xf numFmtId="0" fontId="6" fillId="16" borderId="48" xfId="0" applyFont="1" applyFill="1" applyBorder="1" applyAlignment="1">
      <alignment vertical="top" wrapText="1"/>
    </xf>
    <xf numFmtId="0" fontId="6" fillId="0" borderId="43" xfId="0" applyFont="1" applyBorder="1" applyAlignment="1">
      <alignment vertical="top" wrapText="1"/>
    </xf>
    <xf numFmtId="0" fontId="6" fillId="0" borderId="12" xfId="0" applyFont="1" applyBorder="1" applyAlignment="1">
      <alignment horizontal="left" vertical="top" wrapText="1"/>
    </xf>
    <xf numFmtId="0" fontId="6" fillId="0" borderId="52" xfId="0" applyFont="1" applyBorder="1" applyAlignment="1">
      <alignment horizontal="left" vertical="top" wrapText="1"/>
    </xf>
    <xf numFmtId="0" fontId="14" fillId="0" borderId="52" xfId="0" applyFont="1" applyFill="1" applyBorder="1" applyAlignment="1">
      <alignment wrapText="1"/>
    </xf>
    <xf numFmtId="0" fontId="6" fillId="0" borderId="47" xfId="0" applyFont="1" applyBorder="1" applyAlignment="1">
      <alignment horizontal="left" vertical="top" wrapText="1"/>
    </xf>
    <xf numFmtId="0" fontId="6" fillId="0" borderId="50" xfId="0" applyFont="1" applyBorder="1" applyAlignment="1">
      <alignment horizontal="left" vertical="top" wrapText="1"/>
    </xf>
    <xf numFmtId="0" fontId="14" fillId="0" borderId="57"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43" xfId="0" applyFont="1" applyFill="1" applyBorder="1" applyAlignment="1">
      <alignment horizontal="center" vertical="center" wrapText="1"/>
    </xf>
    <xf numFmtId="0" fontId="26" fillId="0" borderId="43" xfId="0" applyFont="1" applyFill="1" applyBorder="1" applyAlignment="1">
      <alignment horizontal="center" vertical="center" wrapText="1"/>
    </xf>
    <xf numFmtId="3" fontId="27" fillId="0" borderId="9" xfId="0" applyNumberFormat="1" applyFont="1" applyBorder="1"/>
    <xf numFmtId="3" fontId="22" fillId="3" borderId="24" xfId="0" applyNumberFormat="1" applyFont="1" applyFill="1" applyBorder="1" applyAlignment="1">
      <alignment vertical="center"/>
    </xf>
    <xf numFmtId="3" fontId="22" fillId="3" borderId="64" xfId="0" applyNumberFormat="1" applyFont="1" applyFill="1" applyBorder="1" applyAlignment="1">
      <alignment vertical="center"/>
    </xf>
    <xf numFmtId="3" fontId="22" fillId="3" borderId="53" xfId="0" applyNumberFormat="1" applyFont="1" applyFill="1" applyBorder="1" applyAlignment="1">
      <alignment vertical="center"/>
    </xf>
    <xf numFmtId="3" fontId="8" fillId="3" borderId="24" xfId="0" applyNumberFormat="1" applyFont="1" applyFill="1" applyBorder="1" applyAlignment="1">
      <alignment vertical="center"/>
    </xf>
    <xf numFmtId="3" fontId="8" fillId="3" borderId="64" xfId="0" applyNumberFormat="1" applyFont="1" applyFill="1" applyBorder="1" applyAlignment="1">
      <alignment vertical="center"/>
    </xf>
    <xf numFmtId="3" fontId="8" fillId="3" borderId="65" xfId="0" applyNumberFormat="1" applyFont="1" applyFill="1" applyBorder="1" applyAlignment="1">
      <alignment vertical="center"/>
    </xf>
    <xf numFmtId="164" fontId="20" fillId="3" borderId="25" xfId="1" applyNumberFormat="1" applyFont="1" applyFill="1" applyBorder="1" applyAlignment="1">
      <alignment vertical="center" wrapText="1"/>
    </xf>
    <xf numFmtId="3" fontId="8" fillId="3" borderId="3" xfId="0" applyNumberFormat="1" applyFont="1" applyFill="1" applyBorder="1" applyAlignment="1">
      <alignment vertical="center"/>
    </xf>
    <xf numFmtId="164" fontId="20" fillId="3" borderId="2" xfId="1" applyNumberFormat="1" applyFont="1" applyFill="1" applyBorder="1" applyAlignment="1">
      <alignment vertical="top" wrapText="1"/>
    </xf>
    <xf numFmtId="3" fontId="8" fillId="3" borderId="64" xfId="0" applyNumberFormat="1" applyFont="1" applyFill="1" applyBorder="1" applyAlignment="1">
      <alignment horizontal="center" vertical="center"/>
    </xf>
    <xf numFmtId="3" fontId="8" fillId="3" borderId="47" xfId="0" applyNumberFormat="1" applyFont="1" applyFill="1" applyBorder="1" applyAlignment="1">
      <alignment horizontal="right" vertical="center" wrapText="1"/>
    </xf>
    <xf numFmtId="3" fontId="8" fillId="3" borderId="13" xfId="0" applyNumberFormat="1" applyFont="1" applyFill="1" applyBorder="1" applyAlignment="1">
      <alignment horizontal="right" vertical="center" wrapText="1"/>
    </xf>
    <xf numFmtId="3" fontId="8" fillId="3" borderId="50" xfId="0" applyNumberFormat="1" applyFont="1" applyFill="1" applyBorder="1" applyAlignment="1">
      <alignment horizontal="right" vertical="center" wrapText="1"/>
    </xf>
    <xf numFmtId="3" fontId="8" fillId="3" borderId="49" xfId="0" applyNumberFormat="1" applyFont="1" applyFill="1" applyBorder="1" applyAlignment="1">
      <alignment horizontal="right" vertical="center" wrapText="1"/>
    </xf>
    <xf numFmtId="164" fontId="8" fillId="15" borderId="13" xfId="1" applyNumberFormat="1" applyFont="1" applyFill="1" applyBorder="1" applyAlignment="1">
      <alignment horizontal="center" vertical="center" wrapText="1"/>
    </xf>
    <xf numFmtId="3" fontId="8" fillId="3" borderId="53" xfId="0" applyNumberFormat="1" applyFont="1" applyFill="1" applyBorder="1" applyAlignment="1">
      <alignment horizontal="center" vertical="center"/>
    </xf>
    <xf numFmtId="3" fontId="8" fillId="3" borderId="66" xfId="0" applyNumberFormat="1" applyFont="1" applyFill="1" applyBorder="1" applyAlignment="1">
      <alignment horizontal="center" vertical="center"/>
    </xf>
    <xf numFmtId="0" fontId="4" fillId="0" borderId="4" xfId="0" applyFont="1" applyFill="1" applyBorder="1" applyAlignment="1">
      <alignment horizontal="left" vertical="top" wrapText="1"/>
    </xf>
    <xf numFmtId="0" fontId="14" fillId="0" borderId="29" xfId="0" applyFont="1" applyFill="1" applyBorder="1" applyAlignment="1">
      <alignment horizontal="center" vertical="center" wrapText="1"/>
    </xf>
    <xf numFmtId="0" fontId="14" fillId="0" borderId="28"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37" xfId="0" applyFont="1" applyFill="1" applyBorder="1" applyAlignment="1">
      <alignment horizontal="center" vertical="top" wrapText="1"/>
    </xf>
    <xf numFmtId="0" fontId="14" fillId="0" borderId="29" xfId="0" applyFont="1" applyFill="1" applyBorder="1" applyAlignment="1">
      <alignment horizontal="center" vertical="top" wrapText="1"/>
    </xf>
    <xf numFmtId="0" fontId="4" fillId="0" borderId="3" xfId="0" applyFont="1" applyFill="1" applyBorder="1" applyAlignment="1">
      <alignment horizontal="left" vertical="top" wrapText="1"/>
    </xf>
    <xf numFmtId="0" fontId="14"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9" fillId="16" borderId="48" xfId="0" applyFont="1" applyFill="1" applyBorder="1" applyAlignment="1">
      <alignment vertical="top" wrapText="1"/>
    </xf>
    <xf numFmtId="0" fontId="6" fillId="16" borderId="31" xfId="0" applyFont="1" applyFill="1" applyBorder="1" applyAlignment="1">
      <alignment vertical="top" wrapText="1"/>
    </xf>
    <xf numFmtId="0" fontId="14"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43"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6" fillId="0" borderId="54" xfId="0" applyFont="1" applyBorder="1" applyAlignment="1">
      <alignment horizontal="center" vertical="center"/>
    </xf>
    <xf numFmtId="0" fontId="6" fillId="0" borderId="43" xfId="0" applyFont="1" applyFill="1" applyBorder="1" applyAlignment="1">
      <alignment horizontal="center" vertical="center"/>
    </xf>
    <xf numFmtId="0" fontId="6" fillId="0" borderId="46"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16" borderId="43" xfId="0" applyFont="1" applyFill="1" applyBorder="1" applyAlignment="1">
      <alignment horizontal="center" vertical="center" wrapText="1"/>
    </xf>
    <xf numFmtId="0" fontId="6" fillId="16" borderId="46" xfId="0" applyFont="1" applyFill="1" applyBorder="1" applyAlignment="1">
      <alignment horizontal="center" vertical="center" wrapText="1"/>
    </xf>
    <xf numFmtId="0" fontId="6" fillId="16" borderId="54"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6" borderId="35"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6" fillId="0" borderId="10" xfId="0" applyFont="1" applyBorder="1" applyAlignment="1">
      <alignment horizontal="center" vertical="center" wrapText="1"/>
    </xf>
    <xf numFmtId="0" fontId="25" fillId="0" borderId="42" xfId="0" applyFont="1" applyBorder="1" applyAlignment="1">
      <alignment horizontal="center" vertical="center"/>
    </xf>
    <xf numFmtId="0" fontId="25" fillId="0" borderId="61" xfId="0" applyFont="1" applyBorder="1" applyAlignment="1">
      <alignment horizontal="center" vertical="center"/>
    </xf>
    <xf numFmtId="0" fontId="25" fillId="0" borderId="46" xfId="0" applyFont="1" applyBorder="1" applyAlignment="1">
      <alignment horizontal="center" vertical="center"/>
    </xf>
    <xf numFmtId="0" fontId="6" fillId="0" borderId="8" xfId="0" applyFont="1" applyFill="1" applyBorder="1" applyAlignment="1">
      <alignment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4" fillId="2" borderId="21"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25" xfId="0" applyFont="1" applyFill="1" applyBorder="1" applyAlignment="1">
      <alignment horizontal="left" vertical="top"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9" xfId="0" applyFont="1" applyFill="1" applyBorder="1" applyAlignment="1">
      <alignment horizontal="center" vertical="top" wrapText="1"/>
    </xf>
    <xf numFmtId="0" fontId="5" fillId="5" borderId="20" xfId="0" applyFont="1" applyFill="1" applyBorder="1" applyAlignment="1">
      <alignment horizontal="center" vertical="top"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4" borderId="21" xfId="0" applyFont="1" applyFill="1" applyBorder="1" applyAlignment="1">
      <alignment horizontal="left" vertical="top" wrapText="1"/>
    </xf>
    <xf numFmtId="0" fontId="5" fillId="4" borderId="25" xfId="0" applyFont="1" applyFill="1" applyBorder="1" applyAlignment="1">
      <alignment horizontal="left" vertical="top" wrapText="1"/>
    </xf>
    <xf numFmtId="3" fontId="4" fillId="3" borderId="14" xfId="0" applyNumberFormat="1" applyFont="1" applyFill="1" applyBorder="1" applyAlignment="1">
      <alignment horizontal="center" vertical="top" wrapText="1"/>
    </xf>
    <xf numFmtId="3" fontId="4" fillId="3" borderId="11" xfId="0" applyNumberFormat="1" applyFont="1" applyFill="1" applyBorder="1" applyAlignment="1">
      <alignment horizontal="center" vertical="top" wrapText="1"/>
    </xf>
    <xf numFmtId="3" fontId="4" fillId="3" borderId="15" xfId="0" applyNumberFormat="1" applyFont="1" applyFill="1" applyBorder="1" applyAlignment="1">
      <alignment horizontal="center" vertical="top" wrapText="1"/>
    </xf>
    <xf numFmtId="3" fontId="4" fillId="15" borderId="14" xfId="0" applyNumberFormat="1" applyFont="1" applyFill="1" applyBorder="1" applyAlignment="1">
      <alignment horizontal="center" vertical="top" wrapText="1"/>
    </xf>
    <xf numFmtId="3" fontId="4" fillId="15" borderId="11" xfId="0" applyNumberFormat="1" applyFont="1" applyFill="1" applyBorder="1" applyAlignment="1">
      <alignment horizontal="center" vertical="top" wrapText="1"/>
    </xf>
    <xf numFmtId="3" fontId="4" fillId="15" borderId="15" xfId="0" applyNumberFormat="1" applyFont="1" applyFill="1" applyBorder="1" applyAlignment="1">
      <alignment horizontal="center" vertical="top" wrapText="1"/>
    </xf>
    <xf numFmtId="0" fontId="14" fillId="0" borderId="2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4" fillId="2" borderId="34"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63" xfId="0" applyFont="1" applyFill="1" applyBorder="1" applyAlignment="1">
      <alignment horizontal="left" vertical="top" wrapText="1"/>
    </xf>
    <xf numFmtId="0" fontId="9" fillId="16" borderId="46" xfId="0" applyFont="1" applyFill="1" applyBorder="1" applyAlignment="1">
      <alignment horizontal="left" vertical="top" wrapText="1"/>
    </xf>
    <xf numFmtId="0" fontId="14" fillId="0" borderId="28" xfId="0" applyFont="1" applyFill="1" applyBorder="1" applyAlignment="1">
      <alignment horizontal="center" wrapText="1"/>
    </xf>
    <xf numFmtId="0" fontId="14" fillId="0" borderId="1" xfId="0" applyFont="1" applyFill="1" applyBorder="1" applyAlignment="1">
      <alignment horizontal="center" wrapText="1"/>
    </xf>
    <xf numFmtId="0" fontId="4" fillId="0" borderId="46"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32" xfId="0" applyFont="1" applyFill="1" applyBorder="1" applyAlignment="1">
      <alignment horizontal="left" vertical="top" wrapText="1"/>
    </xf>
    <xf numFmtId="0" fontId="6" fillId="0" borderId="27" xfId="0" applyFont="1" applyBorder="1" applyAlignment="1">
      <alignment horizontal="left" vertical="top" wrapText="1"/>
    </xf>
    <xf numFmtId="0" fontId="6" fillId="0" borderId="32" xfId="0" applyFont="1" applyBorder="1" applyAlignment="1">
      <alignment horizontal="left" vertical="top" wrapText="1"/>
    </xf>
    <xf numFmtId="0" fontId="4" fillId="0" borderId="10" xfId="0" applyFont="1" applyBorder="1" applyAlignment="1">
      <alignment horizontal="left" vertical="top" wrapText="1"/>
    </xf>
    <xf numFmtId="0" fontId="4" fillId="0" borderId="16" xfId="0" applyFont="1" applyBorder="1" applyAlignment="1">
      <alignment horizontal="left" vertical="top" wrapText="1"/>
    </xf>
    <xf numFmtId="0" fontId="17" fillId="0" borderId="10" xfId="0" applyFont="1" applyBorder="1" applyAlignment="1">
      <alignment horizontal="left" vertical="top" wrapText="1"/>
    </xf>
    <xf numFmtId="0" fontId="17" fillId="0" borderId="16" xfId="0" applyFont="1" applyBorder="1" applyAlignment="1">
      <alignment horizontal="left" vertical="top" wrapText="1"/>
    </xf>
    <xf numFmtId="0" fontId="17" fillId="0" borderId="32" xfId="0" applyFont="1" applyBorder="1" applyAlignment="1">
      <alignment horizontal="left" vertical="top" wrapText="1"/>
    </xf>
    <xf numFmtId="0" fontId="17" fillId="16" borderId="46"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32" xfId="0" applyFont="1" applyFill="1" applyBorder="1" applyAlignment="1">
      <alignment horizontal="left" vertical="top" wrapText="1"/>
    </xf>
    <xf numFmtId="0" fontId="4" fillId="0" borderId="60" xfId="0" applyFont="1" applyBorder="1" applyAlignment="1">
      <alignment horizontal="left" vertical="top" wrapText="1"/>
    </xf>
    <xf numFmtId="0" fontId="6" fillId="0" borderId="61"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4" fillId="0" borderId="61" xfId="0" applyFont="1" applyBorder="1" applyAlignment="1">
      <alignment horizontal="left" vertical="top" wrapText="1"/>
    </xf>
    <xf numFmtId="0" fontId="4" fillId="0" borderId="62" xfId="0" applyFont="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7" fillId="0" borderId="30" xfId="0" applyFont="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24" xfId="0" applyFont="1" applyFill="1" applyBorder="1" applyAlignment="1">
      <alignment horizontal="left" vertical="top" wrapText="1"/>
    </xf>
    <xf numFmtId="0" fontId="9" fillId="0" borderId="4" xfId="0" applyFont="1" applyFill="1" applyBorder="1" applyAlignment="1">
      <alignment horizontal="left" vertical="top" wrapText="1"/>
    </xf>
    <xf numFmtId="0" fontId="4" fillId="0" borderId="65" xfId="0" applyFont="1" applyFill="1" applyBorder="1" applyAlignment="1">
      <alignment horizontal="left" vertical="top" wrapText="1"/>
    </xf>
    <xf numFmtId="0" fontId="0" fillId="0" borderId="0" xfId="0"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ullien Woirin" id="{3C941A2F-BD0E-4C0D-8C93-8C22384FAD5E}" userId="Jullien Woir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4" dT="2020-01-28T10:59:32.08" personId="{3C941A2F-BD0E-4C0D-8C93-8C22384FAD5E}" id="{7C47D4BE-62F2-4528-82E9-AD48AF1C5C6F}">
    <text>Ongoing or as and when required</text>
  </threadedComment>
  <threadedComment ref="E15" dT="2020-01-28T11:18:34.24" personId="{3C941A2F-BD0E-4C0D-8C93-8C22384FAD5E}" id="{34F20FB9-72B4-4345-B770-C48739B270B5}">
    <text>Ongoing or as and when required</text>
  </threadedComment>
  <threadedComment ref="E16" dT="2020-01-28T12:00:19.19" personId="{3C941A2F-BD0E-4C0D-8C93-8C22384FAD5E}" id="{CC702DE0-0046-43B8-8FE2-6DA5E9B1C13B}">
    <text>Ongoing or as and when required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W49"/>
  <sheetViews>
    <sheetView showGridLines="0" tabSelected="1" zoomScaleNormal="100" workbookViewId="0">
      <pane ySplit="6" topLeftCell="A7" activePane="bottomLeft" state="frozen"/>
      <selection pane="bottomLeft" activeCell="P32" sqref="P32"/>
    </sheetView>
  </sheetViews>
  <sheetFormatPr defaultColWidth="11.453125" defaultRowHeight="14.5" x14ac:dyDescent="0.35"/>
  <cols>
    <col min="1" max="1" width="17" customWidth="1"/>
    <col min="2" max="2" width="27.1796875" customWidth="1"/>
    <col min="3" max="3" width="20.26953125" style="3" customWidth="1"/>
    <col min="4" max="4" width="43.1796875" customWidth="1"/>
    <col min="5" max="8" width="3.26953125" customWidth="1"/>
    <col min="9" max="9" width="3.26953125" bestFit="1" customWidth="1"/>
    <col min="10" max="10" width="3.7265625" customWidth="1"/>
    <col min="11" max="11" width="3.81640625" customWidth="1"/>
    <col min="12" max="12" width="3.7265625" customWidth="1"/>
    <col min="13" max="13" width="3.26953125" hidden="1" customWidth="1"/>
    <col min="14" max="14" width="3.81640625" hidden="1" customWidth="1"/>
    <col min="15" max="15" width="16" style="2" customWidth="1"/>
    <col min="16" max="16" width="14" customWidth="1"/>
    <col min="17" max="17" width="10.26953125" customWidth="1"/>
    <col min="18" max="18" width="12.26953125" bestFit="1" customWidth="1"/>
    <col min="19" max="19" width="10.81640625" bestFit="1" customWidth="1"/>
    <col min="20" max="21" width="12.26953125" bestFit="1" customWidth="1"/>
    <col min="22" max="22" width="12.26953125" style="10" bestFit="1" customWidth="1"/>
    <col min="23" max="23" width="13.81640625" style="10" bestFit="1" customWidth="1"/>
    <col min="24" max="49" width="11.453125" style="4"/>
  </cols>
  <sheetData>
    <row r="2" spans="2:49" ht="18.5" x14ac:dyDescent="0.35">
      <c r="B2" s="259" t="s">
        <v>92</v>
      </c>
      <c r="C2" s="259"/>
      <c r="D2" s="259"/>
      <c r="E2" s="259"/>
      <c r="F2" s="259"/>
      <c r="G2" s="259"/>
      <c r="H2" s="259"/>
      <c r="I2" s="259"/>
      <c r="J2" s="259"/>
      <c r="K2" s="259"/>
      <c r="L2" s="259"/>
      <c r="M2" s="259"/>
      <c r="N2" s="259"/>
      <c r="O2" s="259"/>
      <c r="P2" s="259"/>
      <c r="Q2" s="259"/>
      <c r="R2" s="259"/>
      <c r="S2" s="259"/>
      <c r="T2" s="259"/>
      <c r="U2" s="259"/>
      <c r="V2" s="259"/>
      <c r="W2" s="259"/>
    </row>
    <row r="3" spans="2:49" ht="18.5" x14ac:dyDescent="0.35">
      <c r="B3" s="258" t="s">
        <v>93</v>
      </c>
      <c r="C3" s="258"/>
      <c r="D3" s="258"/>
      <c r="E3" s="258"/>
      <c r="F3" s="258"/>
      <c r="G3" s="258"/>
      <c r="H3" s="258"/>
      <c r="I3" s="258"/>
      <c r="J3" s="258"/>
      <c r="K3" s="258"/>
      <c r="L3" s="258"/>
      <c r="M3" s="258"/>
      <c r="N3" s="258"/>
      <c r="O3" s="258"/>
      <c r="P3" s="258"/>
      <c r="Q3" s="258"/>
      <c r="R3" s="258"/>
      <c r="S3" s="258"/>
      <c r="T3" s="258"/>
      <c r="U3" s="258"/>
      <c r="V3" s="258"/>
      <c r="W3" s="258"/>
    </row>
    <row r="4" spans="2:49" ht="19" thickBot="1" x14ac:dyDescent="0.4">
      <c r="B4" s="6"/>
      <c r="C4" s="7"/>
      <c r="D4" s="9"/>
      <c r="E4" s="49"/>
      <c r="F4" s="49"/>
      <c r="G4" s="49"/>
      <c r="H4" s="49"/>
      <c r="I4" s="6"/>
      <c r="J4" s="6"/>
      <c r="K4" s="6"/>
      <c r="L4" s="6"/>
      <c r="M4" s="6"/>
      <c r="N4" s="6"/>
      <c r="O4" s="8"/>
      <c r="P4" s="6"/>
      <c r="Q4" s="29"/>
      <c r="R4" s="49"/>
      <c r="S4" s="49"/>
      <c r="T4" s="49"/>
      <c r="U4" s="29"/>
      <c r="V4" s="29"/>
      <c r="W4" s="29"/>
    </row>
    <row r="5" spans="2:49" ht="15" customHeight="1" thickBot="1" x14ac:dyDescent="0.4">
      <c r="B5" s="263" t="s">
        <v>96</v>
      </c>
      <c r="C5" s="265" t="s">
        <v>22</v>
      </c>
      <c r="D5" s="267" t="s">
        <v>23</v>
      </c>
      <c r="E5" s="272">
        <v>2020</v>
      </c>
      <c r="F5" s="269"/>
      <c r="G5" s="269"/>
      <c r="H5" s="273"/>
      <c r="I5" s="272">
        <v>2021</v>
      </c>
      <c r="J5" s="269"/>
      <c r="K5" s="269"/>
      <c r="L5" s="273"/>
      <c r="M5" s="269">
        <v>2019</v>
      </c>
      <c r="N5" s="269"/>
      <c r="O5" s="270" t="s">
        <v>94</v>
      </c>
      <c r="P5" s="267" t="s">
        <v>95</v>
      </c>
      <c r="Q5" s="276" t="s">
        <v>35</v>
      </c>
      <c r="R5" s="277"/>
      <c r="S5" s="278"/>
      <c r="T5" s="279" t="s">
        <v>36</v>
      </c>
      <c r="U5" s="280"/>
      <c r="V5" s="281"/>
      <c r="W5" s="79" t="s">
        <v>4</v>
      </c>
    </row>
    <row r="6" spans="2:49" ht="44.25" customHeight="1" thickBot="1" x14ac:dyDescent="0.4">
      <c r="B6" s="264"/>
      <c r="C6" s="266"/>
      <c r="D6" s="268"/>
      <c r="E6" s="52" t="s">
        <v>0</v>
      </c>
      <c r="F6" s="32" t="s">
        <v>1</v>
      </c>
      <c r="G6" s="32" t="s">
        <v>2</v>
      </c>
      <c r="H6" s="53" t="s">
        <v>3</v>
      </c>
      <c r="I6" s="52" t="s">
        <v>0</v>
      </c>
      <c r="J6" s="32" t="s">
        <v>1</v>
      </c>
      <c r="K6" s="32" t="s">
        <v>2</v>
      </c>
      <c r="L6" s="53" t="s">
        <v>3</v>
      </c>
      <c r="M6" s="51" t="s">
        <v>0</v>
      </c>
      <c r="N6" s="32" t="s">
        <v>1</v>
      </c>
      <c r="O6" s="271"/>
      <c r="P6" s="268"/>
      <c r="Q6" s="113" t="s">
        <v>37</v>
      </c>
      <c r="R6" s="66" t="s">
        <v>33</v>
      </c>
      <c r="S6" s="114" t="s">
        <v>38</v>
      </c>
      <c r="T6" s="113" t="s">
        <v>37</v>
      </c>
      <c r="U6" s="66" t="s">
        <v>33</v>
      </c>
      <c r="V6" s="114" t="s">
        <v>38</v>
      </c>
      <c r="W6" s="67"/>
    </row>
    <row r="7" spans="2:49" ht="15" thickBot="1" x14ac:dyDescent="0.4">
      <c r="B7" s="274" t="s">
        <v>20</v>
      </c>
      <c r="C7" s="275"/>
      <c r="D7" s="275"/>
      <c r="E7" s="275"/>
      <c r="F7" s="275"/>
      <c r="G7" s="275"/>
      <c r="H7" s="275"/>
      <c r="I7" s="275"/>
      <c r="J7" s="275"/>
      <c r="K7" s="275"/>
      <c r="L7" s="275"/>
      <c r="M7" s="275"/>
      <c r="N7" s="275"/>
      <c r="O7" s="275"/>
      <c r="P7" s="275"/>
      <c r="Q7" s="275"/>
      <c r="R7" s="275"/>
      <c r="S7" s="275"/>
      <c r="T7" s="275"/>
      <c r="U7" s="275"/>
      <c r="V7" s="275"/>
      <c r="W7" s="275"/>
    </row>
    <row r="8" spans="2:49" s="1" customFormat="1" ht="16.5" customHeight="1" thickBot="1" x14ac:dyDescent="0.35">
      <c r="B8" s="260" t="s">
        <v>21</v>
      </c>
      <c r="C8" s="261"/>
      <c r="D8" s="262"/>
      <c r="E8" s="262"/>
      <c r="F8" s="262"/>
      <c r="G8" s="262"/>
      <c r="H8" s="262"/>
      <c r="I8" s="262"/>
      <c r="J8" s="262"/>
      <c r="K8" s="262"/>
      <c r="L8" s="262"/>
      <c r="M8" s="262"/>
      <c r="N8" s="262"/>
      <c r="O8" s="262"/>
      <c r="P8" s="262"/>
      <c r="Q8" s="129">
        <f t="shared" ref="Q8:V8" si="0">SUM(Q9:Q19)</f>
        <v>40000</v>
      </c>
      <c r="R8" s="71">
        <f t="shared" si="0"/>
        <v>140000</v>
      </c>
      <c r="S8" s="130">
        <f t="shared" si="0"/>
        <v>40000</v>
      </c>
      <c r="T8" s="71">
        <f t="shared" si="0"/>
        <v>10000</v>
      </c>
      <c r="U8" s="71">
        <f t="shared" si="0"/>
        <v>35000</v>
      </c>
      <c r="V8" s="71">
        <f t="shared" si="0"/>
        <v>25000</v>
      </c>
      <c r="W8" s="69">
        <f>SUM(Q8:V8)</f>
        <v>290000</v>
      </c>
      <c r="X8" s="5"/>
      <c r="Y8" s="5"/>
      <c r="Z8" s="5"/>
      <c r="AA8" s="5"/>
      <c r="AB8" s="5"/>
      <c r="AC8" s="5"/>
      <c r="AD8" s="5"/>
      <c r="AE8" s="5"/>
      <c r="AF8" s="5"/>
      <c r="AG8" s="5"/>
      <c r="AH8" s="5"/>
      <c r="AI8" s="5"/>
      <c r="AJ8" s="5"/>
      <c r="AK8" s="5"/>
      <c r="AL8" s="5"/>
      <c r="AM8" s="5"/>
      <c r="AN8" s="5"/>
      <c r="AO8" s="5"/>
      <c r="AP8" s="5"/>
      <c r="AQ8" s="5"/>
      <c r="AR8" s="5"/>
      <c r="AS8" s="5"/>
      <c r="AT8" s="5"/>
      <c r="AU8" s="5"/>
      <c r="AV8" s="5"/>
      <c r="AW8" s="5"/>
    </row>
    <row r="9" spans="2:49" s="1" customFormat="1" ht="75" customHeight="1" x14ac:dyDescent="0.3">
      <c r="B9" s="43" t="s">
        <v>24</v>
      </c>
      <c r="C9" s="307" t="s">
        <v>34</v>
      </c>
      <c r="D9" s="64" t="s">
        <v>31</v>
      </c>
      <c r="E9" s="56"/>
      <c r="F9" s="48" t="s">
        <v>106</v>
      </c>
      <c r="G9" s="48" t="s">
        <v>106</v>
      </c>
      <c r="H9" s="208" t="s">
        <v>106</v>
      </c>
      <c r="I9" s="205" t="s">
        <v>106</v>
      </c>
      <c r="J9" s="206" t="s">
        <v>106</v>
      </c>
      <c r="K9" s="206" t="s">
        <v>106</v>
      </c>
      <c r="L9" s="207"/>
      <c r="M9" s="65" t="s">
        <v>18</v>
      </c>
      <c r="N9" s="40" t="s">
        <v>18</v>
      </c>
      <c r="O9" s="48" t="s">
        <v>33</v>
      </c>
      <c r="P9" s="115" t="s">
        <v>40</v>
      </c>
      <c r="Q9" s="131">
        <v>0</v>
      </c>
      <c r="R9" s="85">
        <v>20000</v>
      </c>
      <c r="S9" s="132">
        <v>0</v>
      </c>
      <c r="T9" s="120">
        <v>0</v>
      </c>
      <c r="U9" s="86">
        <v>10000</v>
      </c>
      <c r="V9" s="85">
        <v>0</v>
      </c>
      <c r="W9" s="177">
        <f t="shared" ref="W9:W19" si="1">SUM(Q9:V9)</f>
        <v>30000</v>
      </c>
      <c r="X9" s="5"/>
      <c r="Y9" s="5" t="s">
        <v>39</v>
      </c>
      <c r="Z9" s="5"/>
      <c r="AA9" s="5"/>
      <c r="AB9" s="5"/>
      <c r="AC9" s="5"/>
      <c r="AD9" s="5"/>
      <c r="AE9" s="5"/>
      <c r="AF9" s="5"/>
      <c r="AG9" s="5"/>
      <c r="AH9" s="5"/>
      <c r="AI9" s="5"/>
      <c r="AJ9" s="5"/>
      <c r="AK9" s="5"/>
      <c r="AL9" s="5"/>
      <c r="AM9" s="5"/>
      <c r="AN9" s="5"/>
      <c r="AO9" s="5"/>
      <c r="AP9" s="5"/>
      <c r="AQ9" s="5"/>
      <c r="AR9" s="5"/>
      <c r="AS9" s="5"/>
      <c r="AT9" s="5"/>
      <c r="AU9" s="5"/>
      <c r="AV9" s="5"/>
      <c r="AW9" s="5"/>
    </row>
    <row r="10" spans="2:49" s="1" customFormat="1" ht="59.25" customHeight="1" thickBot="1" x14ac:dyDescent="0.35">
      <c r="B10" s="193"/>
      <c r="C10" s="308"/>
      <c r="D10" s="202" t="s">
        <v>97</v>
      </c>
      <c r="E10" s="212"/>
      <c r="F10" s="68" t="s">
        <v>105</v>
      </c>
      <c r="G10" s="68" t="s">
        <v>106</v>
      </c>
      <c r="H10" s="213" t="s">
        <v>106</v>
      </c>
      <c r="I10" s="209" t="s">
        <v>106</v>
      </c>
      <c r="J10" s="210" t="s">
        <v>106</v>
      </c>
      <c r="K10" s="210" t="s">
        <v>106</v>
      </c>
      <c r="L10" s="211"/>
      <c r="M10" s="194"/>
      <c r="N10" s="200"/>
      <c r="O10" s="70" t="s">
        <v>45</v>
      </c>
      <c r="P10" s="152" t="s">
        <v>40</v>
      </c>
      <c r="Q10" s="135">
        <v>30000</v>
      </c>
      <c r="R10" s="87">
        <v>10000</v>
      </c>
      <c r="S10" s="134">
        <v>0</v>
      </c>
      <c r="T10" s="121">
        <v>0</v>
      </c>
      <c r="U10" s="88"/>
      <c r="V10" s="91">
        <v>0</v>
      </c>
      <c r="W10" s="178">
        <f t="shared" ref="W10" si="2">SUM(Q10:V10)</f>
        <v>40000</v>
      </c>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row>
    <row r="11" spans="2:49" s="1" customFormat="1" ht="62.25" customHeight="1" x14ac:dyDescent="0.3">
      <c r="B11" s="199" t="s">
        <v>26</v>
      </c>
      <c r="C11" s="299" t="s">
        <v>25</v>
      </c>
      <c r="D11" s="61" t="s">
        <v>98</v>
      </c>
      <c r="E11" s="212" t="s">
        <v>112</v>
      </c>
      <c r="F11" s="68" t="s">
        <v>112</v>
      </c>
      <c r="G11" s="68" t="s">
        <v>111</v>
      </c>
      <c r="H11" s="213" t="s">
        <v>111</v>
      </c>
      <c r="I11" s="209" t="s">
        <v>111</v>
      </c>
      <c r="J11" s="210" t="s">
        <v>111</v>
      </c>
      <c r="K11" s="210"/>
      <c r="L11" s="211"/>
      <c r="M11" s="197" t="s">
        <v>18</v>
      </c>
      <c r="N11" s="195" t="s">
        <v>18</v>
      </c>
      <c r="O11" s="68" t="s">
        <v>41</v>
      </c>
      <c r="P11" s="116" t="s">
        <v>40</v>
      </c>
      <c r="Q11" s="133">
        <v>0</v>
      </c>
      <c r="R11" s="87">
        <v>10000</v>
      </c>
      <c r="S11" s="134">
        <v>30000</v>
      </c>
      <c r="T11" s="121">
        <v>0</v>
      </c>
      <c r="U11" s="88">
        <v>0</v>
      </c>
      <c r="V11" s="87">
        <v>20000</v>
      </c>
      <c r="W11" s="178">
        <f t="shared" si="1"/>
        <v>60000</v>
      </c>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2:49" s="1" customFormat="1" ht="77.25" customHeight="1" x14ac:dyDescent="0.3">
      <c r="B12" s="193"/>
      <c r="C12" s="300"/>
      <c r="D12" s="202" t="s">
        <v>99</v>
      </c>
      <c r="E12" s="214"/>
      <c r="F12" s="42"/>
      <c r="G12" s="42"/>
      <c r="H12" s="215" t="s">
        <v>106</v>
      </c>
      <c r="I12" s="216" t="s">
        <v>106</v>
      </c>
      <c r="J12" s="217" t="s">
        <v>106</v>
      </c>
      <c r="K12" s="217" t="s">
        <v>106</v>
      </c>
      <c r="L12" s="218"/>
      <c r="M12" s="198"/>
      <c r="N12" s="196"/>
      <c r="O12" s="70" t="s">
        <v>33</v>
      </c>
      <c r="P12" s="152" t="s">
        <v>40</v>
      </c>
      <c r="Q12" s="135">
        <v>0</v>
      </c>
      <c r="R12" s="87">
        <v>35000</v>
      </c>
      <c r="S12" s="134">
        <v>0</v>
      </c>
      <c r="T12" s="121">
        <v>0</v>
      </c>
      <c r="U12" s="88">
        <v>15000</v>
      </c>
      <c r="V12" s="91">
        <v>0</v>
      </c>
      <c r="W12" s="178">
        <f t="shared" ref="W12" si="3">SUM(Q12:V12)</f>
        <v>50000</v>
      </c>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2:49" s="1" customFormat="1" ht="84" customHeight="1" x14ac:dyDescent="0.3">
      <c r="B13" s="321" t="s">
        <v>27</v>
      </c>
      <c r="C13" s="296" t="s">
        <v>28</v>
      </c>
      <c r="D13" s="203" t="s">
        <v>100</v>
      </c>
      <c r="E13" s="212"/>
      <c r="F13" s="68"/>
      <c r="G13" s="68" t="s">
        <v>106</v>
      </c>
      <c r="H13" s="213"/>
      <c r="I13" s="209"/>
      <c r="J13" s="210" t="s">
        <v>106</v>
      </c>
      <c r="K13" s="210"/>
      <c r="L13" s="211"/>
      <c r="M13" s="198"/>
      <c r="N13" s="196"/>
      <c r="O13" s="42" t="s">
        <v>33</v>
      </c>
      <c r="P13" s="116" t="s">
        <v>42</v>
      </c>
      <c r="Q13" s="131">
        <v>0</v>
      </c>
      <c r="R13" s="85">
        <v>15000</v>
      </c>
      <c r="S13" s="132">
        <v>0</v>
      </c>
      <c r="T13" s="120">
        <v>0</v>
      </c>
      <c r="U13" s="89">
        <v>5000</v>
      </c>
      <c r="V13" s="85">
        <v>0</v>
      </c>
      <c r="W13" s="178">
        <f t="shared" ref="W13" si="4">SUM(Q13:V13)</f>
        <v>20000</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2:49" s="1" customFormat="1" ht="58.5" customHeight="1" x14ac:dyDescent="0.3">
      <c r="B14" s="316"/>
      <c r="C14" s="297"/>
      <c r="D14" s="62" t="s">
        <v>107</v>
      </c>
      <c r="E14" s="212" t="s">
        <v>106</v>
      </c>
      <c r="F14" s="68" t="s">
        <v>106</v>
      </c>
      <c r="G14" s="68" t="s">
        <v>106</v>
      </c>
      <c r="H14" s="213" t="s">
        <v>106</v>
      </c>
      <c r="I14" s="209" t="s">
        <v>106</v>
      </c>
      <c r="J14" s="210" t="s">
        <v>106</v>
      </c>
      <c r="K14" s="210" t="s">
        <v>106</v>
      </c>
      <c r="L14" s="211"/>
      <c r="M14" s="284" t="s">
        <v>18</v>
      </c>
      <c r="N14" s="282" t="s">
        <v>18</v>
      </c>
      <c r="O14" s="68" t="s">
        <v>33</v>
      </c>
      <c r="P14" s="116" t="s">
        <v>42</v>
      </c>
      <c r="Q14" s="135">
        <v>0</v>
      </c>
      <c r="R14" s="87">
        <v>10000</v>
      </c>
      <c r="S14" s="134">
        <v>0</v>
      </c>
      <c r="T14" s="122">
        <v>0</v>
      </c>
      <c r="U14" s="90">
        <v>0</v>
      </c>
      <c r="V14" s="91">
        <v>0</v>
      </c>
      <c r="W14" s="178">
        <f t="shared" si="1"/>
        <v>10000</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2:49" s="1" customFormat="1" ht="72.75" customHeight="1" x14ac:dyDescent="0.3">
      <c r="B15" s="316"/>
      <c r="C15" s="297"/>
      <c r="D15" s="62" t="s">
        <v>101</v>
      </c>
      <c r="E15" s="219" t="s">
        <v>106</v>
      </c>
      <c r="F15" s="220" t="s">
        <v>106</v>
      </c>
      <c r="G15" s="220" t="s">
        <v>106</v>
      </c>
      <c r="H15" s="221" t="s">
        <v>106</v>
      </c>
      <c r="I15" s="222" t="s">
        <v>106</v>
      </c>
      <c r="J15" s="223" t="s">
        <v>106</v>
      </c>
      <c r="K15" s="223" t="s">
        <v>106</v>
      </c>
      <c r="L15" s="63"/>
      <c r="M15" s="285"/>
      <c r="N15" s="283"/>
      <c r="O15" s="68" t="s">
        <v>33</v>
      </c>
      <c r="P15" s="116" t="s">
        <v>42</v>
      </c>
      <c r="Q15" s="135">
        <v>0</v>
      </c>
      <c r="R15" s="87">
        <v>10000</v>
      </c>
      <c r="S15" s="134">
        <v>0</v>
      </c>
      <c r="T15" s="122">
        <v>0</v>
      </c>
      <c r="U15" s="90">
        <v>0</v>
      </c>
      <c r="V15" s="91">
        <v>0</v>
      </c>
      <c r="W15" s="178">
        <f t="shared" si="1"/>
        <v>10000</v>
      </c>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2:49" s="1" customFormat="1" ht="78.75" customHeight="1" x14ac:dyDescent="0.3">
      <c r="B16" s="316"/>
      <c r="C16" s="297"/>
      <c r="D16" s="62" t="s">
        <v>102</v>
      </c>
      <c r="E16" s="212" t="s">
        <v>106</v>
      </c>
      <c r="F16" s="68" t="s">
        <v>106</v>
      </c>
      <c r="G16" s="68" t="s">
        <v>106</v>
      </c>
      <c r="H16" s="213" t="s">
        <v>106</v>
      </c>
      <c r="I16" s="209" t="s">
        <v>106</v>
      </c>
      <c r="J16" s="210" t="s">
        <v>106</v>
      </c>
      <c r="K16" s="210" t="s">
        <v>106</v>
      </c>
      <c r="L16" s="63"/>
      <c r="M16" s="285"/>
      <c r="N16" s="283"/>
      <c r="O16" s="68" t="s">
        <v>33</v>
      </c>
      <c r="P16" s="116" t="s">
        <v>43</v>
      </c>
      <c r="Q16" s="135">
        <v>0</v>
      </c>
      <c r="R16" s="87">
        <v>10000</v>
      </c>
      <c r="S16" s="134">
        <v>0</v>
      </c>
      <c r="T16" s="121">
        <v>0</v>
      </c>
      <c r="U16" s="90">
        <v>0</v>
      </c>
      <c r="V16" s="91">
        <v>0</v>
      </c>
      <c r="W16" s="178">
        <f t="shared" si="1"/>
        <v>10000</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row>
    <row r="17" spans="1:49" s="1" customFormat="1" ht="75" customHeight="1" x14ac:dyDescent="0.3">
      <c r="B17" s="324"/>
      <c r="C17" s="298"/>
      <c r="D17" s="58" t="s">
        <v>103</v>
      </c>
      <c r="E17" s="214"/>
      <c r="F17" s="42" t="s">
        <v>106</v>
      </c>
      <c r="G17" s="42"/>
      <c r="H17" s="215"/>
      <c r="I17" s="224"/>
      <c r="J17" s="204"/>
      <c r="K17" s="204"/>
      <c r="L17" s="225"/>
      <c r="M17" s="285"/>
      <c r="N17" s="283"/>
      <c r="O17" s="68" t="s">
        <v>33</v>
      </c>
      <c r="P17" s="117" t="s">
        <v>43</v>
      </c>
      <c r="Q17" s="136">
        <v>0</v>
      </c>
      <c r="R17" s="85">
        <v>10000</v>
      </c>
      <c r="S17" s="132">
        <v>0</v>
      </c>
      <c r="T17" s="120">
        <v>0</v>
      </c>
      <c r="U17" s="86">
        <v>0</v>
      </c>
      <c r="V17" s="92">
        <v>0</v>
      </c>
      <c r="W17" s="178">
        <f t="shared" si="1"/>
        <v>10000</v>
      </c>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row>
    <row r="18" spans="1:49" s="1" customFormat="1" ht="48.75" customHeight="1" x14ac:dyDescent="0.3">
      <c r="B18" s="295" t="s">
        <v>29</v>
      </c>
      <c r="C18" s="295" t="s">
        <v>30</v>
      </c>
      <c r="D18" s="59" t="s">
        <v>104</v>
      </c>
      <c r="E18" s="226"/>
      <c r="F18" s="227" t="s">
        <v>106</v>
      </c>
      <c r="G18" s="227" t="s">
        <v>112</v>
      </c>
      <c r="H18" s="228" t="s">
        <v>112</v>
      </c>
      <c r="I18" s="229" t="s">
        <v>111</v>
      </c>
      <c r="J18" s="230" t="s">
        <v>111</v>
      </c>
      <c r="K18" s="230" t="s">
        <v>111</v>
      </c>
      <c r="L18" s="231"/>
      <c r="M18" s="284" t="s">
        <v>18</v>
      </c>
      <c r="N18" s="282" t="s">
        <v>18</v>
      </c>
      <c r="O18" s="68" t="s">
        <v>41</v>
      </c>
      <c r="P18" s="152" t="s">
        <v>44</v>
      </c>
      <c r="Q18" s="135">
        <v>0</v>
      </c>
      <c r="R18" s="87">
        <v>10000</v>
      </c>
      <c r="S18" s="134">
        <v>10000</v>
      </c>
      <c r="T18" s="121">
        <v>0</v>
      </c>
      <c r="U18" s="88">
        <v>5000</v>
      </c>
      <c r="V18" s="91">
        <v>5000</v>
      </c>
      <c r="W18" s="178">
        <f t="shared" si="1"/>
        <v>30000</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1:49" s="1" customFormat="1" ht="73.5" customHeight="1" thickBot="1" x14ac:dyDescent="0.35">
      <c r="B19" s="295"/>
      <c r="C19" s="295"/>
      <c r="D19" s="60" t="s">
        <v>32</v>
      </c>
      <c r="E19" s="226" t="s">
        <v>105</v>
      </c>
      <c r="F19" s="227" t="s">
        <v>105</v>
      </c>
      <c r="G19" s="227" t="s">
        <v>105</v>
      </c>
      <c r="H19" s="228" t="s">
        <v>105</v>
      </c>
      <c r="I19" s="229" t="s">
        <v>105</v>
      </c>
      <c r="J19" s="230" t="s">
        <v>105</v>
      </c>
      <c r="K19" s="230" t="s">
        <v>105</v>
      </c>
      <c r="L19" s="231" t="s">
        <v>105</v>
      </c>
      <c r="M19" s="285"/>
      <c r="N19" s="283"/>
      <c r="O19" s="201" t="s">
        <v>46</v>
      </c>
      <c r="P19" s="116" t="s">
        <v>13</v>
      </c>
      <c r="Q19" s="136">
        <v>10000</v>
      </c>
      <c r="R19" s="85">
        <v>0</v>
      </c>
      <c r="S19" s="132">
        <v>0</v>
      </c>
      <c r="T19" s="120">
        <v>10000</v>
      </c>
      <c r="U19" s="89">
        <v>0</v>
      </c>
      <c r="V19" s="92">
        <v>0</v>
      </c>
      <c r="W19" s="176">
        <f t="shared" si="1"/>
        <v>20000</v>
      </c>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1:49" s="1" customFormat="1" ht="16" thickBot="1" x14ac:dyDescent="0.35">
      <c r="B20" s="288" t="s">
        <v>47</v>
      </c>
      <c r="C20" s="289"/>
      <c r="D20" s="290"/>
      <c r="E20" s="290"/>
      <c r="F20" s="290"/>
      <c r="G20" s="290"/>
      <c r="H20" s="290"/>
      <c r="I20" s="290"/>
      <c r="J20" s="290"/>
      <c r="K20" s="290"/>
      <c r="L20" s="290"/>
      <c r="M20" s="290"/>
      <c r="N20" s="290"/>
      <c r="O20" s="289"/>
      <c r="P20" s="291"/>
      <c r="Q20" s="129">
        <f>SUM(Q21:Q29)</f>
        <v>325000</v>
      </c>
      <c r="R20" s="71">
        <f t="shared" ref="R20:V20" si="5">SUM(R21:R29)</f>
        <v>185000</v>
      </c>
      <c r="S20" s="130">
        <f t="shared" si="5"/>
        <v>20000</v>
      </c>
      <c r="T20" s="71">
        <f t="shared" si="5"/>
        <v>115000</v>
      </c>
      <c r="U20" s="71">
        <f t="shared" si="5"/>
        <v>128000</v>
      </c>
      <c r="V20" s="71">
        <f t="shared" si="5"/>
        <v>20000</v>
      </c>
      <c r="W20" s="73">
        <f>SUM(Q20:V20)</f>
        <v>793000</v>
      </c>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row>
    <row r="21" spans="1:49" s="1" customFormat="1" ht="38.25" customHeight="1" x14ac:dyDescent="0.3">
      <c r="B21" s="26" t="s">
        <v>48</v>
      </c>
      <c r="C21" s="301" t="s">
        <v>49</v>
      </c>
      <c r="D21" s="153" t="s">
        <v>52</v>
      </c>
      <c r="E21" s="232"/>
      <c r="F21" s="233"/>
      <c r="G21" s="233"/>
      <c r="H21" s="234" t="s">
        <v>106</v>
      </c>
      <c r="I21" s="235" t="s">
        <v>106</v>
      </c>
      <c r="J21" s="236" t="s">
        <v>106</v>
      </c>
      <c r="K21" s="236" t="s">
        <v>106</v>
      </c>
      <c r="L21" s="237"/>
      <c r="M21" s="287" t="s">
        <v>19</v>
      </c>
      <c r="N21" s="286" t="s">
        <v>19</v>
      </c>
      <c r="O21" s="70" t="s">
        <v>33</v>
      </c>
      <c r="P21" s="115" t="s">
        <v>40</v>
      </c>
      <c r="Q21" s="137">
        <v>0</v>
      </c>
      <c r="R21" s="93">
        <v>15000</v>
      </c>
      <c r="S21" s="95">
        <v>0</v>
      </c>
      <c r="T21" s="123">
        <v>0</v>
      </c>
      <c r="U21" s="94">
        <v>15000</v>
      </c>
      <c r="V21" s="95">
        <v>0</v>
      </c>
      <c r="W21" s="180">
        <f>SUM(Q21:V21)</f>
        <v>30000</v>
      </c>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spans="1:49" s="1" customFormat="1" ht="78" x14ac:dyDescent="0.3">
      <c r="B22" s="34"/>
      <c r="C22" s="302"/>
      <c r="D22" s="154" t="s">
        <v>53</v>
      </c>
      <c r="E22" s="159"/>
      <c r="F22" s="72"/>
      <c r="G22" s="72"/>
      <c r="H22" s="61"/>
      <c r="I22" s="209" t="s">
        <v>106</v>
      </c>
      <c r="J22" s="210" t="s">
        <v>106</v>
      </c>
      <c r="K22" s="210" t="s">
        <v>106</v>
      </c>
      <c r="L22" s="63"/>
      <c r="M22" s="285"/>
      <c r="N22" s="283"/>
      <c r="O22" s="70" t="s">
        <v>33</v>
      </c>
      <c r="P22" s="118" t="s">
        <v>62</v>
      </c>
      <c r="Q22" s="133">
        <v>0</v>
      </c>
      <c r="R22" s="87">
        <v>30000</v>
      </c>
      <c r="S22" s="134">
        <v>0</v>
      </c>
      <c r="T22" s="121">
        <v>0</v>
      </c>
      <c r="U22" s="90">
        <v>20000</v>
      </c>
      <c r="V22" s="87">
        <v>0</v>
      </c>
      <c r="W22" s="181">
        <f t="shared" ref="W22:W29" si="6">SUM(Q22:V22)</f>
        <v>50000</v>
      </c>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row>
    <row r="23" spans="1:49" s="1" customFormat="1" ht="52.5" thickBot="1" x14ac:dyDescent="0.35">
      <c r="B23" s="34"/>
      <c r="C23" s="44"/>
      <c r="D23" s="58" t="s">
        <v>54</v>
      </c>
      <c r="E23" s="214"/>
      <c r="F23" s="42"/>
      <c r="G23" s="42" t="s">
        <v>105</v>
      </c>
      <c r="H23" s="215" t="s">
        <v>105</v>
      </c>
      <c r="I23" s="216"/>
      <c r="J23" s="204"/>
      <c r="K23" s="204"/>
      <c r="L23" s="225"/>
      <c r="M23" s="55"/>
      <c r="N23" s="41"/>
      <c r="O23" s="70" t="s">
        <v>45</v>
      </c>
      <c r="P23" s="118" t="s">
        <v>63</v>
      </c>
      <c r="Q23" s="131">
        <v>25000</v>
      </c>
      <c r="R23" s="85">
        <v>50000</v>
      </c>
      <c r="S23" s="132">
        <v>0</v>
      </c>
      <c r="T23" s="120">
        <v>15000</v>
      </c>
      <c r="U23" s="86">
        <v>25000</v>
      </c>
      <c r="V23" s="85">
        <v>0</v>
      </c>
      <c r="W23" s="181">
        <f t="shared" si="6"/>
        <v>115000</v>
      </c>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spans="1:49" s="1" customFormat="1" ht="130.5" customHeight="1" x14ac:dyDescent="0.3">
      <c r="B24" s="45" t="s">
        <v>50</v>
      </c>
      <c r="C24" s="50" t="s">
        <v>56</v>
      </c>
      <c r="D24" s="157" t="s">
        <v>55</v>
      </c>
      <c r="E24" s="238"/>
      <c r="F24" s="239" t="s">
        <v>106</v>
      </c>
      <c r="G24" s="239" t="s">
        <v>106</v>
      </c>
      <c r="H24" s="240"/>
      <c r="I24" s="209"/>
      <c r="J24" s="210"/>
      <c r="K24" s="210"/>
      <c r="L24" s="211"/>
      <c r="M24" s="284" t="s">
        <v>19</v>
      </c>
      <c r="N24" s="293"/>
      <c r="O24" s="70" t="s">
        <v>33</v>
      </c>
      <c r="P24" s="118" t="s">
        <v>64</v>
      </c>
      <c r="Q24" s="138">
        <v>0</v>
      </c>
      <c r="R24" s="97">
        <v>35000</v>
      </c>
      <c r="S24" s="139">
        <v>0</v>
      </c>
      <c r="T24" s="124">
        <v>0</v>
      </c>
      <c r="U24" s="96">
        <v>15000</v>
      </c>
      <c r="V24" s="96">
        <v>0</v>
      </c>
      <c r="W24" s="181">
        <f t="shared" si="6"/>
        <v>50000</v>
      </c>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1:49" s="1" customFormat="1" ht="85.5" customHeight="1" x14ac:dyDescent="0.3">
      <c r="B25" s="292" t="s">
        <v>57</v>
      </c>
      <c r="C25" s="306" t="s">
        <v>79</v>
      </c>
      <c r="D25" s="158" t="s">
        <v>58</v>
      </c>
      <c r="E25" s="238" t="s">
        <v>105</v>
      </c>
      <c r="F25" s="239" t="s">
        <v>105</v>
      </c>
      <c r="G25" s="239"/>
      <c r="H25" s="240"/>
      <c r="I25" s="209"/>
      <c r="J25" s="38"/>
      <c r="K25" s="38"/>
      <c r="L25" s="169"/>
      <c r="M25" s="285"/>
      <c r="N25" s="294"/>
      <c r="O25" s="70" t="s">
        <v>37</v>
      </c>
      <c r="P25" s="118" t="s">
        <v>65</v>
      </c>
      <c r="Q25" s="138">
        <v>40000</v>
      </c>
      <c r="R25" s="97">
        <v>0</v>
      </c>
      <c r="S25" s="139">
        <v>0</v>
      </c>
      <c r="T25" s="124">
        <v>10000</v>
      </c>
      <c r="U25" s="96">
        <v>0</v>
      </c>
      <c r="V25" s="96">
        <v>0</v>
      </c>
      <c r="W25" s="181">
        <f t="shared" si="6"/>
        <v>50000</v>
      </c>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row>
    <row r="26" spans="1:49" s="1" customFormat="1" ht="97.5" customHeight="1" x14ac:dyDescent="0.3">
      <c r="B26" s="292"/>
      <c r="C26" s="306"/>
      <c r="D26" s="158" t="s">
        <v>59</v>
      </c>
      <c r="E26" s="241" t="s">
        <v>105</v>
      </c>
      <c r="F26" s="242" t="s">
        <v>105</v>
      </c>
      <c r="G26" s="242" t="s">
        <v>105</v>
      </c>
      <c r="H26" s="243"/>
      <c r="I26" s="216"/>
      <c r="J26" s="204"/>
      <c r="K26" s="204"/>
      <c r="L26" s="225"/>
      <c r="M26" s="285"/>
      <c r="N26" s="294"/>
      <c r="O26" s="70" t="s">
        <v>37</v>
      </c>
      <c r="P26" s="118" t="s">
        <v>66</v>
      </c>
      <c r="Q26" s="140">
        <v>185000</v>
      </c>
      <c r="R26" s="99">
        <v>0</v>
      </c>
      <c r="S26" s="141">
        <v>0</v>
      </c>
      <c r="T26" s="125">
        <v>50000</v>
      </c>
      <c r="U26" s="98">
        <v>0</v>
      </c>
      <c r="V26" s="98">
        <v>0</v>
      </c>
      <c r="W26" s="181">
        <f t="shared" si="6"/>
        <v>235000</v>
      </c>
      <c r="X26" s="5"/>
      <c r="Y26" s="5"/>
      <c r="Z26" s="5">
        <v>21050</v>
      </c>
      <c r="AA26" s="5"/>
      <c r="AB26" s="5"/>
      <c r="AC26" s="5"/>
      <c r="AD26" s="5"/>
      <c r="AE26" s="5"/>
      <c r="AF26" s="5"/>
      <c r="AG26" s="5"/>
      <c r="AH26" s="5"/>
      <c r="AI26" s="5"/>
      <c r="AJ26" s="5"/>
      <c r="AK26" s="5"/>
      <c r="AL26" s="5"/>
      <c r="AM26" s="5"/>
      <c r="AN26" s="5"/>
      <c r="AO26" s="5"/>
      <c r="AP26" s="5"/>
      <c r="AQ26" s="5"/>
      <c r="AR26" s="5"/>
      <c r="AS26" s="5"/>
      <c r="AT26" s="5"/>
      <c r="AU26" s="5"/>
      <c r="AV26" s="5"/>
      <c r="AW26" s="5"/>
    </row>
    <row r="27" spans="1:49" s="1" customFormat="1" ht="57" customHeight="1" x14ac:dyDescent="0.3">
      <c r="A27" s="35"/>
      <c r="B27" s="321" t="s">
        <v>51</v>
      </c>
      <c r="C27" s="318" t="s">
        <v>60</v>
      </c>
      <c r="D27" s="57" t="s">
        <v>109</v>
      </c>
      <c r="E27" s="244"/>
      <c r="F27" s="245"/>
      <c r="G27" s="245" t="s">
        <v>106</v>
      </c>
      <c r="H27" s="246" t="s">
        <v>113</v>
      </c>
      <c r="I27" s="229" t="s">
        <v>113</v>
      </c>
      <c r="J27" s="230" t="s">
        <v>114</v>
      </c>
      <c r="K27" s="230" t="s">
        <v>113</v>
      </c>
      <c r="L27" s="231"/>
      <c r="M27" s="284" t="s">
        <v>19</v>
      </c>
      <c r="N27" s="282" t="s">
        <v>19</v>
      </c>
      <c r="O27" s="70" t="s">
        <v>67</v>
      </c>
      <c r="P27" s="118" t="s">
        <v>68</v>
      </c>
      <c r="Q27" s="142">
        <v>40000</v>
      </c>
      <c r="R27" s="101">
        <v>25000</v>
      </c>
      <c r="S27" s="143">
        <v>20000</v>
      </c>
      <c r="T27" s="126">
        <v>40000</v>
      </c>
      <c r="U27" s="102">
        <v>25000</v>
      </c>
      <c r="V27" s="100">
        <v>20000</v>
      </c>
      <c r="W27" s="181">
        <f t="shared" si="6"/>
        <v>170000</v>
      </c>
      <c r="X27" s="30"/>
      <c r="Y27" s="30"/>
      <c r="Z27" s="30"/>
      <c r="AA27" s="30"/>
      <c r="AB27" s="5"/>
      <c r="AC27" s="5"/>
      <c r="AD27" s="5"/>
      <c r="AE27" s="5"/>
      <c r="AF27" s="5"/>
      <c r="AG27" s="5"/>
      <c r="AH27" s="5"/>
      <c r="AI27" s="5"/>
      <c r="AJ27" s="5"/>
      <c r="AK27" s="5"/>
      <c r="AL27" s="5"/>
      <c r="AM27" s="5"/>
      <c r="AN27" s="5"/>
      <c r="AO27" s="5"/>
      <c r="AP27" s="5"/>
      <c r="AQ27" s="5"/>
      <c r="AR27" s="5"/>
      <c r="AS27" s="5"/>
      <c r="AT27" s="5"/>
      <c r="AU27" s="5"/>
      <c r="AV27" s="5"/>
      <c r="AW27" s="5"/>
    </row>
    <row r="28" spans="1:49" s="1" customFormat="1" ht="58.5" customHeight="1" x14ac:dyDescent="0.3">
      <c r="B28" s="316"/>
      <c r="C28" s="319"/>
      <c r="D28" s="154" t="s">
        <v>108</v>
      </c>
      <c r="E28" s="212" t="s">
        <v>105</v>
      </c>
      <c r="F28" s="68" t="s">
        <v>105</v>
      </c>
      <c r="G28" s="68" t="s">
        <v>115</v>
      </c>
      <c r="H28" s="213" t="s">
        <v>115</v>
      </c>
      <c r="I28" s="209" t="s">
        <v>106</v>
      </c>
      <c r="J28" s="38"/>
      <c r="K28" s="38"/>
      <c r="L28" s="169"/>
      <c r="M28" s="285"/>
      <c r="N28" s="283"/>
      <c r="O28" s="70" t="s">
        <v>45</v>
      </c>
      <c r="P28" s="118" t="s">
        <v>110</v>
      </c>
      <c r="Q28" s="142">
        <v>15000</v>
      </c>
      <c r="R28" s="101">
        <v>30000</v>
      </c>
      <c r="S28" s="143">
        <v>0</v>
      </c>
      <c r="T28" s="126"/>
      <c r="U28" s="102">
        <v>28000</v>
      </c>
      <c r="V28" s="100">
        <v>0</v>
      </c>
      <c r="W28" s="181">
        <f t="shared" si="6"/>
        <v>73000</v>
      </c>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spans="1:49" s="1" customFormat="1" ht="66" customHeight="1" thickBot="1" x14ac:dyDescent="0.35">
      <c r="B29" s="322"/>
      <c r="C29" s="320"/>
      <c r="D29" s="54" t="s">
        <v>61</v>
      </c>
      <c r="E29" s="247" t="s">
        <v>105</v>
      </c>
      <c r="F29" s="248" t="s">
        <v>105</v>
      </c>
      <c r="G29" s="248"/>
      <c r="H29" s="249"/>
      <c r="I29" s="250"/>
      <c r="J29" s="251"/>
      <c r="K29" s="251"/>
      <c r="L29" s="252"/>
      <c r="M29" s="285"/>
      <c r="N29" s="283"/>
      <c r="O29" s="70" t="s">
        <v>37</v>
      </c>
      <c r="P29" s="116" t="s">
        <v>69</v>
      </c>
      <c r="Q29" s="144">
        <v>20000</v>
      </c>
      <c r="R29" s="104">
        <v>0</v>
      </c>
      <c r="S29" s="145">
        <v>0</v>
      </c>
      <c r="T29" s="127"/>
      <c r="U29" s="105">
        <v>0</v>
      </c>
      <c r="V29" s="103">
        <v>0</v>
      </c>
      <c r="W29" s="179">
        <f t="shared" si="6"/>
        <v>20000</v>
      </c>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spans="1:49" ht="16" thickBot="1" x14ac:dyDescent="0.4">
      <c r="B30" s="260" t="s">
        <v>70</v>
      </c>
      <c r="C30" s="262"/>
      <c r="D30" s="262"/>
      <c r="E30" s="262"/>
      <c r="F30" s="262"/>
      <c r="G30" s="262"/>
      <c r="H30" s="262"/>
      <c r="I30" s="262"/>
      <c r="J30" s="262"/>
      <c r="K30" s="262"/>
      <c r="L30" s="262"/>
      <c r="M30" s="262"/>
      <c r="N30" s="262"/>
      <c r="O30" s="262"/>
      <c r="P30" s="262"/>
      <c r="Q30" s="129">
        <f>SUM(Q31:Q36)</f>
        <v>0</v>
      </c>
      <c r="R30" s="71">
        <f>SUM(R31:R36)</f>
        <v>0</v>
      </c>
      <c r="S30" s="130">
        <f>SUM(S31:S36)</f>
        <v>0</v>
      </c>
      <c r="T30" s="71">
        <f t="shared" ref="T30:V30" si="7">SUM(T31:T36)</f>
        <v>85000</v>
      </c>
      <c r="U30" s="71">
        <f t="shared" si="7"/>
        <v>65000</v>
      </c>
      <c r="V30" s="71">
        <f t="shared" si="7"/>
        <v>55000</v>
      </c>
      <c r="W30" s="74">
        <f>SUM(Q30:V30)</f>
        <v>205000</v>
      </c>
    </row>
    <row r="31" spans="1:49" ht="53.25" customHeight="1" thickBot="1" x14ac:dyDescent="0.4">
      <c r="B31" s="323" t="s">
        <v>71</v>
      </c>
      <c r="C31" s="303" t="s">
        <v>80</v>
      </c>
      <c r="D31" s="54" t="s">
        <v>73</v>
      </c>
      <c r="E31" s="253" t="s">
        <v>105</v>
      </c>
      <c r="F31" s="48" t="s">
        <v>105</v>
      </c>
      <c r="G31" s="48" t="s">
        <v>105</v>
      </c>
      <c r="H31" s="208" t="s">
        <v>105</v>
      </c>
      <c r="I31" s="205"/>
      <c r="J31" s="254"/>
      <c r="K31" s="206"/>
      <c r="L31" s="207"/>
      <c r="M31" s="287" t="s">
        <v>19</v>
      </c>
      <c r="N31" s="286" t="s">
        <v>19</v>
      </c>
      <c r="O31" s="70" t="s">
        <v>37</v>
      </c>
      <c r="P31" s="118" t="s">
        <v>43</v>
      </c>
      <c r="Q31" s="146">
        <v>0</v>
      </c>
      <c r="R31" s="127">
        <v>0</v>
      </c>
      <c r="S31" s="127">
        <v>0</v>
      </c>
      <c r="T31" s="127">
        <v>20000</v>
      </c>
      <c r="U31" s="127">
        <v>0</v>
      </c>
      <c r="V31" s="127">
        <v>0</v>
      </c>
      <c r="W31" s="180">
        <f>SUM(Q31:V31)</f>
        <v>20000</v>
      </c>
    </row>
    <row r="32" spans="1:49" ht="52.5" thickBot="1" x14ac:dyDescent="0.4">
      <c r="B32" s="323"/>
      <c r="C32" s="304"/>
      <c r="D32" s="154" t="s">
        <v>74</v>
      </c>
      <c r="E32" s="212"/>
      <c r="F32" s="68"/>
      <c r="G32" s="68" t="s">
        <v>105</v>
      </c>
      <c r="H32" s="213" t="s">
        <v>115</v>
      </c>
      <c r="I32" s="209" t="s">
        <v>106</v>
      </c>
      <c r="J32" s="210" t="s">
        <v>106</v>
      </c>
      <c r="K32" s="210" t="s">
        <v>106</v>
      </c>
      <c r="L32" s="211"/>
      <c r="M32" s="285"/>
      <c r="N32" s="283"/>
      <c r="O32" s="70" t="s">
        <v>45</v>
      </c>
      <c r="P32" s="118" t="s">
        <v>43</v>
      </c>
      <c r="Q32" s="146"/>
      <c r="R32" s="101"/>
      <c r="S32" s="143"/>
      <c r="T32" s="126">
        <v>20000</v>
      </c>
      <c r="U32" s="106">
        <v>10000</v>
      </c>
      <c r="V32" s="101">
        <v>0</v>
      </c>
      <c r="W32" s="180">
        <f t="shared" ref="W32:W36" si="8">SUM(Q32:V32)</f>
        <v>30000</v>
      </c>
    </row>
    <row r="33" spans="2:26" ht="78.5" thickBot="1" x14ac:dyDescent="0.4">
      <c r="B33" s="323"/>
      <c r="C33" s="304"/>
      <c r="D33" s="154" t="s">
        <v>75</v>
      </c>
      <c r="E33" s="212"/>
      <c r="F33" s="68"/>
      <c r="G33" s="68" t="s">
        <v>105</v>
      </c>
      <c r="H33" s="213" t="s">
        <v>105</v>
      </c>
      <c r="I33" s="209"/>
      <c r="J33" s="38"/>
      <c r="K33" s="38"/>
      <c r="L33" s="169"/>
      <c r="M33" s="285"/>
      <c r="N33" s="283"/>
      <c r="O33" s="70" t="s">
        <v>37</v>
      </c>
      <c r="P33" s="118" t="s">
        <v>43</v>
      </c>
      <c r="Q33" s="147"/>
      <c r="R33" s="104">
        <v>0</v>
      </c>
      <c r="S33" s="145">
        <v>0</v>
      </c>
      <c r="T33" s="127">
        <v>20000</v>
      </c>
      <c r="U33" s="107">
        <v>0</v>
      </c>
      <c r="V33" s="104">
        <v>0</v>
      </c>
      <c r="W33" s="180">
        <f t="shared" si="8"/>
        <v>20000</v>
      </c>
    </row>
    <row r="34" spans="2:26" ht="72" customHeight="1" thickBot="1" x14ac:dyDescent="0.4">
      <c r="B34" s="323"/>
      <c r="C34" s="305"/>
      <c r="D34" s="54" t="s">
        <v>76</v>
      </c>
      <c r="E34" s="214"/>
      <c r="F34" s="42"/>
      <c r="G34" s="42" t="s">
        <v>106</v>
      </c>
      <c r="H34" s="215" t="s">
        <v>106</v>
      </c>
      <c r="I34" s="216"/>
      <c r="J34" s="217"/>
      <c r="K34" s="217"/>
      <c r="L34" s="218"/>
      <c r="M34" s="285"/>
      <c r="N34" s="283"/>
      <c r="O34" s="70" t="s">
        <v>33</v>
      </c>
      <c r="P34" s="118" t="s">
        <v>42</v>
      </c>
      <c r="Q34" s="146">
        <v>0</v>
      </c>
      <c r="R34" s="101"/>
      <c r="S34" s="143">
        <v>0</v>
      </c>
      <c r="T34" s="126">
        <v>0</v>
      </c>
      <c r="U34" s="106">
        <v>30000</v>
      </c>
      <c r="V34" s="101">
        <v>0</v>
      </c>
      <c r="W34" s="180">
        <f t="shared" si="8"/>
        <v>30000</v>
      </c>
    </row>
    <row r="35" spans="2:26" ht="88.5" customHeight="1" thickBot="1" x14ac:dyDescent="0.4">
      <c r="B35" s="315" t="s">
        <v>72</v>
      </c>
      <c r="C35" s="317" t="s">
        <v>81</v>
      </c>
      <c r="D35" s="154" t="s">
        <v>77</v>
      </c>
      <c r="E35" s="256"/>
      <c r="F35" s="256" t="s">
        <v>116</v>
      </c>
      <c r="G35" s="256" t="s">
        <v>116</v>
      </c>
      <c r="H35" s="255"/>
      <c r="I35" s="68" t="s">
        <v>117</v>
      </c>
      <c r="J35" s="68" t="s">
        <v>116</v>
      </c>
      <c r="K35" s="68"/>
      <c r="L35" s="210"/>
      <c r="M35" s="285" t="s">
        <v>19</v>
      </c>
      <c r="N35" s="283" t="s">
        <v>19</v>
      </c>
      <c r="O35" s="70" t="s">
        <v>67</v>
      </c>
      <c r="P35" s="118" t="s">
        <v>82</v>
      </c>
      <c r="Q35" s="146"/>
      <c r="R35" s="101"/>
      <c r="S35" s="143"/>
      <c r="T35" s="126">
        <v>25000</v>
      </c>
      <c r="U35" s="106">
        <v>25000</v>
      </c>
      <c r="V35" s="101">
        <v>25000</v>
      </c>
      <c r="W35" s="180">
        <f t="shared" si="8"/>
        <v>75000</v>
      </c>
    </row>
    <row r="36" spans="2:26" ht="73.5" customHeight="1" thickBot="1" x14ac:dyDescent="0.5">
      <c r="B36" s="316"/>
      <c r="C36" s="317"/>
      <c r="D36" s="54" t="s">
        <v>78</v>
      </c>
      <c r="E36" s="160"/>
      <c r="F36" s="47" t="s">
        <v>118</v>
      </c>
      <c r="G36" s="47" t="s">
        <v>118</v>
      </c>
      <c r="H36" s="161" t="s">
        <v>118</v>
      </c>
      <c r="I36" s="155" t="s">
        <v>118</v>
      </c>
      <c r="J36" s="257" t="s">
        <v>118</v>
      </c>
      <c r="K36" s="156"/>
      <c r="L36" s="162"/>
      <c r="M36" s="285"/>
      <c r="N36" s="283"/>
      <c r="O36" s="46" t="s">
        <v>38</v>
      </c>
      <c r="P36" s="118" t="s">
        <v>83</v>
      </c>
      <c r="Q36" s="147">
        <v>0</v>
      </c>
      <c r="R36" s="104">
        <v>0</v>
      </c>
      <c r="S36" s="145"/>
      <c r="T36" s="127">
        <v>0</v>
      </c>
      <c r="U36" s="107">
        <v>0</v>
      </c>
      <c r="V36" s="104">
        <v>30000</v>
      </c>
      <c r="W36" s="183">
        <f t="shared" si="8"/>
        <v>30000</v>
      </c>
    </row>
    <row r="37" spans="2:26" ht="16" thickBot="1" x14ac:dyDescent="0.4">
      <c r="B37" s="260" t="s">
        <v>84</v>
      </c>
      <c r="C37" s="262"/>
      <c r="D37" s="262"/>
      <c r="E37" s="262"/>
      <c r="F37" s="262"/>
      <c r="G37" s="262"/>
      <c r="H37" s="262"/>
      <c r="I37" s="262"/>
      <c r="J37" s="262"/>
      <c r="K37" s="262"/>
      <c r="L37" s="262"/>
      <c r="M37" s="262"/>
      <c r="N37" s="262"/>
      <c r="O37" s="262"/>
      <c r="P37" s="262"/>
      <c r="Q37" s="129">
        <f t="shared" ref="Q37:V37" si="9">SUM(Q38:Q41)</f>
        <v>125000</v>
      </c>
      <c r="R37" s="71">
        <f t="shared" si="9"/>
        <v>98500</v>
      </c>
      <c r="S37" s="130">
        <f t="shared" si="9"/>
        <v>30000</v>
      </c>
      <c r="T37" s="71">
        <f t="shared" si="9"/>
        <v>200000</v>
      </c>
      <c r="U37" s="71">
        <f t="shared" si="9"/>
        <v>98500</v>
      </c>
      <c r="V37" s="182">
        <f t="shared" si="9"/>
        <v>30000</v>
      </c>
      <c r="W37" s="184">
        <f>SUM(Q37:V37)</f>
        <v>582000</v>
      </c>
    </row>
    <row r="38" spans="2:26" ht="81" customHeight="1" x14ac:dyDescent="0.35">
      <c r="B38" s="311" t="s">
        <v>85</v>
      </c>
      <c r="C38" s="312"/>
      <c r="D38" s="312"/>
      <c r="E38" s="37"/>
      <c r="F38" s="172" t="s">
        <v>18</v>
      </c>
      <c r="G38" s="172" t="s">
        <v>18</v>
      </c>
      <c r="H38" s="172" t="s">
        <v>18</v>
      </c>
      <c r="I38" s="167"/>
      <c r="J38" s="37" t="s">
        <v>18</v>
      </c>
      <c r="K38" s="37" t="s">
        <v>18</v>
      </c>
      <c r="L38" s="168" t="s">
        <v>18</v>
      </c>
      <c r="M38" s="165" t="s">
        <v>18</v>
      </c>
      <c r="N38" s="37"/>
      <c r="O38" s="70" t="s">
        <v>67</v>
      </c>
      <c r="P38" s="118" t="s">
        <v>88</v>
      </c>
      <c r="Q38" s="148">
        <v>75000</v>
      </c>
      <c r="R38" s="108">
        <v>88500</v>
      </c>
      <c r="S38" s="149">
        <v>20000</v>
      </c>
      <c r="T38" s="128">
        <v>75000</v>
      </c>
      <c r="U38" s="128">
        <v>88500</v>
      </c>
      <c r="V38" s="128">
        <v>20000</v>
      </c>
      <c r="W38" s="185">
        <f>SUM(Q38:V38)</f>
        <v>367000</v>
      </c>
    </row>
    <row r="39" spans="2:26" ht="39" customHeight="1" x14ac:dyDescent="0.35">
      <c r="B39" s="309" t="s">
        <v>86</v>
      </c>
      <c r="C39" s="313"/>
      <c r="D39" s="314"/>
      <c r="E39" s="38" t="s">
        <v>18</v>
      </c>
      <c r="F39" s="38" t="s">
        <v>18</v>
      </c>
      <c r="G39" s="38" t="s">
        <v>18</v>
      </c>
      <c r="H39" s="38" t="s">
        <v>18</v>
      </c>
      <c r="I39" s="173" t="s">
        <v>18</v>
      </c>
      <c r="J39" s="38" t="s">
        <v>18</v>
      </c>
      <c r="K39" s="38" t="s">
        <v>18</v>
      </c>
      <c r="L39" s="169" t="s">
        <v>18</v>
      </c>
      <c r="M39" s="166"/>
      <c r="N39" s="38" t="s">
        <v>18</v>
      </c>
      <c r="O39" s="70" t="s">
        <v>67</v>
      </c>
      <c r="P39" s="118" t="s">
        <v>89</v>
      </c>
      <c r="Q39" s="148">
        <v>25000</v>
      </c>
      <c r="R39" s="108">
        <v>10000</v>
      </c>
      <c r="S39" s="149">
        <v>5000</v>
      </c>
      <c r="T39" s="128">
        <v>25000</v>
      </c>
      <c r="U39" s="90">
        <v>10000</v>
      </c>
      <c r="V39" s="109">
        <v>5000</v>
      </c>
      <c r="W39" s="191">
        <f t="shared" ref="W39:W41" si="10">SUM(Q39:V39)</f>
        <v>80000</v>
      </c>
    </row>
    <row r="40" spans="2:26" ht="40.5" customHeight="1" x14ac:dyDescent="0.35">
      <c r="B40" s="309" t="s">
        <v>90</v>
      </c>
      <c r="C40" s="310"/>
      <c r="D40" s="310"/>
      <c r="E40" s="38" t="s">
        <v>18</v>
      </c>
      <c r="F40" s="38" t="s">
        <v>18</v>
      </c>
      <c r="G40" s="38" t="s">
        <v>18</v>
      </c>
      <c r="H40" s="38" t="s">
        <v>18</v>
      </c>
      <c r="I40" s="174" t="s">
        <v>18</v>
      </c>
      <c r="J40" s="38" t="s">
        <v>18</v>
      </c>
      <c r="K40" s="38" t="s">
        <v>18</v>
      </c>
      <c r="L40" s="169" t="s">
        <v>18</v>
      </c>
      <c r="M40" s="166"/>
      <c r="N40" s="38" t="s">
        <v>18</v>
      </c>
      <c r="O40" s="70" t="s">
        <v>67</v>
      </c>
      <c r="P40" s="118" t="s">
        <v>91</v>
      </c>
      <c r="Q40" s="148">
        <v>25000</v>
      </c>
      <c r="R40" s="108">
        <v>0</v>
      </c>
      <c r="S40" s="149">
        <v>5000</v>
      </c>
      <c r="T40" s="128">
        <v>50000</v>
      </c>
      <c r="U40" s="90"/>
      <c r="V40" s="109">
        <v>5000</v>
      </c>
      <c r="W40" s="191">
        <f t="shared" si="10"/>
        <v>85000</v>
      </c>
    </row>
    <row r="41" spans="2:26" ht="39" customHeight="1" thickBot="1" x14ac:dyDescent="0.4">
      <c r="B41" s="309" t="s">
        <v>87</v>
      </c>
      <c r="C41" s="310"/>
      <c r="D41" s="310"/>
      <c r="E41" s="163"/>
      <c r="F41" s="33"/>
      <c r="G41" s="33"/>
      <c r="H41" s="164"/>
      <c r="I41" s="170"/>
      <c r="J41" s="39" t="s">
        <v>18</v>
      </c>
      <c r="K41" s="39" t="s">
        <v>18</v>
      </c>
      <c r="L41" s="171" t="s">
        <v>18</v>
      </c>
      <c r="M41" s="166" t="s">
        <v>18</v>
      </c>
      <c r="N41" s="38"/>
      <c r="O41" s="70" t="s">
        <v>67</v>
      </c>
      <c r="P41" s="118" t="s">
        <v>40</v>
      </c>
      <c r="Q41" s="186"/>
      <c r="R41" s="187"/>
      <c r="S41" s="188"/>
      <c r="T41" s="189">
        <v>50000</v>
      </c>
      <c r="U41" s="190"/>
      <c r="V41" s="187"/>
      <c r="W41" s="192">
        <f t="shared" si="10"/>
        <v>50000</v>
      </c>
    </row>
    <row r="42" spans="2:26" ht="15" thickBot="1" x14ac:dyDescent="0.4">
      <c r="B42" s="27"/>
      <c r="C42" s="28"/>
      <c r="D42" s="28"/>
      <c r="E42" s="28"/>
      <c r="F42" s="28"/>
      <c r="G42" s="28"/>
      <c r="H42" s="28"/>
      <c r="I42" s="28"/>
      <c r="J42" s="28"/>
      <c r="K42" s="28"/>
      <c r="L42" s="28"/>
      <c r="M42" s="28"/>
      <c r="N42" s="28"/>
      <c r="O42" s="28"/>
      <c r="P42" s="119" t="s">
        <v>17</v>
      </c>
      <c r="Q42" s="150">
        <f t="shared" ref="Q42:W42" si="11">SUM(Q37,Q30,Q20,Q8)</f>
        <v>490000</v>
      </c>
      <c r="R42" s="75">
        <f t="shared" si="11"/>
        <v>423500</v>
      </c>
      <c r="S42" s="151">
        <f t="shared" si="11"/>
        <v>90000</v>
      </c>
      <c r="T42" s="75">
        <f t="shared" si="11"/>
        <v>410000</v>
      </c>
      <c r="U42" s="75">
        <f t="shared" si="11"/>
        <v>326500</v>
      </c>
      <c r="V42" s="75">
        <f t="shared" si="11"/>
        <v>130000</v>
      </c>
      <c r="W42" s="75">
        <f t="shared" si="11"/>
        <v>1870000</v>
      </c>
    </row>
    <row r="43" spans="2:26" ht="15" thickBot="1" x14ac:dyDescent="0.4">
      <c r="P43" s="77" t="s">
        <v>5</v>
      </c>
      <c r="Q43" s="81">
        <f>Q42*7%</f>
        <v>34300</v>
      </c>
      <c r="R43" s="82">
        <f t="shared" ref="R43:U43" si="12">R42*7%</f>
        <v>29645.000000000004</v>
      </c>
      <c r="S43" s="81">
        <f t="shared" si="12"/>
        <v>6300.0000000000009</v>
      </c>
      <c r="T43" s="83">
        <f t="shared" si="12"/>
        <v>28700.000000000004</v>
      </c>
      <c r="U43" s="81">
        <f t="shared" si="12"/>
        <v>22855.000000000004</v>
      </c>
      <c r="V43" s="81">
        <f>V42*7%</f>
        <v>9100</v>
      </c>
      <c r="W43" s="84">
        <f>SUM(Q43:V43)</f>
        <v>130900</v>
      </c>
      <c r="Y43" s="31"/>
    </row>
    <row r="44" spans="2:26" ht="21.5" thickBot="1" x14ac:dyDescent="0.55000000000000004">
      <c r="P44" s="110" t="s">
        <v>4</v>
      </c>
      <c r="Q44" s="111">
        <f>SUM(Q42:Q43)</f>
        <v>524300</v>
      </c>
      <c r="R44" s="112">
        <f t="shared" ref="R44:V44" si="13">SUM(R42:R43)</f>
        <v>453145</v>
      </c>
      <c r="S44" s="111">
        <f t="shared" si="13"/>
        <v>96300</v>
      </c>
      <c r="T44" s="112">
        <f t="shared" si="13"/>
        <v>438700</v>
      </c>
      <c r="U44" s="111">
        <f t="shared" si="13"/>
        <v>349355</v>
      </c>
      <c r="V44" s="111">
        <f t="shared" si="13"/>
        <v>139100</v>
      </c>
      <c r="W44" s="175">
        <f>SUM(Q44:V44)</f>
        <v>2000900</v>
      </c>
      <c r="Z44" s="36"/>
    </row>
    <row r="45" spans="2:26" x14ac:dyDescent="0.35">
      <c r="Q45" s="76"/>
      <c r="R45" s="76"/>
      <c r="S45" s="76"/>
      <c r="T45" s="76"/>
      <c r="U45" s="76"/>
      <c r="W45" s="80"/>
    </row>
    <row r="46" spans="2:26" x14ac:dyDescent="0.35">
      <c r="Q46" s="76"/>
      <c r="R46" s="76"/>
      <c r="S46" s="76"/>
      <c r="T46" s="76"/>
      <c r="U46" s="76"/>
      <c r="V46" s="78"/>
      <c r="W46" s="78"/>
    </row>
    <row r="49" spans="24:24" x14ac:dyDescent="0.35">
      <c r="X49" s="31"/>
    </row>
  </sheetData>
  <mergeCells count="50">
    <mergeCell ref="C9:C10"/>
    <mergeCell ref="B41:D41"/>
    <mergeCell ref="B38:D38"/>
    <mergeCell ref="B39:D39"/>
    <mergeCell ref="B40:D40"/>
    <mergeCell ref="B37:P37"/>
    <mergeCell ref="B35:B36"/>
    <mergeCell ref="N31:N34"/>
    <mergeCell ref="C35:C36"/>
    <mergeCell ref="N35:N36"/>
    <mergeCell ref="M35:M36"/>
    <mergeCell ref="C27:C29"/>
    <mergeCell ref="B27:B29"/>
    <mergeCell ref="B31:B34"/>
    <mergeCell ref="B30:P30"/>
    <mergeCell ref="B13:B17"/>
    <mergeCell ref="C11:C12"/>
    <mergeCell ref="M31:M34"/>
    <mergeCell ref="C21:C22"/>
    <mergeCell ref="C31:C34"/>
    <mergeCell ref="C25:C26"/>
    <mergeCell ref="N27:N29"/>
    <mergeCell ref="M27:M29"/>
    <mergeCell ref="N14:N17"/>
    <mergeCell ref="M14:M17"/>
    <mergeCell ref="N18:N19"/>
    <mergeCell ref="M18:M19"/>
    <mergeCell ref="N21:N22"/>
    <mergeCell ref="M21:M22"/>
    <mergeCell ref="B20:P20"/>
    <mergeCell ref="B25:B26"/>
    <mergeCell ref="M24:M26"/>
    <mergeCell ref="N24:N26"/>
    <mergeCell ref="B18:B19"/>
    <mergeCell ref="C18:C19"/>
    <mergeCell ref="C13:C17"/>
    <mergeCell ref="B3:W3"/>
    <mergeCell ref="B2:W2"/>
    <mergeCell ref="B8:P8"/>
    <mergeCell ref="B5:B6"/>
    <mergeCell ref="C5:C6"/>
    <mergeCell ref="P5:P6"/>
    <mergeCell ref="M5:N5"/>
    <mergeCell ref="O5:O6"/>
    <mergeCell ref="I5:L5"/>
    <mergeCell ref="D5:D6"/>
    <mergeCell ref="E5:H5"/>
    <mergeCell ref="B7:W7"/>
    <mergeCell ref="Q5:S5"/>
    <mergeCell ref="T5:V5"/>
  </mergeCells>
  <phoneticPr fontId="3" type="noConversion"/>
  <pageMargins left="0.25" right="0.25" top="0.75" bottom="0.75" header="0.3" footer="0.3"/>
  <pageSetup paperSize="9" scale="58" fitToHeight="0" orientation="landscape" r:id="rId1"/>
  <ignoredErrors>
    <ignoredError sqref="W42"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C5" sqref="C5"/>
    </sheetView>
  </sheetViews>
  <sheetFormatPr defaultColWidth="8.7265625" defaultRowHeight="14.5" x14ac:dyDescent="0.35"/>
  <cols>
    <col min="1" max="1" width="21.1796875" customWidth="1"/>
  </cols>
  <sheetData>
    <row r="1" spans="1:8" ht="15" thickBot="1" x14ac:dyDescent="0.4">
      <c r="A1">
        <v>2018</v>
      </c>
      <c r="C1" s="325" t="s">
        <v>14</v>
      </c>
      <c r="D1" s="325"/>
      <c r="E1" s="325" t="s">
        <v>15</v>
      </c>
      <c r="F1" s="325"/>
      <c r="G1" s="325" t="s">
        <v>16</v>
      </c>
      <c r="H1" s="325"/>
    </row>
    <row r="2" spans="1:8" ht="15" thickBot="1" x14ac:dyDescent="0.4">
      <c r="A2" s="11" t="s">
        <v>6</v>
      </c>
      <c r="B2" s="12">
        <v>84000</v>
      </c>
      <c r="C2" s="15"/>
      <c r="D2" s="22">
        <f t="shared" ref="D2:H8" si="0">B2-C2</f>
        <v>84000</v>
      </c>
      <c r="E2" s="15" t="e">
        <f>SUM('Work Plan'!#REF!)</f>
        <v>#REF!</v>
      </c>
      <c r="F2" s="22" t="e">
        <f t="shared" si="0"/>
        <v>#REF!</v>
      </c>
      <c r="G2" s="15" t="e">
        <f>SUM('Work Plan'!#REF!)</f>
        <v>#REF!</v>
      </c>
      <c r="H2" s="22" t="e">
        <f t="shared" si="0"/>
        <v>#REF!</v>
      </c>
    </row>
    <row r="3" spans="1:8" ht="23.5" thickBot="1" x14ac:dyDescent="0.4">
      <c r="A3" s="13" t="s">
        <v>7</v>
      </c>
      <c r="B3" s="14">
        <v>87500</v>
      </c>
      <c r="C3" s="16" t="e">
        <f>SUM('Work Plan'!#REF!,'Work Plan'!#REF!,'Work Plan'!Q19,'Work Plan'!#REF!,'Work Plan'!Q14,'Work Plan'!Q15,'Work Plan'!#REF!,'Work Plan'!#REF!,'Work Plan'!#REF!,'Work Plan'!#REF!)</f>
        <v>#REF!</v>
      </c>
      <c r="D3" s="22" t="e">
        <f t="shared" si="0"/>
        <v>#REF!</v>
      </c>
      <c r="E3" s="16" t="e">
        <f>SUM('Work Plan'!#REF!,'Work Plan'!#REF!,'Work Plan'!Q26,'Work Plan'!#REF!,'Work Plan'!#REF!)</f>
        <v>#REF!</v>
      </c>
      <c r="F3" s="22" t="e">
        <f t="shared" si="0"/>
        <v>#REF!</v>
      </c>
      <c r="G3" s="16" t="e">
        <f>SUM('Work Plan'!#REF!,'Work Plan'!Q36,'Work Plan'!#REF!,'Work Plan'!Q32)</f>
        <v>#REF!</v>
      </c>
      <c r="H3" s="22" t="e">
        <f t="shared" si="0"/>
        <v>#REF!</v>
      </c>
    </row>
    <row r="4" spans="1:8" ht="35" thickBot="1" x14ac:dyDescent="0.4">
      <c r="A4" s="13" t="s">
        <v>8</v>
      </c>
      <c r="B4" s="14">
        <v>76300</v>
      </c>
      <c r="C4" s="17" t="e">
        <f>SUM('Work Plan'!#REF!,'Work Plan'!#REF!,'Work Plan'!#REF!)</f>
        <v>#REF!</v>
      </c>
      <c r="D4" s="22" t="e">
        <f t="shared" si="0"/>
        <v>#REF!</v>
      </c>
      <c r="E4" s="17" t="e">
        <f>SUM('Work Plan'!#REF!,'Work Plan'!#REF!,'Work Plan'!Q27)</f>
        <v>#REF!</v>
      </c>
      <c r="F4" s="22" t="e">
        <f t="shared" si="0"/>
        <v>#REF!</v>
      </c>
      <c r="G4" s="17"/>
      <c r="H4" s="22" t="e">
        <f t="shared" si="0"/>
        <v>#REF!</v>
      </c>
    </row>
    <row r="5" spans="1:8" ht="23.5" thickBot="1" x14ac:dyDescent="0.4">
      <c r="A5" s="13" t="s">
        <v>9</v>
      </c>
      <c r="B5" s="14">
        <v>89600</v>
      </c>
      <c r="C5" s="19" t="e">
        <f>SUM('Work Plan'!#REF!,'Work Plan'!#REF!,'Work Plan'!#REF!,'Work Plan'!#REF!)</f>
        <v>#REF!</v>
      </c>
      <c r="D5" s="22" t="e">
        <f t="shared" si="0"/>
        <v>#REF!</v>
      </c>
      <c r="E5" s="19" t="e">
        <f>SUM('Work Plan'!Q21,'Work Plan'!#REF!,'Work Plan'!#REF!,'Work Plan'!#REF!)</f>
        <v>#REF!</v>
      </c>
      <c r="F5" s="22" t="e">
        <f t="shared" si="0"/>
        <v>#REF!</v>
      </c>
      <c r="G5" s="19">
        <f>SUM('Work Plan'!Q35,'Work Plan'!Q31)</f>
        <v>0</v>
      </c>
      <c r="H5" s="22" t="e">
        <f t="shared" si="0"/>
        <v>#REF!</v>
      </c>
    </row>
    <row r="6" spans="1:8" ht="15" thickBot="1" x14ac:dyDescent="0.4">
      <c r="A6" s="13" t="s">
        <v>10</v>
      </c>
      <c r="B6" s="14">
        <v>52500</v>
      </c>
      <c r="C6" s="18" t="e">
        <f>SUM('Work Plan'!Q18,'Work Plan'!#REF!,'Work Plan'!#REF!,'Work Plan'!Q17,'Work Plan'!#REF!,'Work Plan'!#REF!,'Work Plan'!#REF!,'Work Plan'!#REF!)</f>
        <v>#REF!</v>
      </c>
      <c r="D6" s="22" t="e">
        <f t="shared" si="0"/>
        <v>#REF!</v>
      </c>
      <c r="E6" s="18" t="e">
        <f>SUM('Work Plan'!#REF!,'Work Plan'!Q29,'Work Plan'!#REF!,'Work Plan'!#REF!,'Work Plan'!#REF!,'Work Plan'!Q24,'Work Plan'!#REF!,'Work Plan'!Q22)</f>
        <v>#REF!</v>
      </c>
      <c r="F6" s="22" t="e">
        <f t="shared" si="0"/>
        <v>#REF!</v>
      </c>
      <c r="G6" s="18" t="e">
        <f>SUM('Work Plan'!#REF!,'Work Plan'!#REF!,'Work Plan'!#REF!,'Work Plan'!Q34)</f>
        <v>#REF!</v>
      </c>
      <c r="H6" s="22" t="e">
        <f t="shared" si="0"/>
        <v>#REF!</v>
      </c>
    </row>
    <row r="7" spans="1:8" ht="23.5" thickBot="1" x14ac:dyDescent="0.4">
      <c r="A7" s="13" t="s">
        <v>11</v>
      </c>
      <c r="B7" s="14">
        <v>105000</v>
      </c>
      <c r="C7" s="20" t="e">
        <f>SUM('Work Plan'!#REF!,'Work Plan'!#REF!)</f>
        <v>#REF!</v>
      </c>
      <c r="D7" s="22" t="e">
        <f t="shared" si="0"/>
        <v>#REF!</v>
      </c>
      <c r="E7" s="20" t="e">
        <f>SUM('Work Plan'!#REF!,'Work Plan'!#REF!)</f>
        <v>#REF!</v>
      </c>
      <c r="F7" s="22" t="e">
        <f t="shared" si="0"/>
        <v>#REF!</v>
      </c>
      <c r="G7" s="20" t="e">
        <f>SUM('Work Plan'!#REF!,'Work Plan'!#REF!)</f>
        <v>#REF!</v>
      </c>
      <c r="H7" s="22" t="e">
        <f t="shared" si="0"/>
        <v>#REF!</v>
      </c>
    </row>
    <row r="8" spans="1:8" ht="23.5" thickBot="1" x14ac:dyDescent="0.4">
      <c r="A8" s="13" t="s">
        <v>12</v>
      </c>
      <c r="B8" s="14">
        <v>52500</v>
      </c>
      <c r="C8" s="21" t="e">
        <f>SUM('Work Plan'!#REF!,'Work Plan'!#REF!,'Work Plan'!Q11,'Work Plan'!Q9)</f>
        <v>#REF!</v>
      </c>
      <c r="D8" s="22" t="e">
        <f>B8-C8</f>
        <v>#REF!</v>
      </c>
      <c r="E8" s="21" t="e">
        <f>SUM('Work Plan'!#REF!,'Work Plan'!Q25)</f>
        <v>#REF!</v>
      </c>
      <c r="F8" s="22" t="e">
        <f t="shared" si="0"/>
        <v>#REF!</v>
      </c>
      <c r="G8" s="21" t="e">
        <f>SUM('Work Plan'!Q33,'Work Plan'!#REF!)</f>
        <v>#REF!</v>
      </c>
      <c r="H8" s="22" t="e">
        <f t="shared" si="0"/>
        <v>#REF!</v>
      </c>
    </row>
    <row r="9" spans="1:8" x14ac:dyDescent="0.35">
      <c r="C9" t="e">
        <f>SUM(C2:C8)</f>
        <v>#REF!</v>
      </c>
      <c r="E9" t="e">
        <f>SUM(E2:E8)</f>
        <v>#REF!</v>
      </c>
      <c r="G9" t="e">
        <f>SUM(G2:G8)</f>
        <v>#REF!</v>
      </c>
    </row>
    <row r="11" spans="1:8" ht="15" thickBot="1" x14ac:dyDescent="0.4">
      <c r="A11">
        <v>2019</v>
      </c>
    </row>
    <row r="12" spans="1:8" ht="15" thickBot="1" x14ac:dyDescent="0.4">
      <c r="A12" s="11" t="s">
        <v>6</v>
      </c>
      <c r="B12" s="23">
        <v>36000</v>
      </c>
      <c r="C12" s="15" t="e">
        <f>SUM('Work Plan'!#REF!)</f>
        <v>#REF!</v>
      </c>
      <c r="D12" s="22" t="e">
        <f t="shared" ref="D12:H18" si="1">B12-C12</f>
        <v>#REF!</v>
      </c>
      <c r="E12" s="25" t="e">
        <f>SUM('Work Plan'!#REF!)</f>
        <v>#REF!</v>
      </c>
      <c r="F12" s="22" t="e">
        <f t="shared" si="1"/>
        <v>#REF!</v>
      </c>
      <c r="G12" s="25" t="e">
        <f>SUM('Work Plan'!#REF!)</f>
        <v>#REF!</v>
      </c>
      <c r="H12" s="22" t="e">
        <f t="shared" si="1"/>
        <v>#REF!</v>
      </c>
    </row>
    <row r="13" spans="1:8" ht="23.5" thickBot="1" x14ac:dyDescent="0.4">
      <c r="A13" s="13" t="s">
        <v>7</v>
      </c>
      <c r="B13" s="24">
        <v>37500</v>
      </c>
      <c r="C13" s="16" t="e">
        <f>SUM('Work Plan'!#REF!,'Work Plan'!#REF!,'Work Plan'!#REF!,'Work Plan'!#REF!,'Work Plan'!V15,'Work Plan'!V14,'Work Plan'!#REF!,'Work Plan'!V19,'Work Plan'!#REF!,'Work Plan'!#REF!)</f>
        <v>#REF!</v>
      </c>
      <c r="D13" s="22" t="e">
        <f t="shared" si="1"/>
        <v>#REF!</v>
      </c>
      <c r="E13" s="16" t="e">
        <f>SUM('Work Plan'!#REF!,'Work Plan'!#REF!,'Work Plan'!V26,'Work Plan'!#REF!,'Work Plan'!#REF!)</f>
        <v>#REF!</v>
      </c>
      <c r="F13" s="22" t="e">
        <f t="shared" si="1"/>
        <v>#REF!</v>
      </c>
      <c r="G13" s="16" t="e">
        <f>SUM('Work Plan'!#REF!,'Work Plan'!V36,'Work Plan'!V34,'Work Plan'!V32)</f>
        <v>#REF!</v>
      </c>
      <c r="H13" s="22" t="e">
        <f t="shared" si="1"/>
        <v>#REF!</v>
      </c>
    </row>
    <row r="14" spans="1:8" ht="35" thickBot="1" x14ac:dyDescent="0.4">
      <c r="A14" s="13" t="s">
        <v>8</v>
      </c>
      <c r="B14" s="24">
        <v>32700</v>
      </c>
      <c r="C14" s="17" t="e">
        <f>SUM('Work Plan'!#REF!,'Work Plan'!#REF!,'Work Plan'!#REF!)</f>
        <v>#REF!</v>
      </c>
      <c r="D14" s="22" t="e">
        <f t="shared" si="1"/>
        <v>#REF!</v>
      </c>
      <c r="E14" s="17" t="e">
        <f>SUM('Work Plan'!V27,'Work Plan'!#REF!,'Work Plan'!#REF!)</f>
        <v>#REF!</v>
      </c>
      <c r="F14" s="22" t="e">
        <f t="shared" si="1"/>
        <v>#REF!</v>
      </c>
      <c r="G14" s="17"/>
      <c r="H14" s="22" t="e">
        <f t="shared" si="1"/>
        <v>#REF!</v>
      </c>
    </row>
    <row r="15" spans="1:8" ht="23.5" thickBot="1" x14ac:dyDescent="0.4">
      <c r="A15" s="13" t="s">
        <v>9</v>
      </c>
      <c r="B15" s="24">
        <v>38400</v>
      </c>
      <c r="C15" s="19" t="e">
        <f>SUM('Work Plan'!#REF!,'Work Plan'!#REF!,'Work Plan'!#REF!,'Work Plan'!#REF!)</f>
        <v>#REF!</v>
      </c>
      <c r="D15" s="22" t="e">
        <f t="shared" si="1"/>
        <v>#REF!</v>
      </c>
      <c r="E15" s="19" t="e">
        <f>SUM('Work Plan'!#REF!,'Work Plan'!#REF!,'Work Plan'!#REF!,'Work Plan'!V21)</f>
        <v>#REF!</v>
      </c>
      <c r="F15" s="22" t="e">
        <f t="shared" si="1"/>
        <v>#REF!</v>
      </c>
      <c r="G15" s="19">
        <f>SUM('Work Plan'!V35,'Work Plan'!V31)</f>
        <v>25000</v>
      </c>
      <c r="H15" s="22" t="e">
        <f t="shared" si="1"/>
        <v>#REF!</v>
      </c>
    </row>
    <row r="16" spans="1:8" ht="15" thickBot="1" x14ac:dyDescent="0.4">
      <c r="A16" s="13" t="s">
        <v>10</v>
      </c>
      <c r="B16" s="24">
        <v>22500</v>
      </c>
      <c r="C16" s="18" t="e">
        <f>SUM('Work Plan'!#REF!,'Work Plan'!#REF!,'Work Plan'!#REF!,'Work Plan'!#REF!,'Work Plan'!#REF!,'Work Plan'!V17,'Work Plan'!#REF!,'Work Plan'!V18)</f>
        <v>#REF!</v>
      </c>
      <c r="D16" s="22" t="e">
        <f t="shared" si="1"/>
        <v>#REF!</v>
      </c>
      <c r="E16" s="18" t="e">
        <f>SUM('Work Plan'!#REF!,'Work Plan'!V29,'Work Plan'!#REF!,'Work Plan'!#REF!,'Work Plan'!#REF!,'Work Plan'!#REF!,'Work Plan'!#REF!,'Work Plan'!V22)</f>
        <v>#REF!</v>
      </c>
      <c r="F16" s="22" t="e">
        <f t="shared" si="1"/>
        <v>#REF!</v>
      </c>
      <c r="G16" s="18" t="e">
        <f>SUM('Work Plan'!#REF!,'Work Plan'!#REF!)</f>
        <v>#REF!</v>
      </c>
      <c r="H16" s="22" t="e">
        <f t="shared" si="1"/>
        <v>#REF!</v>
      </c>
    </row>
    <row r="17" spans="1:8" ht="23.5" thickBot="1" x14ac:dyDescent="0.4">
      <c r="A17" s="13" t="s">
        <v>11</v>
      </c>
      <c r="B17" s="24">
        <v>45000</v>
      </c>
      <c r="C17" s="20" t="e">
        <f>SUM('Work Plan'!#REF!,'Work Plan'!#REF!)</f>
        <v>#REF!</v>
      </c>
      <c r="D17" s="22" t="e">
        <f t="shared" si="1"/>
        <v>#REF!</v>
      </c>
      <c r="E17" s="20" t="e">
        <f>SUM('Work Plan'!V24,'Work Plan'!#REF!)</f>
        <v>#REF!</v>
      </c>
      <c r="F17" s="22" t="e">
        <f t="shared" si="1"/>
        <v>#REF!</v>
      </c>
      <c r="G17" s="20" t="e">
        <f>SUM('Work Plan'!#REF!,'Work Plan'!#REF!)</f>
        <v>#REF!</v>
      </c>
      <c r="H17" s="22" t="e">
        <f t="shared" si="1"/>
        <v>#REF!</v>
      </c>
    </row>
    <row r="18" spans="1:8" ht="23.5" thickBot="1" x14ac:dyDescent="0.4">
      <c r="A18" s="13" t="s">
        <v>12</v>
      </c>
      <c r="B18" s="24">
        <v>22500</v>
      </c>
      <c r="C18" s="21" t="e">
        <f>SUM('Work Plan'!#REF!,'Work Plan'!#REF!,'Work Plan'!V11,'Work Plan'!V9)</f>
        <v>#REF!</v>
      </c>
      <c r="D18" s="22" t="e">
        <f t="shared" si="1"/>
        <v>#REF!</v>
      </c>
      <c r="E18" s="21" t="e">
        <f>SUM('Work Plan'!#REF!,'Work Plan'!V25)</f>
        <v>#REF!</v>
      </c>
      <c r="F18" s="22" t="e">
        <f t="shared" si="1"/>
        <v>#REF!</v>
      </c>
      <c r="G18" s="21" t="e">
        <f>SUM('Work Plan'!#REF!,'Work Plan'!V33)</f>
        <v>#REF!</v>
      </c>
      <c r="H18" s="22" t="e">
        <f t="shared" si="1"/>
        <v>#REF!</v>
      </c>
    </row>
    <row r="19" spans="1:8" x14ac:dyDescent="0.35">
      <c r="C19" t="e">
        <f>SUM(C12:C18)</f>
        <v>#REF!</v>
      </c>
      <c r="E19" s="10" t="e">
        <f>SUM(E12:E18)</f>
        <v>#REF!</v>
      </c>
      <c r="G19" s="10" t="e">
        <f>SUM(G12:G18)</f>
        <v>#REF!</v>
      </c>
    </row>
  </sheetData>
  <mergeCells count="3">
    <mergeCell ref="C1:D1"/>
    <mergeCell ref="E1:F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 Plan</vt:lpstr>
      <vt:lpstr>Sheet1</vt:lpstr>
      <vt:lpstr>'Work Plan'!Print_Area</vt:lpstr>
    </vt:vector>
  </TitlesOfParts>
  <Company>UNDP RC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gbs01mesr</dc:creator>
  <cp:lastModifiedBy>Oumar Diallo</cp:lastModifiedBy>
  <cp:lastPrinted>2018-04-10T17:20:32Z</cp:lastPrinted>
  <dcterms:created xsi:type="dcterms:W3CDTF">2011-09-13T17:07:27Z</dcterms:created>
  <dcterms:modified xsi:type="dcterms:W3CDTF">2020-02-04T16:29:45Z</dcterms:modified>
</cp:coreProperties>
</file>