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luana.natali\OneDrive - United Nations Development Programme\LUANA NATALI FOLDER\00_LUANA FILES_GB 2020\GOVERNANCE\PBF\1. Political Stabilization and Reform\AWP\"/>
    </mc:Choice>
  </mc:AlternateContent>
  <xr:revisionPtr revIDLastSave="13" documentId="13_ncr:1_{17B7D9B2-DFFB-4766-AD86-9DB1D86B531A}" xr6:coauthVersionLast="44" xr6:coauthVersionMax="44" xr10:uidLastSave="{9E5CF687-11F0-49EB-BDE0-ECE8F72781DD}"/>
  <bookViews>
    <workbookView xWindow="-110" yWindow="-110" windowWidth="19420" windowHeight="10420" xr2:uid="{00000000-000D-0000-FFFF-FFFF00000000}"/>
  </bookViews>
  <sheets>
    <sheet name="Work Plan" sheetId="6" r:id="rId1"/>
    <sheet name="Sheet1" sheetId="7" r:id="rId2"/>
  </sheets>
  <definedNames>
    <definedName name="_xlnm.Print_Area" localSheetId="0">'Work Plan'!$A$1:$X$29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4" i="6" l="1"/>
  <c r="Q24" i="6"/>
  <c r="T30" i="6" l="1"/>
  <c r="G18" i="7" l="1"/>
  <c r="E18" i="7"/>
  <c r="C18" i="7"/>
  <c r="D18" i="7" s="1"/>
  <c r="F18" i="7" s="1"/>
  <c r="H18" i="7" s="1"/>
  <c r="G17" i="7"/>
  <c r="E17" i="7"/>
  <c r="C17" i="7"/>
  <c r="D17" i="7" s="1"/>
  <c r="F17" i="7" s="1"/>
  <c r="H17" i="7" s="1"/>
  <c r="G16" i="7"/>
  <c r="E16" i="7"/>
  <c r="C16" i="7"/>
  <c r="D16" i="7" s="1"/>
  <c r="F16" i="7" s="1"/>
  <c r="H16" i="7" s="1"/>
  <c r="G15" i="7"/>
  <c r="E15" i="7"/>
  <c r="C15" i="7"/>
  <c r="D15" i="7" s="1"/>
  <c r="F15" i="7" s="1"/>
  <c r="H15" i="7" s="1"/>
  <c r="E14" i="7"/>
  <c r="C14" i="7"/>
  <c r="D14" i="7" s="1"/>
  <c r="F14" i="7" s="1"/>
  <c r="H14" i="7" s="1"/>
  <c r="G13" i="7"/>
  <c r="E13" i="7"/>
  <c r="C13" i="7"/>
  <c r="D13" i="7" s="1"/>
  <c r="F13" i="7" s="1"/>
  <c r="H13" i="7" s="1"/>
  <c r="G12" i="7"/>
  <c r="G19" i="7" s="1"/>
  <c r="E12" i="7"/>
  <c r="E19" i="7" s="1"/>
  <c r="C12" i="7"/>
  <c r="G8" i="7"/>
  <c r="E8" i="7"/>
  <c r="C8" i="7"/>
  <c r="D8" i="7" s="1"/>
  <c r="G7" i="7"/>
  <c r="E7" i="7"/>
  <c r="C7" i="7"/>
  <c r="D7" i="7" s="1"/>
  <c r="G6" i="7"/>
  <c r="E6" i="7"/>
  <c r="C6" i="7"/>
  <c r="D6" i="7" s="1"/>
  <c r="F6" i="7" s="1"/>
  <c r="H6" i="7" s="1"/>
  <c r="G5" i="7"/>
  <c r="E5" i="7"/>
  <c r="C5" i="7"/>
  <c r="D5" i="7" s="1"/>
  <c r="E4" i="7"/>
  <c r="C4" i="7"/>
  <c r="D4" i="7" s="1"/>
  <c r="G3" i="7"/>
  <c r="E3" i="7"/>
  <c r="C3" i="7"/>
  <c r="G2" i="7"/>
  <c r="G9" i="7" s="1"/>
  <c r="E2" i="7"/>
  <c r="E9" i="7" s="1"/>
  <c r="D2" i="7"/>
  <c r="W40" i="6"/>
  <c r="W39" i="6"/>
  <c r="W38" i="6"/>
  <c r="W37" i="6"/>
  <c r="V36" i="6"/>
  <c r="U36" i="6"/>
  <c r="T36" i="6"/>
  <c r="S36" i="6"/>
  <c r="R36" i="6"/>
  <c r="Q36" i="6"/>
  <c r="V30" i="6"/>
  <c r="U30" i="6"/>
  <c r="S30" i="6"/>
  <c r="R30" i="6"/>
  <c r="Q30" i="6"/>
  <c r="V26" i="6"/>
  <c r="U26" i="6"/>
  <c r="T26" i="6"/>
  <c r="S26" i="6"/>
  <c r="R26" i="6"/>
  <c r="Q26" i="6"/>
  <c r="X25" i="6"/>
  <c r="X22" i="6"/>
  <c r="X21" i="6"/>
  <c r="X20" i="6"/>
  <c r="V20" i="6"/>
  <c r="U20" i="6"/>
  <c r="T20" i="6"/>
  <c r="S20" i="6"/>
  <c r="R20" i="6"/>
  <c r="Q20" i="6"/>
  <c r="X18" i="6"/>
  <c r="W18" i="6"/>
  <c r="V17" i="6"/>
  <c r="U17" i="6"/>
  <c r="T17" i="6"/>
  <c r="S17" i="6"/>
  <c r="R17" i="6"/>
  <c r="Q17" i="6"/>
  <c r="X16" i="6"/>
  <c r="X15" i="6"/>
  <c r="X14" i="6"/>
  <c r="X13" i="6"/>
  <c r="V12" i="6"/>
  <c r="U12" i="6"/>
  <c r="T12" i="6"/>
  <c r="S12" i="6"/>
  <c r="R12" i="6"/>
  <c r="Q12" i="6"/>
  <c r="X11" i="6"/>
  <c r="X10" i="6"/>
  <c r="X9" i="6"/>
  <c r="V8" i="6"/>
  <c r="U8" i="6"/>
  <c r="T8" i="6"/>
  <c r="S8" i="6"/>
  <c r="R8" i="6"/>
  <c r="Q8" i="6"/>
  <c r="W30" i="6" l="1"/>
  <c r="W20" i="6"/>
  <c r="W26" i="6"/>
  <c r="F2" i="7"/>
  <c r="H2" i="7" s="1"/>
  <c r="F5" i="7"/>
  <c r="H5" i="7" s="1"/>
  <c r="F4" i="7"/>
  <c r="H4" i="7" s="1"/>
  <c r="F7" i="7"/>
  <c r="H7" i="7" s="1"/>
  <c r="F8" i="7"/>
  <c r="H8" i="7" s="1"/>
  <c r="X8" i="6"/>
  <c r="W8" i="6"/>
  <c r="X12" i="6"/>
  <c r="W12" i="6"/>
  <c r="X17" i="6"/>
  <c r="W17" i="6"/>
  <c r="Q41" i="6"/>
  <c r="W36" i="6"/>
  <c r="R41" i="6"/>
  <c r="S41" i="6"/>
  <c r="T41" i="6"/>
  <c r="U41" i="6"/>
  <c r="V41" i="6"/>
  <c r="C9" i="7"/>
  <c r="D3" i="7"/>
  <c r="F3" i="7" s="1"/>
  <c r="H3" i="7" s="1"/>
  <c r="C19" i="7"/>
  <c r="D12" i="7"/>
  <c r="F12" i="7" s="1"/>
  <c r="H12" i="7" s="1"/>
  <c r="V42" i="6" l="1"/>
  <c r="V43" i="6" s="1"/>
  <c r="U42" i="6"/>
  <c r="U43" i="6" s="1"/>
  <c r="T42" i="6"/>
  <c r="S42" i="6"/>
  <c r="S43" i="6" s="1"/>
  <c r="R42" i="6"/>
  <c r="R43" i="6" s="1"/>
  <c r="Q42" i="6"/>
  <c r="W41" i="6"/>
  <c r="T43" i="6" l="1"/>
  <c r="W42" i="6"/>
  <c r="Q43" i="6"/>
  <c r="W43" i="6" l="1"/>
</calcChain>
</file>

<file path=xl/sharedStrings.xml><?xml version="1.0" encoding="utf-8"?>
<sst xmlns="http://schemas.openxmlformats.org/spreadsheetml/2006/main" count="274" uniqueCount="113">
  <si>
    <t>PBF SECRETARIAT Annual Workplan</t>
  </si>
  <si>
    <t xml:space="preserve">Project Title: Political Stabilization and Reform through Confidence Building and Inclusive Dialogue (2020-2021) </t>
  </si>
  <si>
    <t>Output</t>
  </si>
  <si>
    <t>Baseline</t>
  </si>
  <si>
    <t xml:space="preserve">Activity </t>
  </si>
  <si>
    <t xml:space="preserve">Responisble Party </t>
  </si>
  <si>
    <t xml:space="preserve">Budegt Discription </t>
  </si>
  <si>
    <t>Budget 2020</t>
  </si>
  <si>
    <t>Budget 2021</t>
  </si>
  <si>
    <t>TOTAL</t>
  </si>
  <si>
    <t>Q1</t>
  </si>
  <si>
    <t>Q2</t>
  </si>
  <si>
    <t>Q3</t>
  </si>
  <si>
    <t>Q4</t>
  </si>
  <si>
    <t>UNDP</t>
  </si>
  <si>
    <t>UNFPA</t>
  </si>
  <si>
    <t>WFP</t>
  </si>
  <si>
    <t xml:space="preserve">Outcome 1: EFFECTIVE AND COORDINATED IN-COUNTRY CONFIDENCE BUILDING MEASURES, DIALOGUE AND MEDIATION INTERVENTIONS FROM ECOWAS, SRSG GOOD OFFICE, CIVIL SOCIETY AND OTHER KEY INTERNATIONAL ACTORS STRENGTHEN POLITICAL STABILIZATION IN GUINEA-BISSAU
</t>
  </si>
  <si>
    <t xml:space="preserve">Output 1.1: Support ECOWAS-led intervention efforts to foster effective inter-party and political leader dialogue </t>
  </si>
  <si>
    <t>x</t>
  </si>
  <si>
    <t xml:space="preserve"> UNIOGBIS
UNDP</t>
  </si>
  <si>
    <t xml:space="preserve">UNFPA
</t>
  </si>
  <si>
    <t>Output 1.2: Civil Society contributes activities effectively to Political Stabilization</t>
  </si>
  <si>
    <t>X</t>
  </si>
  <si>
    <t xml:space="preserve">UNDP
 UNIOGBIS
</t>
  </si>
  <si>
    <t>UNDP
 UNIOGBIS</t>
  </si>
  <si>
    <t xml:space="preserve">UNFPA
UNDP
</t>
  </si>
  <si>
    <t xml:space="preserve">Local Consultant </t>
  </si>
  <si>
    <t xml:space="preserve">Output 1.3: Support the SRSG Good Offices role to build on and support coordination of dialogue initiatives and enable effective transition to the RC’s Office. </t>
  </si>
  <si>
    <t xml:space="preserve">Outcome 2: SYSTEMIC REFORMS ADVANCED THROUGH INCLUSIVE PROCESSES (AS SITUPLATED IN THE ECOWAS ROADMAP AND CONAKRY AGREEMENT
</t>
  </si>
  <si>
    <t>Output 2.1: Systemic reforms drafted and approved with effective lobbying, implementation strategies designed, monitoring mechanism established and training and communication strategies undertaken</t>
  </si>
  <si>
    <t>UNIOGBIS
UNDP</t>
  </si>
  <si>
    <t>UNDP
UNFPA</t>
  </si>
  <si>
    <t>Output 2.2: CSO stakeholders, government officials and political party leaders supported, and capacities built to enable effective engagement on the three systemic reform processes</t>
  </si>
  <si>
    <t>UNDP
WFP</t>
  </si>
  <si>
    <t xml:space="preserve">Output 2.3: Preparations and follow up actions for the National Conference Paths to Peace and Development supported </t>
  </si>
  <si>
    <t xml:space="preserve">Baseline 2.3.1: 
Target 2.3.1: </t>
  </si>
  <si>
    <t xml:space="preserve">wksp 
learning costs 
travel 
printing </t>
  </si>
  <si>
    <t>DSA 
WKSP
LEARNING COSTS</t>
  </si>
  <si>
    <t xml:space="preserve">Printing &amp;Publication </t>
  </si>
  <si>
    <t xml:space="preserve">Project Management </t>
  </si>
  <si>
    <t>Additional personnel costs</t>
  </si>
  <si>
    <t>UNDP
UNFPA
WFP</t>
  </si>
  <si>
    <t xml:space="preserve">P3- Project Coordinator
SB4 - Finance &amp; Admin Assit 
  </t>
  </si>
  <si>
    <t>Additional Operational Costs</t>
  </si>
  <si>
    <t>Connectivity, Office Supplies, Printing, Fuel</t>
  </si>
  <si>
    <t>Monitoring &amp;Communication budget</t>
  </si>
  <si>
    <t xml:space="preserve">Local Consultant Communications </t>
  </si>
  <si>
    <t>Budget for independent final evaluation</t>
  </si>
  <si>
    <t>Local Consultant
Int. Conslultant</t>
  </si>
  <si>
    <t xml:space="preserve">Sub-Total </t>
  </si>
  <si>
    <t>ISC 7%</t>
  </si>
  <si>
    <t>Output 1.1</t>
  </si>
  <si>
    <t>Output 1.2</t>
  </si>
  <si>
    <t>Output 1.3</t>
  </si>
  <si>
    <t>1. Staff and other personnel</t>
  </si>
  <si>
    <t>2. Supplies, Commodities, Materials</t>
  </si>
  <si>
    <t>3. Equipment, Vehicles, and Furniture (including Depreciation)</t>
  </si>
  <si>
    <t>4. Contractual services (including M and E)</t>
  </si>
  <si>
    <t>5.Travel (including M and E)</t>
  </si>
  <si>
    <t>6. Transfers and Grants to Counterparts</t>
  </si>
  <si>
    <t>7. General Operating and other Direct Costs</t>
  </si>
  <si>
    <r>
      <t xml:space="preserve">Indicator 1.1.1: 
</t>
    </r>
    <r>
      <rPr>
        <sz val="10"/>
        <color theme="1"/>
        <rFont val="Calibri"/>
        <family val="2"/>
      </rPr>
      <t xml:space="preserve">Intervention Strategy Developed </t>
    </r>
  </si>
  <si>
    <r>
      <t xml:space="preserve">Baseline 1.1.1: </t>
    </r>
    <r>
      <rPr>
        <sz val="9"/>
        <color theme="1"/>
        <rFont val="Calibri"/>
        <family val="2"/>
      </rPr>
      <t>0</t>
    </r>
    <r>
      <rPr>
        <b/>
        <sz val="9"/>
        <color theme="1"/>
        <rFont val="Calibri"/>
        <family val="2"/>
      </rPr>
      <t xml:space="preserve">
Target 1.1.1:</t>
    </r>
    <r>
      <rPr>
        <sz val="9"/>
        <color theme="1"/>
        <rFont val="Calibri"/>
        <family val="2"/>
      </rPr>
      <t xml:space="preserve"> 1
</t>
    </r>
  </si>
  <si>
    <r>
      <rPr>
        <b/>
        <sz val="10"/>
        <color theme="1"/>
        <rFont val="Calibri"/>
        <family val="2"/>
      </rPr>
      <t>A 1.1.1:</t>
    </r>
    <r>
      <rPr>
        <sz val="10"/>
        <color theme="1"/>
        <rFont val="Calibri"/>
        <family val="2"/>
      </rPr>
      <t xml:space="preserve"> Support the development of an intervention strategy to foster dialogue between political actors in Guinea-Bissau 
-identification of ECOWAS position 
- Recruit an expert in international negotiation techniques (mediation advisor) with competence in the geopolitical area to develop a strategy to support ECOWAS mediation
- setting up of a virtual conference w/ stakeholders to form a multi-agency task force to elaborate an intervention strategy 
                                                                              </t>
    </r>
  </si>
  <si>
    <r>
      <t xml:space="preserve">Indicator 1.1.2: </t>
    </r>
    <r>
      <rPr>
        <sz val="10"/>
        <color theme="1"/>
        <rFont val="Calibri"/>
        <family val="2"/>
      </rPr>
      <t>High level Forum held</t>
    </r>
  </si>
  <si>
    <r>
      <rPr>
        <b/>
        <sz val="10"/>
        <color theme="1"/>
        <rFont val="Calibri"/>
        <family val="2"/>
      </rPr>
      <t>Baseline 1.1.2:</t>
    </r>
    <r>
      <rPr>
        <sz val="10"/>
        <color theme="1"/>
        <rFont val="Calibri"/>
        <family val="2"/>
      </rPr>
      <t xml:space="preserve"> 0</t>
    </r>
    <r>
      <rPr>
        <b/>
        <sz val="10"/>
        <color theme="1"/>
        <rFont val="Calibri"/>
        <family val="2"/>
      </rPr>
      <t xml:space="preserve">
Target 1.1.2</t>
    </r>
    <r>
      <rPr>
        <sz val="10"/>
        <color theme="1"/>
        <rFont val="Calibri"/>
        <family val="2"/>
      </rPr>
      <t>:1</t>
    </r>
  </si>
  <si>
    <r>
      <rPr>
        <b/>
        <sz val="10"/>
        <color theme="1"/>
        <rFont val="Calibri"/>
        <family val="2"/>
      </rPr>
      <t xml:space="preserve">A 1.1.2: </t>
    </r>
    <r>
      <rPr>
        <sz val="10"/>
        <color theme="1"/>
        <rFont val="Calibri"/>
        <family val="2"/>
      </rPr>
      <t xml:space="preserve">Design and Facilitation of a High-level Forum
- Support the multi-agency task-force to design and facilitate a High Level Forum, including confidence building measures amongst stakeholders </t>
    </r>
  </si>
  <si>
    <r>
      <t xml:space="preserve">Indicator 1.1.3: </t>
    </r>
    <r>
      <rPr>
        <sz val="10"/>
        <color theme="1"/>
        <rFont val="Calibri"/>
        <family val="2"/>
      </rPr>
      <t>Crisis Management for High Level Actors held</t>
    </r>
  </si>
  <si>
    <r>
      <rPr>
        <b/>
        <sz val="9"/>
        <color theme="1"/>
        <rFont val="Calibri"/>
        <family val="2"/>
      </rPr>
      <t xml:space="preserve">Baseline 1.1.3: </t>
    </r>
    <r>
      <rPr>
        <sz val="9"/>
        <color theme="1"/>
        <rFont val="Calibri"/>
        <family val="2"/>
      </rPr>
      <t xml:space="preserve">0
</t>
    </r>
    <r>
      <rPr>
        <b/>
        <sz val="9"/>
        <color theme="1"/>
        <rFont val="Calibri"/>
        <family val="2"/>
      </rPr>
      <t>Target 1.1.4</t>
    </r>
    <r>
      <rPr>
        <sz val="9"/>
        <color theme="1"/>
        <rFont val="Calibri"/>
        <family val="2"/>
      </rPr>
      <t>: 1</t>
    </r>
  </si>
  <si>
    <r>
      <t>A 1.1.4</t>
    </r>
    <r>
      <rPr>
        <sz val="10"/>
        <color theme="1"/>
        <rFont val="Calibri"/>
        <family val="2"/>
      </rPr>
      <t>:Support capacity building of high-level national actors</t>
    </r>
  </si>
  <si>
    <r>
      <t xml:space="preserve">Indicator 1.2.1: </t>
    </r>
    <r>
      <rPr>
        <sz val="10"/>
        <color theme="1"/>
        <rFont val="Calibri"/>
        <family val="2"/>
        <scheme val="minor"/>
      </rPr>
      <t xml:space="preserve">Civil Society Crisis Strategy developed that diminished distrust among CSOs and enables them to contribute to stabilization </t>
    </r>
  </si>
  <si>
    <r>
      <t xml:space="preserve">Baseline 1.2.1: </t>
    </r>
    <r>
      <rPr>
        <sz val="10"/>
        <color theme="1"/>
        <rFont val="Calibri"/>
        <family val="2"/>
      </rPr>
      <t>0</t>
    </r>
    <r>
      <rPr>
        <b/>
        <sz val="10"/>
        <color theme="1"/>
        <rFont val="Calibri"/>
        <family val="2"/>
      </rPr>
      <t xml:space="preserve">
Target 1.2.1: </t>
    </r>
    <r>
      <rPr>
        <sz val="10"/>
        <color theme="1"/>
        <rFont val="Calibri"/>
        <family val="2"/>
      </rPr>
      <t xml:space="preserve">Trust level changes   </t>
    </r>
  </si>
  <si>
    <r>
      <rPr>
        <b/>
        <sz val="10"/>
        <color theme="1"/>
        <rFont val="Calibri"/>
        <family val="2"/>
      </rPr>
      <t xml:space="preserve">A 1.2.1: </t>
    </r>
    <r>
      <rPr>
        <sz val="10"/>
        <color theme="1"/>
        <rFont val="Calibri"/>
        <family val="2"/>
      </rPr>
      <t xml:space="preserve">Convene a Civil Society Forum and working meetings to produce a Strategic Plan for Stabilization based on agreed strategies. 
-Develop a common understanding amongst CSO on key drivers of conflict and peacebuilding priorities  (through bottom up dialogue)  
- Develop and support joint CSO initiatives, also through micro-grants, and recruittment of national consultants/facilitators, aimed at building confidence amongst stakeholders and promoting political dialogue during the coronavirus pandemic (such as the PUN's proposal to create a national pact for a national response to the pandemic, and create capacityes at the local level to participate in decision making related to measures to mitigate the pandemic) 
-Hold a CSO forum 
</t>
    </r>
  </si>
  <si>
    <r>
      <t xml:space="preserve">Indicator 1.2.2: </t>
    </r>
    <r>
      <rPr>
        <sz val="10"/>
        <color theme="1"/>
        <rFont val="Calibri"/>
        <family val="2"/>
        <scheme val="minor"/>
      </rPr>
      <t>Crisis Management Training for Civil Society held</t>
    </r>
  </si>
  <si>
    <r>
      <t xml:space="preserve">Baseline 1.2.2: </t>
    </r>
    <r>
      <rPr>
        <sz val="10"/>
        <color theme="1"/>
        <rFont val="Calibri"/>
        <family val="2"/>
      </rPr>
      <t>0</t>
    </r>
    <r>
      <rPr>
        <b/>
        <sz val="10"/>
        <color theme="1"/>
        <rFont val="Calibri"/>
        <family val="2"/>
      </rPr>
      <t xml:space="preserve">
Target 1.2.2: </t>
    </r>
    <r>
      <rPr>
        <sz val="10"/>
        <color theme="1"/>
        <rFont val="Calibri"/>
        <family val="2"/>
      </rPr>
      <t xml:space="preserve">1 Workshop
</t>
    </r>
  </si>
  <si>
    <r>
      <rPr>
        <b/>
        <sz val="10"/>
        <color theme="1"/>
        <rFont val="Calibri"/>
        <family val="2"/>
      </rPr>
      <t xml:space="preserve">A 1.2.2: </t>
    </r>
    <r>
      <rPr>
        <sz val="10"/>
        <color theme="1"/>
        <rFont val="Calibri"/>
        <family val="2"/>
      </rPr>
      <t xml:space="preserve">Enable civil society capacity building in crisis management and conflict resolution skills and method. </t>
    </r>
  </si>
  <si>
    <r>
      <t xml:space="preserve">Indicator 1.2.3: </t>
    </r>
    <r>
      <rPr>
        <sz val="10"/>
        <color theme="1"/>
        <rFont val="Calibri"/>
        <family val="2"/>
        <scheme val="minor"/>
      </rPr>
      <t xml:space="preserve">Stabilizing Strategies implemented by CSO organizations </t>
    </r>
  </si>
  <si>
    <r>
      <t xml:space="preserve">Baseline 1.2.3: </t>
    </r>
    <r>
      <rPr>
        <sz val="9"/>
        <color theme="1"/>
        <rFont val="Calibri"/>
        <family val="2"/>
      </rPr>
      <t>OCNC negotiation of Stability Pact and Women’s Council Quiet Diplomacy effort</t>
    </r>
    <r>
      <rPr>
        <b/>
        <sz val="9"/>
        <color theme="1"/>
        <rFont val="Calibri"/>
        <family val="2"/>
      </rPr>
      <t xml:space="preserve">
Target 1.2.3: </t>
    </r>
    <r>
      <rPr>
        <sz val="9"/>
        <color theme="1"/>
        <rFont val="Calibri"/>
        <family val="2"/>
      </rPr>
      <t xml:space="preserve">3 CSO groups develop and implement a stabilization strategy in first 9 months of the project
</t>
    </r>
  </si>
  <si>
    <r>
      <rPr>
        <b/>
        <sz val="10"/>
        <color theme="1"/>
        <rFont val="Calibri"/>
        <family val="2"/>
      </rPr>
      <t xml:space="preserve">A. 1.2.3: </t>
    </r>
    <r>
      <rPr>
        <sz val="10"/>
        <color theme="1"/>
        <rFont val="Calibri"/>
        <family val="2"/>
      </rPr>
      <t>Support Civil Society Stabilizing Strategies
- Support the implementation of  sound proposals to mitigate the impacts of the pandemics in the  findamental rigits of the people (air time, comms company, printing costs)</t>
    </r>
  </si>
  <si>
    <r>
      <rPr>
        <b/>
        <sz val="10"/>
        <color theme="1"/>
        <rFont val="Calibri"/>
        <family val="2"/>
      </rPr>
      <t xml:space="preserve">A. 1.2.4: </t>
    </r>
    <r>
      <rPr>
        <sz val="10"/>
        <color theme="1"/>
        <rFont val="Calibri"/>
        <family val="2"/>
      </rPr>
      <t xml:space="preserve">Conduct Baseline Mapping of Stakeholders
- recruitment of consultants to conduct mapping  (diferent actotrs would require different mapping methodologies) </t>
    </r>
  </si>
  <si>
    <r>
      <t xml:space="preserve">Indicator 1.3.1: </t>
    </r>
    <r>
      <rPr>
        <sz val="10"/>
        <color theme="1"/>
        <rFont val="Calibri"/>
        <family val="2"/>
        <scheme val="minor"/>
      </rPr>
      <t xml:space="preserve"># of advocacy meetings held with political parties in efforts to facilitate political agreement on key political disputed issues.   </t>
    </r>
  </si>
  <si>
    <r>
      <t>Baseline 1.3.1:</t>
    </r>
    <r>
      <rPr>
        <sz val="9"/>
        <color theme="1"/>
        <rFont val="Calibri"/>
        <family val="2"/>
      </rPr>
      <t xml:space="preserve"> 0</t>
    </r>
    <r>
      <rPr>
        <b/>
        <sz val="9"/>
        <color theme="1"/>
        <rFont val="Calibri"/>
        <family val="2"/>
      </rPr>
      <t xml:space="preserve">
Target 1.3.1: </t>
    </r>
    <r>
      <rPr>
        <sz val="9"/>
        <color theme="1"/>
        <rFont val="Calibri"/>
        <family val="2"/>
      </rPr>
      <t>1</t>
    </r>
    <r>
      <rPr>
        <b/>
        <sz val="9"/>
        <color theme="1"/>
        <rFont val="Calibri"/>
        <family val="2"/>
      </rPr>
      <t>2</t>
    </r>
  </si>
  <si>
    <r>
      <rPr>
        <b/>
        <sz val="10"/>
        <color theme="1"/>
        <rFont val="Calibri"/>
        <family val="2"/>
      </rPr>
      <t>A 1.3.1:</t>
    </r>
    <r>
      <rPr>
        <sz val="10"/>
        <color theme="1"/>
        <rFont val="Calibri"/>
        <family val="2"/>
      </rPr>
      <t xml:space="preserve"> Support Coordination of Stability Strategies
- provide technical assistance to design an effective coordination strategy and workshops or dialogue forums, including meetings of the High Level Meeting on Reforms 
- Integrate the COVID-19 emergency situation in the coordination of the international community . Led by the UNRC with UNCT and UNIOGBIS components contribute based on respective portfolios.   Setting up an Integrated COVID Response mechanisms for Data collection; Political, and CDTOC, HR, Gender analysis; Outreach; Political initiative for peacebuilding. To orient partners within a common framework, on both political and COVID prevention and crisis response.
</t>
    </r>
  </si>
  <si>
    <r>
      <t xml:space="preserve">Indicator 2.1.1: </t>
    </r>
    <r>
      <rPr>
        <sz val="10"/>
        <color theme="1"/>
        <rFont val="Calibri"/>
        <family val="2"/>
        <scheme val="minor"/>
      </rPr>
      <t xml:space="preserve">Draft Reforms laws written with stakeholder input </t>
    </r>
  </si>
  <si>
    <r>
      <t xml:space="preserve">Baseline 2.1.1: </t>
    </r>
    <r>
      <rPr>
        <sz val="10"/>
        <color theme="1"/>
        <rFont val="Calibri"/>
        <family val="2"/>
      </rPr>
      <t xml:space="preserve">Current draft laws </t>
    </r>
    <r>
      <rPr>
        <b/>
        <sz val="10"/>
        <color theme="1"/>
        <rFont val="Calibri"/>
        <family val="2"/>
      </rPr>
      <t xml:space="preserve">
Target 2.1.1: </t>
    </r>
    <r>
      <rPr>
        <sz val="10"/>
        <color theme="1"/>
        <rFont val="Calibri"/>
        <family val="2"/>
      </rPr>
      <t>Revised draft laws include stakeholder inputs</t>
    </r>
  </si>
  <si>
    <r>
      <rPr>
        <b/>
        <sz val="10"/>
        <color theme="1"/>
        <rFont val="Calibri"/>
        <family val="2"/>
      </rPr>
      <t xml:space="preserve">A 2.1.1: </t>
    </r>
    <r>
      <rPr>
        <sz val="10"/>
        <color theme="1"/>
        <rFont val="Calibri"/>
        <family val="2"/>
      </rPr>
      <t xml:space="preserve">Support the Reform Unit within the Prime Minister’s Office and the ANPs ad-hoc Parliamentary Commissions and/or other bodies/mechanism created to advance systemic reforms, with specific focus on the three draft reform laws.  
- recruit experts that can support the process
- facilitate knolwedge and best practices sharing </t>
    </r>
  </si>
  <si>
    <r>
      <t xml:space="preserve">Indicator 2.1.2: </t>
    </r>
    <r>
      <rPr>
        <sz val="10"/>
        <color theme="1"/>
        <rFont val="Calibri"/>
        <family val="2"/>
        <scheme val="minor"/>
      </rPr>
      <t>National Consultation held on 3 draft law</t>
    </r>
  </si>
  <si>
    <r>
      <rPr>
        <b/>
        <sz val="10"/>
        <color theme="1"/>
        <rFont val="Calibri"/>
        <family val="2"/>
      </rPr>
      <t xml:space="preserve">A 2.1.2: </t>
    </r>
    <r>
      <rPr>
        <sz val="10"/>
        <color theme="1"/>
        <rFont val="Calibri"/>
        <family val="2"/>
      </rPr>
      <t>Support the organization and facilitation of stakeholder consultations on draft political party, electoral laws and Constitution and their implementation.
- organise meetings and conferences for consultation
- Support the ad hoc Commission on the revision of the constitution and the commission on the electoral and political parties laws (organization of internal retreats and consultation process)
- support CSOs to develop a road map, including measures to participate in official forums (such as the ad hoc commission on the reform of the constitution) 
- Recruit national consultants and the Faculty of Law to provide technical expertise during the consultation process</t>
    </r>
  </si>
  <si>
    <r>
      <rPr>
        <b/>
        <sz val="10"/>
        <color theme="1"/>
        <rFont val="Calibri"/>
        <family val="2"/>
      </rPr>
      <t>A 2.1.3</t>
    </r>
    <r>
      <rPr>
        <sz val="10"/>
        <color theme="1"/>
        <rFont val="Calibri"/>
        <family val="2"/>
      </rPr>
      <t>: Enable bottom up advocacy for the design and passage of the draft laws in parliament. 
- support CSO advocacy activities related to the implementation of the CSO's comon agenda  (micro grants)</t>
    </r>
  </si>
  <si>
    <r>
      <rPr>
        <b/>
        <sz val="10"/>
        <color theme="1"/>
        <rFont val="Calibri"/>
        <family val="2"/>
      </rPr>
      <t>A 2.1.4:</t>
    </r>
    <r>
      <rPr>
        <sz val="10"/>
        <color theme="1"/>
        <rFont val="Calibri"/>
        <family val="2"/>
      </rPr>
      <t xml:space="preserve"> Enable media communication and public education/dissemination efforts on reform laws based on a jointly developed Strategic Communication Plan
- Recruit a  communication specialist to support the elaboration of a joint strategic comm plan
- workshop with journalists and CSO's communication officers 
- production of relevant material for dissemination</t>
    </r>
  </si>
  <si>
    <r>
      <t xml:space="preserve">Indicator 2.1.5 </t>
    </r>
    <r>
      <rPr>
        <sz val="10"/>
        <color theme="1"/>
        <rFont val="Calibri"/>
        <family val="2"/>
        <scheme val="minor"/>
      </rPr>
      <t># of regional consultations held to produce thematic reports and # of CSOs members of the Network involved in the organization of those consultation</t>
    </r>
  </si>
  <si>
    <r>
      <t xml:space="preserve">Baseline 2.1.5:  </t>
    </r>
    <r>
      <rPr>
        <sz val="9"/>
        <color theme="1"/>
        <rFont val="Calibri"/>
        <family val="2"/>
      </rPr>
      <t>Regional consultations: 20 regional consultations organized with the participation of 4 CSOs</t>
    </r>
    <r>
      <rPr>
        <b/>
        <sz val="9"/>
        <color theme="1"/>
        <rFont val="Calibri"/>
        <family val="2"/>
      </rPr>
      <t xml:space="preserve">
Target 2.1.5: </t>
    </r>
    <r>
      <rPr>
        <sz val="9"/>
        <color theme="1"/>
        <rFont val="Calibri"/>
        <family val="2"/>
      </rPr>
      <t xml:space="preserve">Community meetings: 30 regional consultations organized with the participation of 8 CSOs
</t>
    </r>
  </si>
  <si>
    <r>
      <rPr>
        <b/>
        <sz val="10"/>
        <color theme="1"/>
        <rFont val="Calibri"/>
        <family val="2"/>
      </rPr>
      <t>A. 2.1.5</t>
    </r>
    <r>
      <rPr>
        <sz val="10"/>
        <color theme="1"/>
        <rFont val="Calibri"/>
        <family val="2"/>
      </rPr>
      <t xml:space="preserve">: Support design, establishment and maintenance of a Civil Society Observatory for monitoring of the systemic reforms.
- support the set-up of CS network  (formalization, creation of a website to publish thematic reports, recomendationa and activities)
- Support the network to procuce thematic reports (such as monitoring the implementation of the Emergency measures and their impact on the rights protected by the constitution) 
-Support regional monitoring activities
-
</t>
    </r>
  </si>
  <si>
    <r>
      <t xml:space="preserve">Indicator 2.2.1.1: </t>
    </r>
    <r>
      <rPr>
        <sz val="10"/>
        <color theme="1"/>
        <rFont val="Calibri"/>
        <family val="2"/>
        <scheme val="minor"/>
      </rPr>
      <t>Other sources of funding which contribute to the Academy</t>
    </r>
  </si>
  <si>
    <r>
      <t xml:space="preserve">Baseline 2.2.1: </t>
    </r>
    <r>
      <rPr>
        <sz val="10"/>
        <color theme="1"/>
        <rFont val="Calibri"/>
        <family val="2"/>
      </rPr>
      <t>200,000</t>
    </r>
    <r>
      <rPr>
        <b/>
        <sz val="10"/>
        <color theme="1"/>
        <rFont val="Calibri"/>
        <family val="2"/>
      </rPr>
      <t xml:space="preserve">
Target 2.2.1: </t>
    </r>
    <r>
      <rPr>
        <sz val="10"/>
        <color theme="1"/>
        <rFont val="Calibri"/>
        <family val="2"/>
      </rPr>
      <t xml:space="preserve">300,000 </t>
    </r>
  </si>
  <si>
    <r>
      <rPr>
        <b/>
        <sz val="10"/>
        <color theme="1"/>
        <rFont val="Calibri"/>
        <family val="2"/>
      </rPr>
      <t>A 2.2.1:</t>
    </r>
    <r>
      <rPr>
        <sz val="10"/>
        <color theme="1"/>
        <rFont val="Calibri"/>
        <family val="2"/>
      </rPr>
      <t xml:space="preserve"> Develop a replicable and contextualized Training Materials and provide tailored training to the different stakeholder groups that would be engaged in the three systemic national policy processes
- set-up an academic board
- elaboration of contents
- contract of an anchoring institute                                                                                                            
- Grant to the GB national association of librarians to preserve, catalogue and organize physical and digital originals of public policy documents and studies produced since independance                                                                                                                       
- in-person and online trainings 
- reach-out planning
- elaboration of comm material</t>
    </r>
  </si>
  <si>
    <r>
      <t xml:space="preserve">Indicator 2.2.1.2: </t>
    </r>
    <r>
      <rPr>
        <sz val="10"/>
        <color theme="1"/>
        <rFont val="Calibri"/>
        <family val="2"/>
        <scheme val="minor"/>
      </rPr>
      <t xml:space="preserve">Tailored training held for Stakeholder groups </t>
    </r>
  </si>
  <si>
    <r>
      <t xml:space="preserve">Baseline 2.2.1.2: </t>
    </r>
    <r>
      <rPr>
        <sz val="10"/>
        <color theme="1"/>
        <rFont val="Calibri"/>
        <family val="2"/>
      </rPr>
      <t>0</t>
    </r>
    <r>
      <rPr>
        <b/>
        <sz val="10"/>
        <color theme="1"/>
        <rFont val="Calibri"/>
        <family val="2"/>
      </rPr>
      <t xml:space="preserve">
Target 2.2.1.2: 5</t>
    </r>
    <r>
      <rPr>
        <sz val="10"/>
        <color theme="1"/>
        <rFont val="Calibri"/>
        <family val="2"/>
      </rPr>
      <t xml:space="preserve">
</t>
    </r>
  </si>
  <si>
    <r>
      <t xml:space="preserve">Indicator 2.2.2: </t>
    </r>
    <r>
      <rPr>
        <sz val="10"/>
        <color theme="1"/>
        <rFont val="Calibri"/>
        <family val="2"/>
        <scheme val="minor"/>
      </rPr>
      <t xml:space="preserve">Regional Stakeholder Consultations held </t>
    </r>
  </si>
  <si>
    <r>
      <t xml:space="preserve">Baseline 1.2.3: </t>
    </r>
    <r>
      <rPr>
        <sz val="9"/>
        <color theme="1"/>
        <rFont val="Calibri"/>
        <family val="2"/>
      </rPr>
      <t>0</t>
    </r>
    <r>
      <rPr>
        <b/>
        <sz val="9"/>
        <color theme="1"/>
        <rFont val="Calibri"/>
        <family val="2"/>
      </rPr>
      <t xml:space="preserve">
Target 1.2.3: </t>
    </r>
    <r>
      <rPr>
        <sz val="9"/>
        <color theme="1"/>
        <rFont val="Calibri"/>
        <family val="2"/>
      </rPr>
      <t xml:space="preserve">3 regional consultations are inclusive by age and sex (combining 3 regions per consultation)                   
</t>
    </r>
  </si>
  <si>
    <r>
      <t xml:space="preserve">A. 2.2.2: </t>
    </r>
    <r>
      <rPr>
        <sz val="10"/>
        <color theme="1"/>
        <rFont val="Calibri"/>
        <family val="2"/>
      </rPr>
      <t xml:space="preserve">Support the formation of local and regional advocacy structures
- organise regional advocacy meetings 
- During the coronavirus pandemic, use regional structures to create a common vision and recommendations to mitigare the impacts of the pandemic in the livelohoods of the people. These regional structures can then be developed to hold consultations on regorms. </t>
    </r>
  </si>
  <si>
    <r>
      <t xml:space="preserve">Indicator 2.3.1: </t>
    </r>
    <r>
      <rPr>
        <sz val="10"/>
        <color theme="1"/>
        <rFont val="Calibri"/>
        <family val="2"/>
        <scheme val="minor"/>
      </rPr>
      <t xml:space="preserve">Diverse Delegates participate in National Conference </t>
    </r>
  </si>
  <si>
    <r>
      <rPr>
        <b/>
        <sz val="10"/>
        <color theme="1"/>
        <rFont val="Calibri"/>
        <family val="2"/>
      </rPr>
      <t xml:space="preserve">A. 2.3.1: </t>
    </r>
    <r>
      <rPr>
        <sz val="10"/>
        <color theme="1"/>
        <rFont val="Calibri"/>
        <family val="2"/>
      </rPr>
      <t xml:space="preserve">Engage Stakeholders and prepare them to participate in the National Conference 
- organise training workshop
- develop and print material
- Recruit a consultant to catalogue material from the INEP archive to the be used at the National Conference  </t>
    </r>
  </si>
  <si>
    <r>
      <t xml:space="preserve">Indicator 2.3.2: </t>
    </r>
    <r>
      <rPr>
        <sz val="10"/>
        <color theme="1"/>
        <rFont val="Calibri"/>
        <family val="2"/>
        <scheme val="minor"/>
      </rPr>
      <t>Preparation completed, and model options defined</t>
    </r>
  </si>
  <si>
    <r>
      <rPr>
        <b/>
        <sz val="10"/>
        <color theme="1"/>
        <rFont val="Calibri"/>
        <family val="2"/>
      </rPr>
      <t>A. 2.3.2:</t>
    </r>
    <r>
      <rPr>
        <sz val="10"/>
        <color theme="1"/>
        <rFont val="Calibri"/>
        <family val="2"/>
      </rPr>
      <t xml:space="preserve"> Help Prepare the OCNC to facilitate the National Conference
- recruit 2 national consultants (one to assist in design and organization and one to examine possible mechanisms that can come out of the conference and draft legal corresponding legal texts)</t>
    </r>
  </si>
  <si>
    <r>
      <rPr>
        <b/>
        <sz val="10"/>
        <color theme="1"/>
        <rFont val="Calibri"/>
        <family val="2"/>
      </rPr>
      <t xml:space="preserve">A. 2.3.3: </t>
    </r>
    <r>
      <rPr>
        <sz val="10"/>
        <color theme="1"/>
        <rFont val="Calibri"/>
        <family val="2"/>
      </rPr>
      <t>Support the development and implementation of a Strategic Communication Plan about the conference.  
- contract national consultant
- develop and oversee the production of  material</t>
    </r>
  </si>
  <si>
    <r>
      <t xml:space="preserve">Indicator 2.3.4.1: </t>
    </r>
    <r>
      <rPr>
        <sz val="10"/>
        <color theme="1"/>
        <rFont val="Calibri"/>
        <family val="2"/>
        <scheme val="minor"/>
      </rPr>
      <t>Inclusive and participatory Conference Held and model chosen</t>
    </r>
  </si>
  <si>
    <r>
      <t xml:space="preserve">Baseline 1.2.3: </t>
    </r>
    <r>
      <rPr>
        <sz val="9"/>
        <color theme="1"/>
        <rFont val="Calibri"/>
        <family val="2"/>
      </rPr>
      <t>0</t>
    </r>
    <r>
      <rPr>
        <b/>
        <sz val="9"/>
        <color theme="1"/>
        <rFont val="Calibri"/>
        <family val="2"/>
      </rPr>
      <t xml:space="preserve">
Target 1.2.3: </t>
    </r>
    <r>
      <rPr>
        <sz val="9"/>
        <color theme="1"/>
        <rFont val="Calibri"/>
        <family val="2"/>
      </rPr>
      <t xml:space="preserve"># and kinds of stakeholder groups that attended the conference  agree on a model
</t>
    </r>
  </si>
  <si>
    <r>
      <t xml:space="preserve">A. 2.3.4: Hold the National Conference. 
</t>
    </r>
    <r>
      <rPr>
        <sz val="10"/>
        <color theme="1"/>
        <rFont val="Calibri"/>
        <family val="2"/>
      </rPr>
      <t>- securing of loctation 
- hold the national conference.</t>
    </r>
  </si>
  <si>
    <r>
      <t xml:space="preserve">Indicator 2.3.4.2: </t>
    </r>
    <r>
      <rPr>
        <sz val="10"/>
        <color theme="1"/>
        <rFont val="Calibri"/>
        <family val="2"/>
        <scheme val="minor"/>
      </rPr>
      <t>Conference results are gender-sensitive</t>
    </r>
  </si>
  <si>
    <r>
      <t xml:space="preserve">Baseline 1.2.3: 0
Target 1.2.3: </t>
    </r>
    <r>
      <rPr>
        <sz val="9"/>
        <color theme="1"/>
        <rFont val="Calibri"/>
        <family val="2"/>
      </rPr>
      <t>At least 3 recommendation from the Conference address gender specific issues related to reconciliation</t>
    </r>
  </si>
  <si>
    <r>
      <t xml:space="preserve">A. 2.3.5: Support post conference reporting and the development of a strategic action plan.
</t>
    </r>
    <r>
      <rPr>
        <sz val="10"/>
        <color theme="1"/>
        <rFont val="Calibri"/>
        <family val="2"/>
      </rPr>
      <t>- elaborate the report of the conf and its strategic action plan
- print and disseminate material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</si>
</sst>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4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0" fillId="0" borderId="0" xfId="0" applyNumberFormat="1"/>
    <xf numFmtId="0" fontId="5" fillId="6" borderId="2" xfId="0" applyFont="1" applyFill="1" applyBorder="1" applyAlignment="1">
      <alignment horizontal="left" vertical="center" wrapText="1"/>
    </xf>
    <xf numFmtId="3" fontId="6" fillId="6" borderId="9" xfId="0" applyNumberFormat="1" applyFont="1" applyFill="1" applyBorder="1" applyAlignment="1">
      <alignment horizontal="right" vertical="center" wrapText="1"/>
    </xf>
    <xf numFmtId="0" fontId="5" fillId="6" borderId="24" xfId="0" applyFont="1" applyFill="1" applyBorder="1" applyAlignment="1">
      <alignment horizontal="left" vertical="center" wrapText="1"/>
    </xf>
    <xf numFmtId="3" fontId="6" fillId="6" borderId="5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9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3" fontId="5" fillId="6" borderId="2" xfId="0" applyNumberFormat="1" applyFont="1" applyFill="1" applyBorder="1" applyAlignment="1">
      <alignment horizontal="right" vertical="center" wrapText="1"/>
    </xf>
    <xf numFmtId="3" fontId="5" fillId="6" borderId="24" xfId="0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165" fontId="0" fillId="0" borderId="0" xfId="0" applyNumberFormat="1" applyBorder="1"/>
    <xf numFmtId="0" fontId="7" fillId="0" borderId="0" xfId="0" applyFont="1"/>
    <xf numFmtId="3" fontId="7" fillId="0" borderId="0" xfId="0" applyNumberFormat="1" applyFont="1"/>
    <xf numFmtId="3" fontId="4" fillId="3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9" fillId="0" borderId="2" xfId="0" applyNumberFormat="1" applyFont="1" applyBorder="1"/>
    <xf numFmtId="3" fontId="9" fillId="0" borderId="21" xfId="0" applyNumberFormat="1" applyFont="1" applyBorder="1"/>
    <xf numFmtId="3" fontId="9" fillId="0" borderId="25" xfId="0" applyNumberFormat="1" applyFont="1" applyBorder="1"/>
    <xf numFmtId="3" fontId="9" fillId="3" borderId="9" xfId="0" applyNumberFormat="1" applyFont="1" applyFill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10" fillId="3" borderId="26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0" fillId="0" borderId="0" xfId="0" applyNumberFormat="1"/>
    <xf numFmtId="164" fontId="8" fillId="0" borderId="2" xfId="0" applyNumberFormat="1" applyFont="1" applyBorder="1"/>
    <xf numFmtId="164" fontId="8" fillId="0" borderId="25" xfId="0" applyNumberFormat="1" applyFont="1" applyBorder="1"/>
    <xf numFmtId="4" fontId="0" fillId="0" borderId="0" xfId="0" applyNumberFormat="1"/>
    <xf numFmtId="165" fontId="11" fillId="0" borderId="9" xfId="0" applyNumberFormat="1" applyFont="1" applyBorder="1"/>
    <xf numFmtId="0" fontId="0" fillId="0" borderId="0" xfId="0" applyFont="1" applyBorder="1"/>
    <xf numFmtId="0" fontId="14" fillId="5" borderId="47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wrapText="1"/>
    </xf>
    <xf numFmtId="0" fontId="14" fillId="5" borderId="50" xfId="0" applyFont="1" applyFill="1" applyBorder="1" applyAlignment="1">
      <alignment horizontal="center" wrapText="1"/>
    </xf>
    <xf numFmtId="0" fontId="14" fillId="5" borderId="49" xfId="0" applyFont="1" applyFill="1" applyBorder="1" applyAlignment="1">
      <alignment horizontal="center" wrapText="1"/>
    </xf>
    <xf numFmtId="3" fontId="13" fillId="3" borderId="22" xfId="0" applyNumberFormat="1" applyFont="1" applyFill="1" applyBorder="1" applyAlignment="1">
      <alignment horizontal="center" vertical="center" wrapText="1"/>
    </xf>
    <xf numFmtId="3" fontId="13" fillId="3" borderId="18" xfId="0" applyNumberFormat="1" applyFont="1" applyFill="1" applyBorder="1" applyAlignment="1">
      <alignment horizontal="center" vertical="center" wrapText="1"/>
    </xf>
    <xf numFmtId="3" fontId="13" fillId="3" borderId="52" xfId="0" applyNumberFormat="1" applyFont="1" applyFill="1" applyBorder="1" applyAlignment="1">
      <alignment horizontal="center" vertical="center" wrapText="1"/>
    </xf>
    <xf numFmtId="3" fontId="13" fillId="3" borderId="23" xfId="0" applyNumberFormat="1" applyFont="1" applyFill="1" applyBorder="1" applyAlignment="1">
      <alignment horizontal="center" vertical="center" wrapText="1"/>
    </xf>
    <xf numFmtId="165" fontId="8" fillId="3" borderId="34" xfId="1" applyNumberFormat="1" applyFont="1" applyFill="1" applyBorder="1" applyAlignment="1">
      <alignment vertical="center" wrapText="1"/>
    </xf>
    <xf numFmtId="165" fontId="8" fillId="3" borderId="38" xfId="1" applyNumberFormat="1" applyFont="1" applyFill="1" applyBorder="1" applyAlignment="1">
      <alignment vertical="center" wrapText="1"/>
    </xf>
    <xf numFmtId="165" fontId="8" fillId="3" borderId="9" xfId="1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/>
    </xf>
    <xf numFmtId="43" fontId="15" fillId="0" borderId="0" xfId="0" applyNumberFormat="1" applyFont="1" applyBorder="1"/>
    <xf numFmtId="0" fontId="15" fillId="0" borderId="0" xfId="0" applyFont="1" applyBorder="1"/>
    <xf numFmtId="0" fontId="13" fillId="15" borderId="4" xfId="0" applyFont="1" applyFill="1" applyBorder="1" applyAlignment="1">
      <alignment horizontal="left" vertical="top" wrapText="1"/>
    </xf>
    <xf numFmtId="0" fontId="16" fillId="15" borderId="44" xfId="0" applyFont="1" applyFill="1" applyBorder="1" applyAlignment="1">
      <alignment horizontal="left" vertical="top" wrapText="1"/>
    </xf>
    <xf numFmtId="0" fontId="15" fillId="15" borderId="17" xfId="0" applyFont="1" applyFill="1" applyBorder="1" applyAlignment="1">
      <alignment horizontal="left" vertical="top" wrapText="1"/>
    </xf>
    <xf numFmtId="0" fontId="18" fillId="15" borderId="7" xfId="0" applyFont="1" applyFill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9" fillId="15" borderId="56" xfId="0" applyFont="1" applyFill="1" applyBorder="1" applyAlignment="1">
      <alignment horizontal="center" vertical="center" wrapText="1"/>
    </xf>
    <xf numFmtId="165" fontId="10" fillId="15" borderId="7" xfId="1" applyNumberFormat="1" applyFont="1" applyFill="1" applyBorder="1" applyAlignment="1">
      <alignment horizontal="center" vertical="center" wrapText="1"/>
    </xf>
    <xf numFmtId="165" fontId="10" fillId="15" borderId="1" xfId="1" applyNumberFormat="1" applyFont="1" applyFill="1" applyBorder="1" applyAlignment="1">
      <alignment horizontal="center" vertical="center" wrapText="1"/>
    </xf>
    <xf numFmtId="165" fontId="10" fillId="15" borderId="35" xfId="1" applyNumberFormat="1" applyFont="1" applyFill="1" applyBorder="1" applyAlignment="1">
      <alignment horizontal="center" vertical="center" wrapText="1"/>
    </xf>
    <xf numFmtId="165" fontId="10" fillId="15" borderId="29" xfId="1" applyNumberFormat="1" applyFont="1" applyFill="1" applyBorder="1" applyAlignment="1">
      <alignment horizontal="center" vertical="center" wrapText="1"/>
    </xf>
    <xf numFmtId="3" fontId="10" fillId="15" borderId="62" xfId="0" applyNumberFormat="1" applyFont="1" applyFill="1" applyBorder="1" applyAlignment="1">
      <alignment vertical="center"/>
    </xf>
    <xf numFmtId="165" fontId="15" fillId="0" borderId="0" xfId="0" applyNumberFormat="1" applyFont="1" applyBorder="1"/>
    <xf numFmtId="0" fontId="13" fillId="3" borderId="3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left" vertical="top" wrapText="1"/>
    </xf>
    <xf numFmtId="0" fontId="15" fillId="3" borderId="48" xfId="0" applyFont="1" applyFill="1" applyBorder="1" applyAlignment="1">
      <alignment vertical="top" wrapText="1"/>
    </xf>
    <xf numFmtId="0" fontId="15" fillId="3" borderId="43" xfId="0" applyFont="1" applyFill="1" applyBorder="1" applyAlignment="1">
      <alignment horizontal="left" vertical="top" wrapText="1"/>
    </xf>
    <xf numFmtId="0" fontId="15" fillId="3" borderId="46" xfId="0" applyFont="1" applyFill="1" applyBorder="1" applyAlignment="1">
      <alignment horizontal="left" vertical="top" wrapText="1"/>
    </xf>
    <xf numFmtId="0" fontId="18" fillId="3" borderId="37" xfId="0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165" fontId="10" fillId="3" borderId="46" xfId="1" applyNumberFormat="1" applyFont="1" applyFill="1" applyBorder="1" applyAlignment="1">
      <alignment horizontal="center" vertical="center" wrapText="1"/>
    </xf>
    <xf numFmtId="165" fontId="10" fillId="3" borderId="54" xfId="1" applyNumberFormat="1" applyFont="1" applyFill="1" applyBorder="1" applyAlignment="1">
      <alignment horizontal="center" vertical="center" wrapText="1"/>
    </xf>
    <xf numFmtId="165" fontId="10" fillId="3" borderId="58" xfId="1" applyNumberFormat="1" applyFont="1" applyFill="1" applyBorder="1" applyAlignment="1">
      <alignment horizontal="center" vertical="center" wrapText="1"/>
    </xf>
    <xf numFmtId="165" fontId="10" fillId="3" borderId="46" xfId="1" applyNumberFormat="1" applyFont="1" applyFill="1" applyBorder="1" applyAlignment="1">
      <alignment vertical="center" wrapText="1"/>
    </xf>
    <xf numFmtId="3" fontId="10" fillId="3" borderId="53" xfId="0" applyNumberFormat="1" applyFont="1" applyFill="1" applyBorder="1" applyAlignment="1">
      <alignment vertical="center"/>
    </xf>
    <xf numFmtId="0" fontId="13" fillId="15" borderId="3" xfId="0" applyFont="1" applyFill="1" applyBorder="1" applyAlignment="1">
      <alignment horizontal="left" vertical="top" wrapText="1"/>
    </xf>
    <xf numFmtId="0" fontId="17" fillId="15" borderId="37" xfId="0" applyFont="1" applyFill="1" applyBorder="1" applyAlignment="1">
      <alignment horizontal="left" vertical="top" wrapText="1"/>
    </xf>
    <xf numFmtId="0" fontId="13" fillId="15" borderId="48" xfId="0" applyFont="1" applyFill="1" applyBorder="1" applyAlignment="1">
      <alignment vertical="top" wrapText="1"/>
    </xf>
    <xf numFmtId="0" fontId="18" fillId="15" borderId="37" xfId="0" applyFont="1" applyFill="1" applyBorder="1" applyAlignment="1">
      <alignment horizontal="center" vertical="center" wrapText="1"/>
    </xf>
    <xf numFmtId="0" fontId="18" fillId="15" borderId="28" xfId="0" applyFont="1" applyFill="1" applyBorder="1" applyAlignment="1">
      <alignment horizontal="center" vertical="center" wrapText="1"/>
    </xf>
    <xf numFmtId="0" fontId="19" fillId="15" borderId="39" xfId="0" applyFont="1" applyFill="1" applyBorder="1" applyAlignment="1">
      <alignment horizontal="center" vertical="center" wrapText="1"/>
    </xf>
    <xf numFmtId="165" fontId="10" fillId="15" borderId="46" xfId="1" applyNumberFormat="1" applyFont="1" applyFill="1" applyBorder="1" applyAlignment="1">
      <alignment vertical="center" wrapText="1"/>
    </xf>
    <xf numFmtId="165" fontId="10" fillId="15" borderId="46" xfId="1" applyNumberFormat="1" applyFont="1" applyFill="1" applyBorder="1" applyAlignment="1">
      <alignment horizontal="center" vertical="center" wrapText="1"/>
    </xf>
    <xf numFmtId="165" fontId="10" fillId="15" borderId="54" xfId="1" applyNumberFormat="1" applyFont="1" applyFill="1" applyBorder="1" applyAlignment="1">
      <alignment horizontal="center" vertical="center" wrapText="1"/>
    </xf>
    <xf numFmtId="165" fontId="10" fillId="15" borderId="58" xfId="1" applyNumberFormat="1" applyFont="1" applyFill="1" applyBorder="1" applyAlignment="1">
      <alignment vertical="center" wrapText="1"/>
    </xf>
    <xf numFmtId="165" fontId="10" fillId="15" borderId="54" xfId="1" applyNumberFormat="1" applyFont="1" applyFill="1" applyBorder="1" applyAlignment="1">
      <alignment vertical="center" wrapText="1"/>
    </xf>
    <xf numFmtId="3" fontId="10" fillId="15" borderId="53" xfId="0" applyNumberFormat="1" applyFont="1" applyFill="1" applyBorder="1" applyAlignment="1">
      <alignment vertical="center"/>
    </xf>
    <xf numFmtId="165" fontId="8" fillId="3" borderId="26" xfId="1" applyNumberFormat="1" applyFont="1" applyFill="1" applyBorder="1" applyAlignment="1">
      <alignment vertical="center" wrapText="1"/>
    </xf>
    <xf numFmtId="0" fontId="20" fillId="15" borderId="3" xfId="0" applyFont="1" applyFill="1" applyBorder="1" applyAlignment="1">
      <alignment vertical="top" wrapText="1"/>
    </xf>
    <xf numFmtId="0" fontId="13" fillId="15" borderId="10" xfId="0" applyFont="1" applyFill="1" applyBorder="1" applyAlignment="1">
      <alignment horizontal="left" vertical="top" wrapText="1"/>
    </xf>
    <xf numFmtId="0" fontId="15" fillId="15" borderId="56" xfId="0" applyFont="1" applyFill="1" applyBorder="1" applyAlignment="1">
      <alignment vertical="top" wrapText="1"/>
    </xf>
    <xf numFmtId="165" fontId="10" fillId="15" borderId="6" xfId="1" applyNumberFormat="1" applyFont="1" applyFill="1" applyBorder="1" applyAlignment="1">
      <alignment horizontal="center" vertical="center" wrapText="1"/>
    </xf>
    <xf numFmtId="165" fontId="10" fillId="15" borderId="19" xfId="1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top" wrapText="1"/>
    </xf>
    <xf numFmtId="0" fontId="13" fillId="3" borderId="27" xfId="0" applyFont="1" applyFill="1" applyBorder="1" applyAlignment="1">
      <alignment horizontal="left" vertical="top" wrapText="1"/>
    </xf>
    <xf numFmtId="0" fontId="15" fillId="3" borderId="36" xfId="0" applyFont="1" applyFill="1" applyBorder="1" applyAlignment="1">
      <alignment horizontal="left" vertical="top" wrapText="1"/>
    </xf>
    <xf numFmtId="0" fontId="19" fillId="3" borderId="48" xfId="0" applyFont="1" applyFill="1" applyBorder="1" applyAlignment="1">
      <alignment horizontal="center" vertical="center" wrapText="1"/>
    </xf>
    <xf numFmtId="3" fontId="10" fillId="3" borderId="63" xfId="0" applyNumberFormat="1" applyFont="1" applyFill="1" applyBorder="1" applyAlignment="1">
      <alignment vertical="center"/>
    </xf>
    <xf numFmtId="0" fontId="15" fillId="15" borderId="48" xfId="0" applyFont="1" applyFill="1" applyBorder="1" applyAlignment="1">
      <alignment vertical="top" wrapText="1"/>
    </xf>
    <xf numFmtId="0" fontId="15" fillId="15" borderId="48" xfId="0" applyFont="1" applyFill="1" applyBorder="1" applyAlignment="1">
      <alignment horizontal="center" vertical="center" wrapText="1"/>
    </xf>
    <xf numFmtId="0" fontId="19" fillId="15" borderId="48" xfId="0" applyFont="1" applyFill="1" applyBorder="1" applyAlignment="1">
      <alignment horizontal="center" vertical="center" wrapText="1"/>
    </xf>
    <xf numFmtId="165" fontId="10" fillId="15" borderId="58" xfId="1" applyNumberFormat="1" applyFont="1" applyFill="1" applyBorder="1" applyAlignment="1">
      <alignment horizontal="center" vertical="center" wrapText="1"/>
    </xf>
    <xf numFmtId="3" fontId="10" fillId="15" borderId="63" xfId="0" applyNumberFormat="1" applyFont="1" applyFill="1" applyBorder="1" applyAlignment="1">
      <alignment vertical="center"/>
    </xf>
    <xf numFmtId="165" fontId="10" fillId="15" borderId="8" xfId="1" applyNumberFormat="1" applyFont="1" applyFill="1" applyBorder="1" applyAlignment="1">
      <alignment vertical="center" wrapText="1"/>
    </xf>
    <xf numFmtId="165" fontId="10" fillId="15" borderId="1" xfId="1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/>
    <xf numFmtId="0" fontId="20" fillId="3" borderId="30" xfId="0" applyFont="1" applyFill="1" applyBorder="1" applyAlignment="1">
      <alignment horizontal="left" vertical="top" wrapText="1"/>
    </xf>
    <xf numFmtId="0" fontId="16" fillId="3" borderId="46" xfId="0" applyFont="1" applyFill="1" applyBorder="1" applyAlignment="1">
      <alignment horizontal="left" vertical="top" wrapText="1"/>
    </xf>
    <xf numFmtId="0" fontId="15" fillId="3" borderId="31" xfId="0" applyFont="1" applyFill="1" applyBorder="1" applyAlignment="1">
      <alignment vertical="top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3" fontId="10" fillId="3" borderId="62" xfId="0" applyNumberFormat="1" applyFont="1" applyFill="1" applyBorder="1" applyAlignment="1">
      <alignment vertical="center"/>
    </xf>
    <xf numFmtId="0" fontId="20" fillId="15" borderId="65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15" borderId="36" xfId="0" applyFont="1" applyFill="1" applyBorder="1" applyAlignment="1">
      <alignment horizontal="left" vertical="top" wrapText="1"/>
    </xf>
    <xf numFmtId="0" fontId="20" fillId="3" borderId="28" xfId="0" applyFont="1" applyFill="1" applyBorder="1" applyAlignment="1">
      <alignment horizontal="left" vertical="top" wrapText="1"/>
    </xf>
    <xf numFmtId="0" fontId="16" fillId="3" borderId="28" xfId="0" applyFont="1" applyFill="1" applyBorder="1" applyAlignment="1">
      <alignment horizontal="left" vertical="top" wrapText="1"/>
    </xf>
    <xf numFmtId="165" fontId="10" fillId="3" borderId="13" xfId="1" applyNumberFormat="1" applyFont="1" applyFill="1" applyBorder="1" applyAlignment="1">
      <alignment vertical="center" wrapText="1"/>
    </xf>
    <xf numFmtId="0" fontId="18" fillId="15" borderId="7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20" fillId="15" borderId="63" xfId="0" applyFont="1" applyFill="1" applyBorder="1" applyAlignment="1">
      <alignment horizontal="left" vertical="top" wrapText="1"/>
    </xf>
    <xf numFmtId="0" fontId="13" fillId="15" borderId="32" xfId="0" applyFont="1" applyFill="1" applyBorder="1" applyAlignment="1">
      <alignment horizontal="left" vertical="top" wrapText="1"/>
    </xf>
    <xf numFmtId="0" fontId="13" fillId="3" borderId="48" xfId="0" applyFont="1" applyFill="1" applyBorder="1" applyAlignment="1">
      <alignment vertical="top" wrapText="1"/>
    </xf>
    <xf numFmtId="0" fontId="15" fillId="15" borderId="17" xfId="0" applyFont="1" applyFill="1" applyBorder="1" applyAlignment="1">
      <alignment vertical="top" wrapText="1"/>
    </xf>
    <xf numFmtId="3" fontId="0" fillId="0" borderId="0" xfId="0" applyNumberFormat="1" applyFont="1" applyBorder="1"/>
    <xf numFmtId="0" fontId="20" fillId="15" borderId="27" xfId="0" applyFont="1" applyFill="1" applyBorder="1" applyAlignment="1">
      <alignment horizontal="left" vertical="top" wrapText="1"/>
    </xf>
    <xf numFmtId="0" fontId="16" fillId="15" borderId="36" xfId="0" applyFont="1" applyFill="1" applyBorder="1" applyAlignment="1">
      <alignment horizontal="left" vertical="top" wrapText="1"/>
    </xf>
    <xf numFmtId="0" fontId="13" fillId="15" borderId="36" xfId="0" applyFont="1" applyFill="1" applyBorder="1" applyAlignment="1">
      <alignment vertical="top" wrapText="1"/>
    </xf>
    <xf numFmtId="0" fontId="20" fillId="15" borderId="12" xfId="0" applyFont="1" applyFill="1" applyBorder="1" applyAlignment="1">
      <alignment horizontal="left" vertical="top" wrapText="1"/>
    </xf>
    <xf numFmtId="0" fontId="16" fillId="15" borderId="8" xfId="0" applyFont="1" applyFill="1" applyBorder="1" applyAlignment="1">
      <alignment horizontal="left" vertical="top" wrapText="1"/>
    </xf>
    <xf numFmtId="0" fontId="13" fillId="15" borderId="68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165" fontId="10" fillId="15" borderId="13" xfId="1" applyNumberFormat="1" applyFont="1" applyFill="1" applyBorder="1" applyAlignment="1">
      <alignment vertical="center" wrapText="1"/>
    </xf>
    <xf numFmtId="165" fontId="10" fillId="15" borderId="67" xfId="1" applyNumberFormat="1" applyFont="1" applyFill="1" applyBorder="1" applyAlignment="1">
      <alignment horizontal="center" vertical="center" wrapText="1"/>
    </xf>
    <xf numFmtId="165" fontId="10" fillId="15" borderId="29" xfId="1" applyNumberFormat="1" applyFont="1" applyFill="1" applyBorder="1" applyAlignment="1">
      <alignment vertical="center" wrapText="1"/>
    </xf>
    <xf numFmtId="165" fontId="10" fillId="15" borderId="0" xfId="1" applyNumberFormat="1" applyFont="1" applyFill="1" applyBorder="1" applyAlignment="1">
      <alignment vertical="center" wrapText="1"/>
    </xf>
    <xf numFmtId="3" fontId="10" fillId="3" borderId="4" xfId="0" applyNumberFormat="1" applyFont="1" applyFill="1" applyBorder="1" applyAlignment="1">
      <alignment vertical="center"/>
    </xf>
    <xf numFmtId="165" fontId="8" fillId="3" borderId="25" xfId="1" applyNumberFormat="1" applyFont="1" applyFill="1" applyBorder="1" applyAlignment="1">
      <alignment vertical="center" wrapText="1"/>
    </xf>
    <xf numFmtId="165" fontId="8" fillId="3" borderId="2" xfId="1" applyNumberFormat="1" applyFont="1" applyFill="1" applyBorder="1" applyAlignment="1">
      <alignment vertical="top" wrapText="1"/>
    </xf>
    <xf numFmtId="0" fontId="18" fillId="3" borderId="45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165" fontId="10" fillId="3" borderId="45" xfId="1" applyNumberFormat="1" applyFont="1" applyFill="1" applyBorder="1" applyAlignment="1">
      <alignment horizontal="right" vertical="center" wrapText="1"/>
    </xf>
    <xf numFmtId="165" fontId="10" fillId="3" borderId="33" xfId="1" applyNumberFormat="1" applyFont="1" applyFill="1" applyBorder="1" applyAlignment="1">
      <alignment horizontal="right" vertical="center" wrapText="1"/>
    </xf>
    <xf numFmtId="165" fontId="10" fillId="3" borderId="40" xfId="1" applyNumberFormat="1" applyFont="1" applyFill="1" applyBorder="1" applyAlignment="1">
      <alignment horizontal="right" vertical="center" wrapText="1"/>
    </xf>
    <xf numFmtId="165" fontId="10" fillId="3" borderId="51" xfId="1" applyNumberFormat="1" applyFont="1" applyFill="1" applyBorder="1" applyAlignment="1">
      <alignment horizontal="right" vertical="center" wrapText="1"/>
    </xf>
    <xf numFmtId="3" fontId="10" fillId="3" borderId="62" xfId="0" applyNumberFormat="1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justify" vertical="center" wrapText="1"/>
    </xf>
    <xf numFmtId="3" fontId="10" fillId="3" borderId="53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right" vertical="center" wrapText="1"/>
    </xf>
    <xf numFmtId="3" fontId="10" fillId="3" borderId="50" xfId="0" applyNumberFormat="1" applyFont="1" applyFill="1" applyBorder="1" applyAlignment="1">
      <alignment horizontal="right" vertical="center" wrapText="1"/>
    </xf>
    <xf numFmtId="3" fontId="10" fillId="3" borderId="49" xfId="0" applyNumberFormat="1" applyFont="1" applyFill="1" applyBorder="1" applyAlignment="1">
      <alignment horizontal="right" vertical="center" wrapText="1"/>
    </xf>
    <xf numFmtId="165" fontId="10" fillId="3" borderId="29" xfId="1" applyNumberFormat="1" applyFont="1" applyFill="1" applyBorder="1" applyAlignment="1">
      <alignment horizontal="right" vertical="center" wrapText="1"/>
    </xf>
    <xf numFmtId="3" fontId="10" fillId="3" borderId="64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top" wrapText="1"/>
    </xf>
    <xf numFmtId="0" fontId="13" fillId="2" borderId="23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vertical="top" wrapText="1"/>
    </xf>
    <xf numFmtId="165" fontId="4" fillId="3" borderId="16" xfId="1" applyNumberFormat="1" applyFont="1" applyFill="1" applyBorder="1" applyAlignment="1">
      <alignment horizontal="left" vertical="top" wrapText="1"/>
    </xf>
    <xf numFmtId="165" fontId="4" fillId="3" borderId="2" xfId="1" applyNumberFormat="1" applyFont="1" applyFill="1" applyBorder="1" applyAlignment="1">
      <alignment horizontal="left" vertical="top" wrapText="1"/>
    </xf>
    <xf numFmtId="165" fontId="4" fillId="3" borderId="20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2" xfId="0" applyNumberFormat="1" applyFont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21" fillId="15" borderId="54" xfId="0" applyFont="1" applyFill="1" applyBorder="1" applyAlignment="1">
      <alignment vertical="center" wrapText="1"/>
    </xf>
    <xf numFmtId="0" fontId="21" fillId="3" borderId="43" xfId="0" applyFont="1" applyFill="1" applyBorder="1" applyAlignment="1">
      <alignment horizontal="left" vertical="center" wrapText="1"/>
    </xf>
    <xf numFmtId="0" fontId="21" fillId="3" borderId="46" xfId="0" applyFont="1" applyFill="1" applyBorder="1" applyAlignment="1">
      <alignment horizontal="left" vertical="center" wrapText="1"/>
    </xf>
    <xf numFmtId="0" fontId="21" fillId="3" borderId="54" xfId="0" applyFont="1" applyFill="1" applyBorder="1" applyAlignment="1">
      <alignment horizontal="left" vertical="center" wrapText="1"/>
    </xf>
    <xf numFmtId="0" fontId="21" fillId="3" borderId="54" xfId="0" applyFont="1" applyFill="1" applyBorder="1" applyAlignment="1">
      <alignment vertical="center" wrapText="1"/>
    </xf>
    <xf numFmtId="0" fontId="22" fillId="15" borderId="43" xfId="0" applyFont="1" applyFill="1" applyBorder="1" applyAlignment="1">
      <alignment horizontal="left" vertical="center" wrapText="1"/>
    </xf>
    <xf numFmtId="0" fontId="21" fillId="15" borderId="43" xfId="0" applyFont="1" applyFill="1" applyBorder="1" applyAlignment="1">
      <alignment horizontal="left" vertical="center" wrapText="1"/>
    </xf>
    <xf numFmtId="0" fontId="21" fillId="15" borderId="44" xfId="0" applyFont="1" applyFill="1" applyBorder="1" applyAlignment="1">
      <alignment vertical="center" wrapText="1"/>
    </xf>
    <xf numFmtId="0" fontId="21" fillId="15" borderId="35" xfId="0" applyFont="1" applyFill="1" applyBorder="1" applyAlignment="1">
      <alignment vertical="center" wrapText="1"/>
    </xf>
    <xf numFmtId="0" fontId="15" fillId="15" borderId="43" xfId="0" applyFont="1" applyFill="1" applyBorder="1" applyAlignment="1">
      <alignment horizontal="center" vertical="top" wrapText="1"/>
    </xf>
    <xf numFmtId="0" fontId="15" fillId="15" borderId="46" xfId="0" applyFont="1" applyFill="1" applyBorder="1" applyAlignment="1">
      <alignment horizontal="center" vertical="top" wrapText="1"/>
    </xf>
    <xf numFmtId="0" fontId="21" fillId="15" borderId="43" xfId="0" applyFont="1" applyFill="1" applyBorder="1" applyAlignment="1">
      <alignment horizontal="center" vertical="center" wrapText="1"/>
    </xf>
    <xf numFmtId="0" fontId="21" fillId="15" borderId="46" xfId="0" applyFont="1" applyFill="1" applyBorder="1" applyAlignment="1">
      <alignment horizontal="center" vertical="center" wrapText="1"/>
    </xf>
    <xf numFmtId="0" fontId="21" fillId="15" borderId="54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27" xfId="0" applyFont="1" applyFill="1" applyBorder="1" applyAlignment="1">
      <alignment vertical="center" wrapText="1"/>
    </xf>
    <xf numFmtId="0" fontId="21" fillId="15" borderId="47" xfId="0" applyFont="1" applyFill="1" applyBorder="1" applyAlignment="1">
      <alignment vertical="center" wrapText="1"/>
    </xf>
    <xf numFmtId="0" fontId="21" fillId="15" borderId="45" xfId="0" applyFont="1" applyFill="1" applyBorder="1" applyAlignment="1">
      <alignment horizontal="center" vertical="center" wrapText="1"/>
    </xf>
    <xf numFmtId="0" fontId="21" fillId="15" borderId="55" xfId="0" applyFont="1" applyFill="1" applyBorder="1" applyAlignment="1">
      <alignment horizontal="center" vertical="center" wrapText="1"/>
    </xf>
    <xf numFmtId="0" fontId="21" fillId="15" borderId="44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15" borderId="28" xfId="0" applyFont="1" applyFill="1" applyBorder="1" applyAlignment="1">
      <alignment horizontal="center" vertical="center" wrapText="1"/>
    </xf>
    <xf numFmtId="0" fontId="21" fillId="15" borderId="41" xfId="0" applyFont="1" applyFill="1" applyBorder="1" applyAlignment="1">
      <alignment horizontal="center" vertical="center" wrapText="1"/>
    </xf>
    <xf numFmtId="0" fontId="21" fillId="15" borderId="27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15" borderId="50" xfId="0" applyFont="1" applyFill="1" applyBorder="1" applyAlignment="1">
      <alignment horizontal="center" vertical="center" wrapText="1"/>
    </xf>
    <xf numFmtId="0" fontId="21" fillId="15" borderId="47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top" wrapText="1"/>
    </xf>
    <xf numFmtId="0" fontId="15" fillId="3" borderId="46" xfId="0" applyFont="1" applyFill="1" applyBorder="1" applyAlignment="1">
      <alignment horizontal="center" vertical="top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left" vertical="top" wrapText="1"/>
    </xf>
    <xf numFmtId="0" fontId="21" fillId="3" borderId="50" xfId="0" applyFont="1" applyFill="1" applyBorder="1" applyAlignment="1">
      <alignment horizontal="left" vertical="top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50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left" vertical="top" wrapText="1"/>
    </xf>
    <xf numFmtId="0" fontId="13" fillId="3" borderId="59" xfId="0" applyFont="1" applyFill="1" applyBorder="1" applyAlignment="1">
      <alignment horizontal="left" vertical="top" wrapText="1"/>
    </xf>
    <xf numFmtId="0" fontId="15" fillId="3" borderId="60" xfId="0" applyFont="1" applyFill="1" applyBorder="1" applyAlignment="1">
      <alignment horizontal="left" vertical="top" wrapText="1"/>
    </xf>
    <xf numFmtId="0" fontId="12" fillId="4" borderId="21" xfId="0" applyFont="1" applyFill="1" applyBorder="1" applyAlignment="1">
      <alignment horizontal="left" vertical="top" wrapText="1"/>
    </xf>
    <xf numFmtId="0" fontId="12" fillId="4" borderId="25" xfId="0" applyFont="1" applyFill="1" applyBorder="1" applyAlignment="1">
      <alignment horizontal="left" vertical="top" wrapText="1"/>
    </xf>
    <xf numFmtId="3" fontId="13" fillId="3" borderId="14" xfId="0" applyNumberFormat="1" applyFont="1" applyFill="1" applyBorder="1" applyAlignment="1">
      <alignment horizontal="center" vertical="top" wrapText="1"/>
    </xf>
    <xf numFmtId="3" fontId="13" fillId="3" borderId="11" xfId="0" applyNumberFormat="1" applyFont="1" applyFill="1" applyBorder="1" applyAlignment="1">
      <alignment horizontal="center" vertical="top" wrapText="1"/>
    </xf>
    <xf numFmtId="3" fontId="13" fillId="3" borderId="15" xfId="0" applyNumberFormat="1" applyFont="1" applyFill="1" applyBorder="1" applyAlignment="1">
      <alignment horizontal="center" vertical="top" wrapText="1"/>
    </xf>
    <xf numFmtId="3" fontId="13" fillId="15" borderId="14" xfId="0" applyNumberFormat="1" applyFont="1" applyFill="1" applyBorder="1" applyAlignment="1">
      <alignment horizontal="center" vertical="top" wrapText="1"/>
    </xf>
    <xf numFmtId="3" fontId="13" fillId="15" borderId="11" xfId="0" applyNumberFormat="1" applyFont="1" applyFill="1" applyBorder="1" applyAlignment="1">
      <alignment horizontal="center" vertical="top" wrapText="1"/>
    </xf>
    <xf numFmtId="3" fontId="13" fillId="15" borderId="15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left" vertical="top" wrapText="1"/>
    </xf>
    <xf numFmtId="0" fontId="13" fillId="2" borderId="42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34" xfId="0" applyFont="1" applyFill="1" applyBorder="1" applyAlignment="1">
      <alignment horizontal="left" vertical="top" wrapText="1"/>
    </xf>
    <xf numFmtId="0" fontId="13" fillId="2" borderId="26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61" xfId="0" applyFont="1" applyFill="1" applyBorder="1" applyAlignment="1">
      <alignment horizontal="left" vertical="top" wrapText="1"/>
    </xf>
    <xf numFmtId="0" fontId="15" fillId="15" borderId="17" xfId="0" applyFont="1" applyFill="1" applyBorder="1" applyAlignment="1">
      <alignment horizontal="left" vertical="top" wrapText="1"/>
    </xf>
    <xf numFmtId="0" fontId="15" fillId="15" borderId="39" xfId="0" applyFont="1" applyFill="1" applyBorder="1" applyAlignment="1">
      <alignment horizontal="left" vertical="top" wrapText="1"/>
    </xf>
    <xf numFmtId="0" fontId="16" fillId="15" borderId="37" xfId="0" applyFont="1" applyFill="1" applyBorder="1" applyAlignment="1">
      <alignment horizontal="left" vertical="top" wrapText="1"/>
    </xf>
    <xf numFmtId="0" fontId="16" fillId="15" borderId="51" xfId="0" applyFont="1" applyFill="1" applyBorder="1" applyAlignment="1">
      <alignment horizontal="left" vertical="top" wrapText="1"/>
    </xf>
    <xf numFmtId="0" fontId="20" fillId="15" borderId="3" xfId="0" applyFont="1" applyFill="1" applyBorder="1" applyAlignment="1">
      <alignment horizontal="left" vertical="top" wrapText="1"/>
    </xf>
    <xf numFmtId="0" fontId="20" fillId="15" borderId="2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20" fillId="15" borderId="4" xfId="0" applyFont="1" applyFill="1" applyBorder="1" applyAlignment="1">
      <alignment horizontal="left" vertical="top" wrapText="1"/>
    </xf>
    <xf numFmtId="0" fontId="20" fillId="15" borderId="63" xfId="0" applyFont="1" applyFill="1" applyBorder="1" applyAlignment="1">
      <alignment horizontal="left" vertical="top" wrapText="1"/>
    </xf>
    <xf numFmtId="0" fontId="13" fillId="15" borderId="10" xfId="0" applyFont="1" applyFill="1" applyBorder="1" applyAlignment="1">
      <alignment horizontal="left" vertical="top" wrapText="1"/>
    </xf>
    <xf numFmtId="0" fontId="13" fillId="15" borderId="16" xfId="0" applyFont="1" applyFill="1" applyBorder="1" applyAlignment="1">
      <alignment horizontal="left" vertical="top" wrapText="1"/>
    </xf>
    <xf numFmtId="0" fontId="13" fillId="15" borderId="32" xfId="0" applyFont="1" applyFill="1" applyBorder="1" applyAlignment="1">
      <alignment horizontal="left" vertical="top" wrapText="1"/>
    </xf>
    <xf numFmtId="0" fontId="20" fillId="3" borderId="65" xfId="0" applyFont="1" applyFill="1" applyBorder="1" applyAlignment="1">
      <alignment horizontal="left" vertical="top" wrapText="1"/>
    </xf>
    <xf numFmtId="0" fontId="20" fillId="3" borderId="66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33" xfId="0" applyFont="1" applyFill="1" applyBorder="1" applyAlignment="1">
      <alignment horizontal="left" vertical="top" wrapText="1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33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32" xfId="0" applyFont="1" applyFill="1" applyBorder="1" applyAlignment="1">
      <alignment horizontal="center" vertical="center" wrapText="1"/>
    </xf>
    <xf numFmtId="3" fontId="10" fillId="15" borderId="3" xfId="0" applyNumberFormat="1" applyFont="1" applyFill="1" applyBorder="1" applyAlignment="1">
      <alignment horizontal="center" vertical="center"/>
    </xf>
    <xf numFmtId="3" fontId="10" fillId="15" borderId="63" xfId="0" applyNumberFormat="1" applyFont="1" applyFill="1" applyBorder="1" applyAlignment="1">
      <alignment horizontal="center" vertical="center"/>
    </xf>
    <xf numFmtId="165" fontId="10" fillId="15" borderId="6" xfId="1" applyNumberFormat="1" applyFont="1" applyFill="1" applyBorder="1" applyAlignment="1">
      <alignment horizontal="center" vertical="center" wrapText="1"/>
    </xf>
    <xf numFmtId="165" fontId="10" fillId="15" borderId="40" xfId="1" applyNumberFormat="1" applyFont="1" applyFill="1" applyBorder="1" applyAlignment="1">
      <alignment horizontal="center" vertical="center" wrapText="1"/>
    </xf>
    <xf numFmtId="165" fontId="10" fillId="15" borderId="7" xfId="1" applyNumberFormat="1" applyFont="1" applyFill="1" applyBorder="1" applyAlignment="1">
      <alignment horizontal="center" vertical="center" wrapText="1"/>
    </xf>
    <xf numFmtId="165" fontId="10" fillId="15" borderId="33" xfId="1" applyNumberFormat="1" applyFont="1" applyFill="1" applyBorder="1" applyAlignment="1">
      <alignment horizontal="center" vertical="center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center" vertical="center" wrapText="1"/>
    </xf>
    <xf numFmtId="165" fontId="10" fillId="15" borderId="10" xfId="1" applyNumberFormat="1" applyFont="1" applyFill="1" applyBorder="1" applyAlignment="1">
      <alignment horizontal="center" vertical="center" wrapText="1"/>
    </xf>
    <xf numFmtId="165" fontId="10" fillId="15" borderId="32" xfId="1" applyNumberFormat="1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 wrapText="1"/>
    </xf>
    <xf numFmtId="0" fontId="19" fillId="1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W48"/>
  <sheetViews>
    <sheetView showGridLines="0" tabSelected="1" zoomScale="50" zoomScaleNormal="50" workbookViewId="0">
      <pane ySplit="6" topLeftCell="A7" activePane="bottomLeft" state="frozen"/>
      <selection pane="bottomLeft" activeCell="B36" sqref="B36:P36"/>
    </sheetView>
  </sheetViews>
  <sheetFormatPr defaultColWidth="11.453125" defaultRowHeight="14.5"/>
  <cols>
    <col min="1" max="1" width="17" customWidth="1"/>
    <col min="2" max="2" width="27.1796875" customWidth="1"/>
    <col min="3" max="3" width="20.26953125" style="3" customWidth="1"/>
    <col min="4" max="4" width="68.1796875" bestFit="1" customWidth="1"/>
    <col min="5" max="12" width="3.7265625" customWidth="1"/>
    <col min="13" max="13" width="3.26953125" hidden="1" customWidth="1"/>
    <col min="14" max="14" width="3.81640625" hidden="1" customWidth="1"/>
    <col min="15" max="15" width="13" style="2" customWidth="1"/>
    <col min="16" max="16" width="14" customWidth="1"/>
    <col min="17" max="17" width="16.453125" bestFit="1" customWidth="1"/>
    <col min="18" max="18" width="15.1796875" bestFit="1" customWidth="1"/>
    <col min="19" max="20" width="16.453125" bestFit="1" customWidth="1"/>
    <col min="21" max="21" width="15.1796875" bestFit="1" customWidth="1"/>
    <col min="22" max="22" width="15.1796875" style="9" bestFit="1" customWidth="1"/>
    <col min="23" max="23" width="18.26953125" style="9" customWidth="1"/>
    <col min="24" max="24" width="0" style="4" hidden="1" customWidth="1"/>
    <col min="25" max="49" width="11.453125" style="4"/>
  </cols>
  <sheetData>
    <row r="2" spans="2:49" ht="18.5"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2:49" ht="18.5">
      <c r="B3" s="263" t="s">
        <v>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</row>
    <row r="4" spans="2:49" ht="19" thickBot="1">
      <c r="B4" s="6"/>
      <c r="C4" s="7"/>
      <c r="D4" s="37"/>
      <c r="E4" s="37"/>
      <c r="F4" s="37"/>
      <c r="G4" s="37"/>
      <c r="H4" s="37"/>
      <c r="I4" s="6"/>
      <c r="J4" s="6"/>
      <c r="K4" s="6"/>
      <c r="L4" s="6"/>
      <c r="M4" s="6"/>
      <c r="N4" s="6"/>
      <c r="O4" s="8"/>
      <c r="P4" s="6"/>
      <c r="Q4" s="37"/>
      <c r="R4" s="37"/>
      <c r="S4" s="37"/>
      <c r="T4" s="37"/>
      <c r="U4" s="37"/>
      <c r="V4" s="37"/>
      <c r="W4" s="37"/>
    </row>
    <row r="5" spans="2:49" ht="15" customHeight="1" thickBot="1">
      <c r="B5" s="265" t="s">
        <v>2</v>
      </c>
      <c r="C5" s="267" t="s">
        <v>3</v>
      </c>
      <c r="D5" s="269" t="s">
        <v>4</v>
      </c>
      <c r="E5" s="274">
        <v>2020</v>
      </c>
      <c r="F5" s="271"/>
      <c r="G5" s="271"/>
      <c r="H5" s="275"/>
      <c r="I5" s="274">
        <v>2021</v>
      </c>
      <c r="J5" s="271"/>
      <c r="K5" s="271"/>
      <c r="L5" s="275"/>
      <c r="M5" s="271">
        <v>2019</v>
      </c>
      <c r="N5" s="271"/>
      <c r="O5" s="272" t="s">
        <v>5</v>
      </c>
      <c r="P5" s="269" t="s">
        <v>6</v>
      </c>
      <c r="Q5" s="237" t="s">
        <v>7</v>
      </c>
      <c r="R5" s="238"/>
      <c r="S5" s="239"/>
      <c r="T5" s="240" t="s">
        <v>8</v>
      </c>
      <c r="U5" s="241"/>
      <c r="V5" s="242"/>
      <c r="W5" s="28" t="s">
        <v>9</v>
      </c>
      <c r="X5" s="43"/>
      <c r="Y5" s="43"/>
    </row>
    <row r="6" spans="2:49" ht="44.25" customHeight="1" thickBot="1">
      <c r="B6" s="266"/>
      <c r="C6" s="268"/>
      <c r="D6" s="270"/>
      <c r="E6" s="44" t="s">
        <v>10</v>
      </c>
      <c r="F6" s="45" t="s">
        <v>11</v>
      </c>
      <c r="G6" s="45" t="s">
        <v>12</v>
      </c>
      <c r="H6" s="46" t="s">
        <v>13</v>
      </c>
      <c r="I6" s="44" t="s">
        <v>10</v>
      </c>
      <c r="J6" s="178" t="s">
        <v>11</v>
      </c>
      <c r="K6" s="178" t="s">
        <v>12</v>
      </c>
      <c r="L6" s="179" t="s">
        <v>13</v>
      </c>
      <c r="M6" s="47" t="s">
        <v>10</v>
      </c>
      <c r="N6" s="45" t="s">
        <v>11</v>
      </c>
      <c r="O6" s="273"/>
      <c r="P6" s="270"/>
      <c r="Q6" s="48" t="s">
        <v>14</v>
      </c>
      <c r="R6" s="49" t="s">
        <v>15</v>
      </c>
      <c r="S6" s="50" t="s">
        <v>16</v>
      </c>
      <c r="T6" s="48" t="s">
        <v>14</v>
      </c>
      <c r="U6" s="49" t="s">
        <v>15</v>
      </c>
      <c r="V6" s="50" t="s">
        <v>16</v>
      </c>
      <c r="W6" s="51"/>
      <c r="X6" s="43"/>
      <c r="Y6" s="43"/>
    </row>
    <row r="7" spans="2:49" ht="15" thickBot="1">
      <c r="B7" s="235" t="s">
        <v>17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43"/>
      <c r="Y7" s="43"/>
    </row>
    <row r="8" spans="2:49" s="1" customFormat="1" ht="16.5" customHeight="1" thickBot="1">
      <c r="B8" s="249" t="s">
        <v>18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52">
        <f t="shared" ref="Q8:V8" si="0">SUM(Q9:Q11)</f>
        <v>60000</v>
      </c>
      <c r="R8" s="53">
        <f t="shared" si="0"/>
        <v>30000</v>
      </c>
      <c r="S8" s="54">
        <f t="shared" si="0"/>
        <v>0</v>
      </c>
      <c r="T8" s="53">
        <f t="shared" si="0"/>
        <v>30000</v>
      </c>
      <c r="U8" s="53">
        <f t="shared" si="0"/>
        <v>0</v>
      </c>
      <c r="V8" s="53">
        <f t="shared" si="0"/>
        <v>0</v>
      </c>
      <c r="W8" s="55">
        <f>SUM(Q8:V8)</f>
        <v>120000</v>
      </c>
      <c r="X8" s="56">
        <f t="shared" ref="X8:X18" si="1">Q8*0.07</f>
        <v>4200</v>
      </c>
      <c r="Y8" s="57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2:49" s="1" customFormat="1" ht="117.5" thickBot="1">
      <c r="B9" s="58" t="s">
        <v>62</v>
      </c>
      <c r="C9" s="59" t="s">
        <v>63</v>
      </c>
      <c r="D9" s="60" t="s">
        <v>64</v>
      </c>
      <c r="E9" s="182"/>
      <c r="F9" s="199" t="s">
        <v>23</v>
      </c>
      <c r="G9" s="180" t="s">
        <v>23</v>
      </c>
      <c r="H9" s="181" t="s">
        <v>23</v>
      </c>
      <c r="I9" s="182" t="s">
        <v>23</v>
      </c>
      <c r="J9" s="180"/>
      <c r="K9" s="180"/>
      <c r="L9" s="181"/>
      <c r="M9" s="62" t="s">
        <v>19</v>
      </c>
      <c r="N9" s="61" t="s">
        <v>19</v>
      </c>
      <c r="O9" s="63" t="s">
        <v>20</v>
      </c>
      <c r="P9" s="64"/>
      <c r="Q9" s="65">
        <v>60000</v>
      </c>
      <c r="R9" s="66"/>
      <c r="S9" s="67"/>
      <c r="T9" s="68">
        <v>30000</v>
      </c>
      <c r="U9" s="66"/>
      <c r="V9" s="66"/>
      <c r="W9" s="69"/>
      <c r="X9" s="56">
        <f t="shared" si="1"/>
        <v>4200</v>
      </c>
      <c r="Y9" s="70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2:49" s="1" customFormat="1" ht="60" customHeight="1" thickBot="1">
      <c r="B10" s="71" t="s">
        <v>65</v>
      </c>
      <c r="C10" s="72" t="s">
        <v>66</v>
      </c>
      <c r="D10" s="73" t="s">
        <v>67</v>
      </c>
      <c r="E10" s="186"/>
      <c r="F10" s="205"/>
      <c r="G10" s="205" t="s">
        <v>23</v>
      </c>
      <c r="H10" s="206" t="s">
        <v>23</v>
      </c>
      <c r="I10" s="207"/>
      <c r="J10" s="205"/>
      <c r="K10" s="205"/>
      <c r="L10" s="189"/>
      <c r="M10" s="76" t="s">
        <v>19</v>
      </c>
      <c r="N10" s="77" t="s">
        <v>19</v>
      </c>
      <c r="O10" s="78" t="s">
        <v>21</v>
      </c>
      <c r="P10" s="79"/>
      <c r="Q10" s="80"/>
      <c r="R10" s="80">
        <v>30000</v>
      </c>
      <c r="S10" s="81"/>
      <c r="T10" s="82"/>
      <c r="U10" s="83"/>
      <c r="V10" s="80"/>
      <c r="W10" s="84"/>
      <c r="X10" s="56">
        <f t="shared" si="1"/>
        <v>0</v>
      </c>
      <c r="Y10" s="70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2:49" s="1" customFormat="1" ht="55.5" customHeight="1" thickBot="1">
      <c r="B11" s="85" t="s">
        <v>68</v>
      </c>
      <c r="C11" s="86" t="s">
        <v>69</v>
      </c>
      <c r="D11" s="87" t="s">
        <v>70</v>
      </c>
      <c r="E11" s="190"/>
      <c r="F11" s="197"/>
      <c r="G11" s="197"/>
      <c r="H11" s="198" t="s">
        <v>23</v>
      </c>
      <c r="I11" s="196" t="s">
        <v>23</v>
      </c>
      <c r="J11" s="197" t="s">
        <v>23</v>
      </c>
      <c r="K11" s="197" t="s">
        <v>23</v>
      </c>
      <c r="L11" s="185" t="s">
        <v>23</v>
      </c>
      <c r="M11" s="88" t="s">
        <v>19</v>
      </c>
      <c r="N11" s="89" t="s">
        <v>19</v>
      </c>
      <c r="O11" s="63"/>
      <c r="P11" s="90"/>
      <c r="Q11" s="91">
        <v>0</v>
      </c>
      <c r="R11" s="92"/>
      <c r="S11" s="93"/>
      <c r="T11" s="94"/>
      <c r="U11" s="92"/>
      <c r="V11" s="95"/>
      <c r="W11" s="96"/>
      <c r="X11" s="56">
        <f t="shared" si="1"/>
        <v>0</v>
      </c>
      <c r="Y11" s="70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2:49" s="1" customFormat="1" ht="16" thickBot="1">
      <c r="B12" s="253" t="s">
        <v>22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4"/>
      <c r="P12" s="256"/>
      <c r="Q12" s="97">
        <f t="shared" ref="Q12:V12" si="2">SUM(Q13:Q16)</f>
        <v>39250</v>
      </c>
      <c r="R12" s="53">
        <f t="shared" si="2"/>
        <v>10000</v>
      </c>
      <c r="S12" s="54">
        <f t="shared" si="2"/>
        <v>0</v>
      </c>
      <c r="T12" s="53">
        <f t="shared" si="2"/>
        <v>39250</v>
      </c>
      <c r="U12" s="53">
        <f t="shared" si="2"/>
        <v>0</v>
      </c>
      <c r="V12" s="53">
        <f t="shared" si="2"/>
        <v>0</v>
      </c>
      <c r="W12" s="55">
        <f>SUM(Q12:V12)</f>
        <v>88500</v>
      </c>
      <c r="X12" s="56">
        <f t="shared" si="1"/>
        <v>2747.5000000000005</v>
      </c>
      <c r="Y12" s="70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2:49" s="1" customFormat="1" ht="168.75" customHeight="1" thickBot="1">
      <c r="B13" s="98" t="s">
        <v>71</v>
      </c>
      <c r="C13" s="99" t="s">
        <v>72</v>
      </c>
      <c r="D13" s="100" t="s">
        <v>73</v>
      </c>
      <c r="E13" s="192"/>
      <c r="F13" s="202"/>
      <c r="G13" s="202" t="s">
        <v>23</v>
      </c>
      <c r="H13" s="203" t="s">
        <v>23</v>
      </c>
      <c r="I13" s="204" t="s">
        <v>23</v>
      </c>
      <c r="J13" s="202" t="s">
        <v>23</v>
      </c>
      <c r="K13" s="202" t="s">
        <v>23</v>
      </c>
      <c r="L13" s="203"/>
      <c r="M13" s="62" t="s">
        <v>23</v>
      </c>
      <c r="N13" s="130" t="s">
        <v>23</v>
      </c>
      <c r="O13" s="131" t="s">
        <v>24</v>
      </c>
      <c r="P13" s="64"/>
      <c r="Q13" s="65">
        <v>15000</v>
      </c>
      <c r="R13" s="65"/>
      <c r="S13" s="101"/>
      <c r="T13" s="102">
        <v>15000</v>
      </c>
      <c r="U13" s="65"/>
      <c r="V13" s="101"/>
      <c r="W13" s="69"/>
      <c r="X13" s="56">
        <f t="shared" si="1"/>
        <v>1050</v>
      </c>
      <c r="Y13" s="70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2:49" s="1" customFormat="1" ht="45.75" customHeight="1" thickBot="1">
      <c r="B14" s="103" t="s">
        <v>74</v>
      </c>
      <c r="C14" s="104" t="s">
        <v>75</v>
      </c>
      <c r="D14" s="105" t="s">
        <v>76</v>
      </c>
      <c r="E14" s="74"/>
      <c r="F14" s="75"/>
      <c r="G14" s="206" t="s">
        <v>23</v>
      </c>
      <c r="H14" s="206" t="s">
        <v>23</v>
      </c>
      <c r="I14" s="207" t="s">
        <v>23</v>
      </c>
      <c r="J14" s="205" t="s">
        <v>23</v>
      </c>
      <c r="K14" s="205"/>
      <c r="L14" s="206"/>
      <c r="M14" s="245" t="s">
        <v>23</v>
      </c>
      <c r="N14" s="247"/>
      <c r="O14" s="78"/>
      <c r="P14" s="106"/>
      <c r="Q14" s="83"/>
      <c r="R14" s="80"/>
      <c r="S14" s="81"/>
      <c r="T14" s="82"/>
      <c r="U14" s="83"/>
      <c r="V14" s="83"/>
      <c r="W14" s="107"/>
      <c r="X14" s="56">
        <f t="shared" si="1"/>
        <v>0</v>
      </c>
      <c r="Y14" s="70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2:49" s="1" customFormat="1" ht="113.25" customHeight="1">
      <c r="B15" s="261" t="s">
        <v>77</v>
      </c>
      <c r="C15" s="259" t="s">
        <v>78</v>
      </c>
      <c r="D15" s="108" t="s">
        <v>79</v>
      </c>
      <c r="E15" s="191"/>
      <c r="F15" s="197" t="s">
        <v>23</v>
      </c>
      <c r="G15" s="197" t="s">
        <v>23</v>
      </c>
      <c r="H15" s="198" t="s">
        <v>23</v>
      </c>
      <c r="I15" s="196" t="s">
        <v>23</v>
      </c>
      <c r="J15" s="197"/>
      <c r="K15" s="197"/>
      <c r="L15" s="185"/>
      <c r="M15" s="246"/>
      <c r="N15" s="248"/>
      <c r="O15" s="109" t="s">
        <v>25</v>
      </c>
      <c r="P15" s="110"/>
      <c r="Q15" s="92">
        <v>14250</v>
      </c>
      <c r="R15" s="92"/>
      <c r="S15" s="93"/>
      <c r="T15" s="111">
        <v>14250</v>
      </c>
      <c r="U15" s="91"/>
      <c r="V15" s="91"/>
      <c r="W15" s="112"/>
      <c r="X15" s="56">
        <f t="shared" si="1"/>
        <v>997.50000000000011</v>
      </c>
      <c r="Y15" s="70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2:49" s="1" customFormat="1" ht="90" customHeight="1" thickBot="1">
      <c r="B16" s="262"/>
      <c r="C16" s="260"/>
      <c r="D16" s="108" t="s">
        <v>80</v>
      </c>
      <c r="E16" s="191"/>
      <c r="F16" s="221" t="s">
        <v>23</v>
      </c>
      <c r="G16" s="221" t="s">
        <v>23</v>
      </c>
      <c r="H16" s="222" t="s">
        <v>23</v>
      </c>
      <c r="I16" s="223" t="s">
        <v>23</v>
      </c>
      <c r="J16" s="221"/>
      <c r="K16" s="221"/>
      <c r="L16" s="193"/>
      <c r="M16" s="246"/>
      <c r="N16" s="248"/>
      <c r="O16" s="109" t="s">
        <v>26</v>
      </c>
      <c r="P16" s="110" t="s">
        <v>27</v>
      </c>
      <c r="Q16" s="113">
        <v>10000</v>
      </c>
      <c r="R16" s="66">
        <v>10000</v>
      </c>
      <c r="S16" s="67"/>
      <c r="T16" s="68">
        <v>10000</v>
      </c>
      <c r="U16" s="114"/>
      <c r="V16" s="114"/>
      <c r="W16" s="112"/>
      <c r="X16" s="56">
        <f t="shared" si="1"/>
        <v>700.00000000000011</v>
      </c>
      <c r="Y16" s="70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2:26" ht="14.25" customHeight="1" thickBot="1">
      <c r="B17" s="249" t="s">
        <v>28</v>
      </c>
      <c r="C17" s="250"/>
      <c r="D17" s="251"/>
      <c r="E17" s="252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52">
        <f t="shared" ref="Q17:V17" si="3">SUM(Q18:Q18)</f>
        <v>20000</v>
      </c>
      <c r="R17" s="53">
        <f t="shared" si="3"/>
        <v>0</v>
      </c>
      <c r="S17" s="54">
        <f t="shared" si="3"/>
        <v>0</v>
      </c>
      <c r="T17" s="53">
        <f t="shared" si="3"/>
        <v>0</v>
      </c>
      <c r="U17" s="53">
        <f t="shared" si="3"/>
        <v>0</v>
      </c>
      <c r="V17" s="53">
        <f t="shared" si="3"/>
        <v>0</v>
      </c>
      <c r="W17" s="115">
        <f>SUM(Q17:V17)</f>
        <v>20000</v>
      </c>
      <c r="X17" s="56">
        <f t="shared" si="1"/>
        <v>1400.0000000000002</v>
      </c>
      <c r="Y17" s="70"/>
    </row>
    <row r="18" spans="2:26" ht="155.25" customHeight="1" thickBot="1">
      <c r="B18" s="116" t="s">
        <v>81</v>
      </c>
      <c r="C18" s="117" t="s">
        <v>82</v>
      </c>
      <c r="D18" s="118" t="s">
        <v>83</v>
      </c>
      <c r="E18" s="216"/>
      <c r="F18" s="217" t="s">
        <v>23</v>
      </c>
      <c r="G18" s="217" t="s">
        <v>23</v>
      </c>
      <c r="H18" s="218" t="s">
        <v>23</v>
      </c>
      <c r="I18" s="219"/>
      <c r="J18" s="220"/>
      <c r="K18" s="217"/>
      <c r="L18" s="218"/>
      <c r="M18" s="119" t="s">
        <v>23</v>
      </c>
      <c r="N18" s="120" t="s">
        <v>23</v>
      </c>
      <c r="O18" s="121" t="s">
        <v>25</v>
      </c>
      <c r="P18" s="106"/>
      <c r="Q18" s="36">
        <v>20000</v>
      </c>
      <c r="R18" s="35">
        <v>0</v>
      </c>
      <c r="S18" s="35">
        <v>0</v>
      </c>
      <c r="T18" s="35"/>
      <c r="U18" s="35">
        <v>0</v>
      </c>
      <c r="V18" s="35">
        <v>0</v>
      </c>
      <c r="W18" s="122">
        <f>SUM(Q18:V18)</f>
        <v>20000</v>
      </c>
      <c r="X18" s="56">
        <f t="shared" si="1"/>
        <v>1400.0000000000002</v>
      </c>
      <c r="Y18" s="70"/>
    </row>
    <row r="19" spans="2:26" ht="15" thickBot="1">
      <c r="B19" s="235" t="s">
        <v>29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43"/>
      <c r="Y19" s="70"/>
    </row>
    <row r="20" spans="2:26" ht="16" thickBot="1">
      <c r="B20" s="253" t="s">
        <v>30</v>
      </c>
      <c r="C20" s="254"/>
      <c r="D20" s="255"/>
      <c r="E20" s="277"/>
      <c r="F20" s="255"/>
      <c r="G20" s="255"/>
      <c r="H20" s="255"/>
      <c r="I20" s="255"/>
      <c r="J20" s="255"/>
      <c r="K20" s="255"/>
      <c r="L20" s="255"/>
      <c r="M20" s="255"/>
      <c r="N20" s="255"/>
      <c r="O20" s="254"/>
      <c r="P20" s="256"/>
      <c r="Q20" s="52">
        <f t="shared" ref="Q20:V20" si="4">SUM(Q21:Q25)</f>
        <v>197391</v>
      </c>
      <c r="R20" s="53">
        <f t="shared" si="4"/>
        <v>20000</v>
      </c>
      <c r="S20" s="54">
        <f t="shared" si="4"/>
        <v>0</v>
      </c>
      <c r="T20" s="53">
        <f t="shared" si="4"/>
        <v>122609</v>
      </c>
      <c r="U20" s="53">
        <f t="shared" si="4"/>
        <v>0</v>
      </c>
      <c r="V20" s="53">
        <f t="shared" si="4"/>
        <v>0</v>
      </c>
      <c r="W20" s="55">
        <f>SUM(Q20:V20)</f>
        <v>340000</v>
      </c>
      <c r="X20" s="56">
        <f>Q36*0.07</f>
        <v>20677.192200000005</v>
      </c>
      <c r="Y20" s="70"/>
    </row>
    <row r="21" spans="2:26" ht="76" customHeight="1">
      <c r="B21" s="123" t="s">
        <v>84</v>
      </c>
      <c r="C21" s="280" t="s">
        <v>85</v>
      </c>
      <c r="D21" s="100" t="s">
        <v>86</v>
      </c>
      <c r="E21" s="204"/>
      <c r="F21" s="202"/>
      <c r="G21" s="202" t="s">
        <v>23</v>
      </c>
      <c r="H21" s="203" t="s">
        <v>23</v>
      </c>
      <c r="I21" s="204" t="s">
        <v>23</v>
      </c>
      <c r="J21" s="202" t="s">
        <v>23</v>
      </c>
      <c r="K21" s="202" t="s">
        <v>23</v>
      </c>
      <c r="L21" s="203"/>
      <c r="M21" s="124" t="s">
        <v>23</v>
      </c>
      <c r="N21" s="125" t="s">
        <v>23</v>
      </c>
      <c r="O21" s="109" t="s">
        <v>31</v>
      </c>
      <c r="P21" s="64"/>
      <c r="Q21" s="65">
        <v>50000</v>
      </c>
      <c r="R21" s="65"/>
      <c r="S21" s="101"/>
      <c r="T21" s="102">
        <v>50000</v>
      </c>
      <c r="U21" s="65"/>
      <c r="V21" s="101"/>
      <c r="W21" s="69"/>
      <c r="X21" s="56">
        <f>Q37*0.07</f>
        <v>16590</v>
      </c>
      <c r="Y21" s="70"/>
    </row>
    <row r="22" spans="2:26" ht="159" customHeight="1">
      <c r="B22" s="278" t="s">
        <v>87</v>
      </c>
      <c r="C22" s="281"/>
      <c r="D22" s="126" t="s">
        <v>88</v>
      </c>
      <c r="E22" s="194"/>
      <c r="F22" s="195"/>
      <c r="G22" s="197" t="s">
        <v>23</v>
      </c>
      <c r="H22" s="198" t="s">
        <v>23</v>
      </c>
      <c r="I22" s="196" t="s">
        <v>23</v>
      </c>
      <c r="J22" s="197" t="s">
        <v>23</v>
      </c>
      <c r="K22" s="197" t="s">
        <v>23</v>
      </c>
      <c r="L22" s="198"/>
      <c r="M22" s="245" t="s">
        <v>23</v>
      </c>
      <c r="N22" s="247"/>
      <c r="O22" s="109" t="s">
        <v>31</v>
      </c>
      <c r="P22" s="110"/>
      <c r="Q22" s="91">
        <v>50000</v>
      </c>
      <c r="R22" s="92"/>
      <c r="S22" s="93"/>
      <c r="T22" s="111">
        <v>50000</v>
      </c>
      <c r="U22" s="91"/>
      <c r="V22" s="91"/>
      <c r="W22" s="112"/>
      <c r="X22" s="56">
        <f>Q38*0.07</f>
        <v>1987.1922000000002</v>
      </c>
      <c r="Y22" s="70"/>
    </row>
    <row r="23" spans="2:26" ht="62.15" customHeight="1">
      <c r="B23" s="278"/>
      <c r="C23" s="281"/>
      <c r="D23" s="126" t="s">
        <v>89</v>
      </c>
      <c r="E23" s="196"/>
      <c r="F23" s="197"/>
      <c r="G23" s="197" t="s">
        <v>23</v>
      </c>
      <c r="H23" s="198" t="s">
        <v>23</v>
      </c>
      <c r="I23" s="196" t="s">
        <v>23</v>
      </c>
      <c r="J23" s="197" t="s">
        <v>23</v>
      </c>
      <c r="K23" s="197" t="s">
        <v>23</v>
      </c>
      <c r="L23" s="198"/>
      <c r="M23" s="246"/>
      <c r="N23" s="248"/>
      <c r="O23" s="109" t="s">
        <v>31</v>
      </c>
      <c r="P23" s="110"/>
      <c r="Q23" s="91">
        <v>30000</v>
      </c>
      <c r="R23" s="92"/>
      <c r="S23" s="93"/>
      <c r="T23" s="111">
        <v>10000</v>
      </c>
      <c r="U23" s="91"/>
      <c r="V23" s="91"/>
      <c r="W23" s="112"/>
      <c r="X23" s="56"/>
      <c r="Y23" s="70"/>
    </row>
    <row r="24" spans="2:26" ht="101.5" customHeight="1">
      <c r="B24" s="279"/>
      <c r="C24" s="282"/>
      <c r="D24" s="126" t="s">
        <v>90</v>
      </c>
      <c r="E24" s="196"/>
      <c r="F24" s="197"/>
      <c r="G24" s="197" t="s">
        <v>23</v>
      </c>
      <c r="H24" s="198" t="s">
        <v>23</v>
      </c>
      <c r="I24" s="196" t="s">
        <v>23</v>
      </c>
      <c r="J24" s="197" t="s">
        <v>23</v>
      </c>
      <c r="K24" s="197" t="s">
        <v>23</v>
      </c>
      <c r="L24" s="198" t="s">
        <v>23</v>
      </c>
      <c r="M24" s="246"/>
      <c r="N24" s="248"/>
      <c r="O24" s="109" t="s">
        <v>31</v>
      </c>
      <c r="P24" s="110"/>
      <c r="Q24" s="91">
        <f>30000-12609</f>
        <v>17391</v>
      </c>
      <c r="R24" s="92"/>
      <c r="S24" s="93"/>
      <c r="T24" s="111">
        <f>12609</f>
        <v>12609</v>
      </c>
      <c r="U24" s="91"/>
      <c r="V24" s="91"/>
      <c r="W24" s="112"/>
      <c r="X24" s="56"/>
      <c r="Y24" s="70"/>
    </row>
    <row r="25" spans="2:26" ht="127.5" customHeight="1" thickBot="1">
      <c r="B25" s="127" t="s">
        <v>91</v>
      </c>
      <c r="C25" s="128" t="s">
        <v>92</v>
      </c>
      <c r="D25" s="73" t="s">
        <v>93</v>
      </c>
      <c r="E25" s="214"/>
      <c r="F25" s="215"/>
      <c r="G25" s="215"/>
      <c r="H25" s="206" t="s">
        <v>23</v>
      </c>
      <c r="I25" s="207" t="s">
        <v>23</v>
      </c>
      <c r="J25" s="205"/>
      <c r="K25" s="205"/>
      <c r="L25" s="206"/>
      <c r="M25" s="246"/>
      <c r="N25" s="248"/>
      <c r="O25" s="121" t="s">
        <v>32</v>
      </c>
      <c r="P25" s="106"/>
      <c r="Q25" s="129">
        <v>50000</v>
      </c>
      <c r="R25" s="80">
        <v>20000</v>
      </c>
      <c r="S25" s="81"/>
      <c r="T25" s="82"/>
      <c r="U25" s="83"/>
      <c r="V25" s="83"/>
      <c r="W25" s="107"/>
      <c r="X25" s="56">
        <f>Q39*0.07</f>
        <v>2100</v>
      </c>
      <c r="Y25" s="70"/>
    </row>
    <row r="26" spans="2:26" ht="16.5" customHeight="1" thickBot="1">
      <c r="B26" s="253" t="s">
        <v>33</v>
      </c>
      <c r="C26" s="254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4"/>
      <c r="P26" s="256"/>
      <c r="Q26" s="52">
        <f t="shared" ref="Q26:V26" si="5">SUM(Q27:Q29)</f>
        <v>150000</v>
      </c>
      <c r="R26" s="53">
        <f t="shared" si="5"/>
        <v>0</v>
      </c>
      <c r="S26" s="54">
        <f t="shared" si="5"/>
        <v>125000</v>
      </c>
      <c r="T26" s="53">
        <f t="shared" si="5"/>
        <v>197782</v>
      </c>
      <c r="U26" s="53">
        <f t="shared" si="5"/>
        <v>0</v>
      </c>
      <c r="V26" s="53">
        <f t="shared" si="5"/>
        <v>0</v>
      </c>
      <c r="W26" s="55">
        <f>SUM(Q26:V26)</f>
        <v>472782</v>
      </c>
      <c r="X26" s="43"/>
      <c r="Y26" s="70"/>
    </row>
    <row r="27" spans="2:26" ht="47.25" customHeight="1">
      <c r="B27" s="98" t="s">
        <v>94</v>
      </c>
      <c r="C27" s="99" t="s">
        <v>95</v>
      </c>
      <c r="D27" s="257" t="s">
        <v>96</v>
      </c>
      <c r="E27" s="289"/>
      <c r="F27" s="287" t="s">
        <v>23</v>
      </c>
      <c r="G27" s="287" t="s">
        <v>23</v>
      </c>
      <c r="H27" s="297" t="s">
        <v>23</v>
      </c>
      <c r="I27" s="289" t="s">
        <v>23</v>
      </c>
      <c r="J27" s="287" t="s">
        <v>23</v>
      </c>
      <c r="K27" s="287" t="s">
        <v>23</v>
      </c>
      <c r="L27" s="297" t="s">
        <v>23</v>
      </c>
      <c r="M27" s="124" t="s">
        <v>23</v>
      </c>
      <c r="N27" s="125" t="s">
        <v>23</v>
      </c>
      <c r="O27" s="301" t="s">
        <v>34</v>
      </c>
      <c r="P27" s="303"/>
      <c r="Q27" s="295">
        <v>100000</v>
      </c>
      <c r="R27" s="295"/>
      <c r="S27" s="293">
        <v>125000</v>
      </c>
      <c r="T27" s="299">
        <v>147782</v>
      </c>
      <c r="U27" s="295"/>
      <c r="V27" s="293"/>
      <c r="W27" s="291"/>
      <c r="X27" s="43"/>
      <c r="Y27" s="70"/>
    </row>
    <row r="28" spans="2:26" ht="111" customHeight="1">
      <c r="B28" s="132" t="s">
        <v>97</v>
      </c>
      <c r="C28" s="133" t="s">
        <v>98</v>
      </c>
      <c r="D28" s="258"/>
      <c r="E28" s="290"/>
      <c r="F28" s="288"/>
      <c r="G28" s="288"/>
      <c r="H28" s="298"/>
      <c r="I28" s="290"/>
      <c r="J28" s="288"/>
      <c r="K28" s="288"/>
      <c r="L28" s="298"/>
      <c r="M28" s="245" t="s">
        <v>23</v>
      </c>
      <c r="N28" s="247"/>
      <c r="O28" s="302"/>
      <c r="P28" s="304"/>
      <c r="Q28" s="296"/>
      <c r="R28" s="296"/>
      <c r="S28" s="294"/>
      <c r="T28" s="300"/>
      <c r="U28" s="296"/>
      <c r="V28" s="294"/>
      <c r="W28" s="292"/>
      <c r="X28" s="43"/>
      <c r="Y28" s="70"/>
      <c r="Z28" s="25"/>
    </row>
    <row r="29" spans="2:26" ht="87.75" customHeight="1" thickBot="1">
      <c r="B29" s="127" t="s">
        <v>99</v>
      </c>
      <c r="C29" s="128" t="s">
        <v>100</v>
      </c>
      <c r="D29" s="134" t="s">
        <v>101</v>
      </c>
      <c r="E29" s="186"/>
      <c r="F29" s="187"/>
      <c r="G29" s="187" t="s">
        <v>23</v>
      </c>
      <c r="H29" s="188" t="s">
        <v>23</v>
      </c>
      <c r="I29" s="183" t="s">
        <v>23</v>
      </c>
      <c r="J29" s="184" t="s">
        <v>23</v>
      </c>
      <c r="K29" s="184" t="s">
        <v>23</v>
      </c>
      <c r="L29" s="189" t="s">
        <v>23</v>
      </c>
      <c r="M29" s="246"/>
      <c r="N29" s="248"/>
      <c r="O29" s="121" t="s">
        <v>14</v>
      </c>
      <c r="P29" s="106"/>
      <c r="Q29" s="129">
        <v>50000</v>
      </c>
      <c r="R29" s="80"/>
      <c r="S29" s="81"/>
      <c r="T29" s="82">
        <v>50000</v>
      </c>
      <c r="U29" s="83"/>
      <c r="V29" s="83"/>
      <c r="W29" s="107"/>
      <c r="X29" s="43"/>
      <c r="Y29" s="70"/>
    </row>
    <row r="30" spans="2:26" ht="16.5" customHeight="1" thickBot="1">
      <c r="B30" s="253" t="s">
        <v>35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4"/>
      <c r="P30" s="256"/>
      <c r="Q30" s="52">
        <f>SUM(Q31:Q35)</f>
        <v>24000</v>
      </c>
      <c r="R30" s="53">
        <f>SUM(R31:R34)</f>
        <v>0</v>
      </c>
      <c r="S30" s="54">
        <f>SUM(S31:S34)</f>
        <v>0</v>
      </c>
      <c r="T30" s="53">
        <f>SUM(T31:T35)</f>
        <v>66000</v>
      </c>
      <c r="U30" s="53">
        <f>SUM(U31:U34)</f>
        <v>0</v>
      </c>
      <c r="V30" s="53">
        <f>SUM(V31:V34)</f>
        <v>0</v>
      </c>
      <c r="W30" s="55">
        <f>SUM(Q30:V30)</f>
        <v>90000</v>
      </c>
      <c r="X30" s="43"/>
      <c r="Y30" s="70"/>
    </row>
    <row r="31" spans="2:26" ht="96.75" customHeight="1" thickBot="1">
      <c r="B31" s="98" t="s">
        <v>102</v>
      </c>
      <c r="C31" s="99" t="s">
        <v>36</v>
      </c>
      <c r="D31" s="135" t="s">
        <v>103</v>
      </c>
      <c r="E31" s="192"/>
      <c r="F31" s="202"/>
      <c r="G31" s="203" t="s">
        <v>23</v>
      </c>
      <c r="H31" s="203" t="s">
        <v>23</v>
      </c>
      <c r="I31" s="204" t="s">
        <v>23</v>
      </c>
      <c r="J31" s="202"/>
      <c r="K31" s="202"/>
      <c r="L31" s="203"/>
      <c r="M31" s="62" t="s">
        <v>23</v>
      </c>
      <c r="N31" s="61" t="s">
        <v>23</v>
      </c>
      <c r="O31" s="109" t="s">
        <v>31</v>
      </c>
      <c r="P31" s="64" t="s">
        <v>37</v>
      </c>
      <c r="Q31" s="65">
        <v>14000</v>
      </c>
      <c r="R31" s="65"/>
      <c r="S31" s="101"/>
      <c r="T31" s="102">
        <v>6000</v>
      </c>
      <c r="U31" s="65"/>
      <c r="V31" s="101"/>
      <c r="W31" s="122"/>
      <c r="X31" s="43"/>
      <c r="Y31" s="70"/>
    </row>
    <row r="32" spans="2:26" ht="57" customHeight="1">
      <c r="B32" s="283" t="s">
        <v>104</v>
      </c>
      <c r="C32" s="285" t="s">
        <v>98</v>
      </c>
      <c r="D32" s="73" t="s">
        <v>105</v>
      </c>
      <c r="E32" s="186"/>
      <c r="F32" s="205"/>
      <c r="G32" s="205" t="s">
        <v>23</v>
      </c>
      <c r="H32" s="206" t="s">
        <v>23</v>
      </c>
      <c r="I32" s="207"/>
      <c r="J32" s="205"/>
      <c r="K32" s="205"/>
      <c r="L32" s="206"/>
      <c r="M32" s="245" t="s">
        <v>23</v>
      </c>
      <c r="N32" s="247"/>
      <c r="O32" s="121" t="s">
        <v>31</v>
      </c>
      <c r="P32" s="106" t="s">
        <v>27</v>
      </c>
      <c r="Q32" s="83">
        <v>10000</v>
      </c>
      <c r="R32" s="80"/>
      <c r="S32" s="81"/>
      <c r="T32" s="82"/>
      <c r="U32" s="83"/>
      <c r="V32" s="83"/>
      <c r="W32" s="107"/>
      <c r="X32" s="136"/>
      <c r="Y32" s="70"/>
    </row>
    <row r="33" spans="2:25" ht="70.5" customHeight="1">
      <c r="B33" s="284"/>
      <c r="C33" s="286"/>
      <c r="D33" s="73" t="s">
        <v>106</v>
      </c>
      <c r="E33" s="186"/>
      <c r="F33" s="205"/>
      <c r="G33" s="205" t="s">
        <v>23</v>
      </c>
      <c r="H33" s="206" t="s">
        <v>23</v>
      </c>
      <c r="I33" s="207" t="s">
        <v>23</v>
      </c>
      <c r="J33" s="205"/>
      <c r="K33" s="205"/>
      <c r="L33" s="206"/>
      <c r="M33" s="246"/>
      <c r="N33" s="248"/>
      <c r="O33" s="121" t="s">
        <v>31</v>
      </c>
      <c r="P33" s="106" t="s">
        <v>27</v>
      </c>
      <c r="Q33" s="80"/>
      <c r="R33" s="80"/>
      <c r="S33" s="81"/>
      <c r="T33" s="83">
        <v>20000</v>
      </c>
      <c r="U33" s="83"/>
      <c r="V33" s="83"/>
      <c r="W33" s="107"/>
      <c r="X33" s="136"/>
      <c r="Y33" s="70"/>
    </row>
    <row r="34" spans="2:25" ht="63" customHeight="1">
      <c r="B34" s="137" t="s">
        <v>107</v>
      </c>
      <c r="C34" s="138" t="s">
        <v>108</v>
      </c>
      <c r="D34" s="139" t="s">
        <v>109</v>
      </c>
      <c r="E34" s="200"/>
      <c r="F34" s="208"/>
      <c r="G34" s="208" t="s">
        <v>23</v>
      </c>
      <c r="H34" s="209" t="s">
        <v>23</v>
      </c>
      <c r="I34" s="210" t="s">
        <v>23</v>
      </c>
      <c r="J34" s="208"/>
      <c r="K34" s="208"/>
      <c r="L34" s="209"/>
      <c r="M34" s="246"/>
      <c r="N34" s="248"/>
      <c r="O34" s="109" t="s">
        <v>31</v>
      </c>
      <c r="P34" s="110" t="s">
        <v>38</v>
      </c>
      <c r="Q34" s="91"/>
      <c r="R34" s="92"/>
      <c r="S34" s="93"/>
      <c r="T34" s="91">
        <v>30000</v>
      </c>
      <c r="U34" s="91"/>
      <c r="V34" s="91"/>
      <c r="W34" s="107"/>
      <c r="X34" s="43"/>
      <c r="Y34" s="70"/>
    </row>
    <row r="35" spans="2:25" ht="74.25" customHeight="1" thickBot="1">
      <c r="B35" s="140" t="s">
        <v>110</v>
      </c>
      <c r="C35" s="141" t="s">
        <v>111</v>
      </c>
      <c r="D35" s="142" t="s">
        <v>112</v>
      </c>
      <c r="E35" s="201"/>
      <c r="F35" s="211"/>
      <c r="G35" s="211" t="s">
        <v>23</v>
      </c>
      <c r="H35" s="212" t="s">
        <v>23</v>
      </c>
      <c r="I35" s="213" t="s">
        <v>23</v>
      </c>
      <c r="J35" s="211"/>
      <c r="K35" s="211"/>
      <c r="L35" s="212"/>
      <c r="M35" s="143"/>
      <c r="N35" s="144"/>
      <c r="O35" s="109" t="s">
        <v>31</v>
      </c>
      <c r="P35" s="110" t="s">
        <v>39</v>
      </c>
      <c r="Q35" s="145"/>
      <c r="R35" s="68"/>
      <c r="S35" s="146"/>
      <c r="T35" s="145">
        <v>10000</v>
      </c>
      <c r="U35" s="147"/>
      <c r="V35" s="148"/>
      <c r="W35" s="149"/>
      <c r="X35" s="43"/>
      <c r="Y35" s="70"/>
    </row>
    <row r="36" spans="2:25" ht="16" thickBot="1">
      <c r="B36" s="249" t="s">
        <v>40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52">
        <f t="shared" ref="Q36:V36" si="6">SUM(Q37:Q40)</f>
        <v>295388.46000000002</v>
      </c>
      <c r="R36" s="53">
        <f t="shared" si="6"/>
        <v>33300</v>
      </c>
      <c r="S36" s="54">
        <f t="shared" si="6"/>
        <v>22750</v>
      </c>
      <c r="T36" s="53">
        <f t="shared" si="6"/>
        <v>330388.46000000002</v>
      </c>
      <c r="U36" s="53">
        <f t="shared" si="6"/>
        <v>33300</v>
      </c>
      <c r="V36" s="150">
        <f t="shared" si="6"/>
        <v>22750</v>
      </c>
      <c r="W36" s="151">
        <f t="shared" ref="W36:W43" si="7">SUM(Q36:V36)</f>
        <v>737876.92</v>
      </c>
      <c r="X36" s="43"/>
      <c r="Y36" s="70"/>
    </row>
    <row r="37" spans="2:25" ht="52.5">
      <c r="B37" s="243" t="s">
        <v>41</v>
      </c>
      <c r="C37" s="244"/>
      <c r="D37" s="244"/>
      <c r="E37" s="225"/>
      <c r="F37" s="224"/>
      <c r="G37" s="224" t="s">
        <v>23</v>
      </c>
      <c r="H37" s="224" t="s">
        <v>23</v>
      </c>
      <c r="I37" s="225" t="s">
        <v>23</v>
      </c>
      <c r="J37" s="224" t="s">
        <v>23</v>
      </c>
      <c r="K37" s="224" t="s">
        <v>23</v>
      </c>
      <c r="L37" s="226" t="s">
        <v>23</v>
      </c>
      <c r="M37" s="153" t="s">
        <v>19</v>
      </c>
      <c r="N37" s="152"/>
      <c r="O37" s="121" t="s">
        <v>42</v>
      </c>
      <c r="P37" s="106" t="s">
        <v>43</v>
      </c>
      <c r="Q37" s="154">
        <v>237000</v>
      </c>
      <c r="R37" s="155">
        <v>27500</v>
      </c>
      <c r="S37" s="156">
        <v>15000</v>
      </c>
      <c r="T37" s="157">
        <v>237000</v>
      </c>
      <c r="U37" s="157">
        <v>27500</v>
      </c>
      <c r="V37" s="157">
        <v>15000</v>
      </c>
      <c r="W37" s="158">
        <f t="shared" si="7"/>
        <v>559000</v>
      </c>
      <c r="X37" s="43"/>
      <c r="Y37" s="70"/>
    </row>
    <row r="38" spans="2:25" ht="39">
      <c r="B38" s="233" t="s">
        <v>44</v>
      </c>
      <c r="C38" s="276"/>
      <c r="D38" s="276"/>
      <c r="E38" s="207" t="s">
        <v>23</v>
      </c>
      <c r="F38" s="205" t="s">
        <v>23</v>
      </c>
      <c r="G38" s="205" t="s">
        <v>23</v>
      </c>
      <c r="H38" s="205" t="s">
        <v>23</v>
      </c>
      <c r="I38" s="207" t="s">
        <v>23</v>
      </c>
      <c r="J38" s="205" t="s">
        <v>23</v>
      </c>
      <c r="K38" s="205" t="s">
        <v>23</v>
      </c>
      <c r="L38" s="206" t="s">
        <v>23</v>
      </c>
      <c r="M38" s="160"/>
      <c r="N38" s="159" t="s">
        <v>19</v>
      </c>
      <c r="O38" s="121" t="s">
        <v>42</v>
      </c>
      <c r="P38" s="106" t="s">
        <v>45</v>
      </c>
      <c r="Q38" s="155">
        <v>28388.46</v>
      </c>
      <c r="R38" s="155">
        <v>1800</v>
      </c>
      <c r="S38" s="156">
        <v>3750</v>
      </c>
      <c r="T38" s="157">
        <v>28388.46</v>
      </c>
      <c r="U38" s="157">
        <v>1800</v>
      </c>
      <c r="V38" s="161">
        <v>3750</v>
      </c>
      <c r="W38" s="162">
        <f t="shared" si="7"/>
        <v>67876.92</v>
      </c>
      <c r="X38" s="43"/>
      <c r="Y38" s="70"/>
    </row>
    <row r="39" spans="2:25" ht="39">
      <c r="B39" s="233" t="s">
        <v>46</v>
      </c>
      <c r="C39" s="234"/>
      <c r="D39" s="234"/>
      <c r="E39" s="207" t="s">
        <v>23</v>
      </c>
      <c r="F39" s="205" t="s">
        <v>23</v>
      </c>
      <c r="G39" s="205" t="s">
        <v>23</v>
      </c>
      <c r="H39" s="205" t="s">
        <v>23</v>
      </c>
      <c r="I39" s="207" t="s">
        <v>23</v>
      </c>
      <c r="J39" s="205" t="s">
        <v>23</v>
      </c>
      <c r="K39" s="205" t="s">
        <v>23</v>
      </c>
      <c r="L39" s="206" t="s">
        <v>23</v>
      </c>
      <c r="M39" s="160"/>
      <c r="N39" s="159" t="s">
        <v>19</v>
      </c>
      <c r="O39" s="121" t="s">
        <v>42</v>
      </c>
      <c r="P39" s="106" t="s">
        <v>47</v>
      </c>
      <c r="Q39" s="155">
        <v>30000</v>
      </c>
      <c r="R39" s="155">
        <v>4000</v>
      </c>
      <c r="S39" s="156">
        <v>4000</v>
      </c>
      <c r="T39" s="157">
        <v>30000</v>
      </c>
      <c r="U39" s="157">
        <v>4000</v>
      </c>
      <c r="V39" s="161">
        <v>4000</v>
      </c>
      <c r="W39" s="162">
        <f t="shared" si="7"/>
        <v>76000</v>
      </c>
      <c r="X39" s="43"/>
      <c r="Y39" s="70"/>
    </row>
    <row r="40" spans="2:25" ht="21.5" thickBot="1">
      <c r="B40" s="233" t="s">
        <v>48</v>
      </c>
      <c r="C40" s="234"/>
      <c r="D40" s="234"/>
      <c r="E40" s="232"/>
      <c r="F40" s="227"/>
      <c r="G40" s="227"/>
      <c r="H40" s="228"/>
      <c r="I40" s="229"/>
      <c r="J40" s="230" t="s">
        <v>23</v>
      </c>
      <c r="K40" s="230" t="s">
        <v>23</v>
      </c>
      <c r="L40" s="231" t="s">
        <v>23</v>
      </c>
      <c r="M40" s="160" t="s">
        <v>19</v>
      </c>
      <c r="N40" s="159"/>
      <c r="O40" s="121" t="s">
        <v>14</v>
      </c>
      <c r="P40" s="106" t="s">
        <v>49</v>
      </c>
      <c r="Q40" s="163"/>
      <c r="R40" s="163"/>
      <c r="S40" s="164"/>
      <c r="T40" s="165">
        <v>35000</v>
      </c>
      <c r="U40" s="166"/>
      <c r="V40" s="163"/>
      <c r="W40" s="167">
        <f t="shared" si="7"/>
        <v>35000</v>
      </c>
      <c r="X40" s="43"/>
      <c r="Y40" s="70"/>
    </row>
    <row r="41" spans="2:25" ht="15" thickBo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70" t="s">
        <v>50</v>
      </c>
      <c r="Q41" s="171">
        <f t="shared" ref="Q41:V41" si="8">SUM(Q36,Q30,Q26,Q20,Q17,Q12,Q8)</f>
        <v>786029.46</v>
      </c>
      <c r="R41" s="171">
        <f t="shared" si="8"/>
        <v>93300</v>
      </c>
      <c r="S41" s="171">
        <f t="shared" si="8"/>
        <v>147750</v>
      </c>
      <c r="T41" s="171">
        <f t="shared" si="8"/>
        <v>786029.46</v>
      </c>
      <c r="U41" s="172">
        <f t="shared" si="8"/>
        <v>33300</v>
      </c>
      <c r="V41" s="171">
        <f t="shared" si="8"/>
        <v>22750</v>
      </c>
      <c r="W41" s="173">
        <f t="shared" si="7"/>
        <v>1869158.92</v>
      </c>
      <c r="X41" s="43"/>
      <c r="Y41" s="70"/>
    </row>
    <row r="42" spans="2:25" ht="15" thickBot="1">
      <c r="B42" s="174"/>
      <c r="C42" s="175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6"/>
      <c r="P42" s="177" t="s">
        <v>51</v>
      </c>
      <c r="Q42" s="30">
        <f t="shared" ref="Q42:V42" si="9">Q41*7%</f>
        <v>55022.0622</v>
      </c>
      <c r="R42" s="31">
        <f t="shared" si="9"/>
        <v>6531.0000000000009</v>
      </c>
      <c r="S42" s="30">
        <f t="shared" si="9"/>
        <v>10342.500000000002</v>
      </c>
      <c r="T42" s="32">
        <f t="shared" si="9"/>
        <v>55022.0622</v>
      </c>
      <c r="U42" s="30">
        <f t="shared" si="9"/>
        <v>2331</v>
      </c>
      <c r="V42" s="30">
        <f t="shared" si="9"/>
        <v>1592.5000000000002</v>
      </c>
      <c r="W42" s="33">
        <f t="shared" si="7"/>
        <v>130841.1244</v>
      </c>
      <c r="X42" s="43"/>
      <c r="Y42" s="70"/>
    </row>
    <row r="43" spans="2:25" ht="21.5" thickBot="1">
      <c r="B43" s="174"/>
      <c r="C43" s="175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6"/>
      <c r="P43" s="34" t="s">
        <v>9</v>
      </c>
      <c r="Q43" s="39">
        <f t="shared" ref="Q43:V43" si="10">SUM(Q41:Q42)</f>
        <v>841051.52220000001</v>
      </c>
      <c r="R43" s="40">
        <f t="shared" si="10"/>
        <v>99831</v>
      </c>
      <c r="S43" s="39">
        <f t="shared" si="10"/>
        <v>158092.5</v>
      </c>
      <c r="T43" s="40">
        <f t="shared" si="10"/>
        <v>841051.52220000001</v>
      </c>
      <c r="U43" s="39">
        <f t="shared" si="10"/>
        <v>35631</v>
      </c>
      <c r="V43" s="39">
        <f t="shared" si="10"/>
        <v>24342.5</v>
      </c>
      <c r="W43" s="42">
        <f t="shared" si="7"/>
        <v>2000000.0444</v>
      </c>
      <c r="X43" s="43"/>
      <c r="Y43" s="70"/>
    </row>
    <row r="44" spans="2:25">
      <c r="Q44" s="26"/>
      <c r="R44" s="26"/>
      <c r="S44" s="26"/>
      <c r="T44" s="26"/>
      <c r="U44" s="26"/>
      <c r="W44" s="29"/>
    </row>
    <row r="45" spans="2:25">
      <c r="Q45" s="26"/>
      <c r="R45" s="26"/>
      <c r="S45" s="26"/>
      <c r="T45" s="26"/>
      <c r="U45" s="26"/>
      <c r="V45" s="27"/>
      <c r="W45" s="27"/>
    </row>
    <row r="47" spans="2:25">
      <c r="W47" s="41"/>
    </row>
    <row r="48" spans="2:25">
      <c r="Q48" s="38"/>
    </row>
  </sheetData>
  <mergeCells count="57">
    <mergeCell ref="W27:W28"/>
    <mergeCell ref="V27:V28"/>
    <mergeCell ref="U27:U28"/>
    <mergeCell ref="I27:I28"/>
    <mergeCell ref="H27:H28"/>
    <mergeCell ref="T27:T28"/>
    <mergeCell ref="S27:S28"/>
    <mergeCell ref="R27:R28"/>
    <mergeCell ref="Q27:Q28"/>
    <mergeCell ref="O27:O28"/>
    <mergeCell ref="P27:P28"/>
    <mergeCell ref="L27:L28"/>
    <mergeCell ref="K27:K28"/>
    <mergeCell ref="J27:J28"/>
    <mergeCell ref="B38:D38"/>
    <mergeCell ref="B39:D39"/>
    <mergeCell ref="B20:P20"/>
    <mergeCell ref="M22:M25"/>
    <mergeCell ref="N22:N25"/>
    <mergeCell ref="B22:B24"/>
    <mergeCell ref="C21:C24"/>
    <mergeCell ref="M28:M29"/>
    <mergeCell ref="M32:M34"/>
    <mergeCell ref="B30:P30"/>
    <mergeCell ref="N32:N34"/>
    <mergeCell ref="B32:B33"/>
    <mergeCell ref="C32:C33"/>
    <mergeCell ref="G27:G28"/>
    <mergeCell ref="F27:F28"/>
    <mergeCell ref="E27:E28"/>
    <mergeCell ref="B3:W3"/>
    <mergeCell ref="B2:W2"/>
    <mergeCell ref="B8:P8"/>
    <mergeCell ref="B5:B6"/>
    <mergeCell ref="C5:C6"/>
    <mergeCell ref="P5:P6"/>
    <mergeCell ref="M5:N5"/>
    <mergeCell ref="O5:O6"/>
    <mergeCell ref="I5:L5"/>
    <mergeCell ref="D5:D6"/>
    <mergeCell ref="E5:H5"/>
    <mergeCell ref="B40:D40"/>
    <mergeCell ref="B7:W7"/>
    <mergeCell ref="Q5:S5"/>
    <mergeCell ref="T5:V5"/>
    <mergeCell ref="B37:D37"/>
    <mergeCell ref="M14:M16"/>
    <mergeCell ref="N14:N16"/>
    <mergeCell ref="B17:P17"/>
    <mergeCell ref="B36:P36"/>
    <mergeCell ref="B19:W19"/>
    <mergeCell ref="B26:P26"/>
    <mergeCell ref="N28:N29"/>
    <mergeCell ref="D27:D28"/>
    <mergeCell ref="B12:P12"/>
    <mergeCell ref="C15:C16"/>
    <mergeCell ref="B15:B16"/>
  </mergeCells>
  <phoneticPr fontId="3" type="noConversion"/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5" sqref="C5"/>
    </sheetView>
  </sheetViews>
  <sheetFormatPr defaultRowHeight="14.5"/>
  <cols>
    <col min="1" max="1" width="21.1796875" customWidth="1"/>
  </cols>
  <sheetData>
    <row r="1" spans="1:8" ht="15" thickBot="1">
      <c r="A1">
        <v>2018</v>
      </c>
      <c r="C1" s="305" t="s">
        <v>52</v>
      </c>
      <c r="D1" s="305"/>
      <c r="E1" s="305" t="s">
        <v>53</v>
      </c>
      <c r="F1" s="305"/>
      <c r="G1" s="305" t="s">
        <v>54</v>
      </c>
      <c r="H1" s="305"/>
    </row>
    <row r="2" spans="1:8" ht="15" thickBot="1">
      <c r="A2" s="10" t="s">
        <v>55</v>
      </c>
      <c r="B2" s="11">
        <v>84000</v>
      </c>
      <c r="C2" s="14"/>
      <c r="D2" s="21">
        <f t="shared" ref="D2:H8" si="0">B2-C2</f>
        <v>84000</v>
      </c>
      <c r="E2" s="14" t="e">
        <f>SUM('Work Plan'!#REF!)</f>
        <v>#REF!</v>
      </c>
      <c r="F2" s="21" t="e">
        <f t="shared" si="0"/>
        <v>#REF!</v>
      </c>
      <c r="G2" s="14" t="e">
        <f>SUM('Work Plan'!#REF!)</f>
        <v>#REF!</v>
      </c>
      <c r="H2" s="21" t="e">
        <f t="shared" si="0"/>
        <v>#REF!</v>
      </c>
    </row>
    <row r="3" spans="1:8" ht="23.5" thickBot="1">
      <c r="A3" s="12" t="s">
        <v>56</v>
      </c>
      <c r="B3" s="13">
        <v>87500</v>
      </c>
      <c r="C3" s="15" t="e">
        <f>SUM('Work Plan'!#REF!,'Work Plan'!#REF!,'Work Plan'!#REF!,'Work Plan'!#REF!,'Work Plan'!Q11,'Work Plan'!#REF!,'Work Plan'!#REF!,'Work Plan'!#REF!,'Work Plan'!#REF!,'Work Plan'!#REF!)</f>
        <v>#REF!</v>
      </c>
      <c r="D3" s="21" t="e">
        <f t="shared" si="0"/>
        <v>#REF!</v>
      </c>
      <c r="E3" s="15" t="e">
        <f>SUM('Work Plan'!#REF!,'Work Plan'!#REF!,'Work Plan'!Q16,'Work Plan'!#REF!,'Work Plan'!#REF!)</f>
        <v>#REF!</v>
      </c>
      <c r="F3" s="21" t="e">
        <f t="shared" si="0"/>
        <v>#REF!</v>
      </c>
      <c r="G3" s="15" t="e">
        <f>SUM('Work Plan'!#REF!,'Work Plan'!#REF!,'Work Plan'!#REF!,'Work Plan'!#REF!)</f>
        <v>#REF!</v>
      </c>
      <c r="H3" s="21" t="e">
        <f t="shared" si="0"/>
        <v>#REF!</v>
      </c>
    </row>
    <row r="4" spans="1:8" ht="35" thickBot="1">
      <c r="A4" s="12" t="s">
        <v>57</v>
      </c>
      <c r="B4" s="13">
        <v>76300</v>
      </c>
      <c r="C4" s="16" t="e">
        <f>SUM('Work Plan'!#REF!,'Work Plan'!#REF!,'Work Plan'!#REF!)</f>
        <v>#REF!</v>
      </c>
      <c r="D4" s="21" t="e">
        <f t="shared" si="0"/>
        <v>#REF!</v>
      </c>
      <c r="E4" s="16" t="e">
        <f>SUM('Work Plan'!#REF!,'Work Plan'!#REF!,'Work Plan'!#REF!)</f>
        <v>#REF!</v>
      </c>
      <c r="F4" s="21" t="e">
        <f t="shared" si="0"/>
        <v>#REF!</v>
      </c>
      <c r="G4" s="16"/>
      <c r="H4" s="21" t="e">
        <f t="shared" si="0"/>
        <v>#REF!</v>
      </c>
    </row>
    <row r="5" spans="1:8" ht="23.5" thickBot="1">
      <c r="A5" s="12" t="s">
        <v>58</v>
      </c>
      <c r="B5" s="13">
        <v>89600</v>
      </c>
      <c r="C5" s="18" t="e">
        <f>SUM('Work Plan'!#REF!,'Work Plan'!#REF!,'Work Plan'!#REF!,'Work Plan'!#REF!)</f>
        <v>#REF!</v>
      </c>
      <c r="D5" s="21" t="e">
        <f t="shared" si="0"/>
        <v>#REF!</v>
      </c>
      <c r="E5" s="18" t="e">
        <f>SUM('Work Plan'!Q13,'Work Plan'!#REF!,'Work Plan'!#REF!,'Work Plan'!#REF!)</f>
        <v>#REF!</v>
      </c>
      <c r="F5" s="21" t="e">
        <f t="shared" si="0"/>
        <v>#REF!</v>
      </c>
      <c r="G5" s="18" t="e">
        <f>SUM('Work Plan'!#REF!,'Work Plan'!Q18)</f>
        <v>#REF!</v>
      </c>
      <c r="H5" s="21" t="e">
        <f t="shared" si="0"/>
        <v>#REF!</v>
      </c>
    </row>
    <row r="6" spans="1:8" ht="15" thickBot="1">
      <c r="A6" s="12" t="s">
        <v>59</v>
      </c>
      <c r="B6" s="13">
        <v>52500</v>
      </c>
      <c r="C6" s="17" t="e">
        <f>SUM('Work Plan'!#REF!,'Work Plan'!#REF!,'Work Plan'!#REF!,'Work Plan'!#REF!,'Work Plan'!#REF!,'Work Plan'!#REF!,'Work Plan'!#REF!,'Work Plan'!#REF!)</f>
        <v>#REF!</v>
      </c>
      <c r="D6" s="21" t="e">
        <f t="shared" si="0"/>
        <v>#REF!</v>
      </c>
      <c r="E6" s="17" t="e">
        <f>SUM('Work Plan'!#REF!,'Work Plan'!#REF!,'Work Plan'!#REF!,'Work Plan'!#REF!,'Work Plan'!#REF!,'Work Plan'!Q14,'Work Plan'!#REF!,'Work Plan'!#REF!)</f>
        <v>#REF!</v>
      </c>
      <c r="F6" s="21" t="e">
        <f t="shared" si="0"/>
        <v>#REF!</v>
      </c>
      <c r="G6" s="17" t="e">
        <f>SUM('Work Plan'!#REF!,'Work Plan'!#REF!,'Work Plan'!#REF!,'Work Plan'!#REF!)</f>
        <v>#REF!</v>
      </c>
      <c r="H6" s="21" t="e">
        <f t="shared" si="0"/>
        <v>#REF!</v>
      </c>
    </row>
    <row r="7" spans="1:8" ht="23.5" thickBot="1">
      <c r="A7" s="12" t="s">
        <v>60</v>
      </c>
      <c r="B7" s="13">
        <v>105000</v>
      </c>
      <c r="C7" s="19" t="e">
        <f>SUM('Work Plan'!#REF!,'Work Plan'!#REF!)</f>
        <v>#REF!</v>
      </c>
      <c r="D7" s="21" t="e">
        <f t="shared" si="0"/>
        <v>#REF!</v>
      </c>
      <c r="E7" s="19" t="e">
        <f>SUM('Work Plan'!#REF!,'Work Plan'!#REF!)</f>
        <v>#REF!</v>
      </c>
      <c r="F7" s="21" t="e">
        <f t="shared" si="0"/>
        <v>#REF!</v>
      </c>
      <c r="G7" s="19" t="e">
        <f>SUM('Work Plan'!#REF!,'Work Plan'!#REF!)</f>
        <v>#REF!</v>
      </c>
      <c r="H7" s="21" t="e">
        <f t="shared" si="0"/>
        <v>#REF!</v>
      </c>
    </row>
    <row r="8" spans="1:8" ht="23.5" thickBot="1">
      <c r="A8" s="12" t="s">
        <v>61</v>
      </c>
      <c r="B8" s="13">
        <v>52500</v>
      </c>
      <c r="C8" s="20" t="e">
        <f>SUM('Work Plan'!#REF!,'Work Plan'!#REF!,'Work Plan'!Q10,'Work Plan'!Q9)</f>
        <v>#REF!</v>
      </c>
      <c r="D8" s="21" t="e">
        <f>B8-C8</f>
        <v>#REF!</v>
      </c>
      <c r="E8" s="20" t="e">
        <f>SUM('Work Plan'!#REF!,'Work Plan'!Q15)</f>
        <v>#REF!</v>
      </c>
      <c r="F8" s="21" t="e">
        <f t="shared" si="0"/>
        <v>#REF!</v>
      </c>
      <c r="G8" s="20" t="e">
        <f>SUM('Work Plan'!#REF!,'Work Plan'!#REF!)</f>
        <v>#REF!</v>
      </c>
      <c r="H8" s="21" t="e">
        <f t="shared" si="0"/>
        <v>#REF!</v>
      </c>
    </row>
    <row r="9" spans="1:8">
      <c r="C9" t="e">
        <f>SUM(C2:C8)</f>
        <v>#REF!</v>
      </c>
      <c r="E9" t="e">
        <f>SUM(E2:E8)</f>
        <v>#REF!</v>
      </c>
      <c r="G9" t="e">
        <f>SUM(G2:G8)</f>
        <v>#REF!</v>
      </c>
    </row>
    <row r="11" spans="1:8" ht="15" thickBot="1">
      <c r="A11">
        <v>2019</v>
      </c>
    </row>
    <row r="12" spans="1:8" ht="15" thickBot="1">
      <c r="A12" s="10" t="s">
        <v>55</v>
      </c>
      <c r="B12" s="22">
        <v>36000</v>
      </c>
      <c r="C12" s="14" t="e">
        <f>SUM('Work Plan'!#REF!)</f>
        <v>#REF!</v>
      </c>
      <c r="D12" s="21" t="e">
        <f t="shared" ref="D12:H18" si="1">B12-C12</f>
        <v>#REF!</v>
      </c>
      <c r="E12" s="24" t="e">
        <f>SUM('Work Plan'!#REF!)</f>
        <v>#REF!</v>
      </c>
      <c r="F12" s="21" t="e">
        <f t="shared" si="1"/>
        <v>#REF!</v>
      </c>
      <c r="G12" s="24" t="e">
        <f>SUM('Work Plan'!#REF!)</f>
        <v>#REF!</v>
      </c>
      <c r="H12" s="21" t="e">
        <f t="shared" si="1"/>
        <v>#REF!</v>
      </c>
    </row>
    <row r="13" spans="1:8" ht="23.5" thickBot="1">
      <c r="A13" s="12" t="s">
        <v>56</v>
      </c>
      <c r="B13" s="23">
        <v>37500</v>
      </c>
      <c r="C13" s="15" t="e">
        <f>SUM('Work Plan'!#REF!,'Work Plan'!#REF!,'Work Plan'!#REF!,'Work Plan'!#REF!,'Work Plan'!#REF!,'Work Plan'!V11,'Work Plan'!#REF!,'Work Plan'!#REF!,'Work Plan'!#REF!,'Work Plan'!#REF!)</f>
        <v>#REF!</v>
      </c>
      <c r="D13" s="21" t="e">
        <f t="shared" si="1"/>
        <v>#REF!</v>
      </c>
      <c r="E13" s="15" t="e">
        <f>SUM('Work Plan'!#REF!,'Work Plan'!#REF!,'Work Plan'!V16,'Work Plan'!#REF!,'Work Plan'!#REF!)</f>
        <v>#REF!</v>
      </c>
      <c r="F13" s="21" t="e">
        <f t="shared" si="1"/>
        <v>#REF!</v>
      </c>
      <c r="G13" s="15" t="e">
        <f>SUM('Work Plan'!#REF!,'Work Plan'!#REF!,'Work Plan'!#REF!,'Work Plan'!#REF!)</f>
        <v>#REF!</v>
      </c>
      <c r="H13" s="21" t="e">
        <f t="shared" si="1"/>
        <v>#REF!</v>
      </c>
    </row>
    <row r="14" spans="1:8" ht="35" thickBot="1">
      <c r="A14" s="12" t="s">
        <v>57</v>
      </c>
      <c r="B14" s="23">
        <v>32700</v>
      </c>
      <c r="C14" s="16" t="e">
        <f>SUM('Work Plan'!#REF!,'Work Plan'!#REF!,'Work Plan'!#REF!)</f>
        <v>#REF!</v>
      </c>
      <c r="D14" s="21" t="e">
        <f t="shared" si="1"/>
        <v>#REF!</v>
      </c>
      <c r="E14" s="16" t="e">
        <f>SUM('Work Plan'!#REF!,'Work Plan'!#REF!,'Work Plan'!#REF!)</f>
        <v>#REF!</v>
      </c>
      <c r="F14" s="21" t="e">
        <f t="shared" si="1"/>
        <v>#REF!</v>
      </c>
      <c r="G14" s="16"/>
      <c r="H14" s="21" t="e">
        <f t="shared" si="1"/>
        <v>#REF!</v>
      </c>
    </row>
    <row r="15" spans="1:8" ht="23.5" thickBot="1">
      <c r="A15" s="12" t="s">
        <v>58</v>
      </c>
      <c r="B15" s="23">
        <v>38400</v>
      </c>
      <c r="C15" s="18" t="e">
        <f>SUM('Work Plan'!#REF!,'Work Plan'!#REF!,'Work Plan'!#REF!,'Work Plan'!#REF!)</f>
        <v>#REF!</v>
      </c>
      <c r="D15" s="21" t="e">
        <f t="shared" si="1"/>
        <v>#REF!</v>
      </c>
      <c r="E15" s="18" t="e">
        <f>SUM('Work Plan'!#REF!,'Work Plan'!#REF!,'Work Plan'!#REF!,'Work Plan'!V13)</f>
        <v>#REF!</v>
      </c>
      <c r="F15" s="21" t="e">
        <f t="shared" si="1"/>
        <v>#REF!</v>
      </c>
      <c r="G15" s="18" t="e">
        <f>SUM('Work Plan'!#REF!,'Work Plan'!V18)</f>
        <v>#REF!</v>
      </c>
      <c r="H15" s="21" t="e">
        <f t="shared" si="1"/>
        <v>#REF!</v>
      </c>
    </row>
    <row r="16" spans="1:8" ht="15" thickBot="1">
      <c r="A16" s="12" t="s">
        <v>59</v>
      </c>
      <c r="B16" s="23">
        <v>22500</v>
      </c>
      <c r="C16" s="17" t="e">
        <f>SUM('Work Plan'!#REF!,'Work Plan'!#REF!,'Work Plan'!#REF!,'Work Plan'!#REF!,'Work Plan'!#REF!,'Work Plan'!#REF!,'Work Plan'!#REF!,'Work Plan'!#REF!)</f>
        <v>#REF!</v>
      </c>
      <c r="D16" s="21" t="e">
        <f t="shared" si="1"/>
        <v>#REF!</v>
      </c>
      <c r="E16" s="17" t="e">
        <f>SUM('Work Plan'!#REF!,'Work Plan'!#REF!,'Work Plan'!#REF!,'Work Plan'!#REF!,'Work Plan'!#REF!,'Work Plan'!#REF!,'Work Plan'!#REF!,'Work Plan'!#REF!)</f>
        <v>#REF!</v>
      </c>
      <c r="F16" s="21" t="e">
        <f t="shared" si="1"/>
        <v>#REF!</v>
      </c>
      <c r="G16" s="17" t="e">
        <f>SUM('Work Plan'!#REF!,'Work Plan'!#REF!)</f>
        <v>#REF!</v>
      </c>
      <c r="H16" s="21" t="e">
        <f t="shared" si="1"/>
        <v>#REF!</v>
      </c>
    </row>
    <row r="17" spans="1:8" ht="23.5" thickBot="1">
      <c r="A17" s="12" t="s">
        <v>60</v>
      </c>
      <c r="B17" s="23">
        <v>45000</v>
      </c>
      <c r="C17" s="19" t="e">
        <f>SUM('Work Plan'!#REF!,'Work Plan'!#REF!)</f>
        <v>#REF!</v>
      </c>
      <c r="D17" s="21" t="e">
        <f t="shared" si="1"/>
        <v>#REF!</v>
      </c>
      <c r="E17" s="19" t="e">
        <f>SUM('Work Plan'!V14,'Work Plan'!#REF!)</f>
        <v>#REF!</v>
      </c>
      <c r="F17" s="21" t="e">
        <f t="shared" si="1"/>
        <v>#REF!</v>
      </c>
      <c r="G17" s="19" t="e">
        <f>SUM('Work Plan'!#REF!,'Work Plan'!#REF!)</f>
        <v>#REF!</v>
      </c>
      <c r="H17" s="21" t="e">
        <f t="shared" si="1"/>
        <v>#REF!</v>
      </c>
    </row>
    <row r="18" spans="1:8" ht="23.5" thickBot="1">
      <c r="A18" s="12" t="s">
        <v>61</v>
      </c>
      <c r="B18" s="23">
        <v>22500</v>
      </c>
      <c r="C18" s="20" t="e">
        <f>SUM('Work Plan'!#REF!,'Work Plan'!#REF!,'Work Plan'!V10,'Work Plan'!V9)</f>
        <v>#REF!</v>
      </c>
      <c r="D18" s="21" t="e">
        <f t="shared" si="1"/>
        <v>#REF!</v>
      </c>
      <c r="E18" s="20" t="e">
        <f>SUM('Work Plan'!#REF!,'Work Plan'!V15)</f>
        <v>#REF!</v>
      </c>
      <c r="F18" s="21" t="e">
        <f t="shared" si="1"/>
        <v>#REF!</v>
      </c>
      <c r="G18" s="20" t="e">
        <f>SUM('Work Plan'!#REF!,'Work Plan'!#REF!)</f>
        <v>#REF!</v>
      </c>
      <c r="H18" s="21" t="e">
        <f t="shared" si="1"/>
        <v>#REF!</v>
      </c>
    </row>
    <row r="19" spans="1:8">
      <c r="C19" t="e">
        <f>SUM(C12:C18)</f>
        <v>#REF!</v>
      </c>
      <c r="E19" s="9" t="e">
        <f>SUM(E12:E18)</f>
        <v>#REF!</v>
      </c>
      <c r="G19" s="9" t="e">
        <f>SUM(G12:G18)</f>
        <v>#REF!</v>
      </c>
    </row>
  </sheetData>
  <mergeCells count="3">
    <mergeCell ref="C1:D1"/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 Plan</vt:lpstr>
      <vt:lpstr>Sheet1</vt:lpstr>
      <vt:lpstr>'Work Plan'!Print_Area</vt:lpstr>
    </vt:vector>
  </TitlesOfParts>
  <Manager/>
  <Company>UNDP RC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gbs01mesr</dc:creator>
  <cp:keywords/>
  <dc:description/>
  <cp:lastModifiedBy>Luana Natali</cp:lastModifiedBy>
  <cp:revision/>
  <dcterms:created xsi:type="dcterms:W3CDTF">2011-09-13T17:07:27Z</dcterms:created>
  <dcterms:modified xsi:type="dcterms:W3CDTF">2020-06-16T15:31:07Z</dcterms:modified>
  <cp:category/>
  <cp:contentStatus/>
</cp:coreProperties>
</file>