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betier_ouro_adohi_undp_org/Documents/Desktop/Rapport au 15 juin 2022_PBF jeunesse/"/>
    </mc:Choice>
  </mc:AlternateContent>
  <xr:revisionPtr revIDLastSave="249" documentId="8_{8E66F300-5C67-40E5-AF3D-854C5C78FA5C}" xr6:coauthVersionLast="47" xr6:coauthVersionMax="47" xr10:uidLastSave="{FDE2AD51-F93E-4F91-A84C-DE0DCD1601B5}"/>
  <bookViews>
    <workbookView xWindow="-108" yWindow="-108" windowWidth="30936" windowHeight="16896" xr2:uid="{00000000-000D-0000-FFFF-FFFF00000000}"/>
  </bookViews>
  <sheets>
    <sheet name="1) Tableau budgétaire 1" sheetId="1" r:id="rId1"/>
    <sheet name="2) NCE-Tableau budgétaire 2" sheetId="11" r:id="rId2"/>
    <sheet name="2) Tableau budgétaire 2" sheetId="5" r:id="rId3"/>
    <sheet name="3) Notes d'explication" sheetId="3" r:id="rId4"/>
    <sheet name="4) Pour utilisation par PBSO" sheetId="6" r:id="rId5"/>
    <sheet name="5) Pour utilisation par MPTFO" sheetId="4" r:id="rId6"/>
    <sheet name="NCE - Budget changes" sheetId="9" r:id="rId7"/>
    <sheet name="Feuil1" sheetId="12" r:id="rId8"/>
    <sheet name="Dropdowns" sheetId="8" state="hidden" r:id="rId9"/>
    <sheet name="Sheet2" sheetId="7" state="hidden" r:id="rId10"/>
  </sheets>
  <definedNames>
    <definedName name="_xlnm.Print_Area" localSheetId="0">'1) Tableau budgétaire 1'!$A$1:$Q$202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5" i="1" l="1"/>
  <c r="N186" i="1" s="1"/>
  <c r="M185" i="1"/>
  <c r="M186" i="1" s="1"/>
  <c r="N184" i="1"/>
  <c r="M184" i="1"/>
  <c r="M170" i="1"/>
  <c r="N169" i="1" l="1"/>
  <c r="O173" i="1" l="1"/>
  <c r="N173" i="1"/>
  <c r="P170" i="1"/>
  <c r="P172" i="1"/>
  <c r="P171" i="1"/>
  <c r="P169" i="1"/>
  <c r="M173" i="1"/>
  <c r="O82" i="1"/>
  <c r="N82" i="1"/>
  <c r="M82" i="1"/>
  <c r="P81" i="1"/>
  <c r="P80" i="1"/>
  <c r="P79" i="1"/>
  <c r="P78" i="1"/>
  <c r="P77" i="1"/>
  <c r="P76" i="1"/>
  <c r="O66" i="1"/>
  <c r="O74" i="1"/>
  <c r="N74" i="1"/>
  <c r="M74" i="1"/>
  <c r="P73" i="1"/>
  <c r="P72" i="1"/>
  <c r="P71" i="1"/>
  <c r="P70" i="1"/>
  <c r="P69" i="1"/>
  <c r="P68" i="1"/>
  <c r="P65" i="1"/>
  <c r="P64" i="1"/>
  <c r="P63" i="1"/>
  <c r="P62" i="1"/>
  <c r="P61" i="1"/>
  <c r="P60" i="1"/>
  <c r="P59" i="1"/>
  <c r="P53" i="1"/>
  <c r="P56" i="1"/>
  <c r="P55" i="1"/>
  <c r="P54" i="1"/>
  <c r="P52" i="1"/>
  <c r="P47" i="1"/>
  <c r="P46" i="1"/>
  <c r="P45" i="1"/>
  <c r="P44" i="1"/>
  <c r="P43" i="1"/>
  <c r="P42" i="1"/>
  <c r="N66" i="1"/>
  <c r="P57" i="1"/>
  <c r="O57" i="1"/>
  <c r="N57" i="1"/>
  <c r="O40" i="1"/>
  <c r="N40" i="1"/>
  <c r="M40" i="1"/>
  <c r="O48" i="1"/>
  <c r="N48" i="1"/>
  <c r="M48" i="1"/>
  <c r="P39" i="1"/>
  <c r="P38" i="1"/>
  <c r="P37" i="1"/>
  <c r="P36" i="1"/>
  <c r="P35" i="1"/>
  <c r="P34" i="1"/>
  <c r="P33" i="1"/>
  <c r="P30" i="1"/>
  <c r="P29" i="1"/>
  <c r="P28" i="1"/>
  <c r="P27" i="1"/>
  <c r="P26" i="1"/>
  <c r="P25" i="1"/>
  <c r="M31" i="1"/>
  <c r="N31" i="1"/>
  <c r="O31" i="1"/>
  <c r="M23" i="1"/>
  <c r="N23" i="1"/>
  <c r="O23" i="1"/>
  <c r="O184" i="1" s="1"/>
  <c r="L23" i="1"/>
  <c r="P17" i="1"/>
  <c r="P18" i="1"/>
  <c r="P19" i="1"/>
  <c r="P20" i="1"/>
  <c r="P21" i="1"/>
  <c r="P16" i="1"/>
  <c r="K16" i="1"/>
  <c r="P82" i="1" l="1"/>
  <c r="P74" i="1"/>
  <c r="P66" i="1"/>
  <c r="P40" i="1"/>
  <c r="P184" i="1"/>
  <c r="O185" i="1"/>
  <c r="P31" i="1"/>
  <c r="P173" i="1"/>
  <c r="P48" i="1"/>
  <c r="P23" i="1"/>
  <c r="H24" i="9"/>
  <c r="H23" i="9"/>
  <c r="H22" i="9"/>
  <c r="F24" i="9"/>
  <c r="F23" i="9"/>
  <c r="F22" i="9"/>
  <c r="H11" i="9"/>
  <c r="H12" i="9"/>
  <c r="H13" i="9"/>
  <c r="H14" i="9"/>
  <c r="F13" i="9"/>
  <c r="F14" i="9"/>
  <c r="D24" i="9"/>
  <c r="D23" i="9"/>
  <c r="D22" i="9"/>
  <c r="C15" i="9"/>
  <c r="D12" i="9"/>
  <c r="D13" i="9"/>
  <c r="D14" i="9"/>
  <c r="D8" i="9"/>
  <c r="G214" i="11"/>
  <c r="G213" i="11"/>
  <c r="G212" i="11"/>
  <c r="F12" i="9" s="1"/>
  <c r="G211" i="11"/>
  <c r="F11" i="9" s="1"/>
  <c r="G210" i="11"/>
  <c r="F10" i="9" s="1"/>
  <c r="G209" i="11"/>
  <c r="F9" i="9" s="1"/>
  <c r="G208" i="11"/>
  <c r="F8" i="9" s="1"/>
  <c r="K196" i="11"/>
  <c r="K197" i="11"/>
  <c r="K198" i="11"/>
  <c r="K199" i="11"/>
  <c r="K200" i="11"/>
  <c r="K201" i="11"/>
  <c r="K202" i="11"/>
  <c r="E213" i="11"/>
  <c r="D213" i="11"/>
  <c r="J196" i="11"/>
  <c r="J197" i="11"/>
  <c r="J198" i="11"/>
  <c r="J199" i="11"/>
  <c r="J200" i="11"/>
  <c r="J201" i="11"/>
  <c r="J202" i="11"/>
  <c r="I203" i="11"/>
  <c r="I209" i="11"/>
  <c r="H9" i="9" s="1"/>
  <c r="I210" i="11"/>
  <c r="H10" i="9" s="1"/>
  <c r="I211" i="11"/>
  <c r="I212" i="11"/>
  <c r="I213" i="11"/>
  <c r="I214" i="11"/>
  <c r="I208" i="11"/>
  <c r="H8" i="9" s="1"/>
  <c r="K212" i="11"/>
  <c r="D203" i="11"/>
  <c r="G203" i="11"/>
  <c r="K203" i="11" s="1"/>
  <c r="E203" i="11"/>
  <c r="E214" i="11"/>
  <c r="E212" i="11"/>
  <c r="E211" i="11"/>
  <c r="D11" i="9" s="1"/>
  <c r="E210" i="11"/>
  <c r="D10" i="9" s="1"/>
  <c r="E209" i="11"/>
  <c r="D9" i="9" s="1"/>
  <c r="E208" i="11"/>
  <c r="E215" i="11" s="1"/>
  <c r="D208" i="11"/>
  <c r="I102" i="11"/>
  <c r="G102" i="11"/>
  <c r="E102" i="11"/>
  <c r="J95" i="11"/>
  <c r="K95" i="11"/>
  <c r="J96" i="11"/>
  <c r="K96" i="11"/>
  <c r="J97" i="11"/>
  <c r="K97" i="11"/>
  <c r="J98" i="11"/>
  <c r="K98" i="11"/>
  <c r="J99" i="11"/>
  <c r="K99" i="11"/>
  <c r="J100" i="11"/>
  <c r="K100" i="11"/>
  <c r="J101" i="11"/>
  <c r="K101" i="11"/>
  <c r="K17" i="11"/>
  <c r="K18" i="11"/>
  <c r="K19" i="11"/>
  <c r="K20" i="11"/>
  <c r="K21" i="11"/>
  <c r="K22" i="11"/>
  <c r="K23" i="11"/>
  <c r="J28" i="11"/>
  <c r="K28" i="11"/>
  <c r="J29" i="11"/>
  <c r="K29" i="11"/>
  <c r="J30" i="11"/>
  <c r="K30" i="11"/>
  <c r="J31" i="11"/>
  <c r="K31" i="11"/>
  <c r="J32" i="11"/>
  <c r="K32" i="11"/>
  <c r="J33" i="11"/>
  <c r="K33" i="11"/>
  <c r="J34" i="11"/>
  <c r="K34" i="11"/>
  <c r="K39" i="11"/>
  <c r="K40" i="11"/>
  <c r="K41" i="11"/>
  <c r="K42" i="11"/>
  <c r="K43" i="11"/>
  <c r="K44" i="11"/>
  <c r="K45" i="11"/>
  <c r="J39" i="11"/>
  <c r="J40" i="11"/>
  <c r="J41" i="11"/>
  <c r="J42" i="11"/>
  <c r="J43" i="11"/>
  <c r="J44" i="11"/>
  <c r="J45" i="11"/>
  <c r="K50" i="11"/>
  <c r="K51" i="11"/>
  <c r="K52" i="11"/>
  <c r="K53" i="11"/>
  <c r="K54" i="11"/>
  <c r="K55" i="11"/>
  <c r="K56" i="11"/>
  <c r="J50" i="11"/>
  <c r="J51" i="11"/>
  <c r="J52" i="11"/>
  <c r="J53" i="11"/>
  <c r="J54" i="11"/>
  <c r="J55" i="11"/>
  <c r="J56" i="11"/>
  <c r="J73" i="11"/>
  <c r="J74" i="11"/>
  <c r="J75" i="11"/>
  <c r="J76" i="11"/>
  <c r="J77" i="11"/>
  <c r="J78" i="11"/>
  <c r="J79" i="11"/>
  <c r="K73" i="11"/>
  <c r="K74" i="11"/>
  <c r="K75" i="11"/>
  <c r="K76" i="11"/>
  <c r="K77" i="11"/>
  <c r="K78" i="11"/>
  <c r="K79" i="11"/>
  <c r="K84" i="11"/>
  <c r="K85" i="11"/>
  <c r="K86" i="11"/>
  <c r="K87" i="11"/>
  <c r="K88" i="11"/>
  <c r="K89" i="11"/>
  <c r="K90" i="11"/>
  <c r="I91" i="11"/>
  <c r="G91" i="11"/>
  <c r="E91" i="11"/>
  <c r="I80" i="11"/>
  <c r="G80" i="11"/>
  <c r="F80" i="11"/>
  <c r="E49" i="11"/>
  <c r="G57" i="11"/>
  <c r="I57" i="11"/>
  <c r="H57" i="11"/>
  <c r="M197" i="1" l="1"/>
  <c r="M198" i="1" s="1"/>
  <c r="O186" i="1"/>
  <c r="P186" i="1" s="1"/>
  <c r="P185" i="1"/>
  <c r="H15" i="9"/>
  <c r="H16" i="9" s="1"/>
  <c r="H17" i="9" s="1"/>
  <c r="D15" i="9"/>
  <c r="F15" i="9"/>
  <c r="F17" i="9" s="1"/>
  <c r="J8" i="9"/>
  <c r="K57" i="11"/>
  <c r="K80" i="11"/>
  <c r="K210" i="11"/>
  <c r="K214" i="11"/>
  <c r="G215" i="11"/>
  <c r="G216" i="11" s="1"/>
  <c r="F16" i="9"/>
  <c r="K208" i="11"/>
  <c r="G217" i="11"/>
  <c r="K211" i="11"/>
  <c r="K213" i="11"/>
  <c r="K209" i="11"/>
  <c r="E216" i="11"/>
  <c r="K91" i="11"/>
  <c r="K102" i="11"/>
  <c r="D16" i="9" l="1"/>
  <c r="D17" i="9" s="1"/>
  <c r="J17" i="9" s="1"/>
  <c r="E217" i="11"/>
  <c r="D208" i="5"/>
  <c r="C8" i="9" s="1"/>
  <c r="I46" i="11"/>
  <c r="G46" i="11"/>
  <c r="E46" i="11"/>
  <c r="H35" i="11"/>
  <c r="I35" i="11"/>
  <c r="G35" i="11"/>
  <c r="E35" i="11"/>
  <c r="D35" i="11"/>
  <c r="F35" i="11"/>
  <c r="I24" i="11"/>
  <c r="G24" i="11"/>
  <c r="E24" i="11"/>
  <c r="D24" i="11"/>
  <c r="J17" i="11"/>
  <c r="J18" i="11"/>
  <c r="J19" i="11"/>
  <c r="J20" i="11"/>
  <c r="J21" i="11"/>
  <c r="J22" i="11"/>
  <c r="J23" i="11"/>
  <c r="J9" i="9"/>
  <c r="J10" i="9"/>
  <c r="J11" i="9"/>
  <c r="J12" i="9"/>
  <c r="J13" i="9"/>
  <c r="J14" i="9"/>
  <c r="J15" i="9"/>
  <c r="J16" i="9"/>
  <c r="H214" i="11"/>
  <c r="F214" i="11"/>
  <c r="D214" i="11"/>
  <c r="J214" i="11" s="1"/>
  <c r="H213" i="11"/>
  <c r="F213" i="11"/>
  <c r="H212" i="11"/>
  <c r="F212" i="11"/>
  <c r="D212" i="11"/>
  <c r="H211" i="11"/>
  <c r="F211" i="11"/>
  <c r="D211" i="11"/>
  <c r="J211" i="11" s="1"/>
  <c r="H210" i="11"/>
  <c r="F210" i="11"/>
  <c r="D210" i="11"/>
  <c r="H209" i="11"/>
  <c r="F209" i="11"/>
  <c r="D209" i="11"/>
  <c r="H208" i="11"/>
  <c r="F208" i="11"/>
  <c r="J208" i="11" s="1"/>
  <c r="H207" i="11"/>
  <c r="F207" i="11"/>
  <c r="D207" i="11"/>
  <c r="H203" i="11"/>
  <c r="F203" i="11"/>
  <c r="H192" i="11"/>
  <c r="F192" i="11"/>
  <c r="D192" i="11"/>
  <c r="J191" i="11"/>
  <c r="J190" i="11"/>
  <c r="J189" i="11"/>
  <c r="J188" i="11"/>
  <c r="J187" i="11"/>
  <c r="J186" i="11"/>
  <c r="J185" i="11"/>
  <c r="H181" i="11"/>
  <c r="F181" i="11"/>
  <c r="D181" i="11"/>
  <c r="J180" i="11"/>
  <c r="J179" i="11"/>
  <c r="J178" i="11"/>
  <c r="J177" i="11"/>
  <c r="J176" i="11"/>
  <c r="J175" i="11"/>
  <c r="J174" i="11"/>
  <c r="H170" i="11"/>
  <c r="F170" i="11"/>
  <c r="D170" i="11"/>
  <c r="J169" i="11"/>
  <c r="J168" i="11"/>
  <c r="J167" i="11"/>
  <c r="J166" i="11"/>
  <c r="J165" i="11"/>
  <c r="J164" i="11"/>
  <c r="J163" i="11"/>
  <c r="H159" i="11"/>
  <c r="F159" i="11"/>
  <c r="D159" i="11"/>
  <c r="J158" i="11"/>
  <c r="J157" i="11"/>
  <c r="J156" i="11"/>
  <c r="J155" i="11"/>
  <c r="J154" i="11"/>
  <c r="J153" i="11"/>
  <c r="J152" i="11"/>
  <c r="H147" i="11"/>
  <c r="F147" i="11"/>
  <c r="D147" i="11"/>
  <c r="J146" i="11"/>
  <c r="J145" i="11"/>
  <c r="J144" i="11"/>
  <c r="J143" i="11"/>
  <c r="J142" i="11"/>
  <c r="J141" i="11"/>
  <c r="J140" i="11"/>
  <c r="H136" i="11"/>
  <c r="F136" i="11"/>
  <c r="D136" i="11"/>
  <c r="J135" i="11"/>
  <c r="J134" i="11"/>
  <c r="J133" i="11"/>
  <c r="J132" i="11"/>
  <c r="J131" i="11"/>
  <c r="J130" i="11"/>
  <c r="J129" i="11"/>
  <c r="H125" i="11"/>
  <c r="F125" i="11"/>
  <c r="D125" i="11"/>
  <c r="J124" i="11"/>
  <c r="J123" i="11"/>
  <c r="J122" i="11"/>
  <c r="J121" i="11"/>
  <c r="J120" i="11"/>
  <c r="J119" i="11"/>
  <c r="J118" i="11"/>
  <c r="H114" i="11"/>
  <c r="F114" i="11"/>
  <c r="D114" i="11"/>
  <c r="J113" i="11"/>
  <c r="J112" i="11"/>
  <c r="J111" i="11"/>
  <c r="J110" i="11"/>
  <c r="J109" i="11"/>
  <c r="J108" i="11"/>
  <c r="J107" i="11"/>
  <c r="H102" i="11"/>
  <c r="F102" i="11"/>
  <c r="D102" i="11"/>
  <c r="J102" i="11" s="1"/>
  <c r="H91" i="11"/>
  <c r="F91" i="11"/>
  <c r="D91" i="11"/>
  <c r="J90" i="11"/>
  <c r="J89" i="11"/>
  <c r="J88" i="11"/>
  <c r="J87" i="11"/>
  <c r="J86" i="11"/>
  <c r="J85" i="11"/>
  <c r="J84" i="11"/>
  <c r="H80" i="11"/>
  <c r="D80" i="11"/>
  <c r="H69" i="11"/>
  <c r="F69" i="11"/>
  <c r="D69" i="11"/>
  <c r="J68" i="11"/>
  <c r="J67" i="11"/>
  <c r="J66" i="11"/>
  <c r="J65" i="11"/>
  <c r="J64" i="11"/>
  <c r="J63" i="11"/>
  <c r="J62" i="11"/>
  <c r="F57" i="11"/>
  <c r="D57" i="11"/>
  <c r="J57" i="11" s="1"/>
  <c r="D49" i="11"/>
  <c r="H46" i="11"/>
  <c r="F46" i="11"/>
  <c r="D46" i="11"/>
  <c r="H24" i="11"/>
  <c r="F24" i="11"/>
  <c r="H13" i="11"/>
  <c r="F13" i="11"/>
  <c r="D13" i="11"/>
  <c r="G21" i="9"/>
  <c r="E21" i="9"/>
  <c r="C21" i="9"/>
  <c r="G14" i="9"/>
  <c r="E14" i="9"/>
  <c r="I14" i="9" s="1"/>
  <c r="C14" i="9"/>
  <c r="G13" i="9"/>
  <c r="E13" i="9"/>
  <c r="I13" i="9" s="1"/>
  <c r="C13" i="9"/>
  <c r="G12" i="9"/>
  <c r="E12" i="9"/>
  <c r="I12" i="9" s="1"/>
  <c r="C12" i="9"/>
  <c r="G11" i="9"/>
  <c r="E11" i="9"/>
  <c r="I11" i="9" s="1"/>
  <c r="C11" i="9"/>
  <c r="G10" i="9"/>
  <c r="E10" i="9"/>
  <c r="C10" i="9"/>
  <c r="G9" i="9"/>
  <c r="E9" i="9"/>
  <c r="I9" i="9" s="1"/>
  <c r="C9" i="9"/>
  <c r="G8" i="9"/>
  <c r="E8" i="9"/>
  <c r="I8" i="9" s="1"/>
  <c r="G7" i="9"/>
  <c r="E7" i="9"/>
  <c r="C7" i="9"/>
  <c r="D200" i="1"/>
  <c r="E200" i="1"/>
  <c r="L94" i="1"/>
  <c r="L104" i="1"/>
  <c r="L114" i="1"/>
  <c r="L124" i="1"/>
  <c r="L136" i="1"/>
  <c r="L146" i="1"/>
  <c r="L156" i="1"/>
  <c r="L166" i="1"/>
  <c r="J35" i="11" l="1"/>
  <c r="I215" i="11"/>
  <c r="I10" i="9"/>
  <c r="J210" i="11"/>
  <c r="J213" i="11"/>
  <c r="K215" i="11"/>
  <c r="J91" i="11"/>
  <c r="J209" i="11"/>
  <c r="D215" i="11"/>
  <c r="D216" i="11" s="1"/>
  <c r="J203" i="11"/>
  <c r="J212" i="11"/>
  <c r="K35" i="11"/>
  <c r="K24" i="11"/>
  <c r="K46" i="11"/>
  <c r="J46" i="11"/>
  <c r="J80" i="11"/>
  <c r="J24" i="11"/>
  <c r="J181" i="11"/>
  <c r="J147" i="11"/>
  <c r="F215" i="11"/>
  <c r="J125" i="11"/>
  <c r="J159" i="11"/>
  <c r="J192" i="11"/>
  <c r="J136" i="11"/>
  <c r="J170" i="11"/>
  <c r="J114" i="11"/>
  <c r="J69" i="11"/>
  <c r="D217" i="11"/>
  <c r="H215" i="11"/>
  <c r="G15" i="9"/>
  <c r="G16" i="9" s="1"/>
  <c r="G17" i="9" s="1"/>
  <c r="E15" i="9"/>
  <c r="I15" i="9" s="1"/>
  <c r="C16" i="9"/>
  <c r="C17" i="9" s="1"/>
  <c r="K169" i="1"/>
  <c r="K193" i="1"/>
  <c r="J23" i="9" s="1"/>
  <c r="K194" i="1"/>
  <c r="J24" i="9" s="1"/>
  <c r="K192" i="1"/>
  <c r="J22" i="9" s="1"/>
  <c r="I195" i="1"/>
  <c r="H25" i="9" s="1"/>
  <c r="G195" i="1"/>
  <c r="F25" i="9" s="1"/>
  <c r="E195" i="1"/>
  <c r="D25" i="9" s="1"/>
  <c r="K170" i="1"/>
  <c r="K171" i="1"/>
  <c r="K172" i="1"/>
  <c r="J170" i="1"/>
  <c r="J171" i="1"/>
  <c r="J172" i="1"/>
  <c r="J169" i="1"/>
  <c r="F173" i="1"/>
  <c r="F195" i="11" s="1"/>
  <c r="G173" i="1"/>
  <c r="G195" i="11" s="1"/>
  <c r="H173" i="1"/>
  <c r="H195" i="11" s="1"/>
  <c r="I173" i="1"/>
  <c r="I195" i="11" s="1"/>
  <c r="E173" i="1"/>
  <c r="E195" i="11" s="1"/>
  <c r="E82" i="1"/>
  <c r="E94" i="11" s="1"/>
  <c r="F82" i="1"/>
  <c r="F94" i="11" s="1"/>
  <c r="G82" i="1"/>
  <c r="G94" i="11" s="1"/>
  <c r="H82" i="1"/>
  <c r="H94" i="11" s="1"/>
  <c r="I82" i="1"/>
  <c r="I94" i="11" s="1"/>
  <c r="K77" i="1"/>
  <c r="K78" i="1"/>
  <c r="K79" i="1"/>
  <c r="K80" i="1"/>
  <c r="K81" i="1"/>
  <c r="J77" i="1"/>
  <c r="J78" i="1"/>
  <c r="J79" i="1"/>
  <c r="J80" i="1"/>
  <c r="J81" i="1"/>
  <c r="J76" i="1"/>
  <c r="K76" i="1"/>
  <c r="E74" i="1"/>
  <c r="E83" i="11" s="1"/>
  <c r="F74" i="1"/>
  <c r="F83" i="11" s="1"/>
  <c r="G74" i="1"/>
  <c r="G83" i="11" s="1"/>
  <c r="H74" i="1"/>
  <c r="H83" i="11" s="1"/>
  <c r="I74" i="1"/>
  <c r="I83" i="11" s="1"/>
  <c r="J69" i="1"/>
  <c r="J70" i="1"/>
  <c r="J71" i="1"/>
  <c r="J72" i="1"/>
  <c r="J73" i="1"/>
  <c r="J68" i="1"/>
  <c r="K69" i="1"/>
  <c r="K70" i="1"/>
  <c r="K71" i="1"/>
  <c r="K72" i="1"/>
  <c r="K73" i="1"/>
  <c r="K68" i="1"/>
  <c r="E66" i="1"/>
  <c r="F66" i="1"/>
  <c r="F72" i="11" s="1"/>
  <c r="G66" i="1"/>
  <c r="G72" i="11" s="1"/>
  <c r="K72" i="11" s="1"/>
  <c r="H66" i="1"/>
  <c r="H72" i="11" s="1"/>
  <c r="I66" i="1"/>
  <c r="I72" i="11" s="1"/>
  <c r="J60" i="1"/>
  <c r="J61" i="1"/>
  <c r="J62" i="1"/>
  <c r="J63" i="1"/>
  <c r="J64" i="1"/>
  <c r="J65" i="1"/>
  <c r="J59" i="1"/>
  <c r="K60" i="1"/>
  <c r="K61" i="1"/>
  <c r="K62" i="1"/>
  <c r="K63" i="1"/>
  <c r="K64" i="1"/>
  <c r="K65" i="1"/>
  <c r="K59" i="1"/>
  <c r="E57" i="1"/>
  <c r="F57" i="1"/>
  <c r="F61" i="11" s="1"/>
  <c r="G57" i="1"/>
  <c r="H57" i="1"/>
  <c r="H61" i="11" s="1"/>
  <c r="I57" i="1"/>
  <c r="J53" i="1"/>
  <c r="J54" i="1"/>
  <c r="J55" i="1"/>
  <c r="J56" i="1"/>
  <c r="J52" i="1"/>
  <c r="K53" i="1"/>
  <c r="K54" i="1"/>
  <c r="K55" i="1"/>
  <c r="K56" i="1"/>
  <c r="K52" i="1"/>
  <c r="G48" i="1"/>
  <c r="G49" i="11" s="1"/>
  <c r="K49" i="11" s="1"/>
  <c r="H48" i="1"/>
  <c r="H49" i="11" s="1"/>
  <c r="I48" i="1"/>
  <c r="I49" i="11" s="1"/>
  <c r="K43" i="1"/>
  <c r="K44" i="1"/>
  <c r="K45" i="1"/>
  <c r="K46" i="1"/>
  <c r="K47" i="1"/>
  <c r="K42" i="1"/>
  <c r="J43" i="1"/>
  <c r="J44" i="1"/>
  <c r="J45" i="1"/>
  <c r="J46" i="1"/>
  <c r="J47" i="1"/>
  <c r="J42" i="1"/>
  <c r="E40" i="1"/>
  <c r="E38" i="11" s="1"/>
  <c r="K38" i="11" s="1"/>
  <c r="F40" i="1"/>
  <c r="F38" i="11" s="1"/>
  <c r="G40" i="1"/>
  <c r="G38" i="11" s="1"/>
  <c r="H40" i="1"/>
  <c r="H38" i="11" s="1"/>
  <c r="I40" i="1"/>
  <c r="I38" i="11" s="1"/>
  <c r="J34" i="1"/>
  <c r="J35" i="1"/>
  <c r="J36" i="1"/>
  <c r="J37" i="1"/>
  <c r="J38" i="1"/>
  <c r="J39" i="1"/>
  <c r="J33" i="1"/>
  <c r="K34" i="1"/>
  <c r="K35" i="1"/>
  <c r="K36" i="1"/>
  <c r="K37" i="1"/>
  <c r="K38" i="1"/>
  <c r="K39" i="1"/>
  <c r="K33" i="1"/>
  <c r="E31" i="1"/>
  <c r="E27" i="11" s="1"/>
  <c r="F31" i="1"/>
  <c r="F27" i="11" s="1"/>
  <c r="G31" i="1"/>
  <c r="G27" i="11" s="1"/>
  <c r="H31" i="1"/>
  <c r="H27" i="11" s="1"/>
  <c r="I31" i="1"/>
  <c r="I27" i="11" s="1"/>
  <c r="K26" i="1"/>
  <c r="K27" i="1"/>
  <c r="K28" i="1"/>
  <c r="K29" i="1"/>
  <c r="K30" i="1"/>
  <c r="J26" i="1"/>
  <c r="J27" i="1"/>
  <c r="J28" i="1"/>
  <c r="J29" i="1"/>
  <c r="J25" i="1"/>
  <c r="K25" i="1"/>
  <c r="E23" i="1"/>
  <c r="F23" i="1"/>
  <c r="F16" i="11" s="1"/>
  <c r="G23" i="1"/>
  <c r="G16" i="11" s="1"/>
  <c r="H23" i="1"/>
  <c r="H16" i="11" s="1"/>
  <c r="I23" i="1"/>
  <c r="I16" i="11" s="1"/>
  <c r="J17" i="1"/>
  <c r="J18" i="1"/>
  <c r="J19" i="1"/>
  <c r="J20" i="1"/>
  <c r="J21" i="1"/>
  <c r="K17" i="1"/>
  <c r="K18" i="1"/>
  <c r="K19" i="1"/>
  <c r="K20" i="1"/>
  <c r="K21" i="1"/>
  <c r="J16" i="1"/>
  <c r="K27" i="11" l="1"/>
  <c r="L57" i="1"/>
  <c r="K83" i="11"/>
  <c r="K94" i="11"/>
  <c r="K195" i="11"/>
  <c r="E184" i="1"/>
  <c r="E185" i="1" s="1"/>
  <c r="E16" i="11"/>
  <c r="K16" i="11" s="1"/>
  <c r="I216" i="11"/>
  <c r="K216" i="11" s="1"/>
  <c r="F216" i="11"/>
  <c r="J215" i="11"/>
  <c r="H216" i="11"/>
  <c r="H217" i="11" s="1"/>
  <c r="E16" i="9"/>
  <c r="J48" i="1"/>
  <c r="L40" i="1"/>
  <c r="K57" i="1"/>
  <c r="L74" i="1"/>
  <c r="L82" i="1"/>
  <c r="K195" i="1"/>
  <c r="J25" i="9" s="1"/>
  <c r="L31" i="1"/>
  <c r="L48" i="1"/>
  <c r="L66" i="1"/>
  <c r="I184" i="1"/>
  <c r="I185" i="1" s="1"/>
  <c r="K48" i="1"/>
  <c r="G184" i="1"/>
  <c r="K74" i="1"/>
  <c r="J57" i="1"/>
  <c r="J66" i="1"/>
  <c r="J74" i="1"/>
  <c r="K82" i="1"/>
  <c r="K173" i="1"/>
  <c r="J82" i="1"/>
  <c r="J40" i="1"/>
  <c r="K23" i="1"/>
  <c r="K31" i="1"/>
  <c r="K66" i="1"/>
  <c r="K40" i="1"/>
  <c r="E186" i="1" l="1"/>
  <c r="E17" i="9"/>
  <c r="I16" i="9"/>
  <c r="I17" i="9" s="1"/>
  <c r="I217" i="11"/>
  <c r="K217" i="11" s="1"/>
  <c r="F217" i="11"/>
  <c r="J216" i="11"/>
  <c r="J217" i="11" s="1"/>
  <c r="K184" i="1"/>
  <c r="G185" i="1"/>
  <c r="G186" i="1" s="1"/>
  <c r="I186" i="1"/>
  <c r="K185" i="1" l="1"/>
  <c r="K186" i="1"/>
  <c r="E201" i="1" s="1"/>
  <c r="G24" i="4"/>
  <c r="G23" i="4"/>
  <c r="G22" i="4"/>
  <c r="M166" i="1" l="1"/>
  <c r="M156" i="1"/>
  <c r="M146" i="1"/>
  <c r="M136" i="1"/>
  <c r="M124" i="1"/>
  <c r="M114" i="1"/>
  <c r="M104" i="1"/>
  <c r="M94" i="1"/>
  <c r="M66" i="1"/>
  <c r="M57" i="1"/>
  <c r="L195" i="1" l="1"/>
  <c r="D21" i="4" l="1"/>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46" i="1" l="1"/>
  <c r="D162" i="11" s="1"/>
  <c r="F146" i="1"/>
  <c r="F162" i="11" s="1"/>
  <c r="D13" i="5"/>
  <c r="F191" i="1"/>
  <c r="H191" i="1"/>
  <c r="D191" i="1"/>
  <c r="F183" i="1"/>
  <c r="H183" i="1"/>
  <c r="D183" i="1"/>
  <c r="J162" i="1"/>
  <c r="J165" i="1"/>
  <c r="J164" i="1"/>
  <c r="J163" i="1"/>
  <c r="J161" i="1"/>
  <c r="J160" i="1"/>
  <c r="J159" i="1"/>
  <c r="J158" i="1"/>
  <c r="J155" i="1"/>
  <c r="J154" i="1"/>
  <c r="J153" i="1"/>
  <c r="J152" i="1"/>
  <c r="J151" i="1"/>
  <c r="J150" i="1"/>
  <c r="J149" i="1"/>
  <c r="J148" i="1"/>
  <c r="J145" i="1"/>
  <c r="J144" i="1"/>
  <c r="J143" i="1"/>
  <c r="J142" i="1"/>
  <c r="J141" i="1"/>
  <c r="J140" i="1"/>
  <c r="J139" i="1"/>
  <c r="J138" i="1"/>
  <c r="J135" i="1"/>
  <c r="J134" i="1"/>
  <c r="J133" i="1"/>
  <c r="J132" i="1"/>
  <c r="J131" i="1"/>
  <c r="J130" i="1"/>
  <c r="J129" i="1"/>
  <c r="J128" i="1"/>
  <c r="J123" i="1"/>
  <c r="J122" i="1"/>
  <c r="J121" i="1"/>
  <c r="J120" i="1"/>
  <c r="J119" i="1"/>
  <c r="J118" i="1"/>
  <c r="J117" i="1"/>
  <c r="J116" i="1"/>
  <c r="J113" i="1"/>
  <c r="J112" i="1"/>
  <c r="J111" i="1"/>
  <c r="J110" i="1"/>
  <c r="J109" i="1"/>
  <c r="J108" i="1"/>
  <c r="J107" i="1"/>
  <c r="J106" i="1"/>
  <c r="J103" i="1"/>
  <c r="J102" i="1"/>
  <c r="J101" i="1"/>
  <c r="J100" i="1"/>
  <c r="J99" i="1"/>
  <c r="J98" i="1"/>
  <c r="J97" i="1"/>
  <c r="J96" i="1"/>
  <c r="J93" i="1"/>
  <c r="J92" i="1"/>
  <c r="J91" i="1"/>
  <c r="J90" i="1"/>
  <c r="J89" i="1"/>
  <c r="J88" i="1"/>
  <c r="J87" i="1"/>
  <c r="J86" i="1"/>
  <c r="J30" i="1"/>
  <c r="J31" i="1" s="1"/>
  <c r="J22" i="1"/>
  <c r="J23" i="1" s="1"/>
  <c r="F203" i="5"/>
  <c r="E203" i="5"/>
  <c r="D203" i="5"/>
  <c r="G202" i="5"/>
  <c r="G201" i="5"/>
  <c r="G200" i="5"/>
  <c r="G199" i="5"/>
  <c r="G198" i="5"/>
  <c r="G197" i="5"/>
  <c r="G196" i="5"/>
  <c r="E195" i="5"/>
  <c r="F195" i="5"/>
  <c r="D173" i="1"/>
  <c r="D195" i="5" l="1"/>
  <c r="G195" i="5" s="1"/>
  <c r="D195" i="11"/>
  <c r="J195" i="11" s="1"/>
  <c r="G203" i="5"/>
  <c r="J124" i="1"/>
  <c r="J114" i="1"/>
  <c r="J146" i="1"/>
  <c r="J94" i="1"/>
  <c r="J104" i="1"/>
  <c r="J136" i="1"/>
  <c r="J156" i="1"/>
  <c r="J173" i="1"/>
  <c r="L173" i="1"/>
  <c r="D197" i="1" s="1"/>
  <c r="J166" i="1"/>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97" i="1" l="1"/>
  <c r="E198" i="1" s="1"/>
  <c r="G136" i="5"/>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F166" i="1"/>
  <c r="H166" i="1"/>
  <c r="F156" i="1"/>
  <c r="H156" i="1"/>
  <c r="E162" i="5"/>
  <c r="H146" i="1"/>
  <c r="F136" i="1"/>
  <c r="H136" i="1"/>
  <c r="F124" i="1"/>
  <c r="H124" i="1"/>
  <c r="F114" i="1"/>
  <c r="H114" i="1"/>
  <c r="F104" i="1"/>
  <c r="H104" i="1"/>
  <c r="F94" i="1"/>
  <c r="F106" i="11" s="1"/>
  <c r="H94" i="1"/>
  <c r="E94" i="5"/>
  <c r="E83" i="5"/>
  <c r="F83" i="5"/>
  <c r="E72" i="5"/>
  <c r="F72" i="5"/>
  <c r="E61" i="5"/>
  <c r="F61" i="5"/>
  <c r="F48" i="1"/>
  <c r="F38" i="5"/>
  <c r="E27" i="5"/>
  <c r="F27" i="5"/>
  <c r="D31" i="1"/>
  <c r="F173" i="5" l="1"/>
  <c r="H173" i="11"/>
  <c r="E128" i="5"/>
  <c r="F128" i="11"/>
  <c r="E173" i="5"/>
  <c r="F173" i="11"/>
  <c r="F139" i="5"/>
  <c r="H139" i="11"/>
  <c r="E139" i="5"/>
  <c r="F139" i="11"/>
  <c r="E49" i="5"/>
  <c r="F49" i="11"/>
  <c r="J49" i="11" s="1"/>
  <c r="F106" i="5"/>
  <c r="H106" i="11"/>
  <c r="F151" i="5"/>
  <c r="H151" i="11"/>
  <c r="E117" i="5"/>
  <c r="F117" i="11"/>
  <c r="D27" i="5"/>
  <c r="D27" i="11"/>
  <c r="J27" i="11" s="1"/>
  <c r="F184" i="5"/>
  <c r="H184" i="11"/>
  <c r="E184" i="5"/>
  <c r="F184" i="11"/>
  <c r="E151" i="5"/>
  <c r="F151" i="11"/>
  <c r="F128" i="5"/>
  <c r="H128" i="11"/>
  <c r="F117" i="5"/>
  <c r="H117" i="11"/>
  <c r="F162" i="5"/>
  <c r="H162" i="11"/>
  <c r="J162" i="11" s="1"/>
  <c r="F49" i="5"/>
  <c r="H184" i="1"/>
  <c r="E16" i="4"/>
  <c r="E17" i="4" s="1"/>
  <c r="E216" i="5"/>
  <c r="E217" i="5" s="1"/>
  <c r="F216" i="5"/>
  <c r="F217" i="5" s="1"/>
  <c r="E16" i="5"/>
  <c r="F184" i="1"/>
  <c r="F16" i="5"/>
  <c r="D15" i="4"/>
  <c r="F15" i="4" s="1"/>
  <c r="E106" i="5"/>
  <c r="G215" i="5"/>
  <c r="F94" i="5"/>
  <c r="G27" i="5"/>
  <c r="E38" i="5"/>
  <c r="F16" i="4" l="1"/>
  <c r="F17" i="4" s="1"/>
  <c r="D16" i="4"/>
  <c r="D17" i="4" s="1"/>
  <c r="G216" i="5"/>
  <c r="G217" i="5" s="1"/>
  <c r="H185" i="1"/>
  <c r="F185" i="1"/>
  <c r="D166" i="1"/>
  <c r="D156" i="1"/>
  <c r="D162" i="5"/>
  <c r="G162" i="5" s="1"/>
  <c r="D136" i="1"/>
  <c r="D151" i="11" s="1"/>
  <c r="J151" i="11" s="1"/>
  <c r="D124" i="1"/>
  <c r="D114" i="1"/>
  <c r="D104" i="1"/>
  <c r="D94" i="1"/>
  <c r="D106" i="11" s="1"/>
  <c r="J106" i="11" s="1"/>
  <c r="D82" i="1"/>
  <c r="D74" i="1"/>
  <c r="D66" i="1"/>
  <c r="D57" i="1"/>
  <c r="D61" i="11" s="1"/>
  <c r="J61" i="11" s="1"/>
  <c r="D49" i="5"/>
  <c r="G49" i="5" s="1"/>
  <c r="D40" i="1"/>
  <c r="D38" i="11" s="1"/>
  <c r="J38" i="11" s="1"/>
  <c r="D23" i="1"/>
  <c r="D16" i="11" s="1"/>
  <c r="J16" i="11" s="1"/>
  <c r="D83" i="5" l="1"/>
  <c r="G83" i="5" s="1"/>
  <c r="D83" i="11"/>
  <c r="J83" i="11" s="1"/>
  <c r="D173" i="5"/>
  <c r="G173" i="5" s="1"/>
  <c r="D173" i="11"/>
  <c r="J173" i="11" s="1"/>
  <c r="D94" i="5"/>
  <c r="G94" i="5" s="1"/>
  <c r="D94" i="11"/>
  <c r="J94" i="11" s="1"/>
  <c r="D184" i="5"/>
  <c r="G184" i="5" s="1"/>
  <c r="D184" i="11"/>
  <c r="J184" i="11" s="1"/>
  <c r="D117" i="5"/>
  <c r="G117" i="5" s="1"/>
  <c r="D117" i="11"/>
  <c r="J117" i="11" s="1"/>
  <c r="D139" i="5"/>
  <c r="G139" i="5" s="1"/>
  <c r="D139" i="11"/>
  <c r="J139" i="11" s="1"/>
  <c r="D72" i="5"/>
  <c r="G72" i="5" s="1"/>
  <c r="D72" i="11"/>
  <c r="J72" i="11" s="1"/>
  <c r="D128" i="5"/>
  <c r="G128" i="5" s="1"/>
  <c r="D128" i="11"/>
  <c r="J128" i="11" s="1"/>
  <c r="D16" i="5"/>
  <c r="G16" i="5" s="1"/>
  <c r="D184" i="1"/>
  <c r="H186" i="1"/>
  <c r="F186" i="1"/>
  <c r="D106" i="5"/>
  <c r="G106" i="5" s="1"/>
  <c r="C29" i="6"/>
  <c r="D151" i="5"/>
  <c r="G151" i="5" s="1"/>
  <c r="C40" i="6"/>
  <c r="D61" i="5"/>
  <c r="G61" i="5" s="1"/>
  <c r="C18" i="6"/>
  <c r="D38" i="5"/>
  <c r="G38" i="5" s="1"/>
  <c r="C7" i="6"/>
  <c r="D10" i="6" s="1"/>
  <c r="J184" i="1" l="1"/>
  <c r="F194" i="1"/>
  <c r="F193" i="1"/>
  <c r="F192" i="1"/>
  <c r="E22" i="9" s="1"/>
  <c r="H194" i="1"/>
  <c r="H193" i="1"/>
  <c r="H192" i="1"/>
  <c r="G22" i="9" s="1"/>
  <c r="D45" i="6"/>
  <c r="D47" i="6"/>
  <c r="D46" i="6"/>
  <c r="D43" i="6"/>
  <c r="D44" i="6"/>
  <c r="D34" i="6"/>
  <c r="D36" i="6"/>
  <c r="D32" i="6"/>
  <c r="D33" i="6"/>
  <c r="D35" i="6"/>
  <c r="D24" i="6"/>
  <c r="D25" i="6"/>
  <c r="D21" i="6"/>
  <c r="D22" i="6"/>
  <c r="D23" i="6"/>
  <c r="D12" i="6"/>
  <c r="D11" i="6"/>
  <c r="D14" i="6"/>
  <c r="D13" i="6"/>
  <c r="D185" i="1"/>
  <c r="J185" i="1" s="1"/>
  <c r="D23" i="4" l="1"/>
  <c r="E23" i="9"/>
  <c r="E23" i="4"/>
  <c r="G23" i="9"/>
  <c r="D24" i="4"/>
  <c r="E24" i="9"/>
  <c r="E24" i="4"/>
  <c r="G24" i="9"/>
  <c r="D186" i="1"/>
  <c r="H195" i="1"/>
  <c r="F195" i="1"/>
  <c r="J186" i="1"/>
  <c r="E22" i="4"/>
  <c r="D22" i="4"/>
  <c r="C30" i="6"/>
  <c r="C41" i="6"/>
  <c r="C19" i="6"/>
  <c r="C8" i="6"/>
  <c r="D201" i="1" l="1"/>
  <c r="D198" i="1"/>
  <c r="D25" i="4"/>
  <c r="E25" i="9"/>
  <c r="E25" i="4"/>
  <c r="G25" i="9"/>
  <c r="D194" i="1"/>
  <c r="C24" i="9" s="1"/>
  <c r="D193" i="1"/>
  <c r="D192" i="1"/>
  <c r="C22" i="9" s="1"/>
  <c r="J193" i="1" l="1"/>
  <c r="I23" i="9" s="1"/>
  <c r="C23" i="9"/>
  <c r="C22" i="4"/>
  <c r="J192" i="1"/>
  <c r="C24" i="4"/>
  <c r="J194" i="1"/>
  <c r="D195" i="1"/>
  <c r="C23" i="4"/>
  <c r="F23" i="4" l="1"/>
  <c r="C25" i="4"/>
  <c r="C25" i="9"/>
  <c r="F22" i="4"/>
  <c r="I22" i="9"/>
  <c r="F24" i="4"/>
  <c r="I24" i="9"/>
  <c r="J195" i="1"/>
  <c r="F25" i="4" l="1"/>
  <c r="I25" i="9"/>
</calcChain>
</file>

<file path=xl/sharedStrings.xml><?xml version="1.0" encoding="utf-8"?>
<sst xmlns="http://schemas.openxmlformats.org/spreadsheetml/2006/main" count="1095" uniqueCount="666">
  <si>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</si>
  <si>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</si>
  <si>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</si>
  <si>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</si>
  <si>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</si>
  <si>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</si>
  <si>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</si>
  <si>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</si>
  <si>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</si>
  <si>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</si>
  <si>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</si>
  <si>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</si>
  <si>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</si>
  <si>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</si>
  <si>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</si>
  <si>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</si>
  <si>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</si>
  <si>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</si>
  <si>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</si>
  <si>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</si>
  <si>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</si>
  <si>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</si>
  <si>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</si>
  <si>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</si>
  <si>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</si>
  <si>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</si>
  <si>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</si>
  <si>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</si>
  <si>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</si>
  <si>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</si>
  <si>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</si>
  <si>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</si>
  <si>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</si>
  <si>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</si>
  <si>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</si>
  <si>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</si>
  <si>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</si>
  <si>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</si>
  <si>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</si>
  <si>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</si>
  <si>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</si>
  <si>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</si>
  <si>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</si>
  <si>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</si>
  <si>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</si>
  <si>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</si>
  <si>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</si>
  <si>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</si>
  <si>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</si>
  <si>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</si>
  <si>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</si>
  <si>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</si>
  <si>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</si>
  <si>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</si>
  <si>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</si>
  <si>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</si>
  <si>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</si>
  <si>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</si>
  <si>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</si>
  <si>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</si>
  <si>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</si>
  <si>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</si>
  <si>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</si>
  <si>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</si>
  <si>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</si>
  <si>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</si>
  <si>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</si>
  <si>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</si>
  <si>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</si>
  <si>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</si>
  <si>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</si>
  <si>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</si>
  <si>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</si>
  <si>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</si>
  <si>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</si>
  <si>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</si>
  <si>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</si>
  <si>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</si>
  <si>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</si>
  <si>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</si>
  <si>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</si>
  <si>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</si>
  <si>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</si>
  <si>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</si>
  <si>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</si>
  <si>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</si>
  <si>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</si>
  <si>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</si>
  <si>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</si>
  <si>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</si>
  <si>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</si>
  <si>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</si>
  <si>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</si>
  <si>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</si>
  <si>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</si>
  <si>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</si>
  <si>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</si>
  <si>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</si>
  <si>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</si>
  <si>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</si>
  <si>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</si>
  <si>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</si>
  <si>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</si>
  <si>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</si>
  <si>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</si>
  <si>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</si>
  <si>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</si>
  <si>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</si>
  <si>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</si>
  <si>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</si>
  <si>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</si>
  <si>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</si>
  <si>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</si>
  <si>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</si>
  <si>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</si>
  <si>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</si>
  <si>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</si>
  <si>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</si>
  <si>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</si>
  <si>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</si>
  <si>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</si>
  <si>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</si>
  <si>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</si>
  <si>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</si>
  <si>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</si>
  <si>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</si>
  <si>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</si>
  <si>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</si>
  <si>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</si>
  <si>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</si>
  <si>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</si>
  <si>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</si>
  <si>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</si>
  <si>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</si>
  <si>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</si>
  <si>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</si>
  <si>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</si>
  <si>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</si>
  <si>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</si>
  <si>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</si>
  <si>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</si>
  <si>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</si>
  <si>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</si>
  <si>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</si>
  <si>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</si>
  <si>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</si>
  <si>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</si>
  <si>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</si>
  <si>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</si>
  <si>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</si>
  <si>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</si>
  <si>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</si>
  <si>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</si>
  <si>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</si>
  <si>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</si>
  <si>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</si>
  <si>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</si>
  <si>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</si>
  <si>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</si>
  <si>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</si>
  <si>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</si>
  <si>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</si>
  <si>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</si>
  <si>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</si>
  <si>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</si>
  <si>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</si>
  <si>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</si>
  <si>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</si>
  <si>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</si>
  <si>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</si>
  <si>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</si>
  <si>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</si>
  <si>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</si>
  <si>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</si>
  <si>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</si>
  <si>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</si>
  <si>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</si>
  <si>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</si>
  <si>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</si>
  <si>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</si>
  <si>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</si>
  <si>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</si>
  <si>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</si>
  <si>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</si>
  <si>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</si>
  <si>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</si>
  <si>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</si>
  <si>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</si>
  <si>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</si>
  <si>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</si>
  <si>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</si>
  <si>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</si>
  <si>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</si>
  <si>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</si>
  <si>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</si>
  <si>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</si>
  <si>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</si>
  <si>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</si>
  <si>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</si>
  <si>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</si>
  <si>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</si>
  <si>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</si>
  <si>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</si>
  <si>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</si>
  <si>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</si>
  <si>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</si>
  <si>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</si>
  <si>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</si>
  <si>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</si>
  <si>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</si>
  <si>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</si>
  <si>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</si>
  <si>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</si>
  <si>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</si>
  <si>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</si>
  <si>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</si>
  <si>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</si>
  <si>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</si>
  <si>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</si>
  <si>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</si>
  <si>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</si>
  <si>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</si>
  <si>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</si>
  <si>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</si>
  <si>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</si>
  <si>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</si>
  <si>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</si>
  <si>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</si>
  <si>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</si>
  <si>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</si>
  <si>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</si>
  <si>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</si>
  <si>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</si>
  <si>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</si>
  <si>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</si>
  <si>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</si>
  <si>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</si>
  <si>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</si>
  <si>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</si>
  <si>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</si>
  <si>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</si>
  <si>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</si>
  <si>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</si>
  <si>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</si>
  <si>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</si>
  <si>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</si>
  <si>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</si>
  <si>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</si>
  <si>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</si>
  <si>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</si>
  <si>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</si>
  <si>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</si>
  <si>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</si>
  <si>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</si>
  <si>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</si>
  <si>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</si>
  <si>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</si>
  <si>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</si>
  <si>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</si>
  <si>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</si>
  <si>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</si>
  <si>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</si>
  <si>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</si>
  <si>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</si>
  <si>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</si>
  <si>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</si>
  <si>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</si>
  <si>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</si>
  <si>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</si>
  <si>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</si>
  <si>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</si>
  <si>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</si>
  <si>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</si>
  <si>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</si>
  <si>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</si>
  <si>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</si>
  <si>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</si>
  <si>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</si>
  <si>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</si>
  <si>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</si>
  <si>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</si>
  <si>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</si>
  <si>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</si>
  <si>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</si>
  <si>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</si>
  <si>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</si>
  <si>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</si>
  <si>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</si>
  <si>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</si>
  <si>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</si>
  <si>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</si>
  <si>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</si>
  <si>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</si>
  <si>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</si>
  <si>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</si>
  <si>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</si>
  <si>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</si>
  <si>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</si>
  <si>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</si>
  <si>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</si>
  <si>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</si>
  <si>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</si>
  <si>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</si>
  <si>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</si>
  <si>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</si>
  <si>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</si>
  <si>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</si>
  <si>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</si>
  <si>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</si>
  <si>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</si>
  <si>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</si>
  <si>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</si>
  <si>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</si>
  <si>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</si>
  <si>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</si>
  <si>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</si>
  <si>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</si>
  <si>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</si>
  <si>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</si>
  <si>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</si>
  <si>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</si>
  <si>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</si>
  <si>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</si>
  <si>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</si>
  <si>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</si>
  <si>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</si>
  <si>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</si>
  <si>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</si>
  <si>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</si>
  <si>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</si>
  <si>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</si>
  <si>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</si>
  <si>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</si>
  <si>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</si>
  <si>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</si>
  <si>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</si>
  <si>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</si>
  <si>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</si>
  <si>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</si>
  <si>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</si>
  <si>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</si>
  <si>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</si>
  <si>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</si>
  <si>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</si>
  <si>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</si>
  <si>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</si>
  <si>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</si>
  <si>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</si>
  <si>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</si>
  <si>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</si>
  <si>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</si>
  <si>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</si>
  <si>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</si>
  <si>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</si>
  <si>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</si>
  <si>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</si>
  <si>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</si>
  <si>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</si>
  <si>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</si>
  <si>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</si>
  <si>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</si>
  <si>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</si>
  <si>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</si>
  <si>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</si>
  <si>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</si>
  <si>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</si>
  <si>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</si>
  <si>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</si>
  <si>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</si>
  <si>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</si>
  <si>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</si>
  <si>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</si>
  <si>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</si>
  <si>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</si>
  <si>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</si>
  <si>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</si>
  <si>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</si>
  <si>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</si>
  <si>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</si>
  <si>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</si>
  <si>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</si>
  <si>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</si>
  <si>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</si>
  <si>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Produit 1.2:</t>
  </si>
  <si>
    <t>Activite 1.2.1</t>
  </si>
  <si>
    <t>Activite 1.2.2</t>
  </si>
  <si>
    <t>Activite 1.2.3</t>
  </si>
  <si>
    <t>Activite 1.2.6</t>
  </si>
  <si>
    <t>Activite 1.2.7</t>
  </si>
  <si>
    <t>Activite 1.2.8</t>
  </si>
  <si>
    <t>Produit 1.3:</t>
  </si>
  <si>
    <t>Activite 1.3.1</t>
  </si>
  <si>
    <t>Activite 1.3.2</t>
  </si>
  <si>
    <t>Activite 1.3.3</t>
  </si>
  <si>
    <t>Activite 1.3.4</t>
  </si>
  <si>
    <t>Activite 1.3.5</t>
  </si>
  <si>
    <t>Activite 1.3.7</t>
  </si>
  <si>
    <t>Activite 1.3.8</t>
  </si>
  <si>
    <t>Produit 1.4:</t>
  </si>
  <si>
    <t>Activite 1.4.1</t>
  </si>
  <si>
    <t>Activite 1.4.2</t>
  </si>
  <si>
    <t>Activite 1.4.3</t>
  </si>
  <si>
    <t>Activite 1.4.4</t>
  </si>
  <si>
    <t>Activite 1.4.7</t>
  </si>
  <si>
    <t>Activite 1.4.8</t>
  </si>
  <si>
    <t xml:space="preserve">RESULTAT 2: </t>
  </si>
  <si>
    <t>Produit 2.1</t>
  </si>
  <si>
    <t>Activite 2.1.1</t>
  </si>
  <si>
    <t>Activite 2.1.2</t>
  </si>
  <si>
    <t>Activite 2.1.3</t>
  </si>
  <si>
    <t>Activite 2.1.5</t>
  </si>
  <si>
    <t>Produit 2.2</t>
  </si>
  <si>
    <t>Activite 2.2.1</t>
  </si>
  <si>
    <t>Activite 2.2.3</t>
  </si>
  <si>
    <t>Activite 2.2.4</t>
  </si>
  <si>
    <t>Activite 2.2.6</t>
  </si>
  <si>
    <t>Activite 2.2.7</t>
  </si>
  <si>
    <t>Activite 2.2.8</t>
  </si>
  <si>
    <t>Produit 2.3</t>
  </si>
  <si>
    <t>Activite 2.3.1</t>
  </si>
  <si>
    <t>Activite 2.3.2</t>
  </si>
  <si>
    <t>Activite 2.3.3</t>
  </si>
  <si>
    <t>Activite 2.3.4</t>
  </si>
  <si>
    <t>Activite 2.3.5</t>
  </si>
  <si>
    <t>Activite 2.3.6</t>
  </si>
  <si>
    <t>Produit 2.4</t>
  </si>
  <si>
    <t>Activite 2.4.1</t>
  </si>
  <si>
    <t>Activite 2.4.2</t>
  </si>
  <si>
    <t>Activite 2.4.3</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</si>
  <si>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</si>
  <si>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</si>
  <si>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</si>
  <si>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</si>
  <si>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</si>
  <si>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</si>
  <si>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</si>
  <si>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</si>
  <si>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</si>
  <si>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</si>
  <si>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</si>
  <si>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</si>
  <si>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</si>
  <si>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</si>
  <si>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</si>
  <si>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</si>
  <si>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</si>
  <si>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</si>
  <si>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</si>
  <si>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</si>
  <si>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</si>
  <si>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</si>
  <si>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</si>
  <si>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</si>
  <si>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</si>
  <si>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</si>
  <si>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</si>
  <si>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</si>
  <si>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</si>
  <si>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</si>
  <si>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</si>
  <si>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</si>
  <si>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</si>
  <si>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</si>
  <si>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</si>
  <si>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</si>
  <si>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</si>
  <si>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</si>
  <si>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</si>
  <si>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</si>
  <si>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</si>
  <si>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</si>
  <si>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</si>
  <si>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</si>
  <si>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</si>
  <si>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</si>
  <si>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</si>
  <si>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</si>
  <si>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</si>
  <si>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</si>
  <si>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</si>
  <si>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</si>
  <si>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</si>
  <si>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</si>
  <si>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</si>
  <si>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</si>
  <si>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</si>
  <si>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</si>
  <si>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</si>
  <si>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</si>
  <si>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</si>
  <si>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</si>
  <si>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</si>
  <si>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</si>
  <si>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</si>
  <si>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</si>
  <si>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</si>
  <si>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</si>
  <si>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</si>
  <si>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</si>
  <si>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</si>
  <si>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</si>
  <si>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</si>
  <si>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</si>
  <si>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</si>
  <si>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</si>
  <si>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</si>
  <si>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</si>
  <si>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</si>
  <si>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</si>
  <si>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</si>
  <si>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</si>
  <si>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</si>
  <si>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</si>
  <si>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</si>
  <si>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</si>
  <si>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</si>
  <si>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</si>
  <si>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</si>
  <si>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</si>
  <si>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</si>
  <si>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</si>
  <si>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</si>
  <si>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</si>
  <si>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</si>
  <si>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</si>
  <si>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</si>
  <si>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</si>
  <si>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</si>
  <si>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</si>
  <si>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</si>
  <si>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</si>
  <si>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</si>
  <si>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</si>
  <si>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</si>
  <si>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</si>
  <si>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</si>
  <si>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</si>
  <si>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</si>
  <si>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</si>
  <si>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</si>
  <si>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</si>
  <si>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</si>
  <si>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</si>
  <si>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</si>
  <si>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</si>
  <si>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</si>
  <si>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</si>
  <si>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</si>
  <si>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</si>
  <si>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</si>
  <si>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</si>
  <si>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</si>
  <si>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</si>
  <si>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</si>
  <si>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</si>
  <si>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</si>
  <si>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</si>
  <si>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</si>
  <si>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</si>
  <si>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</si>
  <si>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</si>
  <si>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</si>
  <si>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</si>
  <si>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</si>
  <si>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</si>
  <si>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</si>
  <si>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</si>
  <si>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</si>
  <si>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</si>
  <si>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</si>
  <si>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</si>
  <si>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</si>
  <si>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</si>
  <si>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</si>
  <si>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</si>
  <si>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</si>
  <si>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</si>
  <si>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</si>
  <si>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</si>
  <si>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</si>
  <si>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</si>
  <si>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</si>
  <si>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</si>
  <si>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 xml:space="preserve">Les structures de prise de décision communautaires et de dialogue au niveau local intègrent la participation des groupes de jeunes comme élément essentiel de la cohésion pacifique  </t>
  </si>
  <si>
    <t>PNUD</t>
  </si>
  <si>
    <t>UNICEF</t>
  </si>
  <si>
    <t>UNFPA</t>
  </si>
  <si>
    <t>Les jeunes bénéficiaires du programme sont des agents catalyseurs de la paix et de la cohésion sociale à travers des initiatives sociales et civiques</t>
  </si>
  <si>
    <t>Un mécanisme de promotion des droits des jeunes, d’intermédiation et de consolidation de la paix incluant les jeunes est mis en place et soutenu</t>
  </si>
  <si>
    <t xml:space="preserve">Les jeunes hommes et femmes et les autorités locales, nationales collaborent à travers les comités locaux existants  afin de pérenniser l’existence de plateformes inclusives d’échange, de redevabilité, et de prise de décision. </t>
  </si>
  <si>
    <t xml:space="preserve"> Des clubs, associations et groupes organisés de jeunes filles sont renforcés sur le leadership et la cohésion sociale et mènent des actions de conscientisation sur les droits, l’autonomisation et la  participation des filles dans 20 communes</t>
  </si>
  <si>
    <t>Les échanges inclusifs inter et intra générationnels sur les bonnes pratiques de prévention et de gestion de conflits, impliquant les autorités administratives locales, religieuses, traditionnelles, les organisations de la société civile et les jeunes sont organisés par les comités locaux de paix, et au sein des instances de décision au niveau préfectoral et communal</t>
  </si>
  <si>
    <t>Des actions de médiation et de plaidoyer sont menées par les jeunes hommes et femmes au sein des comités de jeunes auprès des communautés en faveur de la cohésion sociale et du mieux vivre ensemble.</t>
  </si>
  <si>
    <t xml:space="preserve">Une enquête de base pour recueillir les aspirations et motivations des jeunes en matière de consolidation de la paix et de prévention des conflits est conduite </t>
  </si>
  <si>
    <t xml:space="preserve">Renforcer les capacités des organisations de jeunes au niveau local sur la participation, la cohésion sociale et le plaidoyer pour intégrer les besoins des jeunes en matière de participation dans les mécanismes de prise de décision au niveau local et national </t>
  </si>
  <si>
    <t>Faire une cartographie des clubs /associations de jeunes filles existantes</t>
  </si>
  <si>
    <t xml:space="preserve">Renforcer les mécanismes de concertation/consultation des adolescents au niveau local pour la consolidation de la paix pour les échanges inclusifs sur les bonnes pratiques de prévention et de gestion de conflits </t>
  </si>
  <si>
    <t>Appuyer l'élaboration et la mise en œuvre des plans de travail des Jeunes et adolescents pair éducateurs formés en Compétence de vie courante sur les causeries éducatives avec leurs pairs sur la prévention et la gestion des conflits (UNICEF)</t>
  </si>
  <si>
    <t xml:space="preserve">Renforcer les capacités de 200 jeunes de 20 communes ciblées dans la réalisation de spots vidéo, l’utilisation des réseaux sociaux et services en ligne pour la consolidation de la paix </t>
  </si>
  <si>
    <t xml:space="preserve">Former les jeunes et adolescents extra-scolaires, y compris ceux en conflit avec la loi, sur les droits de l'enfants, y compris dans la recherche de solution aux conflits, la prévention des violences basées sur le genre </t>
  </si>
  <si>
    <t xml:space="preserve">Organiser des rencontres périodiques d'échanges inter jeunes sur les différentes thématiques : accès à la justice, violences basées sur le genre </t>
  </si>
  <si>
    <t xml:space="preserve">Mettre à jour et reproduire une brochure sur le code de l'enfants simplifié pour les enfants et adolescents </t>
  </si>
  <si>
    <t>Accompagner les jeunes et les organisations de jeunes à sensibiliser et à former au moins 500 acteurs locaux (autorités, élus locaux, leaders communautaires, etc.) sur : la chefferie traditionnelle, la loi sur le foncier, la préservation des forêts</t>
  </si>
  <si>
    <t xml:space="preserve">Organiser 3 ateliers régionaux pour mettre en place un code de déontologie et de bonne conduite pour les jeunes de la plateforme </t>
  </si>
  <si>
    <t xml:space="preserve">Développer avec les jeunes des initiatives sociales et citoyennes en vue de la promotion de la tolérance et de paix dans les collectivités locales d'intervention du projet </t>
  </si>
  <si>
    <t xml:space="preserve">Elaborer la cartographie des opportunités dans les communes d'intervention du projet </t>
  </si>
  <si>
    <t xml:space="preserve">Subventionner des microprojets connecteurs susceptibles de permettre aux jeunes bénéficiaires d’entreprendre ensemble et de continuer à œuvrer ensemble pour la cohésion sociale </t>
  </si>
  <si>
    <t xml:space="preserve">Renforcer les capacités des jeunes sur les opportunités d’emploi et d’entreprenariat et les possibilités d’accès aux 20% de marchés publics réservés aux jeunes et aux femmes </t>
  </si>
  <si>
    <t>Organiser quatre campagnes digitales avec les organisations/réseaux de jeunes sur la consolidation de la paix (UNFPA)</t>
  </si>
  <si>
    <t>Produit total 1.4</t>
  </si>
  <si>
    <t>Produit totaln 1.2</t>
  </si>
  <si>
    <t>Produit total 1.1</t>
  </si>
  <si>
    <t>Produit total 2.1</t>
  </si>
  <si>
    <t>Produit total 2.2</t>
  </si>
  <si>
    <t>Sensibiliser/Former 350 personnes sur les résolutions 1325, 1820 et 2250 et 2419 des Nations Unies relatives à l’implication des femmes et des jeunes dans la consolidation de la paix (100 des structures centrales et déconcentrées de la Jeunesse, de l’administration territoriale, de la promotion de la femme et des collectivités locales; 200 jeunes dont 50% de filles et 50 des professionnels des médias</t>
  </si>
  <si>
    <t>Activite 2.2.2</t>
  </si>
  <si>
    <t>Mettre en place/renforcer dans les communes d'intervention du projet des plateformes d'échanges entre les conseils municipaux et les jeunes et renforcer leurs capacités sur les approches sensibles aux préoccupations des jeunes en vue de la prise en compte des préoccupations des jeunes dans l'élaboration des plans communaux de développement (UNICEF)</t>
  </si>
  <si>
    <t xml:space="preserve">Renforcer les capacités citoyennes des jeunes à vulgariser dans leur localité des messages de paix, de vivre ensemble et à organiser des rencontres de plaidoyer et de médication menées par les jeunes femmes et hommes au sein des communauté </t>
  </si>
  <si>
    <t xml:space="preserve">Organiser des dialogues intra et intergénérationnelles et élaborer et valider une Charte de Confiance Intergénérationnelle (CCI) entre les communes et les jeunes leaders pour la participation de ces derniers à la prise de décision et la promotion de la cohésion sociale </t>
  </si>
  <si>
    <t>Un plaidoyer national coordonné est mené en collaboration avec les associations de jeunes et les réseaux de jeunes existants sur les questions de paix et développement et de participation des jeunes dans les instances de prise de décision aux niveaux national et local (UNICEF)</t>
  </si>
  <si>
    <t xml:space="preserve">Accompagner les clubs de leadership et cohésion des filles sur des activités de sensibilisation de masse et des initiatives porte à porte de prévention des conflits et de promotion de la tolérance et du vivre ensemble </t>
  </si>
  <si>
    <t xml:space="preserve">Former des professionnels des médias publics, privés et communautaires sur la gestion des rumeurs, les stéréotypes, la communication positive,  et le journalisme sensible à la paix. et sur le dispositif juridique relatif aux Fake news, les discours de haine sur les réseaux sociaux </t>
  </si>
  <si>
    <t>Activite 2.1.4</t>
  </si>
  <si>
    <t xml:space="preserve">Activité 2.3.2
 Organiser des campagnes de sensibilisation et de mobilisation communautaire par les jeunes sur la prévention et la gestion des conflits pour la consolidation de la paix
</t>
  </si>
  <si>
    <t>Les jeunes jouent un rôle de premier plan dans la conception et la réalisation d’activités inter communautaires l'analyse des conflits locaux et dans la recherche de solutions sur des thématiques sélectionnées par les jeunes en étroite collaboration avec les collectivités locales notamment l’accès à la justice, les conflits fonciers, les violences basées sur le genre, les relations civilo-militaires</t>
  </si>
  <si>
    <t>Des initiatives sociales et citoyennes innovantes sont mises en œuvre par les jeunes dans une optique de promotion du vivre ensemble, de valeur de tolérances et de paix valeurs de tolérance et de paix dans les localités ciblées en appui aux plans de développement des communes (à travers l’ANVT)</t>
  </si>
  <si>
    <t>Les initiatives communautaires et socioéconomiques favorisant la consolidation de la paix et alignées aux priorités des communes sont appuyées par les jeunes</t>
  </si>
  <si>
    <t>Doter en équipements les structures de promotion des droits des jeunes et de prévention et la gestion des conflits pour améliorer leur fonctionement</t>
  </si>
  <si>
    <t>Mettre en  place des plateformes d’échanges, de partage de connaissances et de bonnes pratiques entre les CLP, les CIPLEV, les jeunes et les conseillers municipaux afin de prendre en compte les préoccupations des jeunes dans les plans de développement communaux</t>
  </si>
  <si>
    <t>Accompagner 20 communes à mettre en place des espaces/ateliers de travail au profit des jeunes et femmes artisans en situation de vulnérabilité</t>
  </si>
  <si>
    <t>Doter 40 Clubs dans 20 Communes identifiées en équipements et outils de communication innovantes pour la prévention des conflits et la consolidation de la cohésion sociale</t>
  </si>
  <si>
    <t>Appuyer/équiper les médias publics, privés et communautaires dans la production et la diffusion des émissions et  spots  par des jeunes (filles et garçons) et les leaders sur l’implication de la jeune fille dans le règlement des conflits et la consolidation de la paix et la diffusion des bonnes pratiques de gestion des conflits dans les communes du projet  (UNICEF, UNFPA, PNUD)</t>
  </si>
  <si>
    <t xml:space="preserve">Doter en équipements et renforcer les bureaux du citoyen prévus par la loi de la décentralisation  en vue d'appuyer le dialogue entre les jeunes et le conseil municipal </t>
  </si>
  <si>
    <t>Accompagner les jeunes, les confessions réligieuses et les leaders comunautaires dans des activvités de sensibilistion et de promotion de la cohésion sociale et de prévention des conflits</t>
  </si>
  <si>
    <t>Appuyer le developpement du leadership et de l'innovation d'une cohorte de 20  jeunes  en vue d’une meilleure appropriation du concept de paix et de cohésion sociale</t>
  </si>
  <si>
    <t>0rganiser des compétitions sportives, théatrales de musique, et des actions citoyennes intercommunautaires pour renforcer la cohésion sociale  (UNFPA)</t>
  </si>
  <si>
    <t>Total réaménagé en 2022</t>
  </si>
  <si>
    <t>Total en 2021</t>
  </si>
  <si>
    <t>sous total réaménagé en 2022</t>
  </si>
  <si>
    <r>
      <t xml:space="preserve">Recip Agency 1
</t>
    </r>
    <r>
      <rPr>
        <b/>
        <sz val="12"/>
        <color rgb="FF0070C0"/>
        <rFont val="Calibri"/>
        <family val="2"/>
        <scheme val="minor"/>
      </rPr>
      <t>ORIGINAL</t>
    </r>
  </si>
  <si>
    <r>
      <t xml:space="preserve">Recip Agency 1
</t>
    </r>
    <r>
      <rPr>
        <b/>
        <sz val="12"/>
        <color rgb="FFFF0000"/>
        <rFont val="Calibri"/>
        <family val="2"/>
        <scheme val="minor"/>
      </rPr>
      <t>NCE</t>
    </r>
  </si>
  <si>
    <r>
      <t xml:space="preserve">TOTAL
</t>
    </r>
    <r>
      <rPr>
        <b/>
        <sz val="12"/>
        <color rgb="FFFF0000"/>
        <rFont val="Calibri"/>
        <family val="2"/>
        <scheme val="minor"/>
      </rPr>
      <t>NCE</t>
    </r>
  </si>
  <si>
    <r>
      <t xml:space="preserve">TOTAL
</t>
    </r>
    <r>
      <rPr>
        <b/>
        <sz val="12"/>
        <color rgb="FF0070C0"/>
        <rFont val="Calibri"/>
        <family val="2"/>
        <scheme val="minor"/>
      </rPr>
      <t>ORIGINAL</t>
    </r>
  </si>
  <si>
    <r>
      <t xml:space="preserve">Recip Agency 3
</t>
    </r>
    <r>
      <rPr>
        <b/>
        <sz val="12"/>
        <color rgb="FFFF0000"/>
        <rFont val="Calibri"/>
        <family val="2"/>
        <scheme val="minor"/>
      </rPr>
      <t>NCE</t>
    </r>
  </si>
  <si>
    <r>
      <t xml:space="preserve">Recip Agency 3
</t>
    </r>
    <r>
      <rPr>
        <b/>
        <sz val="12"/>
        <color rgb="FF0070C0"/>
        <rFont val="Calibri"/>
        <family val="2"/>
        <scheme val="minor"/>
      </rPr>
      <t>ORIGINAL</t>
    </r>
  </si>
  <si>
    <r>
      <t xml:space="preserve">Recip Agency 2
</t>
    </r>
    <r>
      <rPr>
        <b/>
        <sz val="12"/>
        <color rgb="FFFF0000"/>
        <rFont val="Calibri"/>
        <family val="2"/>
        <scheme val="minor"/>
      </rPr>
      <t>NCE</t>
    </r>
  </si>
  <si>
    <r>
      <t xml:space="preserve">Recip Agency 2
</t>
    </r>
    <r>
      <rPr>
        <b/>
        <sz val="12"/>
        <color rgb="FF0070C0"/>
        <rFont val="Calibri"/>
        <family val="2"/>
        <scheme val="minor"/>
      </rPr>
      <t>ORIGINAL</t>
    </r>
  </si>
  <si>
    <t>Total original</t>
  </si>
  <si>
    <t>Total NCE</t>
  </si>
  <si>
    <t>PNUD NCE</t>
  </si>
  <si>
    <t>UNICEF NCE</t>
  </si>
  <si>
    <t>UNFPA NCE</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</si>
  <si>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</si>
  <si>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</si>
  <si>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Note: Le PBF n'accepte pas les projets avec moins de 5% pour le S&amp;E et moins 15% pour le GEWE. Ces chiffres apparaîtront en rouge si ce seuil minimum n'est pas atteint.</t>
  </si>
  <si>
    <t xml:space="preserve">Niveau de depense/ engagement actuel </t>
  </si>
  <si>
    <t>NCE PNUD en 2022</t>
  </si>
  <si>
    <t>NCE UNICEF en 2022</t>
  </si>
  <si>
    <t>NCE UNFPA en 2022</t>
  </si>
  <si>
    <t>PNUD/UNICEF/UNFPA</t>
  </si>
  <si>
    <t>Niveau de depense/ engagement actuel des 3 agences recipiendaires</t>
  </si>
  <si>
    <t>En juin 2022 PNUD</t>
  </si>
  <si>
    <t>En juin 2022 UNICEF</t>
  </si>
  <si>
    <t>En juin 2022 UNFPA</t>
  </si>
  <si>
    <t>Total réalisé par les 3 agences en juin 2022</t>
  </si>
  <si>
    <t>Réalisations en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</si>
</sst>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0.00_);_(&quot;$&quot;* \(#,##0.00\);_(&quot;$&quot;* &quot;-&quot;??_);_(@_)"/>
    <numFmt numFmtId="165" formatCode="_-* #,##0.00\ _C_F_A_-;\-* #,##0.00\ _C_F_A_-;_-* &quot;-&quot;??\ _C_F_A_-;_-@_-"/>
    <numFmt numFmtId="166" formatCode="_(&quot;$&quot;* #,##0_);_(&quot;$&quot;* \(#,##0\);_(&quot;$&quot;*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36"/>
      <name val="Calibri"/>
      <family val="2"/>
      <scheme val="minor"/>
    </font>
    <font>
      <b/>
      <sz val="12"/>
      <name val="Calibri"/>
      <family val="2"/>
      <scheme val="minor"/>
    </font>
    <font>
      <sz val="12"/>
      <name val="Calibri"/>
      <family val="2"/>
      <scheme val="minor"/>
    </font>
    <font>
      <b/>
      <sz val="11"/>
      <name val="Calibri"/>
      <family val="2"/>
      <scheme val="minor"/>
    </font>
    <font>
      <b/>
      <sz val="28"/>
      <color rgb="FFFF0000"/>
      <name val="Calibri"/>
      <family val="2"/>
      <scheme val="minor"/>
    </font>
    <font>
      <b/>
      <sz val="36"/>
      <color rgb="FFFF0000"/>
      <name val="Calibri"/>
      <family val="2"/>
      <scheme val="minor"/>
    </font>
    <font>
      <b/>
      <sz val="12"/>
      <color rgb="FF0070C0"/>
      <name val="Calibri"/>
      <family val="2"/>
      <scheme val="minor"/>
    </font>
    <font>
      <sz val="12"/>
      <name val="Calibri"/>
      <family val="2"/>
    </font>
    <font>
      <b/>
      <sz val="12"/>
      <name val="Calibri"/>
      <family val="2"/>
    </font>
    <font>
      <i/>
      <u/>
      <sz val="12"/>
      <name val="Times New Roman"/>
      <family val="1"/>
    </font>
    <font>
      <sz val="8"/>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theme="8"/>
        <bgColor indexed="64"/>
      </patternFill>
    </fill>
    <fill>
      <patternFill patternType="solid">
        <fgColor theme="7"/>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cellStyleXfs>
  <cellXfs count="499">
    <xf numFmtId="0" fontId="0" fillId="0" borderId="0" xfId="0"/>
    <xf numFmtId="0" fontId="0" fillId="0" borderId="0" xfId="0" applyBorder="1"/>
    <xf numFmtId="0" fontId="7" fillId="0" borderId="0" xfId="0" applyFont="1" applyFill="1" applyBorder="1" applyAlignment="1">
      <alignment vertical="center" wrapText="1"/>
    </xf>
    <xf numFmtId="0" fontId="2" fillId="2" borderId="12" xfId="0"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5" borderId="3"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1" fillId="6" borderId="17" xfId="0" applyFont="1" applyFill="1" applyBorder="1" applyAlignment="1">
      <alignment wrapText="1"/>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1" fillId="6" borderId="15"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0" borderId="3" xfId="1" applyFont="1" applyBorder="1" applyAlignment="1" applyProtection="1">
      <alignment horizontal="center" vertical="center" wrapText="1"/>
      <protection locked="0"/>
    </xf>
    <xf numFmtId="164" fontId="0" fillId="0" borderId="0" xfId="1" applyFont="1" applyBorder="1" applyAlignment="1">
      <alignment wrapText="1"/>
    </xf>
    <xf numFmtId="164" fontId="0" fillId="0" borderId="0" xfId="1" applyFont="1" applyFill="1" applyBorder="1" applyAlignment="1">
      <alignment wrapText="1"/>
    </xf>
    <xf numFmtId="164" fontId="15" fillId="0" borderId="0" xfId="1" applyFont="1" applyBorder="1" applyAlignment="1">
      <alignment wrapText="1"/>
    </xf>
    <xf numFmtId="164" fontId="11" fillId="6" borderId="15" xfId="1"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164" fontId="23" fillId="3" borderId="0" xfId="1" applyFont="1" applyFill="1" applyBorder="1" applyAlignment="1" applyProtection="1">
      <alignment vertical="center" wrapText="1"/>
      <protection locked="0"/>
    </xf>
    <xf numFmtId="164" fontId="22" fillId="3" borderId="0" xfId="0" applyNumberFormat="1" applyFont="1" applyFill="1" applyBorder="1" applyAlignment="1">
      <alignment vertical="center" wrapText="1"/>
    </xf>
    <xf numFmtId="9" fontId="22" fillId="3" borderId="0" xfId="2" applyFont="1" applyFill="1" applyBorder="1" applyAlignment="1">
      <alignment wrapText="1"/>
    </xf>
    <xf numFmtId="0" fontId="24" fillId="3" borderId="0" xfId="0" applyFont="1" applyFill="1" applyBorder="1" applyAlignment="1">
      <alignment horizontal="center" vertical="center" wrapText="1"/>
    </xf>
    <xf numFmtId="164" fontId="22" fillId="3" borderId="0" xfId="2" applyNumberFormat="1" applyFont="1" applyFill="1" applyBorder="1" applyAlignment="1">
      <alignment wrapText="1"/>
    </xf>
    <xf numFmtId="0" fontId="17" fillId="3" borderId="0" xfId="0" applyFont="1" applyFill="1" applyBorder="1" applyAlignment="1">
      <alignment horizontal="center" vertical="center" wrapText="1"/>
    </xf>
    <xf numFmtId="0" fontId="2" fillId="8" borderId="3"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left" vertical="top" wrapText="1"/>
      <protection locked="0"/>
    </xf>
    <xf numFmtId="0" fontId="0" fillId="8" borderId="0" xfId="0" applyFont="1" applyFill="1" applyBorder="1" applyAlignment="1">
      <alignment wrapText="1"/>
    </xf>
    <xf numFmtId="0" fontId="17" fillId="9" borderId="0" xfId="0" applyFont="1" applyFill="1" applyBorder="1" applyAlignment="1">
      <alignment wrapText="1"/>
    </xf>
    <xf numFmtId="0" fontId="22" fillId="9" borderId="3" xfId="0" applyFont="1" applyFill="1" applyBorder="1" applyAlignment="1" applyProtection="1">
      <alignment horizontal="center" vertical="center" wrapText="1"/>
    </xf>
    <xf numFmtId="0" fontId="22" fillId="9" borderId="3" xfId="0" applyFont="1" applyFill="1" applyBorder="1" applyAlignment="1" applyProtection="1">
      <alignment horizontal="center" vertical="center" wrapText="1"/>
      <protection locked="0"/>
    </xf>
    <xf numFmtId="164" fontId="23" fillId="9" borderId="3" xfId="1" applyNumberFormat="1" applyFont="1" applyFill="1" applyBorder="1" applyAlignment="1" applyProtection="1">
      <alignment horizontal="center" vertical="center" wrapText="1"/>
      <protection locked="0"/>
    </xf>
    <xf numFmtId="164" fontId="22" fillId="9" borderId="3" xfId="1" applyNumberFormat="1" applyFont="1" applyFill="1" applyBorder="1" applyAlignment="1" applyProtection="1">
      <alignment horizontal="center" vertical="center" wrapText="1"/>
    </xf>
    <xf numFmtId="164" fontId="22" fillId="9" borderId="5" xfId="1" applyNumberFormat="1" applyFont="1" applyFill="1" applyBorder="1" applyAlignment="1" applyProtection="1">
      <alignment horizontal="center" vertical="center" wrapText="1"/>
    </xf>
    <xf numFmtId="164" fontId="23" fillId="9" borderId="0" xfId="1" applyFont="1" applyFill="1" applyBorder="1" applyAlignment="1" applyProtection="1">
      <alignment horizontal="center" vertical="center" wrapText="1"/>
      <protection locked="0"/>
    </xf>
    <xf numFmtId="164" fontId="23" fillId="9" borderId="0" xfId="1" applyFont="1" applyFill="1" applyBorder="1" applyAlignment="1" applyProtection="1">
      <alignment vertical="center" wrapText="1"/>
      <protection locked="0"/>
    </xf>
    <xf numFmtId="164" fontId="23" fillId="9" borderId="3" xfId="1" applyFont="1" applyFill="1" applyBorder="1" applyAlignment="1" applyProtection="1">
      <alignment vertical="center" wrapText="1"/>
      <protection locked="0"/>
    </xf>
    <xf numFmtId="164" fontId="22" fillId="9" borderId="3" xfId="1" applyFont="1" applyFill="1" applyBorder="1" applyAlignment="1" applyProtection="1">
      <alignment horizontal="center" vertical="center" wrapText="1"/>
    </xf>
    <xf numFmtId="0" fontId="22" fillId="9" borderId="3" xfId="1" applyNumberFormat="1" applyFont="1" applyFill="1" applyBorder="1" applyAlignment="1" applyProtection="1">
      <alignment horizontal="center" vertical="center" wrapText="1"/>
    </xf>
    <xf numFmtId="164" fontId="23" fillId="9" borderId="3" xfId="0" applyNumberFormat="1" applyFont="1" applyFill="1" applyBorder="1" applyAlignment="1" applyProtection="1">
      <alignment vertical="center" wrapText="1"/>
    </xf>
    <xf numFmtId="164" fontId="22" fillId="9" borderId="13" xfId="1" applyFont="1" applyFill="1" applyBorder="1" applyAlignment="1" applyProtection="1">
      <alignment vertical="center" wrapText="1"/>
    </xf>
    <xf numFmtId="164" fontId="22" fillId="9" borderId="4" xfId="1" applyFont="1" applyFill="1" applyBorder="1" applyAlignment="1" applyProtection="1">
      <alignment vertical="center" wrapText="1"/>
    </xf>
    <xf numFmtId="0" fontId="0" fillId="10" borderId="0" xfId="0" applyFont="1" applyFill="1" applyBorder="1" applyAlignment="1">
      <alignment wrapText="1"/>
    </xf>
    <xf numFmtId="0" fontId="2" fillId="10" borderId="3"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protection locked="0"/>
    </xf>
    <xf numFmtId="0" fontId="0" fillId="3" borderId="0" xfId="0" applyFont="1" applyFill="1" applyBorder="1" applyAlignment="1">
      <alignment horizontal="center" wrapText="1"/>
    </xf>
    <xf numFmtId="0" fontId="17" fillId="3" borderId="0" xfId="0" applyFont="1" applyFill="1" applyBorder="1" applyAlignment="1">
      <alignment horizontal="center" wrapText="1"/>
    </xf>
    <xf numFmtId="0" fontId="17" fillId="3" borderId="0" xfId="0" applyFont="1" applyFill="1" applyBorder="1" applyAlignment="1">
      <alignment wrapText="1"/>
    </xf>
    <xf numFmtId="0" fontId="21" fillId="3" borderId="0" xfId="0" applyFont="1" applyFill="1" applyBorder="1" applyAlignment="1">
      <alignment wrapText="1"/>
    </xf>
    <xf numFmtId="0" fontId="20" fillId="3" borderId="0" xfId="0" applyFont="1" applyFill="1" applyBorder="1" applyAlignment="1">
      <alignment wrapText="1"/>
    </xf>
    <xf numFmtId="0" fontId="23" fillId="3" borderId="3" xfId="0" applyFont="1" applyFill="1" applyBorder="1" applyAlignment="1" applyProtection="1">
      <alignment vertical="top" wrapText="1"/>
      <protection locked="0"/>
    </xf>
    <xf numFmtId="0" fontId="9" fillId="3" borderId="0" xfId="0" applyFont="1" applyFill="1" applyBorder="1" applyAlignment="1">
      <alignment wrapText="1"/>
    </xf>
    <xf numFmtId="0" fontId="9" fillId="3" borderId="0" xfId="0" applyFont="1" applyFill="1" applyBorder="1" applyAlignment="1">
      <alignment horizontal="center" wrapText="1"/>
    </xf>
    <xf numFmtId="0" fontId="10" fillId="10" borderId="3" xfId="0" applyFont="1" applyFill="1" applyBorder="1" applyAlignment="1" applyProtection="1">
      <alignment horizontal="center" vertical="center" wrapText="1"/>
      <protection locked="0"/>
    </xf>
    <xf numFmtId="0" fontId="9" fillId="10" borderId="0" xfId="0" applyFont="1" applyFill="1" applyBorder="1" applyAlignment="1">
      <alignment wrapText="1"/>
    </xf>
    <xf numFmtId="0" fontId="26" fillId="3" borderId="0" xfId="0" applyFont="1" applyFill="1" applyBorder="1" applyAlignment="1">
      <alignment horizontal="left" vertical="top" wrapText="1"/>
    </xf>
    <xf numFmtId="0" fontId="10" fillId="8" borderId="3" xfId="0" applyFont="1" applyFill="1" applyBorder="1" applyAlignment="1" applyProtection="1">
      <alignment horizontal="center" vertical="center" wrapText="1"/>
      <protection locked="0"/>
    </xf>
    <xf numFmtId="0" fontId="9" fillId="8" borderId="0" xfId="0" applyFont="1" applyFill="1" applyBorder="1" applyAlignment="1">
      <alignment wrapText="1"/>
    </xf>
    <xf numFmtId="0" fontId="9" fillId="0" borderId="0" xfId="0" applyFont="1" applyBorder="1" applyAlignment="1">
      <alignment wrapText="1"/>
    </xf>
    <xf numFmtId="0" fontId="26" fillId="0" borderId="0" xfId="0" applyFont="1" applyBorder="1" applyAlignment="1">
      <alignment wrapText="1"/>
    </xf>
    <xf numFmtId="0" fontId="25" fillId="6" borderId="15" xfId="0" applyFont="1" applyFill="1" applyBorder="1" applyAlignment="1">
      <alignment wrapText="1"/>
    </xf>
    <xf numFmtId="0" fontId="9" fillId="0" borderId="0" xfId="0" applyFont="1" applyFill="1" applyBorder="1" applyAlignment="1">
      <alignment horizontal="center" wrapText="1"/>
    </xf>
    <xf numFmtId="0" fontId="10" fillId="2" borderId="3" xfId="0" applyFont="1" applyFill="1" applyBorder="1" applyAlignment="1" applyProtection="1">
      <alignment horizontal="center" vertical="center" wrapText="1"/>
    </xf>
    <xf numFmtId="0" fontId="26" fillId="3" borderId="0" xfId="0" applyFont="1" applyFill="1" applyBorder="1" applyAlignment="1">
      <alignment wrapText="1"/>
    </xf>
    <xf numFmtId="0" fontId="10" fillId="9" borderId="3" xfId="0" applyFont="1" applyFill="1" applyBorder="1" applyAlignment="1" applyProtection="1">
      <alignment horizontal="center" vertical="center" wrapText="1"/>
      <protection locked="0"/>
    </xf>
    <xf numFmtId="0" fontId="9" fillId="9" borderId="0" xfId="0" applyFont="1" applyFill="1" applyBorder="1" applyAlignment="1">
      <alignment wrapText="1"/>
    </xf>
    <xf numFmtId="164" fontId="22" fillId="2" borderId="4" xfId="1" applyFont="1" applyFill="1" applyBorder="1" applyAlignment="1" applyProtection="1">
      <alignment vertical="center" wrapText="1"/>
    </xf>
    <xf numFmtId="164" fontId="22" fillId="2" borderId="13" xfId="1" applyFont="1" applyFill="1" applyBorder="1" applyAlignment="1" applyProtection="1">
      <alignment vertical="center" wrapText="1"/>
    </xf>
    <xf numFmtId="0" fontId="22" fillId="9" borderId="38" xfId="0" applyFont="1" applyFill="1" applyBorder="1" applyAlignment="1" applyProtection="1">
      <alignment horizontal="center" vertical="center" wrapText="1"/>
    </xf>
    <xf numFmtId="164" fontId="22" fillId="9" borderId="39" xfId="1" applyFont="1" applyFill="1" applyBorder="1" applyAlignment="1" applyProtection="1">
      <alignment vertical="center" wrapText="1"/>
    </xf>
    <xf numFmtId="164" fontId="22" fillId="8" borderId="3" xfId="1"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164" fontId="22" fillId="8" borderId="4" xfId="1" applyFont="1" applyFill="1" applyBorder="1" applyAlignment="1" applyProtection="1">
      <alignment vertical="center" wrapText="1"/>
    </xf>
    <xf numFmtId="164" fontId="22" fillId="8" borderId="13" xfId="1" applyFont="1" applyFill="1" applyBorder="1" applyAlignment="1" applyProtection="1">
      <alignment vertical="center" wrapText="1"/>
    </xf>
    <xf numFmtId="164" fontId="22" fillId="10" borderId="3" xfId="1"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xf>
    <xf numFmtId="164" fontId="22" fillId="10" borderId="4" xfId="1" applyFont="1" applyFill="1" applyBorder="1" applyAlignment="1" applyProtection="1">
      <alignment vertical="center" wrapText="1"/>
    </xf>
    <xf numFmtId="164" fontId="22" fillId="10" borderId="13" xfId="1" applyFont="1" applyFill="1" applyBorder="1" applyAlignment="1" applyProtection="1">
      <alignment vertical="center" wrapText="1"/>
    </xf>
    <xf numFmtId="0" fontId="11" fillId="6" borderId="56" xfId="0" applyFont="1" applyFill="1" applyBorder="1" applyAlignment="1">
      <alignment wrapText="1"/>
    </xf>
    <xf numFmtId="0" fontId="2" fillId="2" borderId="38" xfId="0" applyFont="1" applyFill="1" applyBorder="1" applyAlignment="1">
      <alignment horizontal="center" vertical="center" wrapText="1"/>
    </xf>
    <xf numFmtId="164" fontId="22" fillId="3" borderId="3" xfId="2" applyNumberFormat="1" applyFont="1" applyFill="1" applyBorder="1" applyAlignment="1" applyProtection="1">
      <alignment wrapText="1"/>
    </xf>
    <xf numFmtId="10" fontId="22" fillId="3" borderId="3" xfId="2" applyNumberFormat="1" applyFont="1" applyFill="1" applyBorder="1" applyAlignment="1" applyProtection="1">
      <alignment wrapText="1"/>
    </xf>
    <xf numFmtId="0" fontId="4" fillId="6" borderId="0" xfId="0" applyFont="1" applyFill="1" applyBorder="1" applyAlignment="1">
      <alignment horizontal="left" vertical="center" wrapText="1"/>
    </xf>
    <xf numFmtId="0" fontId="18" fillId="0" borderId="0" xfId="0" applyFont="1" applyBorder="1" applyAlignment="1">
      <alignment horizontal="left" vertical="top"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13" fillId="6" borderId="0" xfId="0" applyFont="1" applyFill="1" applyBorder="1" applyAlignment="1">
      <alignment horizontal="left" wrapText="1"/>
    </xf>
    <xf numFmtId="0" fontId="11" fillId="6" borderId="0" xfId="0" applyFont="1" applyFill="1" applyBorder="1" applyAlignment="1">
      <alignment horizontal="left" wrapText="1"/>
    </xf>
    <xf numFmtId="0" fontId="2" fillId="2" borderId="3" xfId="0" applyFont="1" applyFill="1" applyBorder="1" applyAlignment="1">
      <alignment horizontal="left" wrapText="1"/>
    </xf>
    <xf numFmtId="0" fontId="10" fillId="2" borderId="3" xfId="1" applyNumberFormat="1" applyFont="1" applyFill="1" applyBorder="1" applyAlignment="1" applyProtection="1">
      <alignment horizontal="center" vertical="center" wrapText="1"/>
    </xf>
    <xf numFmtId="0" fontId="10" fillId="2" borderId="38" xfId="1" applyNumberFormat="1" applyFont="1" applyFill="1" applyBorder="1" applyAlignment="1" applyProtection="1">
      <alignment horizontal="center" vertical="center" wrapText="1"/>
    </xf>
    <xf numFmtId="165" fontId="6" fillId="3" borderId="0" xfId="0" applyNumberFormat="1" applyFont="1" applyFill="1" applyBorder="1" applyAlignment="1">
      <alignment wrapText="1"/>
    </xf>
    <xf numFmtId="166" fontId="6" fillId="2" borderId="38" xfId="0" applyNumberFormat="1" applyFont="1" applyFill="1" applyBorder="1" applyAlignment="1">
      <alignment wrapText="1"/>
    </xf>
    <xf numFmtId="166" fontId="1" fillId="2" borderId="38" xfId="0" applyNumberFormat="1" applyFont="1" applyFill="1" applyBorder="1" applyAlignment="1">
      <alignment wrapText="1"/>
    </xf>
    <xf numFmtId="166" fontId="6" fillId="2" borderId="46" xfId="0" applyNumberFormat="1" applyFont="1" applyFill="1" applyBorder="1" applyAlignment="1">
      <alignment wrapText="1"/>
    </xf>
    <xf numFmtId="166" fontId="2" fillId="2" borderId="37" xfId="0" applyNumberFormat="1" applyFont="1" applyFill="1" applyBorder="1" applyAlignment="1">
      <alignment wrapText="1"/>
    </xf>
    <xf numFmtId="166" fontId="6" fillId="2" borderId="5" xfId="0" applyNumberFormat="1" applyFont="1" applyFill="1" applyBorder="1" applyAlignment="1">
      <alignment wrapText="1"/>
    </xf>
    <xf numFmtId="166" fontId="6" fillId="2" borderId="29" xfId="1" applyNumberFormat="1" applyFont="1" applyFill="1" applyBorder="1" applyAlignment="1">
      <alignment wrapText="1"/>
    </xf>
    <xf numFmtId="166" fontId="6" fillId="2" borderId="16" xfId="0" applyNumberFormat="1" applyFont="1" applyFill="1" applyBorder="1" applyAlignment="1">
      <alignment wrapText="1"/>
    </xf>
    <xf numFmtId="166" fontId="2" fillId="2" borderId="13" xfId="1" applyNumberFormat="1" applyFont="1" applyFill="1" applyBorder="1" applyAlignment="1">
      <alignment wrapText="1"/>
    </xf>
    <xf numFmtId="166" fontId="2" fillId="2" borderId="14" xfId="1" applyNumberFormat="1" applyFont="1" applyFill="1" applyBorder="1" applyAlignment="1">
      <alignment wrapText="1"/>
    </xf>
    <xf numFmtId="166" fontId="2" fillId="2" borderId="3" xfId="1" applyNumberFormat="1" applyFont="1" applyFill="1" applyBorder="1" applyAlignment="1">
      <alignment vertical="center" wrapText="1"/>
    </xf>
    <xf numFmtId="166" fontId="2" fillId="2" borderId="9" xfId="2" applyNumberFormat="1" applyFont="1" applyFill="1" applyBorder="1" applyAlignment="1">
      <alignment vertical="center" wrapText="1"/>
    </xf>
    <xf numFmtId="166" fontId="3" fillId="2" borderId="13" xfId="0" applyNumberFormat="1" applyFont="1" applyFill="1" applyBorder="1"/>
    <xf numFmtId="166" fontId="1" fillId="2" borderId="3" xfId="1" applyNumberFormat="1" applyFont="1" applyFill="1" applyBorder="1" applyAlignment="1">
      <alignment wrapText="1"/>
    </xf>
    <xf numFmtId="166" fontId="1" fillId="2" borderId="16" xfId="0" applyNumberFormat="1" applyFont="1" applyFill="1" applyBorder="1" applyAlignment="1">
      <alignment wrapText="1"/>
    </xf>
    <xf numFmtId="0" fontId="23" fillId="0" borderId="0" xfId="0" applyFont="1" applyBorder="1" applyAlignment="1">
      <alignment wrapText="1"/>
    </xf>
    <xf numFmtId="0" fontId="22" fillId="2" borderId="13" xfId="0" applyFont="1" applyFill="1" applyBorder="1" applyAlignment="1">
      <alignment horizontal="left" wrapText="1"/>
    </xf>
    <xf numFmtId="164" fontId="22" fillId="2" borderId="13" xfId="0" applyNumberFormat="1" applyFont="1" applyFill="1" applyBorder="1" applyAlignment="1">
      <alignment horizontal="center" wrapText="1"/>
    </xf>
    <xf numFmtId="164" fontId="22" fillId="2" borderId="55" xfId="0" applyNumberFormat="1" applyFont="1" applyFill="1" applyBorder="1" applyAlignment="1">
      <alignment wrapText="1"/>
    </xf>
    <xf numFmtId="164" fontId="22" fillId="2" borderId="3" xfId="0" applyNumberFormat="1" applyFont="1" applyFill="1" applyBorder="1" applyAlignment="1">
      <alignment wrapText="1"/>
    </xf>
    <xf numFmtId="0" fontId="28" fillId="2" borderId="38" xfId="0" applyFont="1" applyFill="1" applyBorder="1" applyAlignment="1" applyProtection="1">
      <alignment vertical="center" wrapText="1"/>
    </xf>
    <xf numFmtId="164" fontId="23" fillId="0" borderId="38" xfId="0" applyNumberFormat="1" applyFont="1" applyBorder="1" applyAlignment="1" applyProtection="1">
      <alignment wrapText="1"/>
      <protection locked="0"/>
    </xf>
    <xf numFmtId="164" fontId="23" fillId="3" borderId="38" xfId="1" applyNumberFormat="1" applyFont="1" applyFill="1" applyBorder="1" applyAlignment="1" applyProtection="1">
      <alignment horizontal="center" vertical="center" wrapText="1"/>
      <protection locked="0"/>
    </xf>
    <xf numFmtId="0" fontId="28" fillId="2" borderId="3" xfId="0" applyFont="1" applyFill="1" applyBorder="1" applyAlignment="1" applyProtection="1">
      <alignment vertical="center" wrapText="1"/>
    </xf>
    <xf numFmtId="164" fontId="23" fillId="0" borderId="3" xfId="0" applyNumberFormat="1" applyFont="1" applyBorder="1" applyAlignment="1" applyProtection="1">
      <alignment wrapText="1"/>
      <protection locked="0"/>
    </xf>
    <xf numFmtId="164" fontId="23" fillId="3" borderId="3" xfId="1" applyNumberFormat="1" applyFont="1" applyFill="1" applyBorder="1" applyAlignment="1" applyProtection="1">
      <alignment horizontal="center" vertical="center" wrapText="1"/>
      <protection locked="0"/>
    </xf>
    <xf numFmtId="0" fontId="28" fillId="2" borderId="3" xfId="0" applyFont="1" applyFill="1" applyBorder="1" applyAlignment="1" applyProtection="1">
      <alignment vertical="center" wrapText="1"/>
      <protection locked="0"/>
    </xf>
    <xf numFmtId="164" fontId="22" fillId="4" borderId="3" xfId="1" applyFont="1" applyFill="1" applyBorder="1" applyAlignment="1" applyProtection="1">
      <alignment wrapText="1"/>
    </xf>
    <xf numFmtId="164" fontId="22" fillId="4" borderId="3" xfId="1" applyNumberFormat="1" applyFont="1" applyFill="1" applyBorder="1" applyAlignment="1">
      <alignment wrapText="1"/>
    </xf>
    <xf numFmtId="164" fontId="22" fillId="2" borderId="4" xfId="0" applyNumberFormat="1" applyFont="1" applyFill="1" applyBorder="1" applyAlignment="1">
      <alignment wrapText="1"/>
    </xf>
    <xf numFmtId="0" fontId="23" fillId="3" borderId="0" xfId="0" applyFont="1" applyFill="1" applyBorder="1" applyAlignment="1">
      <alignment wrapText="1"/>
    </xf>
    <xf numFmtId="164" fontId="22" fillId="3" borderId="4" xfId="1" applyFont="1" applyFill="1" applyBorder="1" applyAlignment="1" applyProtection="1">
      <alignment wrapText="1"/>
    </xf>
    <xf numFmtId="164" fontId="22" fillId="3" borderId="1" xfId="1" applyNumberFormat="1" applyFont="1" applyFill="1" applyBorder="1" applyAlignment="1">
      <alignment wrapText="1"/>
    </xf>
    <xf numFmtId="164" fontId="22" fillId="3" borderId="1" xfId="0" applyNumberFormat="1" applyFont="1" applyFill="1" applyBorder="1" applyAlignment="1">
      <alignment wrapText="1"/>
    </xf>
    <xf numFmtId="164" fontId="22" fillId="3" borderId="3" xfId="0" applyNumberFormat="1" applyFont="1" applyFill="1" applyBorder="1" applyAlignment="1">
      <alignment wrapText="1"/>
    </xf>
    <xf numFmtId="0" fontId="22" fillId="2" borderId="3" xfId="0" applyFont="1" applyFill="1" applyBorder="1" applyAlignment="1">
      <alignment horizontal="left" wrapText="1"/>
    </xf>
    <xf numFmtId="164" fontId="22" fillId="4" borderId="5" xfId="1" applyFont="1" applyFill="1" applyBorder="1" applyAlignment="1" applyProtection="1">
      <alignment wrapText="1"/>
    </xf>
    <xf numFmtId="164" fontId="22" fillId="4" borderId="5" xfId="1" applyNumberFormat="1" applyFont="1" applyFill="1" applyBorder="1" applyAlignment="1">
      <alignment wrapText="1"/>
    </xf>
    <xf numFmtId="0" fontId="23" fillId="0" borderId="4" xfId="0" applyFont="1" applyBorder="1" applyAlignment="1">
      <alignment wrapText="1"/>
    </xf>
    <xf numFmtId="0" fontId="23" fillId="3" borderId="1" xfId="0" applyFont="1" applyFill="1" applyBorder="1" applyAlignment="1">
      <alignment wrapText="1"/>
    </xf>
    <xf numFmtId="0" fontId="23" fillId="0" borderId="1" xfId="0" applyFont="1" applyBorder="1" applyAlignment="1">
      <alignment wrapText="1"/>
    </xf>
    <xf numFmtId="0" fontId="23" fillId="0" borderId="3" xfId="0" applyFont="1" applyBorder="1" applyAlignment="1">
      <alignment wrapText="1"/>
    </xf>
    <xf numFmtId="164" fontId="22" fillId="3" borderId="1" xfId="1" applyFont="1" applyFill="1" applyBorder="1" applyAlignment="1" applyProtection="1">
      <alignment wrapText="1"/>
    </xf>
    <xf numFmtId="164" fontId="22" fillId="2" borderId="46" xfId="0" applyNumberFormat="1" applyFont="1" applyFill="1" applyBorder="1" applyAlignment="1">
      <alignment wrapText="1"/>
    </xf>
    <xf numFmtId="0" fontId="23" fillId="0" borderId="0" xfId="0" applyFont="1" applyFill="1" applyBorder="1" applyAlignment="1">
      <alignment wrapText="1"/>
    </xf>
    <xf numFmtId="0" fontId="23" fillId="0" borderId="3" xfId="0" applyFont="1" applyFill="1" applyBorder="1" applyAlignment="1">
      <alignment wrapText="1"/>
    </xf>
    <xf numFmtId="164" fontId="23" fillId="2" borderId="55" xfId="0" applyNumberFormat="1" applyFont="1" applyFill="1" applyBorder="1" applyAlignment="1">
      <alignment wrapText="1"/>
    </xf>
    <xf numFmtId="0" fontId="22" fillId="2" borderId="3" xfId="0" applyFont="1" applyFill="1" applyBorder="1" applyAlignment="1">
      <alignment horizontal="center" wrapText="1"/>
    </xf>
    <xf numFmtId="0" fontId="22" fillId="2" borderId="11" xfId="0" applyFont="1" applyFill="1" applyBorder="1" applyAlignment="1">
      <alignment horizontal="center" wrapText="1"/>
    </xf>
    <xf numFmtId="164" fontId="22" fillId="2" borderId="3" xfId="1" applyFont="1" applyFill="1" applyBorder="1" applyAlignment="1" applyProtection="1">
      <alignment horizontal="center" vertical="center" wrapText="1"/>
    </xf>
    <xf numFmtId="164" fontId="22" fillId="2" borderId="61" xfId="1"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22" fillId="2" borderId="10" xfId="0" applyFont="1" applyFill="1" applyBorder="1" applyAlignment="1">
      <alignment horizontal="center" wrapText="1"/>
    </xf>
    <xf numFmtId="164" fontId="22" fillId="2" borderId="3" xfId="0" applyNumberFormat="1" applyFont="1" applyFill="1" applyBorder="1" applyAlignment="1">
      <alignment horizontal="center" wrapText="1"/>
    </xf>
    <xf numFmtId="164" fontId="22" fillId="2" borderId="46" xfId="0" applyNumberFormat="1" applyFont="1" applyFill="1" applyBorder="1" applyAlignment="1">
      <alignment horizontal="center" wrapText="1"/>
    </xf>
    <xf numFmtId="0" fontId="29" fillId="2" borderId="53" xfId="0" applyFont="1" applyFill="1" applyBorder="1" applyAlignment="1" applyProtection="1">
      <alignment vertical="center" wrapText="1"/>
    </xf>
    <xf numFmtId="166" fontId="23" fillId="2" borderId="38" xfId="0" applyNumberFormat="1" applyFont="1" applyFill="1" applyBorder="1" applyAlignment="1">
      <alignment wrapText="1"/>
    </xf>
    <xf numFmtId="166" fontId="22" fillId="2" borderId="46" xfId="0" applyNumberFormat="1" applyFont="1" applyFill="1" applyBorder="1" applyAlignment="1">
      <alignment wrapText="1"/>
    </xf>
    <xf numFmtId="0" fontId="29" fillId="2" borderId="54" xfId="0" applyFont="1" applyFill="1" applyBorder="1" applyAlignment="1" applyProtection="1">
      <alignment vertical="center" wrapText="1"/>
    </xf>
    <xf numFmtId="0" fontId="29" fillId="2" borderId="54" xfId="0" applyFont="1" applyFill="1" applyBorder="1" applyAlignment="1" applyProtection="1">
      <alignment vertical="center" wrapText="1"/>
      <protection locked="0"/>
    </xf>
    <xf numFmtId="166" fontId="23" fillId="2" borderId="3" xfId="0" applyNumberFormat="1" applyFont="1" applyFill="1" applyBorder="1" applyAlignment="1">
      <alignment wrapText="1"/>
    </xf>
    <xf numFmtId="0" fontId="23" fillId="2" borderId="8" xfId="0" applyFont="1" applyFill="1" applyBorder="1" applyAlignment="1" applyProtection="1">
      <alignment vertical="center" wrapText="1"/>
    </xf>
    <xf numFmtId="166" fontId="23" fillId="2" borderId="3" xfId="1" applyNumberFormat="1" applyFont="1" applyFill="1" applyBorder="1" applyAlignment="1">
      <alignment wrapText="1"/>
    </xf>
    <xf numFmtId="166" fontId="23" fillId="2" borderId="13" xfId="0" applyNumberFormat="1" applyFont="1" applyFill="1" applyBorder="1" applyAlignment="1">
      <alignment wrapText="1"/>
    </xf>
    <xf numFmtId="0" fontId="22" fillId="2" borderId="31" xfId="0" applyFont="1" applyFill="1" applyBorder="1" applyAlignment="1">
      <alignment wrapText="1"/>
    </xf>
    <xf numFmtId="166" fontId="22" fillId="2" borderId="32" xfId="0" applyNumberFormat="1" applyFont="1" applyFill="1" applyBorder="1" applyAlignment="1">
      <alignment wrapText="1"/>
    </xf>
    <xf numFmtId="166" fontId="22" fillId="2" borderId="32" xfId="3" applyNumberFormat="1" applyFont="1" applyFill="1" applyBorder="1" applyAlignment="1">
      <alignment wrapText="1"/>
    </xf>
    <xf numFmtId="166" fontId="22" fillId="2" borderId="62" xfId="0" applyNumberFormat="1" applyFont="1" applyFill="1" applyBorder="1" applyAlignment="1">
      <alignment wrapText="1"/>
    </xf>
    <xf numFmtId="0" fontId="23" fillId="5" borderId="3" xfId="0" applyFont="1" applyFill="1" applyBorder="1" applyAlignment="1" applyProtection="1">
      <alignment vertical="center" wrapText="1"/>
    </xf>
    <xf numFmtId="0" fontId="23" fillId="0" borderId="3" xfId="0" applyFont="1" applyBorder="1" applyAlignment="1" applyProtection="1">
      <alignment horizontal="left" vertical="top" wrapText="1"/>
      <protection locked="0"/>
    </xf>
    <xf numFmtId="164" fontId="23" fillId="10" borderId="3" xfId="1" applyNumberFormat="1" applyFont="1" applyFill="1" applyBorder="1" applyAlignment="1" applyProtection="1">
      <alignment horizontal="center" vertical="center" wrapText="1"/>
      <protection locked="0"/>
    </xf>
    <xf numFmtId="164" fontId="23" fillId="8" borderId="3" xfId="1" applyNumberFormat="1" applyFont="1" applyFill="1" applyBorder="1" applyAlignment="1" applyProtection="1">
      <alignment horizontal="center" vertical="center" wrapText="1"/>
      <protection locked="0"/>
    </xf>
    <xf numFmtId="164" fontId="23" fillId="2" borderId="3" xfId="1" applyNumberFormat="1" applyFont="1" applyFill="1" applyBorder="1" applyAlignment="1" applyProtection="1">
      <alignment horizontal="center" vertical="center" wrapText="1"/>
    </xf>
    <xf numFmtId="9" fontId="23" fillId="0" borderId="3" xfId="2" applyFont="1" applyBorder="1" applyAlignment="1" applyProtection="1">
      <alignment horizontal="center" vertical="center" wrapText="1"/>
      <protection locked="0"/>
    </xf>
    <xf numFmtId="164" fontId="23" fillId="0" borderId="3" xfId="1" applyFont="1" applyBorder="1" applyAlignment="1" applyProtection="1">
      <alignment horizontal="center" vertical="center" wrapText="1"/>
      <protection locked="0"/>
    </xf>
    <xf numFmtId="49" fontId="23" fillId="0" borderId="3" xfId="1" applyNumberFormat="1" applyFont="1" applyBorder="1" applyAlignment="1" applyProtection="1">
      <alignment horizontal="left" wrapText="1"/>
      <protection locked="0"/>
    </xf>
    <xf numFmtId="0" fontId="30" fillId="0" borderId="3" xfId="0" applyFont="1" applyBorder="1" applyAlignment="1">
      <alignment vertical="center" wrapText="1"/>
    </xf>
    <xf numFmtId="9" fontId="23" fillId="3" borderId="3" xfId="2" applyFont="1" applyFill="1" applyBorder="1" applyAlignment="1" applyProtection="1">
      <alignment horizontal="center" vertical="center" wrapText="1"/>
      <protection locked="0"/>
    </xf>
    <xf numFmtId="164" fontId="23" fillId="3" borderId="3" xfId="1" applyFont="1" applyFill="1" applyBorder="1" applyAlignment="1" applyProtection="1">
      <alignment horizontal="center" vertical="center" wrapText="1"/>
      <protection locked="0"/>
    </xf>
    <xf numFmtId="0" fontId="31" fillId="0" borderId="3" xfId="0" applyFont="1" applyBorder="1" applyAlignment="1">
      <alignment vertical="center"/>
    </xf>
    <xf numFmtId="49" fontId="23" fillId="3" borderId="3" xfId="1" applyNumberFormat="1" applyFont="1" applyFill="1" applyBorder="1" applyAlignment="1" applyProtection="1">
      <alignment horizontal="left" wrapText="1"/>
      <protection locked="0"/>
    </xf>
    <xf numFmtId="0" fontId="17" fillId="0" borderId="0" xfId="0" applyFont="1" applyBorder="1" applyAlignment="1">
      <alignment wrapText="1"/>
    </xf>
    <xf numFmtId="0" fontId="22" fillId="2" borderId="3" xfId="0" applyFont="1" applyFill="1" applyBorder="1" applyAlignment="1" applyProtection="1">
      <alignment vertical="center" wrapText="1"/>
    </xf>
    <xf numFmtId="164" fontId="22" fillId="10" borderId="3" xfId="1" applyNumberFormat="1" applyFont="1" applyFill="1" applyBorder="1" applyAlignment="1" applyProtection="1">
      <alignment horizontal="center" vertical="center" wrapText="1"/>
    </xf>
    <xf numFmtId="0" fontId="22" fillId="5" borderId="3" xfId="0" applyFont="1" applyFill="1" applyBorder="1" applyAlignment="1" applyProtection="1">
      <alignment vertical="center" wrapText="1"/>
    </xf>
    <xf numFmtId="0" fontId="23" fillId="0" borderId="3" xfId="0" applyFont="1" applyBorder="1" applyAlignment="1" applyProtection="1">
      <alignment horizontal="left" vertical="top" wrapText="1"/>
    </xf>
    <xf numFmtId="164" fontId="22" fillId="10" borderId="5" xfId="1" applyNumberFormat="1" applyFont="1" applyFill="1" applyBorder="1" applyAlignment="1" applyProtection="1">
      <alignment horizontal="center" vertical="center" wrapText="1"/>
    </xf>
    <xf numFmtId="164" fontId="23" fillId="11" borderId="3" xfId="1" applyNumberFormat="1" applyFont="1" applyFill="1" applyBorder="1" applyAlignment="1" applyProtection="1">
      <alignment horizontal="center" vertical="center" wrapText="1"/>
      <protection locked="0"/>
    </xf>
    <xf numFmtId="164" fontId="22" fillId="8" borderId="3" xfId="1" applyNumberFormat="1" applyFont="1" applyFill="1" applyBorder="1" applyAlignment="1" applyProtection="1">
      <alignment horizontal="center" vertical="center" wrapText="1"/>
    </xf>
    <xf numFmtId="0" fontId="23" fillId="3" borderId="0" xfId="0" applyFont="1" applyFill="1" applyBorder="1" applyAlignment="1" applyProtection="1">
      <alignment vertical="center" wrapText="1"/>
      <protection locked="0"/>
    </xf>
    <xf numFmtId="0" fontId="23" fillId="3" borderId="0" xfId="0" applyFont="1" applyFill="1" applyBorder="1" applyAlignment="1" applyProtection="1">
      <alignment horizontal="left" vertical="top" wrapText="1"/>
      <protection locked="0"/>
    </xf>
    <xf numFmtId="164" fontId="23" fillId="10" borderId="0" xfId="1" applyFont="1" applyFill="1" applyBorder="1" applyAlignment="1" applyProtection="1">
      <alignment horizontal="center" vertical="center" wrapText="1"/>
      <protection locked="0"/>
    </xf>
    <xf numFmtId="164" fontId="23" fillId="8" borderId="0" xfId="1" applyFont="1" applyFill="1" applyBorder="1" applyAlignment="1" applyProtection="1">
      <alignment horizontal="center" vertical="center" wrapText="1"/>
      <protection locked="0"/>
    </xf>
    <xf numFmtId="164" fontId="23" fillId="3" borderId="0" xfId="1" applyFont="1" applyFill="1" applyBorder="1" applyAlignment="1" applyProtection="1">
      <alignment horizontal="center" vertical="center" wrapText="1"/>
      <protection locked="0"/>
    </xf>
    <xf numFmtId="0" fontId="22" fillId="3" borderId="0" xfId="0" applyFont="1" applyFill="1" applyBorder="1" applyAlignment="1" applyProtection="1">
      <alignment vertical="center" wrapText="1"/>
    </xf>
    <xf numFmtId="164" fontId="22" fillId="2" borderId="5" xfId="1" applyNumberFormat="1" applyFont="1" applyFill="1" applyBorder="1" applyAlignment="1" applyProtection="1">
      <alignment horizontal="center" vertical="center" wrapText="1"/>
    </xf>
    <xf numFmtId="164" fontId="22" fillId="8" borderId="5" xfId="1" applyNumberFormat="1" applyFont="1" applyFill="1" applyBorder="1" applyAlignment="1" applyProtection="1">
      <alignment horizontal="center" vertical="center" wrapText="1"/>
    </xf>
    <xf numFmtId="0" fontId="22" fillId="7" borderId="3" xfId="0" applyFont="1" applyFill="1" applyBorder="1" applyAlignment="1" applyProtection="1">
      <alignment vertical="center" wrapText="1"/>
    </xf>
    <xf numFmtId="164" fontId="22" fillId="2" borderId="3" xfId="1" applyNumberFormat="1" applyFont="1" applyFill="1" applyBorder="1" applyAlignment="1" applyProtection="1">
      <alignment horizontal="center" vertical="center" wrapText="1"/>
    </xf>
    <xf numFmtId="164" fontId="23" fillId="10" borderId="0" xfId="1" applyFont="1" applyFill="1" applyBorder="1" applyAlignment="1" applyProtection="1">
      <alignment vertical="center" wrapText="1"/>
      <protection locked="0"/>
    </xf>
    <xf numFmtId="164" fontId="23" fillId="8" borderId="0" xfId="1" applyFont="1"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164" fontId="17" fillId="0" borderId="0" xfId="1" applyFont="1" applyBorder="1" applyAlignment="1">
      <alignment wrapText="1"/>
    </xf>
    <xf numFmtId="0" fontId="23" fillId="3" borderId="3" xfId="0" applyFont="1" applyFill="1" applyBorder="1" applyAlignment="1" applyProtection="1">
      <alignment vertical="center" wrapText="1"/>
      <protection locked="0"/>
    </xf>
    <xf numFmtId="164" fontId="23" fillId="10" borderId="3" xfId="1" applyFont="1" applyFill="1" applyBorder="1" applyAlignment="1" applyProtection="1">
      <alignment vertical="center" wrapText="1"/>
      <protection locked="0"/>
    </xf>
    <xf numFmtId="164" fontId="23" fillId="10" borderId="3" xfId="1" applyNumberFormat="1" applyFont="1" applyFill="1" applyBorder="1" applyAlignment="1" applyProtection="1">
      <alignment vertical="center" wrapText="1"/>
      <protection locked="0"/>
    </xf>
    <xf numFmtId="164" fontId="23" fillId="8" borderId="3" xfId="1" applyFont="1" applyFill="1" applyBorder="1" applyAlignment="1" applyProtection="1">
      <alignment vertical="center" wrapText="1"/>
      <protection locked="0"/>
    </xf>
    <xf numFmtId="164" fontId="23" fillId="2" borderId="3" xfId="1" applyFont="1" applyFill="1" applyBorder="1" applyAlignment="1" applyProtection="1">
      <alignment vertical="center" wrapText="1"/>
    </xf>
    <xf numFmtId="9" fontId="23" fillId="0" borderId="3" xfId="2" applyFont="1" applyBorder="1" applyAlignment="1" applyProtection="1">
      <alignment vertical="center" wrapText="1"/>
      <protection locked="0"/>
    </xf>
    <xf numFmtId="164" fontId="23" fillId="0" borderId="3" xfId="1" applyFont="1" applyBorder="1" applyAlignment="1" applyProtection="1">
      <alignment vertical="center" wrapText="1"/>
      <protection locked="0"/>
    </xf>
    <xf numFmtId="49" fontId="23" fillId="0" borderId="3" xfId="0" applyNumberFormat="1" applyFont="1" applyBorder="1" applyAlignment="1" applyProtection="1">
      <alignment horizontal="left" wrapText="1"/>
      <protection locked="0"/>
    </xf>
    <xf numFmtId="0" fontId="23" fillId="3" borderId="2" xfId="0" applyFont="1" applyFill="1" applyBorder="1" applyAlignment="1" applyProtection="1">
      <alignment vertical="center" wrapText="1"/>
      <protection locked="0"/>
    </xf>
    <xf numFmtId="0" fontId="22" fillId="2" borderId="38" xfId="0" applyFont="1" applyFill="1" applyBorder="1" applyAlignment="1" applyProtection="1">
      <alignment vertical="center" wrapText="1"/>
    </xf>
    <xf numFmtId="0" fontId="22" fillId="4" borderId="3" xfId="0" applyFont="1" applyFill="1" applyBorder="1" applyAlignment="1" applyProtection="1">
      <alignment vertical="center" wrapText="1"/>
      <protection locked="0"/>
    </xf>
    <xf numFmtId="164" fontId="22" fillId="10" borderId="3" xfId="1" applyFont="1" applyFill="1" applyBorder="1" applyAlignment="1" applyProtection="1">
      <alignment vertical="center" wrapText="1"/>
    </xf>
    <xf numFmtId="164" fontId="22" fillId="4" borderId="3" xfId="1" applyFont="1" applyFill="1" applyBorder="1" applyAlignment="1" applyProtection="1">
      <alignment vertical="center" wrapText="1"/>
    </xf>
    <xf numFmtId="0" fontId="22" fillId="4" borderId="3" xfId="0" applyFont="1" applyFill="1" applyBorder="1" applyAlignment="1" applyProtection="1">
      <alignment horizontal="center" vertical="center" wrapText="1"/>
    </xf>
    <xf numFmtId="0" fontId="22" fillId="3" borderId="0" xfId="0" applyFont="1" applyFill="1" applyBorder="1" applyAlignment="1" applyProtection="1">
      <alignment vertical="center" wrapText="1"/>
      <protection locked="0"/>
    </xf>
    <xf numFmtId="164" fontId="22" fillId="3" borderId="0" xfId="1" applyFont="1" applyFill="1" applyBorder="1" applyAlignment="1" applyProtection="1">
      <alignment vertical="center" wrapText="1"/>
      <protection locked="0"/>
    </xf>
    <xf numFmtId="0" fontId="22" fillId="10" borderId="3" xfId="1" applyNumberFormat="1" applyFont="1" applyFill="1" applyBorder="1" applyAlignment="1" applyProtection="1">
      <alignment horizontal="center" vertical="center" wrapText="1"/>
    </xf>
    <xf numFmtId="0" fontId="22" fillId="8" borderId="3" xfId="1" applyNumberFormat="1" applyFont="1" applyFill="1" applyBorder="1" applyAlignment="1" applyProtection="1">
      <alignment horizontal="center" vertical="center" wrapText="1"/>
    </xf>
    <xf numFmtId="0" fontId="23" fillId="3" borderId="0" xfId="0" applyFont="1" applyFill="1" applyBorder="1" applyAlignment="1" applyProtection="1">
      <alignment vertical="center" wrapText="1"/>
    </xf>
    <xf numFmtId="164" fontId="23" fillId="10" borderId="3" xfId="0" applyNumberFormat="1" applyFont="1" applyFill="1" applyBorder="1" applyAlignment="1" applyProtection="1">
      <alignment vertical="center" wrapText="1"/>
    </xf>
    <xf numFmtId="164" fontId="23" fillId="8" borderId="3" xfId="0" applyNumberFormat="1" applyFont="1" applyFill="1" applyBorder="1" applyAlignment="1" applyProtection="1">
      <alignment vertical="center" wrapText="1"/>
    </xf>
    <xf numFmtId="164" fontId="23" fillId="2" borderId="4" xfId="0" applyNumberFormat="1" applyFont="1" applyFill="1" applyBorder="1" applyAlignment="1" applyProtection="1">
      <alignment vertical="center" wrapText="1"/>
    </xf>
    <xf numFmtId="164" fontId="23" fillId="2" borderId="3" xfId="0" applyNumberFormat="1" applyFont="1" applyFill="1" applyBorder="1" applyAlignment="1" applyProtection="1">
      <alignment vertical="center" wrapText="1"/>
    </xf>
    <xf numFmtId="0" fontId="23" fillId="3" borderId="0" xfId="0" applyFont="1" applyFill="1" applyBorder="1" applyAlignment="1">
      <alignment vertical="center" wrapText="1"/>
    </xf>
    <xf numFmtId="0" fontId="23" fillId="0" borderId="0" xfId="0" applyFont="1" applyFill="1" applyBorder="1" applyAlignment="1" applyProtection="1">
      <alignment vertical="center" wrapText="1"/>
      <protection locked="0"/>
    </xf>
    <xf numFmtId="0" fontId="23" fillId="0" borderId="0" xfId="0" applyFont="1" applyFill="1" applyBorder="1" applyAlignment="1">
      <alignment vertical="center" wrapText="1"/>
    </xf>
    <xf numFmtId="0" fontId="22" fillId="2" borderId="12" xfId="0" applyFont="1" applyFill="1" applyBorder="1" applyAlignment="1" applyProtection="1">
      <alignment vertical="center" wrapText="1"/>
    </xf>
    <xf numFmtId="164" fontId="22" fillId="2" borderId="55" xfId="1" applyFont="1" applyFill="1" applyBorder="1" applyAlignment="1" applyProtection="1">
      <alignment vertical="center" wrapText="1"/>
    </xf>
    <xf numFmtId="164" fontId="22" fillId="2" borderId="3" xfId="0" applyNumberFormat="1" applyFont="1" applyFill="1" applyBorder="1" applyAlignment="1" applyProtection="1">
      <alignment vertical="center" wrapText="1"/>
    </xf>
    <xf numFmtId="165" fontId="17" fillId="3" borderId="0" xfId="0" applyNumberFormat="1" applyFont="1" applyFill="1" applyBorder="1" applyAlignment="1">
      <alignment wrapText="1"/>
    </xf>
    <xf numFmtId="0" fontId="22" fillId="0" borderId="0" xfId="0" applyFont="1" applyFill="1" applyBorder="1" applyAlignment="1" applyProtection="1">
      <alignment vertical="center" wrapText="1"/>
      <protection locked="0"/>
    </xf>
    <xf numFmtId="0" fontId="22" fillId="3" borderId="0" xfId="0" applyFont="1" applyFill="1" applyBorder="1" applyAlignment="1">
      <alignment vertical="center" wrapText="1"/>
    </xf>
    <xf numFmtId="164" fontId="22" fillId="3" borderId="0" xfId="1" applyFont="1" applyFill="1" applyBorder="1" applyAlignment="1">
      <alignment vertical="center" wrapText="1"/>
    </xf>
    <xf numFmtId="164" fontId="22" fillId="3" borderId="0" xfId="1"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164" fontId="22" fillId="9" borderId="5" xfId="1" applyFont="1" applyFill="1" applyBorder="1" applyAlignment="1" applyProtection="1">
      <alignment horizontal="center" vertical="center" wrapText="1"/>
    </xf>
    <xf numFmtId="0" fontId="22" fillId="2" borderId="39" xfId="0" applyFont="1" applyFill="1" applyBorder="1" applyAlignment="1" applyProtection="1">
      <alignment horizontal="center" vertical="center" wrapText="1"/>
    </xf>
    <xf numFmtId="0" fontId="22" fillId="2" borderId="46" xfId="0" applyFont="1" applyFill="1" applyBorder="1" applyAlignment="1" applyProtection="1">
      <alignment horizontal="center" vertical="center" wrapText="1"/>
    </xf>
    <xf numFmtId="0" fontId="22" fillId="2" borderId="8" xfId="0" applyFont="1" applyFill="1" applyBorder="1" applyAlignment="1" applyProtection="1">
      <alignment vertical="center" wrapText="1"/>
    </xf>
    <xf numFmtId="9" fontId="22" fillId="5" borderId="9" xfId="2" applyFont="1" applyFill="1" applyBorder="1" applyAlignment="1" applyProtection="1">
      <alignment vertical="center" wrapText="1"/>
      <protection locked="0"/>
    </xf>
    <xf numFmtId="0" fontId="22" fillId="2" borderId="34" xfId="0" applyFont="1" applyFill="1" applyBorder="1" applyAlignment="1" applyProtection="1">
      <alignment vertical="center" wrapText="1"/>
    </xf>
    <xf numFmtId="9" fontId="22" fillId="5" borderId="30" xfId="2" applyFont="1" applyFill="1" applyBorder="1" applyAlignment="1" applyProtection="1">
      <alignment vertical="center" wrapText="1"/>
      <protection locked="0"/>
    </xf>
    <xf numFmtId="0" fontId="17" fillId="0" borderId="0" xfId="0" applyFont="1" applyFill="1" applyBorder="1" applyAlignment="1">
      <alignment wrapText="1"/>
    </xf>
    <xf numFmtId="9" fontId="22" fillId="5" borderId="30" xfId="2" applyFont="1" applyFill="1" applyBorder="1" applyAlignment="1" applyProtection="1">
      <alignment horizontal="right" vertical="center" wrapText="1"/>
      <protection locked="0"/>
    </xf>
    <xf numFmtId="164" fontId="22" fillId="3" borderId="0" xfId="1" applyFont="1" applyFill="1" applyBorder="1" applyAlignment="1" applyProtection="1">
      <alignment horizontal="right" vertical="center" wrapText="1"/>
      <protection locked="0"/>
    </xf>
    <xf numFmtId="9" fontId="22" fillId="2" borderId="14" xfId="2" applyFont="1" applyFill="1" applyBorder="1" applyAlignment="1" applyProtection="1">
      <alignment vertical="center" wrapText="1"/>
    </xf>
    <xf numFmtId="164" fontId="22" fillId="3" borderId="0" xfId="1" applyFont="1" applyFill="1" applyBorder="1" applyAlignment="1" applyProtection="1">
      <alignment vertical="center" wrapText="1"/>
    </xf>
    <xf numFmtId="164" fontId="22" fillId="0" borderId="0" xfId="0" applyNumberFormat="1" applyFont="1" applyFill="1" applyBorder="1" applyAlignment="1">
      <alignment vertical="center" wrapText="1"/>
    </xf>
    <xf numFmtId="164" fontId="22" fillId="0" borderId="0" xfId="1" applyFont="1" applyFill="1" applyBorder="1" applyAlignment="1">
      <alignment vertical="center" wrapText="1"/>
    </xf>
    <xf numFmtId="0" fontId="24" fillId="3" borderId="27" xfId="0" applyFont="1" applyFill="1" applyBorder="1" applyAlignment="1" applyProtection="1">
      <alignment horizontal="left" vertical="center" wrapText="1"/>
    </xf>
    <xf numFmtId="164" fontId="22" fillId="3" borderId="36" xfId="0" applyNumberFormat="1" applyFont="1" applyFill="1" applyBorder="1" applyAlignment="1" applyProtection="1">
      <alignment vertical="center" wrapText="1"/>
    </xf>
    <xf numFmtId="164" fontId="22" fillId="3" borderId="3" xfId="0" applyNumberFormat="1" applyFont="1" applyFill="1" applyBorder="1" applyAlignment="1" applyProtection="1">
      <alignment vertical="center" wrapText="1"/>
    </xf>
    <xf numFmtId="164" fontId="22" fillId="2" borderId="27" xfId="0" applyNumberFormat="1" applyFont="1" applyFill="1" applyBorder="1" applyAlignment="1">
      <alignment vertical="center" wrapText="1"/>
    </xf>
    <xf numFmtId="0" fontId="24" fillId="3" borderId="8" xfId="0" applyFont="1" applyFill="1" applyBorder="1" applyAlignment="1" applyProtection="1">
      <alignment horizontal="left" vertical="center" wrapText="1"/>
    </xf>
    <xf numFmtId="10" fontId="22" fillId="3" borderId="4" xfId="2" applyNumberFormat="1" applyFont="1" applyFill="1" applyBorder="1" applyAlignment="1" applyProtection="1">
      <alignment wrapText="1"/>
    </xf>
    <xf numFmtId="0" fontId="17" fillId="2" borderId="12" xfId="0" applyFont="1" applyFill="1" applyBorder="1" applyAlignment="1">
      <alignment wrapText="1"/>
    </xf>
    <xf numFmtId="0" fontId="24" fillId="3" borderId="3" xfId="0" applyFont="1" applyFill="1" applyBorder="1" applyAlignment="1" applyProtection="1">
      <alignment horizontal="center" vertical="center" wrapText="1"/>
    </xf>
    <xf numFmtId="164" fontId="22" fillId="3" borderId="4" xfId="2" applyNumberFormat="1" applyFont="1" applyFill="1" applyBorder="1" applyAlignment="1" applyProtection="1">
      <alignment wrapText="1"/>
    </xf>
    <xf numFmtId="0" fontId="17" fillId="3" borderId="3" xfId="0" applyFont="1" applyFill="1" applyBorder="1" applyAlignment="1" applyProtection="1">
      <alignment horizontal="center" vertical="center" wrapText="1"/>
    </xf>
    <xf numFmtId="164" fontId="17" fillId="0" borderId="0" xfId="1" applyFont="1" applyFill="1" applyBorder="1" applyAlignment="1">
      <alignment wrapText="1"/>
    </xf>
    <xf numFmtId="164" fontId="22" fillId="2" borderId="3" xfId="1" applyFont="1" applyFill="1" applyBorder="1" applyAlignment="1" applyProtection="1">
      <alignment horizontal="center" vertical="center" wrapText="1"/>
    </xf>
    <xf numFmtId="164" fontId="22" fillId="2" borderId="13" xfId="0" applyNumberFormat="1" applyFont="1" applyFill="1" applyBorder="1" applyAlignment="1">
      <alignment wrapText="1"/>
    </xf>
    <xf numFmtId="166" fontId="22" fillId="2" borderId="38" xfId="0" applyNumberFormat="1" applyFont="1" applyFill="1" applyBorder="1" applyAlignment="1">
      <alignment wrapText="1"/>
    </xf>
    <xf numFmtId="0" fontId="22" fillId="2" borderId="3" xfId="0"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protection locked="0"/>
    </xf>
    <xf numFmtId="0" fontId="22" fillId="8" borderId="3" xfId="0" applyFont="1" applyFill="1" applyBorder="1" applyAlignment="1" applyProtection="1">
      <alignment horizontal="center" vertical="center" wrapText="1"/>
      <protection locked="0"/>
    </xf>
    <xf numFmtId="164" fontId="22" fillId="0" borderId="3" xfId="1" applyFont="1" applyBorder="1" applyAlignment="1" applyProtection="1">
      <alignment horizontal="center" vertical="center" wrapText="1"/>
      <protection locked="0"/>
    </xf>
    <xf numFmtId="164" fontId="22" fillId="3" borderId="3" xfId="1" applyFont="1" applyFill="1" applyBorder="1" applyAlignment="1" applyProtection="1">
      <alignment horizontal="center" vertical="center" wrapText="1"/>
      <protection locked="0"/>
    </xf>
    <xf numFmtId="164" fontId="17" fillId="0" borderId="0" xfId="1" applyFont="1" applyFill="1" applyBorder="1" applyAlignment="1">
      <alignment vertical="center" wrapText="1"/>
    </xf>
    <xf numFmtId="41" fontId="17" fillId="0" borderId="0" xfId="3" applyFont="1" applyFill="1" applyBorder="1" applyAlignment="1">
      <alignment wrapText="1"/>
    </xf>
    <xf numFmtId="9" fontId="17" fillId="0" borderId="0" xfId="2" applyFont="1" applyFill="1" applyBorder="1" applyAlignment="1">
      <alignment wrapText="1"/>
    </xf>
    <xf numFmtId="9" fontId="17" fillId="0" borderId="0" xfId="0" applyNumberFormat="1" applyFont="1" applyFill="1" applyBorder="1" applyAlignment="1">
      <alignment wrapText="1"/>
    </xf>
    <xf numFmtId="164" fontId="17" fillId="2" borderId="29" xfId="1" applyFont="1" applyFill="1" applyBorder="1" applyAlignment="1">
      <alignment vertical="center" wrapText="1"/>
    </xf>
    <xf numFmtId="9" fontId="17" fillId="2" borderId="13" xfId="2" applyFont="1" applyFill="1" applyBorder="1" applyAlignment="1">
      <alignment wrapText="1"/>
    </xf>
    <xf numFmtId="164" fontId="22" fillId="5" borderId="3" xfId="1" applyFont="1" applyFill="1" applyBorder="1" applyAlignment="1" applyProtection="1">
      <alignment horizontal="center" vertical="center" wrapText="1"/>
      <protection locked="0"/>
    </xf>
    <xf numFmtId="164" fontId="22" fillId="10" borderId="5" xfId="1" applyFont="1" applyFill="1" applyBorder="1" applyAlignment="1" applyProtection="1">
      <alignment horizontal="center" vertical="center" wrapText="1"/>
    </xf>
    <xf numFmtId="164" fontId="22" fillId="10" borderId="38" xfId="1" applyFont="1" applyFill="1" applyBorder="1" applyAlignment="1" applyProtection="1">
      <alignment horizontal="center" vertical="center" wrapText="1"/>
    </xf>
    <xf numFmtId="164" fontId="22" fillId="9" borderId="5" xfId="1" applyFont="1" applyFill="1" applyBorder="1" applyAlignment="1" applyProtection="1">
      <alignment horizontal="center" vertical="center" wrapText="1"/>
    </xf>
    <xf numFmtId="164" fontId="22" fillId="9" borderId="38" xfId="1" applyFont="1" applyFill="1" applyBorder="1" applyAlignment="1" applyProtection="1">
      <alignment horizontal="center" vertical="center" wrapText="1"/>
    </xf>
    <xf numFmtId="164" fontId="22" fillId="2" borderId="3" xfId="1" applyFont="1" applyFill="1" applyBorder="1" applyAlignment="1" applyProtection="1">
      <alignment horizontal="center" vertical="center" wrapText="1"/>
    </xf>
    <xf numFmtId="164" fontId="22" fillId="8" borderId="5" xfId="1" applyFont="1" applyFill="1" applyBorder="1" applyAlignment="1" applyProtection="1">
      <alignment horizontal="center" vertical="center" wrapText="1"/>
    </xf>
    <xf numFmtId="164" fontId="22" fillId="8" borderId="38" xfId="1" applyFont="1" applyFill="1" applyBorder="1" applyAlignment="1" applyProtection="1">
      <alignment horizontal="center" vertical="center" wrapText="1"/>
    </xf>
    <xf numFmtId="0" fontId="23" fillId="3" borderId="3" xfId="0" applyFont="1" applyFill="1" applyBorder="1" applyAlignment="1" applyProtection="1">
      <alignment horizontal="left" vertical="top" wrapText="1"/>
      <protection locked="0"/>
    </xf>
    <xf numFmtId="164" fontId="23" fillId="3" borderId="3" xfId="1"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164" fontId="2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0" fontId="4" fillId="6" borderId="57" xfId="0" applyFont="1" applyFill="1" applyBorder="1" applyAlignment="1">
      <alignment horizontal="left" wrapText="1"/>
    </xf>
    <xf numFmtId="0" fontId="18" fillId="3" borderId="0" xfId="0" applyFont="1" applyFill="1" applyBorder="1" applyAlignment="1">
      <alignment horizontal="left" vertical="top" wrapText="1"/>
    </xf>
    <xf numFmtId="0" fontId="13" fillId="6" borderId="25" xfId="0" applyFont="1" applyFill="1" applyBorder="1" applyAlignment="1">
      <alignment horizontal="center" wrapText="1"/>
    </xf>
    <xf numFmtId="0" fontId="13" fillId="6" borderId="26" xfId="0" applyFont="1" applyFill="1" applyBorder="1" applyAlignment="1">
      <alignment horizontal="center" wrapText="1"/>
    </xf>
    <xf numFmtId="0" fontId="13" fillId="6" borderId="58" xfId="0" applyFont="1" applyFill="1" applyBorder="1" applyAlignment="1">
      <alignment horizontal="center" wrapText="1"/>
    </xf>
    <xf numFmtId="0" fontId="22" fillId="0" borderId="0" xfId="0" applyFont="1" applyFill="1" applyBorder="1" applyAlignment="1">
      <alignment horizontal="center" vertical="center" wrapText="1"/>
    </xf>
    <xf numFmtId="0" fontId="22" fillId="2" borderId="27"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7" fillId="3" borderId="55" xfId="0" applyFont="1" applyFill="1" applyBorder="1" applyAlignment="1" applyProtection="1">
      <alignment horizontal="center" vertical="center" wrapText="1"/>
    </xf>
    <xf numFmtId="0" fontId="23" fillId="2" borderId="34"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164" fontId="22" fillId="2" borderId="39" xfId="1" applyFont="1" applyFill="1" applyBorder="1" applyAlignment="1" applyProtection="1">
      <alignment horizontal="center" vertical="center" wrapText="1"/>
    </xf>
    <xf numFmtId="164" fontId="22" fillId="2" borderId="46" xfId="1"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2" fillId="4" borderId="43" xfId="0" applyFont="1" applyFill="1" applyBorder="1" applyAlignment="1" applyProtection="1">
      <alignment horizontal="center" vertical="center" wrapText="1"/>
    </xf>
    <xf numFmtId="0" fontId="2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18" fillId="0" borderId="0" xfId="0" applyFont="1" applyBorder="1" applyAlignment="1">
      <alignment horizontal="left" vertical="top" wrapText="1"/>
    </xf>
    <xf numFmtId="0" fontId="11" fillId="6" borderId="17" xfId="0" applyFont="1" applyFill="1" applyBorder="1" applyAlignment="1">
      <alignment horizontal="left" wrapText="1"/>
    </xf>
    <xf numFmtId="0" fontId="11" fillId="6" borderId="15" xfId="0" applyFont="1" applyFill="1" applyBorder="1" applyAlignment="1">
      <alignment horizontal="left" wrapText="1"/>
    </xf>
    <xf numFmtId="0" fontId="11" fillId="6" borderId="40"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13" fillId="6" borderId="25" xfId="0" applyFont="1" applyFill="1" applyBorder="1" applyAlignment="1">
      <alignment horizontal="left" wrapText="1"/>
    </xf>
    <xf numFmtId="0" fontId="13" fillId="6" borderId="26" xfId="0" applyFont="1" applyFill="1" applyBorder="1" applyAlignment="1">
      <alignment horizontal="left" wrapText="1"/>
    </xf>
    <xf numFmtId="0" fontId="13" fillId="6" borderId="21" xfId="0" applyFont="1" applyFill="1" applyBorder="1" applyAlignment="1">
      <alignment horizontal="left" wrapText="1"/>
    </xf>
    <xf numFmtId="0" fontId="2" fillId="2" borderId="39"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2" fillId="2" borderId="4" xfId="0" applyFont="1" applyFill="1" applyBorder="1" applyAlignment="1">
      <alignment horizontal="left" wrapText="1"/>
    </xf>
    <xf numFmtId="0" fontId="22" fillId="2" borderId="1" xfId="0" applyFont="1" applyFill="1" applyBorder="1" applyAlignment="1">
      <alignment horizontal="left" wrapText="1"/>
    </xf>
    <xf numFmtId="0" fontId="22" fillId="2" borderId="46" xfId="0" applyFont="1" applyFill="1" applyBorder="1" applyAlignment="1">
      <alignment horizontal="left" wrapText="1"/>
    </xf>
    <xf numFmtId="0" fontId="22" fillId="2" borderId="51" xfId="0" applyFont="1" applyFill="1" applyBorder="1" applyAlignment="1">
      <alignment horizontal="left" wrapText="1"/>
    </xf>
    <xf numFmtId="0" fontId="22" fillId="2" borderId="25" xfId="0" applyFont="1" applyFill="1" applyBorder="1" applyAlignment="1">
      <alignment horizontal="center" wrapText="1"/>
    </xf>
    <xf numFmtId="0" fontId="22" fillId="2" borderId="26" xfId="0" applyFont="1" applyFill="1" applyBorder="1" applyAlignment="1">
      <alignment horizontal="center" wrapText="1"/>
    </xf>
    <xf numFmtId="0" fontId="22" fillId="2" borderId="61"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4">
    <cellStyle name="Milliers [0]" xfId="3" builtinId="6"/>
    <cellStyle name="Monétaire" xfId="1" builtinId="4"/>
    <cellStyle name="Normal" xfId="0" builtinId="0"/>
    <cellStyle name="Pourcentage" xfId="2" builtinId="5"/>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P421"/>
  <sheetViews>
    <sheetView showGridLines="0" showZeros="0" tabSelected="1" zoomScale="80" zoomScaleNormal="80" workbookViewId="0">
      <selection activeCell="Q182" sqref="Q182"/>
    </sheetView>
  </sheetViews>
  <sheetFormatPr baseColWidth="10" defaultColWidth="9.109375" defaultRowHeight="14.4" x14ac:dyDescent="0.3"/>
  <cols>
    <col min="1" max="1" width="9.109375" style="19"/>
    <col min="2" max="2" width="30.6640625" style="19" customWidth="1"/>
    <col min="3" max="3" width="32.44140625" style="19" customWidth="1"/>
    <col min="4" max="4" width="23.109375" style="156" hidden="1" customWidth="1"/>
    <col min="5" max="5" width="23.109375" style="168" customWidth="1"/>
    <col min="6" max="6" width="23.109375" style="141" hidden="1" customWidth="1"/>
    <col min="7" max="7" width="23.109375" style="171" customWidth="1"/>
    <col min="8" max="8" width="23.109375" style="142" hidden="1" customWidth="1"/>
    <col min="9" max="9" width="23.109375" style="179" customWidth="1"/>
    <col min="10" max="10" width="23.109375" style="19" hidden="1" customWidth="1"/>
    <col min="11" max="11" width="23.109375" style="172" customWidth="1"/>
    <col min="12" max="12" width="25.88671875" style="19" customWidth="1"/>
    <col min="13" max="15" width="22.44140625" style="124" customWidth="1"/>
    <col min="16" max="16" width="27.5546875" style="124" customWidth="1"/>
    <col min="17" max="17" width="30.33203125" style="19" customWidth="1"/>
    <col min="18" max="18" width="26.44140625" style="19" customWidth="1"/>
    <col min="19" max="19" width="22.44140625" style="19" customWidth="1"/>
    <col min="20" max="20" width="29.6640625" style="19" customWidth="1"/>
    <col min="21" max="21" width="23.44140625" style="19" customWidth="1"/>
    <col min="22" max="22" width="18.44140625" style="19" customWidth="1"/>
    <col min="23" max="23" width="17.44140625" style="19" customWidth="1"/>
    <col min="24" max="24" width="25.109375" style="19" customWidth="1"/>
    <col min="25" max="16384" width="9.109375" style="19"/>
  </cols>
  <sheetData>
    <row r="1" spans="2:17" x14ac:dyDescent="0.3">
      <c r="B1" s="20"/>
      <c r="C1" s="20"/>
      <c r="D1" s="20"/>
      <c r="E1" s="165"/>
      <c r="F1" s="20"/>
      <c r="G1" s="165"/>
      <c r="H1" s="161"/>
      <c r="I1" s="165"/>
    </row>
    <row r="2" spans="2:17" ht="47.25" customHeight="1" x14ac:dyDescent="0.85">
      <c r="B2" s="402" t="s">
        <v>510</v>
      </c>
      <c r="C2" s="402"/>
      <c r="D2" s="402"/>
      <c r="E2" s="402"/>
      <c r="F2" s="402"/>
      <c r="G2" s="169"/>
      <c r="H2" s="162"/>
      <c r="I2" s="177"/>
      <c r="J2" s="17"/>
      <c r="K2" s="173"/>
      <c r="L2" s="18"/>
      <c r="M2" s="126"/>
      <c r="N2" s="126"/>
      <c r="O2" s="126"/>
      <c r="P2" s="126"/>
      <c r="Q2" s="18"/>
    </row>
    <row r="3" spans="2:17" ht="15.6" x14ac:dyDescent="0.3">
      <c r="B3" s="163"/>
      <c r="C3" s="20"/>
      <c r="D3" s="20"/>
      <c r="E3" s="165"/>
      <c r="F3" s="20"/>
      <c r="G3" s="165"/>
      <c r="H3" s="161"/>
      <c r="I3" s="165"/>
    </row>
    <row r="4" spans="2:17" ht="16.2" thickBot="1" x14ac:dyDescent="0.35">
      <c r="B4" s="22"/>
      <c r="D4" s="20"/>
      <c r="E4" s="165"/>
      <c r="F4" s="20"/>
      <c r="G4" s="165"/>
      <c r="H4" s="161"/>
      <c r="I4" s="165"/>
    </row>
    <row r="5" spans="2:17" ht="36.75" customHeight="1" x14ac:dyDescent="0.7">
      <c r="B5" s="83" t="s">
        <v>5</v>
      </c>
      <c r="C5" s="101"/>
      <c r="D5" s="101"/>
      <c r="E5" s="101"/>
      <c r="F5" s="101"/>
      <c r="G5" s="101"/>
      <c r="H5" s="101"/>
      <c r="I5" s="101"/>
      <c r="J5" s="101"/>
      <c r="K5" s="174"/>
      <c r="L5" s="101"/>
      <c r="M5" s="127"/>
      <c r="N5" s="127"/>
      <c r="O5" s="127"/>
      <c r="P5" s="127"/>
      <c r="Q5" s="192"/>
    </row>
    <row r="6" spans="2:17" ht="174" customHeight="1" thickBot="1" x14ac:dyDescent="0.45">
      <c r="B6" s="399" t="s">
        <v>570</v>
      </c>
      <c r="C6" s="400"/>
      <c r="D6" s="400"/>
      <c r="E6" s="400"/>
      <c r="F6" s="400"/>
      <c r="G6" s="400"/>
      <c r="H6" s="400"/>
      <c r="I6" s="400"/>
      <c r="J6" s="400"/>
      <c r="K6" s="400"/>
      <c r="L6" s="400"/>
      <c r="M6" s="400"/>
      <c r="N6" s="400"/>
      <c r="O6" s="400"/>
      <c r="P6" s="400"/>
      <c r="Q6" s="401"/>
    </row>
    <row r="7" spans="2:17" x14ac:dyDescent="0.3">
      <c r="B7" s="23"/>
      <c r="D7" s="20"/>
      <c r="E7" s="165"/>
      <c r="F7" s="20"/>
      <c r="G7" s="165"/>
      <c r="H7" s="161"/>
      <c r="I7" s="165"/>
    </row>
    <row r="8" spans="2:17" ht="15" thickBot="1" x14ac:dyDescent="0.35">
      <c r="D8" s="20"/>
      <c r="E8" s="165"/>
      <c r="F8" s="20"/>
      <c r="G8" s="165"/>
      <c r="H8" s="161"/>
      <c r="I8" s="165"/>
    </row>
    <row r="9" spans="2:17" ht="27" customHeight="1" thickBot="1" x14ac:dyDescent="0.55000000000000004">
      <c r="B9" s="403" t="s">
        <v>373</v>
      </c>
      <c r="C9" s="404"/>
      <c r="D9" s="404"/>
      <c r="E9" s="404"/>
      <c r="F9" s="404"/>
      <c r="G9" s="404"/>
      <c r="H9" s="404"/>
      <c r="I9" s="404"/>
      <c r="J9" s="404"/>
      <c r="K9" s="404"/>
      <c r="L9" s="404"/>
      <c r="M9" s="404"/>
      <c r="N9" s="404"/>
      <c r="O9" s="404"/>
      <c r="P9" s="404"/>
      <c r="Q9" s="405"/>
    </row>
    <row r="10" spans="2:17" x14ac:dyDescent="0.3">
      <c r="D10" s="20"/>
      <c r="E10" s="165"/>
      <c r="F10" s="20"/>
      <c r="G10" s="165"/>
      <c r="H10" s="161"/>
      <c r="I10" s="165"/>
    </row>
    <row r="11" spans="2:17" ht="25.5" customHeight="1" x14ac:dyDescent="0.3">
      <c r="D11" s="159"/>
      <c r="E11" s="166"/>
      <c r="F11" s="159"/>
      <c r="G11" s="166"/>
      <c r="H11" s="160"/>
      <c r="I11" s="166"/>
      <c r="J11" s="24"/>
      <c r="K11" s="175"/>
      <c r="L11" s="21"/>
      <c r="M11" s="125"/>
      <c r="N11" s="125"/>
      <c r="O11" s="125"/>
      <c r="P11" s="125"/>
      <c r="Q11" s="20"/>
    </row>
    <row r="12" spans="2:17" ht="213.75" customHeight="1" x14ac:dyDescent="0.3">
      <c r="B12" s="78" t="s">
        <v>374</v>
      </c>
      <c r="C12" s="78" t="s">
        <v>511</v>
      </c>
      <c r="D12" s="157" t="s">
        <v>512</v>
      </c>
      <c r="E12" s="189" t="s">
        <v>656</v>
      </c>
      <c r="F12" s="185" t="s">
        <v>513</v>
      </c>
      <c r="G12" s="185" t="s">
        <v>657</v>
      </c>
      <c r="H12" s="143" t="s">
        <v>514</v>
      </c>
      <c r="I12" s="143" t="s">
        <v>658</v>
      </c>
      <c r="J12" s="373" t="s">
        <v>637</v>
      </c>
      <c r="K12" s="373" t="s">
        <v>636</v>
      </c>
      <c r="L12" s="78" t="s">
        <v>515</v>
      </c>
      <c r="M12" s="78" t="s">
        <v>579</v>
      </c>
      <c r="N12" s="78" t="s">
        <v>655</v>
      </c>
      <c r="O12" s="78" t="s">
        <v>655</v>
      </c>
      <c r="P12" s="78" t="s">
        <v>660</v>
      </c>
      <c r="Q12" s="78" t="s">
        <v>516</v>
      </c>
    </row>
    <row r="13" spans="2:17" ht="18.75" customHeight="1" x14ac:dyDescent="0.3">
      <c r="B13" s="26"/>
      <c r="C13" s="26"/>
      <c r="D13" s="158" t="s">
        <v>584</v>
      </c>
      <c r="E13" s="167"/>
      <c r="F13" s="139" t="s">
        <v>585</v>
      </c>
      <c r="G13" s="170"/>
      <c r="H13" s="144" t="s">
        <v>586</v>
      </c>
      <c r="I13" s="178"/>
      <c r="J13" s="78"/>
      <c r="K13" s="176"/>
      <c r="L13" s="26"/>
      <c r="M13" s="374" t="s">
        <v>584</v>
      </c>
      <c r="N13" s="375" t="s">
        <v>585</v>
      </c>
      <c r="O13" s="144" t="s">
        <v>586</v>
      </c>
      <c r="P13" s="84" t="s">
        <v>659</v>
      </c>
      <c r="Q13" s="26"/>
    </row>
    <row r="14" spans="2:17" ht="51" customHeight="1" x14ac:dyDescent="0.3">
      <c r="B14" s="77" t="s">
        <v>375</v>
      </c>
      <c r="C14" s="396" t="s">
        <v>583</v>
      </c>
      <c r="D14" s="396"/>
      <c r="E14" s="396"/>
      <c r="F14" s="396"/>
      <c r="G14" s="396"/>
      <c r="H14" s="396"/>
      <c r="I14" s="396"/>
      <c r="J14" s="396"/>
      <c r="K14" s="396"/>
      <c r="L14" s="396"/>
      <c r="M14" s="397"/>
      <c r="N14" s="397"/>
      <c r="O14" s="397"/>
      <c r="P14" s="397"/>
      <c r="Q14" s="396"/>
    </row>
    <row r="15" spans="2:17" ht="51" customHeight="1" x14ac:dyDescent="0.3">
      <c r="B15" s="77" t="s">
        <v>376</v>
      </c>
      <c r="C15" s="396" t="s">
        <v>588</v>
      </c>
      <c r="D15" s="396"/>
      <c r="E15" s="396"/>
      <c r="F15" s="396"/>
      <c r="G15" s="396"/>
      <c r="H15" s="396"/>
      <c r="I15" s="396"/>
      <c r="J15" s="396"/>
      <c r="K15" s="396"/>
      <c r="L15" s="396"/>
      <c r="M15" s="397"/>
      <c r="N15" s="397"/>
      <c r="O15" s="397"/>
      <c r="P15" s="397"/>
      <c r="Q15" s="396"/>
    </row>
    <row r="16" spans="2:17" ht="93.6" x14ac:dyDescent="0.3">
      <c r="B16" s="275" t="s">
        <v>377</v>
      </c>
      <c r="C16" s="276" t="s">
        <v>593</v>
      </c>
      <c r="D16" s="277"/>
      <c r="E16" s="277">
        <v>0</v>
      </c>
      <c r="F16" s="278">
        <v>55000</v>
      </c>
      <c r="G16" s="278">
        <v>55000</v>
      </c>
      <c r="H16" s="145">
        <v>20000</v>
      </c>
      <c r="I16" s="145"/>
      <c r="J16" s="279">
        <f>D16+F16+H16</f>
        <v>75000</v>
      </c>
      <c r="K16" s="279">
        <f>E16+G16+I16</f>
        <v>55000</v>
      </c>
      <c r="L16" s="280">
        <v>0.5</v>
      </c>
      <c r="M16" s="281"/>
      <c r="N16" s="281">
        <v>40435.97</v>
      </c>
      <c r="O16" s="281"/>
      <c r="P16" s="376">
        <f>+M16+N16+O16</f>
        <v>40435.97</v>
      </c>
      <c r="Q16" s="282"/>
    </row>
    <row r="17" spans="1:17" ht="156" x14ac:dyDescent="0.3">
      <c r="B17" s="275" t="s">
        <v>378</v>
      </c>
      <c r="C17" s="276" t="s">
        <v>619</v>
      </c>
      <c r="D17" s="277"/>
      <c r="E17" s="277">
        <v>0</v>
      </c>
      <c r="F17" s="278">
        <v>55000</v>
      </c>
      <c r="G17" s="278">
        <v>55000</v>
      </c>
      <c r="H17" s="145"/>
      <c r="I17" s="145">
        <v>0</v>
      </c>
      <c r="J17" s="279">
        <f t="shared" ref="J17:J21" si="0">D17+F17+H17</f>
        <v>55000</v>
      </c>
      <c r="K17" s="279">
        <f t="shared" ref="K17:K21" si="1">E17+G17+I17</f>
        <v>55000</v>
      </c>
      <c r="L17" s="280">
        <v>0.5</v>
      </c>
      <c r="M17" s="281"/>
      <c r="N17" s="281">
        <v>8609.3799999999992</v>
      </c>
      <c r="O17" s="281"/>
      <c r="P17" s="376">
        <f t="shared" ref="P17:P21" si="2">+M17+N17+O17</f>
        <v>8609.3799999999992</v>
      </c>
      <c r="Q17" s="282"/>
    </row>
    <row r="18" spans="1:17" ht="140.4" x14ac:dyDescent="0.3">
      <c r="B18" s="275" t="s">
        <v>379</v>
      </c>
      <c r="C18" s="276" t="s">
        <v>594</v>
      </c>
      <c r="D18" s="277"/>
      <c r="E18" s="277">
        <v>0</v>
      </c>
      <c r="F18" s="278"/>
      <c r="G18" s="278">
        <v>0</v>
      </c>
      <c r="H18" s="145"/>
      <c r="I18" s="145">
        <v>0</v>
      </c>
      <c r="J18" s="279">
        <f t="shared" si="0"/>
        <v>0</v>
      </c>
      <c r="K18" s="279">
        <f t="shared" si="1"/>
        <v>0</v>
      </c>
      <c r="L18" s="280">
        <v>0</v>
      </c>
      <c r="M18" s="281"/>
      <c r="N18" s="281"/>
      <c r="O18" s="281"/>
      <c r="P18" s="376">
        <f t="shared" si="2"/>
        <v>0</v>
      </c>
      <c r="Q18" s="282"/>
    </row>
    <row r="19" spans="1:17" ht="153" customHeight="1" x14ac:dyDescent="0.3">
      <c r="B19" s="275" t="s">
        <v>380</v>
      </c>
      <c r="C19" s="276" t="s">
        <v>618</v>
      </c>
      <c r="D19" s="277">
        <v>70000</v>
      </c>
      <c r="E19" s="277">
        <v>81680.42</v>
      </c>
      <c r="F19" s="278"/>
      <c r="G19" s="278"/>
      <c r="H19" s="145">
        <v>20000</v>
      </c>
      <c r="I19" s="145">
        <v>20000</v>
      </c>
      <c r="J19" s="279">
        <f t="shared" si="0"/>
        <v>90000</v>
      </c>
      <c r="K19" s="279">
        <f t="shared" si="1"/>
        <v>101680.42</v>
      </c>
      <c r="L19" s="280">
        <v>0.3</v>
      </c>
      <c r="M19" s="281">
        <v>41680.42</v>
      </c>
      <c r="N19" s="281"/>
      <c r="O19" s="281">
        <v>10946</v>
      </c>
      <c r="P19" s="376">
        <f t="shared" si="2"/>
        <v>52626.42</v>
      </c>
      <c r="Q19" s="282"/>
    </row>
    <row r="20" spans="1:17" ht="218.4" x14ac:dyDescent="0.3">
      <c r="B20" s="275" t="s">
        <v>381</v>
      </c>
      <c r="C20" s="276" t="s">
        <v>614</v>
      </c>
      <c r="D20" s="277"/>
      <c r="E20" s="277">
        <v>0</v>
      </c>
      <c r="F20" s="278"/>
      <c r="G20" s="278"/>
      <c r="H20" s="145"/>
      <c r="I20" s="145">
        <v>0</v>
      </c>
      <c r="J20" s="279">
        <f t="shared" si="0"/>
        <v>0</v>
      </c>
      <c r="K20" s="279">
        <f t="shared" si="1"/>
        <v>0</v>
      </c>
      <c r="L20" s="280">
        <v>0.5</v>
      </c>
      <c r="M20" s="281"/>
      <c r="N20" s="281"/>
      <c r="O20" s="281"/>
      <c r="P20" s="376">
        <f t="shared" si="2"/>
        <v>0</v>
      </c>
      <c r="Q20" s="283"/>
    </row>
    <row r="21" spans="1:17" ht="93.6" x14ac:dyDescent="0.3">
      <c r="B21" s="275" t="s">
        <v>382</v>
      </c>
      <c r="C21" s="164" t="s">
        <v>627</v>
      </c>
      <c r="D21" s="277"/>
      <c r="E21" s="277"/>
      <c r="F21" s="278">
        <v>70000</v>
      </c>
      <c r="G21" s="278">
        <v>70000</v>
      </c>
      <c r="H21" s="145">
        <v>60000</v>
      </c>
      <c r="I21" s="145">
        <v>70000</v>
      </c>
      <c r="J21" s="279">
        <f t="shared" si="0"/>
        <v>130000</v>
      </c>
      <c r="K21" s="279">
        <f t="shared" si="1"/>
        <v>140000</v>
      </c>
      <c r="L21" s="284">
        <v>0.5</v>
      </c>
      <c r="M21" s="285"/>
      <c r="N21" s="285">
        <v>99500.47</v>
      </c>
      <c r="O21" s="285">
        <v>53996.75</v>
      </c>
      <c r="P21" s="376">
        <f t="shared" si="2"/>
        <v>153497.22</v>
      </c>
      <c r="Q21" s="286"/>
    </row>
    <row r="22" spans="1:17" ht="15.6" x14ac:dyDescent="0.3">
      <c r="A22" s="20"/>
      <c r="B22" s="275"/>
      <c r="C22" s="140"/>
      <c r="D22" s="277"/>
      <c r="E22" s="277"/>
      <c r="F22" s="278"/>
      <c r="G22" s="278"/>
      <c r="H22" s="145"/>
      <c r="I22" s="145"/>
      <c r="J22" s="279">
        <f t="shared" ref="J22" si="3">SUM(D22:H22)</f>
        <v>0</v>
      </c>
      <c r="K22" s="279"/>
      <c r="L22" s="284"/>
      <c r="M22" s="285"/>
      <c r="N22" s="285"/>
      <c r="O22" s="285"/>
      <c r="P22" s="377"/>
      <c r="Q22" s="287"/>
    </row>
    <row r="23" spans="1:17" ht="15.6" x14ac:dyDescent="0.3">
      <c r="A23" s="20"/>
      <c r="B23" s="288"/>
      <c r="C23" s="289" t="s">
        <v>611</v>
      </c>
      <c r="D23" s="290">
        <f>SUM(D16:D22)</f>
        <v>70000</v>
      </c>
      <c r="E23" s="290">
        <f t="shared" ref="E23:K23" si="4">SUM(E16:E22)</f>
        <v>81680.42</v>
      </c>
      <c r="F23" s="290">
        <f t="shared" si="4"/>
        <v>180000</v>
      </c>
      <c r="G23" s="290">
        <f t="shared" si="4"/>
        <v>180000</v>
      </c>
      <c r="H23" s="290">
        <f t="shared" si="4"/>
        <v>100000</v>
      </c>
      <c r="I23" s="290">
        <f t="shared" si="4"/>
        <v>90000</v>
      </c>
      <c r="J23" s="290">
        <f t="shared" si="4"/>
        <v>350000</v>
      </c>
      <c r="K23" s="290">
        <f t="shared" si="4"/>
        <v>351680.42</v>
      </c>
      <c r="L23" s="256">
        <f>(L16*K16)+(L17*K17)+(L18*K18)+(L19*K19)+(L20*K20)+(L21*K21)</f>
        <v>155504.12599999999</v>
      </c>
      <c r="M23" s="277">
        <f>SUM(M16:M22)</f>
        <v>41680.42</v>
      </c>
      <c r="N23" s="278">
        <f>SUM(N16:N22)</f>
        <v>148545.82</v>
      </c>
      <c r="O23" s="145">
        <f>SUM(O16:O22)</f>
        <v>64942.75</v>
      </c>
      <c r="P23" s="370">
        <f>SUM(P16:P22)</f>
        <v>255168.99</v>
      </c>
      <c r="Q23" s="287"/>
    </row>
    <row r="24" spans="1:17" ht="51" customHeight="1" x14ac:dyDescent="0.3">
      <c r="A24" s="20"/>
      <c r="B24" s="291" t="s">
        <v>383</v>
      </c>
      <c r="C24" s="394" t="s">
        <v>589</v>
      </c>
      <c r="D24" s="394"/>
      <c r="E24" s="394"/>
      <c r="F24" s="394"/>
      <c r="G24" s="394"/>
      <c r="H24" s="394"/>
      <c r="I24" s="394"/>
      <c r="J24" s="394"/>
      <c r="K24" s="394"/>
      <c r="L24" s="394"/>
      <c r="M24" s="395"/>
      <c r="N24" s="395"/>
      <c r="O24" s="395"/>
      <c r="P24" s="395"/>
      <c r="Q24" s="394"/>
    </row>
    <row r="25" spans="1:17" ht="202.8" x14ac:dyDescent="0.3">
      <c r="A25" s="20"/>
      <c r="B25" s="275" t="s">
        <v>384</v>
      </c>
      <c r="C25" s="276" t="s">
        <v>616</v>
      </c>
      <c r="D25" s="277"/>
      <c r="E25" s="277"/>
      <c r="F25" s="278"/>
      <c r="G25" s="278">
        <v>0</v>
      </c>
      <c r="H25" s="145"/>
      <c r="I25" s="145"/>
      <c r="J25" s="279">
        <f>D25+F25+H25</f>
        <v>0</v>
      </c>
      <c r="K25" s="279">
        <f>E25+G25+I25</f>
        <v>0</v>
      </c>
      <c r="L25" s="280">
        <v>0.5</v>
      </c>
      <c r="M25" s="281"/>
      <c r="N25" s="281"/>
      <c r="O25" s="281"/>
      <c r="P25" s="376">
        <f t="shared" ref="P25:P30" si="5">+M25+N25+O25</f>
        <v>0</v>
      </c>
      <c r="Q25" s="282"/>
    </row>
    <row r="26" spans="1:17" ht="170.25" customHeight="1" x14ac:dyDescent="0.3">
      <c r="A26" s="20"/>
      <c r="B26" s="275" t="s">
        <v>385</v>
      </c>
      <c r="C26" s="292" t="s">
        <v>628</v>
      </c>
      <c r="D26" s="277">
        <v>45000</v>
      </c>
      <c r="E26" s="277">
        <v>86395.1</v>
      </c>
      <c r="F26" s="278">
        <v>95000</v>
      </c>
      <c r="G26" s="278">
        <v>95000</v>
      </c>
      <c r="H26" s="145"/>
      <c r="I26" s="145"/>
      <c r="J26" s="279">
        <f t="shared" ref="J26:J29" si="6">D26+F26+H26</f>
        <v>140000</v>
      </c>
      <c r="K26" s="279">
        <f t="shared" ref="K26:K30" si="7">E26+G26+I26</f>
        <v>181395.1</v>
      </c>
      <c r="L26" s="280">
        <v>0.3</v>
      </c>
      <c r="M26" s="281">
        <v>82219.350000000006</v>
      </c>
      <c r="N26" s="281"/>
      <c r="O26" s="281"/>
      <c r="P26" s="376">
        <f t="shared" si="5"/>
        <v>82219.350000000006</v>
      </c>
      <c r="Q26" s="282"/>
    </row>
    <row r="27" spans="1:17" ht="93.6" x14ac:dyDescent="0.3">
      <c r="A27" s="20"/>
      <c r="B27" s="275" t="s">
        <v>386</v>
      </c>
      <c r="C27" s="276" t="s">
        <v>629</v>
      </c>
      <c r="D27" s="277">
        <v>136000</v>
      </c>
      <c r="E27" s="277">
        <v>122742.75</v>
      </c>
      <c r="F27" s="278"/>
      <c r="G27" s="278"/>
      <c r="H27" s="145">
        <v>35000</v>
      </c>
      <c r="I27" s="145">
        <v>50000</v>
      </c>
      <c r="J27" s="279">
        <f t="shared" si="6"/>
        <v>171000</v>
      </c>
      <c r="K27" s="279">
        <f t="shared" si="7"/>
        <v>172742.75</v>
      </c>
      <c r="L27" s="280">
        <v>0.4</v>
      </c>
      <c r="M27" s="281">
        <v>119236.75</v>
      </c>
      <c r="N27" s="281"/>
      <c r="O27" s="281">
        <v>32000</v>
      </c>
      <c r="P27" s="376">
        <f t="shared" si="5"/>
        <v>151236.75</v>
      </c>
      <c r="Q27" s="282"/>
    </row>
    <row r="28" spans="1:17" ht="15.6" x14ac:dyDescent="0.3">
      <c r="A28" s="20"/>
      <c r="B28" s="275" t="s">
        <v>387</v>
      </c>
      <c r="C28" s="276"/>
      <c r="D28" s="277"/>
      <c r="E28" s="277"/>
      <c r="F28" s="278"/>
      <c r="G28" s="278"/>
      <c r="H28" s="145"/>
      <c r="I28" s="145"/>
      <c r="J28" s="279">
        <f t="shared" si="6"/>
        <v>0</v>
      </c>
      <c r="K28" s="279">
        <f t="shared" si="7"/>
        <v>0</v>
      </c>
      <c r="L28" s="280"/>
      <c r="M28" s="281"/>
      <c r="N28" s="281"/>
      <c r="O28" s="281"/>
      <c r="P28" s="376">
        <f t="shared" si="5"/>
        <v>0</v>
      </c>
      <c r="Q28" s="282"/>
    </row>
    <row r="29" spans="1:17" ht="15.6" x14ac:dyDescent="0.3">
      <c r="A29" s="20"/>
      <c r="B29" s="275" t="s">
        <v>388</v>
      </c>
      <c r="C29" s="140"/>
      <c r="D29" s="277"/>
      <c r="E29" s="277"/>
      <c r="F29" s="278"/>
      <c r="G29" s="278"/>
      <c r="H29" s="145"/>
      <c r="I29" s="145"/>
      <c r="J29" s="279">
        <f t="shared" si="6"/>
        <v>0</v>
      </c>
      <c r="K29" s="279">
        <f t="shared" si="7"/>
        <v>0</v>
      </c>
      <c r="L29" s="284"/>
      <c r="M29" s="285"/>
      <c r="N29" s="285"/>
      <c r="O29" s="285"/>
      <c r="P29" s="376">
        <f t="shared" si="5"/>
        <v>0</v>
      </c>
      <c r="Q29" s="287"/>
    </row>
    <row r="30" spans="1:17" ht="15.6" x14ac:dyDescent="0.3">
      <c r="A30" s="20"/>
      <c r="B30" s="275" t="s">
        <v>389</v>
      </c>
      <c r="C30" s="140"/>
      <c r="D30" s="277"/>
      <c r="E30" s="277"/>
      <c r="F30" s="278"/>
      <c r="G30" s="278"/>
      <c r="H30" s="145"/>
      <c r="I30" s="145"/>
      <c r="J30" s="279">
        <f t="shared" ref="J30" si="8">SUM(D30:H30)</f>
        <v>0</v>
      </c>
      <c r="K30" s="279">
        <f t="shared" si="7"/>
        <v>0</v>
      </c>
      <c r="L30" s="284"/>
      <c r="M30" s="285"/>
      <c r="N30" s="285"/>
      <c r="O30" s="285"/>
      <c r="P30" s="376">
        <f t="shared" si="5"/>
        <v>0</v>
      </c>
      <c r="Q30" s="287"/>
    </row>
    <row r="31" spans="1:17" ht="15.6" x14ac:dyDescent="0.3">
      <c r="A31" s="20"/>
      <c r="B31" s="288"/>
      <c r="C31" s="289" t="s">
        <v>610</v>
      </c>
      <c r="D31" s="293">
        <f>SUM(D25:D30)</f>
        <v>181000</v>
      </c>
      <c r="E31" s="293">
        <f t="shared" ref="E31:K31" si="9">SUM(E25:E30)</f>
        <v>209137.85</v>
      </c>
      <c r="F31" s="293">
        <f t="shared" si="9"/>
        <v>95000</v>
      </c>
      <c r="G31" s="293">
        <f t="shared" si="9"/>
        <v>95000</v>
      </c>
      <c r="H31" s="293">
        <f t="shared" si="9"/>
        <v>35000</v>
      </c>
      <c r="I31" s="293">
        <f t="shared" si="9"/>
        <v>50000</v>
      </c>
      <c r="J31" s="293">
        <f>SUM(J25:J30)</f>
        <v>311000</v>
      </c>
      <c r="K31" s="293">
        <f t="shared" si="9"/>
        <v>354137.85</v>
      </c>
      <c r="L31" s="256">
        <f>(L25*K25)+(L26*K26)+(L27*K27)+(L28*K28)+(L29*K29)+(L30*K30)</f>
        <v>123515.63</v>
      </c>
      <c r="M31" s="277">
        <f>SUM(M25:M30)</f>
        <v>201456.1</v>
      </c>
      <c r="N31" s="278">
        <f>SUM(N25:N30)</f>
        <v>0</v>
      </c>
      <c r="O31" s="145">
        <f>SUM(O25:O30)</f>
        <v>32000</v>
      </c>
      <c r="P31" s="370">
        <f>SUM(P25:P30)</f>
        <v>233456.1</v>
      </c>
      <c r="Q31" s="287"/>
    </row>
    <row r="32" spans="1:17" ht="51" customHeight="1" x14ac:dyDescent="0.3">
      <c r="A32" s="20"/>
      <c r="B32" s="291" t="s">
        <v>390</v>
      </c>
      <c r="C32" s="394" t="s">
        <v>590</v>
      </c>
      <c r="D32" s="394"/>
      <c r="E32" s="394"/>
      <c r="F32" s="394"/>
      <c r="G32" s="394"/>
      <c r="H32" s="394"/>
      <c r="I32" s="394"/>
      <c r="J32" s="394"/>
      <c r="K32" s="394"/>
      <c r="L32" s="394"/>
      <c r="M32" s="395"/>
      <c r="N32" s="395"/>
      <c r="O32" s="395"/>
      <c r="P32" s="395"/>
      <c r="Q32" s="394"/>
    </row>
    <row r="33" spans="1:17" ht="46.8" x14ac:dyDescent="0.3">
      <c r="A33" s="20"/>
      <c r="B33" s="275" t="s">
        <v>391</v>
      </c>
      <c r="C33" s="276" t="s">
        <v>595</v>
      </c>
      <c r="D33" s="277"/>
      <c r="E33" s="277"/>
      <c r="F33" s="278"/>
      <c r="G33" s="278"/>
      <c r="H33" s="145">
        <v>20000</v>
      </c>
      <c r="I33" s="294">
        <v>19500</v>
      </c>
      <c r="J33" s="279">
        <f>D33+F33+H33</f>
        <v>20000</v>
      </c>
      <c r="K33" s="279">
        <f>E33+G33+I33</f>
        <v>19500</v>
      </c>
      <c r="L33" s="280">
        <v>0.8</v>
      </c>
      <c r="M33" s="281"/>
      <c r="N33" s="281"/>
      <c r="O33" s="281">
        <v>19150</v>
      </c>
      <c r="P33" s="376">
        <f t="shared" ref="P33:P39" si="10">+M33+N33+O33</f>
        <v>19150</v>
      </c>
      <c r="Q33" s="282"/>
    </row>
    <row r="34" spans="1:17" ht="109.2" x14ac:dyDescent="0.3">
      <c r="A34" s="20"/>
      <c r="B34" s="275" t="s">
        <v>392</v>
      </c>
      <c r="C34" s="276" t="s">
        <v>630</v>
      </c>
      <c r="D34" s="277"/>
      <c r="E34" s="277"/>
      <c r="F34" s="278"/>
      <c r="G34" s="278"/>
      <c r="H34" s="145">
        <v>35000</v>
      </c>
      <c r="I34" s="145">
        <v>35000</v>
      </c>
      <c r="J34" s="279">
        <f t="shared" ref="J34:J39" si="11">D34+F34+H34</f>
        <v>35000</v>
      </c>
      <c r="K34" s="279">
        <f t="shared" ref="K34:K39" si="12">E34+G34+I34</f>
        <v>35000</v>
      </c>
      <c r="L34" s="280">
        <v>0.8</v>
      </c>
      <c r="M34" s="281"/>
      <c r="N34" s="281"/>
      <c r="O34" s="281">
        <v>4023</v>
      </c>
      <c r="P34" s="376">
        <f t="shared" si="10"/>
        <v>4023</v>
      </c>
      <c r="Q34" s="282"/>
    </row>
    <row r="35" spans="1:17" ht="124.8" x14ac:dyDescent="0.3">
      <c r="A35" s="20"/>
      <c r="B35" s="275" t="s">
        <v>393</v>
      </c>
      <c r="C35" s="292" t="s">
        <v>620</v>
      </c>
      <c r="D35" s="277"/>
      <c r="E35" s="277"/>
      <c r="F35" s="278">
        <v>80000</v>
      </c>
      <c r="G35" s="278">
        <v>80000</v>
      </c>
      <c r="H35" s="145">
        <v>40000</v>
      </c>
      <c r="I35" s="294">
        <v>40000</v>
      </c>
      <c r="J35" s="279">
        <f t="shared" si="11"/>
        <v>120000</v>
      </c>
      <c r="K35" s="279">
        <f t="shared" si="12"/>
        <v>120000</v>
      </c>
      <c r="L35" s="280">
        <v>0.5</v>
      </c>
      <c r="M35" s="281"/>
      <c r="N35" s="281"/>
      <c r="O35" s="281"/>
      <c r="P35" s="376">
        <f t="shared" si="10"/>
        <v>0</v>
      </c>
      <c r="Q35" s="282"/>
    </row>
    <row r="36" spans="1:17" s="20" customFormat="1" ht="140.4" x14ac:dyDescent="0.3">
      <c r="B36" s="275" t="s">
        <v>394</v>
      </c>
      <c r="C36" s="276" t="s">
        <v>621</v>
      </c>
      <c r="D36" s="277"/>
      <c r="E36" s="277">
        <v>0</v>
      </c>
      <c r="F36" s="278"/>
      <c r="G36" s="278"/>
      <c r="H36" s="145"/>
      <c r="I36" s="145">
        <v>0</v>
      </c>
      <c r="J36" s="279">
        <f t="shared" si="11"/>
        <v>0</v>
      </c>
      <c r="K36" s="279">
        <f t="shared" si="12"/>
        <v>0</v>
      </c>
      <c r="L36" s="280">
        <v>0.5</v>
      </c>
      <c r="M36" s="281"/>
      <c r="N36" s="281"/>
      <c r="O36" s="281"/>
      <c r="P36" s="376">
        <f t="shared" si="10"/>
        <v>0</v>
      </c>
      <c r="Q36" s="282"/>
    </row>
    <row r="37" spans="1:17" s="20" customFormat="1" ht="183.75" customHeight="1" x14ac:dyDescent="0.3">
      <c r="B37" s="275" t="s">
        <v>395</v>
      </c>
      <c r="C37" s="276" t="s">
        <v>631</v>
      </c>
      <c r="D37" s="277">
        <v>80000</v>
      </c>
      <c r="E37" s="277">
        <v>45800.05</v>
      </c>
      <c r="F37" s="278">
        <v>30000</v>
      </c>
      <c r="G37" s="278">
        <v>30000</v>
      </c>
      <c r="H37" s="145">
        <v>50000</v>
      </c>
      <c r="I37" s="145">
        <v>45000</v>
      </c>
      <c r="J37" s="279">
        <f t="shared" si="11"/>
        <v>160000</v>
      </c>
      <c r="K37" s="279">
        <f t="shared" si="12"/>
        <v>120800.05</v>
      </c>
      <c r="L37" s="280">
        <v>0.7</v>
      </c>
      <c r="M37" s="281">
        <v>45800.05</v>
      </c>
      <c r="N37" s="281">
        <v>7925.4</v>
      </c>
      <c r="O37" s="281">
        <v>35714.35</v>
      </c>
      <c r="P37" s="376">
        <f t="shared" si="10"/>
        <v>89439.8</v>
      </c>
      <c r="Q37" s="282"/>
    </row>
    <row r="38" spans="1:17" s="20" customFormat="1" ht="143.25" customHeight="1" x14ac:dyDescent="0.3">
      <c r="A38" s="19"/>
      <c r="B38" s="275" t="s">
        <v>396</v>
      </c>
      <c r="C38" s="140"/>
      <c r="D38" s="277"/>
      <c r="E38" s="277"/>
      <c r="F38" s="278"/>
      <c r="G38" s="278"/>
      <c r="H38" s="145"/>
      <c r="I38" s="145"/>
      <c r="J38" s="279">
        <f t="shared" si="11"/>
        <v>0</v>
      </c>
      <c r="K38" s="279">
        <f t="shared" si="12"/>
        <v>0</v>
      </c>
      <c r="L38" s="284"/>
      <c r="M38" s="285"/>
      <c r="N38" s="285"/>
      <c r="O38" s="285"/>
      <c r="P38" s="376">
        <f t="shared" si="10"/>
        <v>0</v>
      </c>
      <c r="Q38" s="287"/>
    </row>
    <row r="39" spans="1:17" ht="15.6" x14ac:dyDescent="0.3">
      <c r="B39" s="275" t="s">
        <v>397</v>
      </c>
      <c r="C39" s="140"/>
      <c r="D39" s="277"/>
      <c r="E39" s="277"/>
      <c r="F39" s="278"/>
      <c r="G39" s="278"/>
      <c r="H39" s="145"/>
      <c r="I39" s="145"/>
      <c r="J39" s="279">
        <f t="shared" si="11"/>
        <v>0</v>
      </c>
      <c r="K39" s="279">
        <f t="shared" si="12"/>
        <v>0</v>
      </c>
      <c r="L39" s="284">
        <v>0.8</v>
      </c>
      <c r="M39" s="285"/>
      <c r="N39" s="285"/>
      <c r="O39" s="285"/>
      <c r="P39" s="376">
        <f t="shared" si="10"/>
        <v>0</v>
      </c>
      <c r="Q39" s="287"/>
    </row>
    <row r="40" spans="1:17" ht="15.6" x14ac:dyDescent="0.3">
      <c r="B40" s="288"/>
      <c r="C40" s="289" t="s">
        <v>517</v>
      </c>
      <c r="D40" s="293">
        <f>SUM(D33:D39)</f>
        <v>80000</v>
      </c>
      <c r="E40" s="293">
        <f t="shared" ref="E40:K40" si="13">SUM(E33:E39)</f>
        <v>45800.05</v>
      </c>
      <c r="F40" s="293">
        <f t="shared" si="13"/>
        <v>110000</v>
      </c>
      <c r="G40" s="293">
        <f t="shared" si="13"/>
        <v>110000</v>
      </c>
      <c r="H40" s="293">
        <f t="shared" si="13"/>
        <v>145000</v>
      </c>
      <c r="I40" s="293">
        <f t="shared" si="13"/>
        <v>139500</v>
      </c>
      <c r="J40" s="293">
        <f t="shared" si="13"/>
        <v>335000</v>
      </c>
      <c r="K40" s="293">
        <f t="shared" si="13"/>
        <v>295300.05</v>
      </c>
      <c r="L40" s="256">
        <f>(L33*K33)+(L34*K34)+(L35*K35)+(L36*K36)+(L37*K37)+(L38*K38)+(L39*K39)</f>
        <v>188160.035</v>
      </c>
      <c r="M40" s="277">
        <f>SUM(M33:M39)</f>
        <v>45800.05</v>
      </c>
      <c r="N40" s="278">
        <f>SUM(N33:N39)</f>
        <v>7925.4</v>
      </c>
      <c r="O40" s="145">
        <f>SUM(O33:O39)</f>
        <v>58887.35</v>
      </c>
      <c r="P40" s="370">
        <f>SUM(P33:P39)</f>
        <v>112612.8</v>
      </c>
      <c r="Q40" s="287"/>
    </row>
    <row r="41" spans="1:17" ht="51" customHeight="1" x14ac:dyDescent="0.3">
      <c r="B41" s="291" t="s">
        <v>398</v>
      </c>
      <c r="C41" s="394" t="s">
        <v>591</v>
      </c>
      <c r="D41" s="394"/>
      <c r="E41" s="394"/>
      <c r="F41" s="394"/>
      <c r="G41" s="394"/>
      <c r="H41" s="394"/>
      <c r="I41" s="394"/>
      <c r="J41" s="394"/>
      <c r="K41" s="394"/>
      <c r="L41" s="394"/>
      <c r="M41" s="395"/>
      <c r="N41" s="395"/>
      <c r="O41" s="395"/>
      <c r="P41" s="395"/>
      <c r="Q41" s="394"/>
    </row>
    <row r="42" spans="1:17" ht="109.2" x14ac:dyDescent="0.3">
      <c r="B42" s="275" t="s">
        <v>399</v>
      </c>
      <c r="C42" s="276" t="s">
        <v>596</v>
      </c>
      <c r="D42" s="277"/>
      <c r="E42" s="277"/>
      <c r="F42" s="278">
        <v>45000</v>
      </c>
      <c r="G42" s="278">
        <v>45000</v>
      </c>
      <c r="H42" s="145"/>
      <c r="I42" s="145"/>
      <c r="J42" s="279">
        <f>D42+F42+H42</f>
        <v>45000</v>
      </c>
      <c r="K42" s="279">
        <f>E42+G42+I42</f>
        <v>45000</v>
      </c>
      <c r="L42" s="280">
        <v>0.5</v>
      </c>
      <c r="M42" s="281"/>
      <c r="N42" s="281"/>
      <c r="O42" s="281"/>
      <c r="P42" s="376">
        <f t="shared" ref="P42:P47" si="14">+M42+N42+O42</f>
        <v>0</v>
      </c>
      <c r="Q42" s="282"/>
    </row>
    <row r="43" spans="1:17" ht="93.6" x14ac:dyDescent="0.3">
      <c r="B43" s="275" t="s">
        <v>400</v>
      </c>
      <c r="C43" s="276" t="s">
        <v>632</v>
      </c>
      <c r="D43" s="277"/>
      <c r="E43" s="277"/>
      <c r="F43" s="278">
        <v>45000</v>
      </c>
      <c r="G43" s="278">
        <v>45000</v>
      </c>
      <c r="H43" s="145"/>
      <c r="I43" s="145">
        <v>0</v>
      </c>
      <c r="J43" s="279">
        <f t="shared" ref="J43:J47" si="15">D43+F43+H43</f>
        <v>45000</v>
      </c>
      <c r="K43" s="279">
        <f t="shared" ref="K43:K47" si="16">E43+G43+I43</f>
        <v>45000</v>
      </c>
      <c r="L43" s="280">
        <v>0.4</v>
      </c>
      <c r="M43" s="281"/>
      <c r="N43" s="281">
        <v>34192.71</v>
      </c>
      <c r="O43" s="281"/>
      <c r="P43" s="376">
        <f t="shared" si="14"/>
        <v>34192.71</v>
      </c>
      <c r="Q43" s="282"/>
    </row>
    <row r="44" spans="1:17" ht="124.8" x14ac:dyDescent="0.3">
      <c r="B44" s="275" t="s">
        <v>401</v>
      </c>
      <c r="C44" s="276" t="s">
        <v>597</v>
      </c>
      <c r="D44" s="277"/>
      <c r="E44" s="277"/>
      <c r="F44" s="278">
        <v>55000</v>
      </c>
      <c r="G44" s="278">
        <v>55000</v>
      </c>
      <c r="H44" s="145"/>
      <c r="I44" s="145"/>
      <c r="J44" s="279">
        <f t="shared" si="15"/>
        <v>55000</v>
      </c>
      <c r="K44" s="279">
        <f t="shared" si="16"/>
        <v>55000</v>
      </c>
      <c r="L44" s="280">
        <v>0.3</v>
      </c>
      <c r="M44" s="281"/>
      <c r="N44" s="281">
        <v>24956.22</v>
      </c>
      <c r="O44" s="281"/>
      <c r="P44" s="376">
        <f t="shared" si="14"/>
        <v>24956.22</v>
      </c>
      <c r="Q44" s="282"/>
    </row>
    <row r="45" spans="1:17" ht="93.6" x14ac:dyDescent="0.3">
      <c r="B45" s="275" t="s">
        <v>402</v>
      </c>
      <c r="C45" s="276" t="s">
        <v>633</v>
      </c>
      <c r="D45" s="277"/>
      <c r="E45" s="277"/>
      <c r="F45" s="278"/>
      <c r="G45" s="278"/>
      <c r="H45" s="145">
        <v>50000</v>
      </c>
      <c r="I45" s="145">
        <v>57000</v>
      </c>
      <c r="J45" s="279">
        <f t="shared" si="15"/>
        <v>50000</v>
      </c>
      <c r="K45" s="279">
        <f t="shared" si="16"/>
        <v>57000</v>
      </c>
      <c r="L45" s="280">
        <v>0.4</v>
      </c>
      <c r="M45" s="281"/>
      <c r="N45" s="281"/>
      <c r="O45" s="281">
        <v>41928</v>
      </c>
      <c r="P45" s="376">
        <f t="shared" si="14"/>
        <v>41928</v>
      </c>
      <c r="Q45" s="282"/>
    </row>
    <row r="46" spans="1:17" s="20" customFormat="1" ht="15.6" x14ac:dyDescent="0.3">
      <c r="A46" s="19"/>
      <c r="B46" s="275" t="s">
        <v>403</v>
      </c>
      <c r="C46" s="140"/>
      <c r="D46" s="277"/>
      <c r="E46" s="277"/>
      <c r="F46" s="278"/>
      <c r="G46" s="278"/>
      <c r="H46" s="145"/>
      <c r="I46" s="145"/>
      <c r="J46" s="279">
        <f t="shared" si="15"/>
        <v>0</v>
      </c>
      <c r="K46" s="279">
        <f t="shared" si="16"/>
        <v>0</v>
      </c>
      <c r="L46" s="284"/>
      <c r="M46" s="285"/>
      <c r="N46" s="285"/>
      <c r="O46" s="285"/>
      <c r="P46" s="376">
        <f t="shared" si="14"/>
        <v>0</v>
      </c>
      <c r="Q46" s="287"/>
    </row>
    <row r="47" spans="1:17" ht="15.6" x14ac:dyDescent="0.3">
      <c r="B47" s="275" t="s">
        <v>404</v>
      </c>
      <c r="C47" s="140"/>
      <c r="D47" s="277"/>
      <c r="E47" s="277"/>
      <c r="F47" s="278"/>
      <c r="G47" s="278"/>
      <c r="H47" s="145"/>
      <c r="I47" s="145"/>
      <c r="J47" s="279">
        <f t="shared" si="15"/>
        <v>0</v>
      </c>
      <c r="K47" s="279">
        <f t="shared" si="16"/>
        <v>0</v>
      </c>
      <c r="L47" s="284"/>
      <c r="M47" s="285"/>
      <c r="N47" s="285"/>
      <c r="O47" s="285"/>
      <c r="P47" s="376">
        <f t="shared" si="14"/>
        <v>0</v>
      </c>
      <c r="Q47" s="287"/>
    </row>
    <row r="48" spans="1:17" ht="15.6" x14ac:dyDescent="0.3">
      <c r="B48" s="288"/>
      <c r="C48" s="289" t="s">
        <v>609</v>
      </c>
      <c r="D48" s="290"/>
      <c r="E48" s="290"/>
      <c r="F48" s="295">
        <f>SUM(F42:F47)</f>
        <v>145000</v>
      </c>
      <c r="G48" s="295">
        <f t="shared" ref="G48:K48" si="17">SUM(G42:G47)</f>
        <v>145000</v>
      </c>
      <c r="H48" s="295">
        <f t="shared" si="17"/>
        <v>50000</v>
      </c>
      <c r="I48" s="295">
        <f t="shared" si="17"/>
        <v>57000</v>
      </c>
      <c r="J48" s="295">
        <f t="shared" si="17"/>
        <v>195000</v>
      </c>
      <c r="K48" s="295">
        <f t="shared" si="17"/>
        <v>202000</v>
      </c>
      <c r="L48" s="256">
        <f>(L42*K42)+(L43*K43)+(L44*K44)+(L45*K45)</f>
        <v>79800</v>
      </c>
      <c r="M48" s="277">
        <f>SUM(M42:M47)</f>
        <v>0</v>
      </c>
      <c r="N48" s="278">
        <f>SUM(N42:N47)</f>
        <v>59148.93</v>
      </c>
      <c r="O48" s="145">
        <f>SUM(O42:O47)</f>
        <v>41928</v>
      </c>
      <c r="P48" s="370">
        <f>SUM(P42:P47)</f>
        <v>101076.93</v>
      </c>
      <c r="Q48" s="287"/>
    </row>
    <row r="49" spans="1:17" ht="15.6" x14ac:dyDescent="0.3">
      <c r="B49" s="296"/>
      <c r="C49" s="297"/>
      <c r="D49" s="298"/>
      <c r="E49" s="298"/>
      <c r="F49" s="299"/>
      <c r="G49" s="299"/>
      <c r="H49" s="148"/>
      <c r="I49" s="148"/>
      <c r="J49" s="300"/>
      <c r="K49" s="300"/>
      <c r="L49" s="300"/>
      <c r="M49" s="300"/>
      <c r="N49" s="300"/>
      <c r="O49" s="300"/>
      <c r="P49" s="300"/>
      <c r="Q49" s="300"/>
    </row>
    <row r="50" spans="1:17" ht="51" customHeight="1" x14ac:dyDescent="0.3">
      <c r="B50" s="289" t="s">
        <v>405</v>
      </c>
      <c r="C50" s="398" t="s">
        <v>587</v>
      </c>
      <c r="D50" s="398"/>
      <c r="E50" s="398"/>
      <c r="F50" s="398"/>
      <c r="G50" s="398"/>
      <c r="H50" s="398"/>
      <c r="I50" s="398"/>
      <c r="J50" s="398"/>
      <c r="K50" s="398"/>
      <c r="L50" s="398"/>
      <c r="M50" s="395"/>
      <c r="N50" s="395"/>
      <c r="O50" s="395"/>
      <c r="P50" s="395"/>
      <c r="Q50" s="398"/>
    </row>
    <row r="51" spans="1:17" ht="51" customHeight="1" x14ac:dyDescent="0.3">
      <c r="B51" s="291" t="s">
        <v>406</v>
      </c>
      <c r="C51" s="394" t="s">
        <v>592</v>
      </c>
      <c r="D51" s="394"/>
      <c r="E51" s="394"/>
      <c r="F51" s="394"/>
      <c r="G51" s="394"/>
      <c r="H51" s="394"/>
      <c r="I51" s="394"/>
      <c r="J51" s="394"/>
      <c r="K51" s="394"/>
      <c r="L51" s="394"/>
      <c r="M51" s="395"/>
      <c r="N51" s="395"/>
      <c r="O51" s="395"/>
      <c r="P51" s="395"/>
      <c r="Q51" s="394"/>
    </row>
    <row r="52" spans="1:17" ht="140.4" x14ac:dyDescent="0.3">
      <c r="B52" s="275" t="s">
        <v>407</v>
      </c>
      <c r="C52" s="276" t="s">
        <v>617</v>
      </c>
      <c r="D52" s="277"/>
      <c r="E52" s="277">
        <v>0</v>
      </c>
      <c r="F52" s="278"/>
      <c r="G52" s="278">
        <v>0</v>
      </c>
      <c r="H52" s="145"/>
      <c r="I52" s="145">
        <v>0</v>
      </c>
      <c r="J52" s="279">
        <f>D52+F52+H52</f>
        <v>0</v>
      </c>
      <c r="K52" s="279">
        <f>E52+G52+I52</f>
        <v>0</v>
      </c>
      <c r="L52" s="280">
        <v>0.5</v>
      </c>
      <c r="M52" s="281"/>
      <c r="N52" s="281"/>
      <c r="O52" s="281"/>
      <c r="P52" s="376">
        <f t="shared" ref="P52:P56" si="18">+M52+N52+O52</f>
        <v>0</v>
      </c>
      <c r="Q52" s="282"/>
    </row>
    <row r="53" spans="1:17" ht="93.6" x14ac:dyDescent="0.3">
      <c r="B53" s="275" t="s">
        <v>408</v>
      </c>
      <c r="C53" s="276" t="s">
        <v>598</v>
      </c>
      <c r="D53" s="277"/>
      <c r="E53" s="277">
        <v>0</v>
      </c>
      <c r="F53" s="278"/>
      <c r="G53" s="278"/>
      <c r="H53" s="145"/>
      <c r="I53" s="145">
        <v>0</v>
      </c>
      <c r="J53" s="279">
        <f t="shared" ref="J53:J56" si="19">D53+F53+H53</f>
        <v>0</v>
      </c>
      <c r="K53" s="279">
        <f t="shared" ref="K53:K56" si="20">E53+G53+I53</f>
        <v>0</v>
      </c>
      <c r="L53" s="280">
        <v>0.5</v>
      </c>
      <c r="M53" s="281"/>
      <c r="N53" s="281"/>
      <c r="O53" s="281"/>
      <c r="P53" s="376">
        <f>+M53+N53+O53</f>
        <v>0</v>
      </c>
      <c r="Q53" s="282"/>
    </row>
    <row r="54" spans="1:17" ht="15.6" x14ac:dyDescent="0.3">
      <c r="B54" s="275" t="s">
        <v>409</v>
      </c>
      <c r="C54" s="276"/>
      <c r="D54" s="277"/>
      <c r="E54" s="277"/>
      <c r="F54" s="278"/>
      <c r="G54" s="278"/>
      <c r="H54" s="145"/>
      <c r="I54" s="145"/>
      <c r="J54" s="279">
        <f t="shared" si="19"/>
        <v>0</v>
      </c>
      <c r="K54" s="279">
        <f t="shared" si="20"/>
        <v>0</v>
      </c>
      <c r="L54" s="280"/>
      <c r="M54" s="281"/>
      <c r="N54" s="281"/>
      <c r="O54" s="281"/>
      <c r="P54" s="376">
        <f t="shared" si="18"/>
        <v>0</v>
      </c>
      <c r="Q54" s="282"/>
    </row>
    <row r="55" spans="1:17" ht="15.6" x14ac:dyDescent="0.3">
      <c r="A55" s="20"/>
      <c r="B55" s="275" t="s">
        <v>622</v>
      </c>
      <c r="C55" s="140"/>
      <c r="D55" s="277"/>
      <c r="E55" s="277"/>
      <c r="F55" s="278"/>
      <c r="G55" s="278"/>
      <c r="H55" s="145"/>
      <c r="I55" s="145"/>
      <c r="J55" s="279">
        <f t="shared" si="19"/>
        <v>0</v>
      </c>
      <c r="K55" s="279">
        <f t="shared" si="20"/>
        <v>0</v>
      </c>
      <c r="L55" s="284"/>
      <c r="M55" s="285"/>
      <c r="N55" s="285"/>
      <c r="O55" s="285"/>
      <c r="P55" s="376">
        <f t="shared" si="18"/>
        <v>0</v>
      </c>
      <c r="Q55" s="287"/>
    </row>
    <row r="56" spans="1:17" s="20" customFormat="1" ht="15.6" x14ac:dyDescent="0.3">
      <c r="B56" s="275" t="s">
        <v>410</v>
      </c>
      <c r="C56" s="140"/>
      <c r="D56" s="277"/>
      <c r="E56" s="277"/>
      <c r="F56" s="278"/>
      <c r="G56" s="278"/>
      <c r="H56" s="145"/>
      <c r="I56" s="145"/>
      <c r="J56" s="279">
        <f t="shared" si="19"/>
        <v>0</v>
      </c>
      <c r="K56" s="279">
        <f t="shared" si="20"/>
        <v>0</v>
      </c>
      <c r="L56" s="284"/>
      <c r="M56" s="285"/>
      <c r="N56" s="285"/>
      <c r="O56" s="285"/>
      <c r="P56" s="376">
        <f t="shared" si="18"/>
        <v>0</v>
      </c>
      <c r="Q56" s="287"/>
    </row>
    <row r="57" spans="1:17" s="20" customFormat="1" ht="15.6" x14ac:dyDescent="0.3">
      <c r="A57" s="19"/>
      <c r="B57" s="288"/>
      <c r="C57" s="289" t="s">
        <v>612</v>
      </c>
      <c r="D57" s="290">
        <f>SUM(D52:D56)</f>
        <v>0</v>
      </c>
      <c r="E57" s="290">
        <f t="shared" ref="E57:K57" si="21">SUM(E52:E56)</f>
        <v>0</v>
      </c>
      <c r="F57" s="290">
        <f t="shared" si="21"/>
        <v>0</v>
      </c>
      <c r="G57" s="290">
        <f t="shared" si="21"/>
        <v>0</v>
      </c>
      <c r="H57" s="290">
        <f t="shared" si="21"/>
        <v>0</v>
      </c>
      <c r="I57" s="290">
        <f t="shared" si="21"/>
        <v>0</v>
      </c>
      <c r="J57" s="290">
        <f t="shared" si="21"/>
        <v>0</v>
      </c>
      <c r="K57" s="290">
        <f t="shared" si="21"/>
        <v>0</v>
      </c>
      <c r="L57" s="256">
        <f>(L52*K52)+(L53*K53)</f>
        <v>0</v>
      </c>
      <c r="M57" s="277">
        <f>SUM(M52:M56)</f>
        <v>0</v>
      </c>
      <c r="N57" s="278">
        <f>SUM(N52:N56)</f>
        <v>0</v>
      </c>
      <c r="O57" s="145">
        <f>SUM(O52:O56)</f>
        <v>0</v>
      </c>
      <c r="P57" s="370">
        <f>SUM(P52:P56)</f>
        <v>0</v>
      </c>
      <c r="Q57" s="287"/>
    </row>
    <row r="58" spans="1:17" ht="51" customHeight="1" x14ac:dyDescent="0.3">
      <c r="B58" s="291" t="s">
        <v>411</v>
      </c>
      <c r="C58" s="394" t="s">
        <v>624</v>
      </c>
      <c r="D58" s="394"/>
      <c r="E58" s="394"/>
      <c r="F58" s="394"/>
      <c r="G58" s="394"/>
      <c r="H58" s="394"/>
      <c r="I58" s="394"/>
      <c r="J58" s="394"/>
      <c r="K58" s="394"/>
      <c r="L58" s="394"/>
      <c r="M58" s="395"/>
      <c r="N58" s="395"/>
      <c r="O58" s="395"/>
      <c r="P58" s="395"/>
      <c r="Q58" s="394"/>
    </row>
    <row r="59" spans="1:17" ht="109.2" x14ac:dyDescent="0.3">
      <c r="B59" s="275" t="s">
        <v>412</v>
      </c>
      <c r="C59" s="276" t="s">
        <v>599</v>
      </c>
      <c r="D59" s="277"/>
      <c r="E59" s="277">
        <v>0</v>
      </c>
      <c r="F59" s="278"/>
      <c r="G59" s="278">
        <v>0</v>
      </c>
      <c r="H59" s="145"/>
      <c r="I59" s="145">
        <v>0</v>
      </c>
      <c r="J59" s="279">
        <f>D59+F59+H59</f>
        <v>0</v>
      </c>
      <c r="K59" s="279">
        <f>E59+G59+I59</f>
        <v>0</v>
      </c>
      <c r="L59" s="280">
        <v>0.5</v>
      </c>
      <c r="M59" s="281"/>
      <c r="N59" s="281"/>
      <c r="O59" s="281"/>
      <c r="P59" s="376">
        <f t="shared" ref="P59:P65" si="22">+M59+N59+O59</f>
        <v>0</v>
      </c>
      <c r="Q59" s="282"/>
    </row>
    <row r="60" spans="1:17" ht="83.25" customHeight="1" x14ac:dyDescent="0.3">
      <c r="B60" s="275" t="s">
        <v>615</v>
      </c>
      <c r="C60" s="276" t="s">
        <v>600</v>
      </c>
      <c r="D60" s="277"/>
      <c r="E60" s="277"/>
      <c r="F60" s="278">
        <v>21000</v>
      </c>
      <c r="G60" s="278">
        <v>21000</v>
      </c>
      <c r="H60" s="145">
        <v>20000</v>
      </c>
      <c r="I60" s="145">
        <v>25000</v>
      </c>
      <c r="J60" s="279">
        <f t="shared" ref="J60:J65" si="23">D60+F60+H60</f>
        <v>41000</v>
      </c>
      <c r="K60" s="279">
        <f t="shared" ref="K60:K65" si="24">E60+G60+I60</f>
        <v>46000</v>
      </c>
      <c r="L60" s="280">
        <v>0.5</v>
      </c>
      <c r="M60" s="281"/>
      <c r="N60" s="281"/>
      <c r="O60" s="281">
        <v>11451</v>
      </c>
      <c r="P60" s="376">
        <f t="shared" si="22"/>
        <v>11451</v>
      </c>
      <c r="Q60" s="282"/>
    </row>
    <row r="61" spans="1:17" ht="62.4" x14ac:dyDescent="0.3">
      <c r="B61" s="275" t="s">
        <v>413</v>
      </c>
      <c r="C61" s="276" t="s">
        <v>601</v>
      </c>
      <c r="D61" s="277"/>
      <c r="E61" s="277"/>
      <c r="F61" s="278">
        <v>19000</v>
      </c>
      <c r="G61" s="278">
        <v>19000</v>
      </c>
      <c r="H61" s="145"/>
      <c r="I61" s="145"/>
      <c r="J61" s="279">
        <f t="shared" si="23"/>
        <v>19000</v>
      </c>
      <c r="K61" s="279">
        <f t="shared" si="24"/>
        <v>19000</v>
      </c>
      <c r="L61" s="280">
        <v>0.3</v>
      </c>
      <c r="M61" s="281"/>
      <c r="N61" s="281"/>
      <c r="O61" s="281"/>
      <c r="P61" s="376">
        <f t="shared" si="22"/>
        <v>0</v>
      </c>
      <c r="Q61" s="282"/>
    </row>
    <row r="62" spans="1:17" ht="140.4" x14ac:dyDescent="0.3">
      <c r="B62" s="275" t="s">
        <v>414</v>
      </c>
      <c r="C62" s="276" t="s">
        <v>602</v>
      </c>
      <c r="D62" s="277"/>
      <c r="E62" s="277">
        <v>0</v>
      </c>
      <c r="F62" s="278"/>
      <c r="G62" s="278"/>
      <c r="H62" s="145"/>
      <c r="I62" s="145"/>
      <c r="J62" s="279">
        <f t="shared" si="23"/>
        <v>0</v>
      </c>
      <c r="K62" s="279">
        <f t="shared" si="24"/>
        <v>0</v>
      </c>
      <c r="L62" s="280">
        <v>0.4</v>
      </c>
      <c r="M62" s="281"/>
      <c r="N62" s="281"/>
      <c r="O62" s="281"/>
      <c r="P62" s="376">
        <f t="shared" si="22"/>
        <v>0</v>
      </c>
      <c r="Q62" s="282"/>
    </row>
    <row r="63" spans="1:17" ht="15.6" x14ac:dyDescent="0.3">
      <c r="B63" s="275" t="s">
        <v>415</v>
      </c>
      <c r="C63" s="276"/>
      <c r="D63" s="277"/>
      <c r="E63" s="277"/>
      <c r="F63" s="278"/>
      <c r="G63" s="278"/>
      <c r="H63" s="145"/>
      <c r="I63" s="145"/>
      <c r="J63" s="279">
        <f t="shared" si="23"/>
        <v>0</v>
      </c>
      <c r="K63" s="279">
        <f t="shared" si="24"/>
        <v>0</v>
      </c>
      <c r="L63" s="280"/>
      <c r="M63" s="281"/>
      <c r="N63" s="281"/>
      <c r="O63" s="281"/>
      <c r="P63" s="376">
        <f t="shared" si="22"/>
        <v>0</v>
      </c>
      <c r="Q63" s="282"/>
    </row>
    <row r="64" spans="1:17" ht="15.6" x14ac:dyDescent="0.3">
      <c r="B64" s="275" t="s">
        <v>416</v>
      </c>
      <c r="C64" s="140"/>
      <c r="D64" s="277"/>
      <c r="E64" s="277"/>
      <c r="F64" s="278"/>
      <c r="G64" s="278"/>
      <c r="H64" s="145"/>
      <c r="I64" s="145"/>
      <c r="J64" s="279">
        <f t="shared" si="23"/>
        <v>0</v>
      </c>
      <c r="K64" s="279">
        <f t="shared" si="24"/>
        <v>0</v>
      </c>
      <c r="L64" s="284"/>
      <c r="M64" s="285"/>
      <c r="N64" s="285"/>
      <c r="O64" s="285"/>
      <c r="P64" s="376">
        <f t="shared" si="22"/>
        <v>0</v>
      </c>
      <c r="Q64" s="287"/>
    </row>
    <row r="65" spans="1:17" ht="15.6" x14ac:dyDescent="0.3">
      <c r="B65" s="275" t="s">
        <v>417</v>
      </c>
      <c r="C65" s="140"/>
      <c r="D65" s="277"/>
      <c r="E65" s="277"/>
      <c r="F65" s="278"/>
      <c r="G65" s="278"/>
      <c r="H65" s="145"/>
      <c r="I65" s="145"/>
      <c r="J65" s="279">
        <f t="shared" si="23"/>
        <v>0</v>
      </c>
      <c r="K65" s="279">
        <f t="shared" si="24"/>
        <v>0</v>
      </c>
      <c r="L65" s="284"/>
      <c r="M65" s="285"/>
      <c r="N65" s="285"/>
      <c r="O65" s="285"/>
      <c r="P65" s="376">
        <f t="shared" si="22"/>
        <v>0</v>
      </c>
      <c r="Q65" s="287"/>
    </row>
    <row r="66" spans="1:17" ht="15.6" x14ac:dyDescent="0.3">
      <c r="B66" s="288"/>
      <c r="C66" s="289" t="s">
        <v>613</v>
      </c>
      <c r="D66" s="293">
        <f>SUM(D59:D65)</f>
        <v>0</v>
      </c>
      <c r="E66" s="293">
        <f t="shared" ref="E66:K66" si="25">SUM(E59:E65)</f>
        <v>0</v>
      </c>
      <c r="F66" s="293">
        <f t="shared" si="25"/>
        <v>40000</v>
      </c>
      <c r="G66" s="293">
        <f t="shared" si="25"/>
        <v>40000</v>
      </c>
      <c r="H66" s="293">
        <f t="shared" si="25"/>
        <v>20000</v>
      </c>
      <c r="I66" s="293">
        <f t="shared" si="25"/>
        <v>25000</v>
      </c>
      <c r="J66" s="293">
        <f t="shared" si="25"/>
        <v>60000</v>
      </c>
      <c r="K66" s="293">
        <f t="shared" si="25"/>
        <v>65000</v>
      </c>
      <c r="L66" s="256">
        <f>(L59*K59)+(L60*K60)+(L61*K61)+(L62*K62)</f>
        <v>28700</v>
      </c>
      <c r="M66" s="277">
        <f>SUM(M59:M65)</f>
        <v>0</v>
      </c>
      <c r="N66" s="278">
        <f>SUM(N59:N65)</f>
        <v>0</v>
      </c>
      <c r="O66" s="145">
        <f>SUM(O59:O65)</f>
        <v>11451</v>
      </c>
      <c r="P66" s="370">
        <f>SUM(P59:P65)</f>
        <v>11451</v>
      </c>
      <c r="Q66" s="287"/>
    </row>
    <row r="67" spans="1:17" ht="51" customHeight="1" x14ac:dyDescent="0.3">
      <c r="B67" s="291" t="s">
        <v>418</v>
      </c>
      <c r="C67" s="394" t="s">
        <v>625</v>
      </c>
      <c r="D67" s="394"/>
      <c r="E67" s="394"/>
      <c r="F67" s="394"/>
      <c r="G67" s="394"/>
      <c r="H67" s="394"/>
      <c r="I67" s="394"/>
      <c r="J67" s="394"/>
      <c r="K67" s="394"/>
      <c r="L67" s="394"/>
      <c r="M67" s="395"/>
      <c r="N67" s="395"/>
      <c r="O67" s="395"/>
      <c r="P67" s="395"/>
      <c r="Q67" s="394"/>
    </row>
    <row r="68" spans="1:17" ht="78" x14ac:dyDescent="0.3">
      <c r="B68" s="275" t="s">
        <v>419</v>
      </c>
      <c r="C68" s="276" t="s">
        <v>603</v>
      </c>
      <c r="D68" s="277"/>
      <c r="E68" s="277">
        <v>0</v>
      </c>
      <c r="F68" s="278"/>
      <c r="G68" s="278"/>
      <c r="H68" s="145"/>
      <c r="I68" s="145"/>
      <c r="J68" s="279">
        <f>D68+F68+H68</f>
        <v>0</v>
      </c>
      <c r="K68" s="279">
        <f>E68+G68+I68</f>
        <v>0</v>
      </c>
      <c r="L68" s="280">
        <v>0.4</v>
      </c>
      <c r="M68" s="281"/>
      <c r="N68" s="281"/>
      <c r="O68" s="281"/>
      <c r="P68" s="376">
        <f t="shared" ref="P68:P73" si="26">+M68+N68+O68</f>
        <v>0</v>
      </c>
      <c r="Q68" s="282"/>
    </row>
    <row r="69" spans="1:17" ht="119.25" customHeight="1" x14ac:dyDescent="0.3">
      <c r="B69" s="275" t="s">
        <v>420</v>
      </c>
      <c r="C69" s="276" t="s">
        <v>623</v>
      </c>
      <c r="D69" s="277">
        <v>25000</v>
      </c>
      <c r="E69" s="277">
        <v>5000</v>
      </c>
      <c r="F69" s="278"/>
      <c r="G69" s="278"/>
      <c r="H69" s="145">
        <v>40000</v>
      </c>
      <c r="I69" s="294">
        <v>38000</v>
      </c>
      <c r="J69" s="279">
        <f t="shared" ref="J69:J73" si="27">D69+F69+H69</f>
        <v>65000</v>
      </c>
      <c r="K69" s="279">
        <f t="shared" ref="K69:K73" si="28">E69+G69+I69</f>
        <v>43000</v>
      </c>
      <c r="L69" s="280">
        <v>0.3</v>
      </c>
      <c r="M69" s="281"/>
      <c r="N69" s="281"/>
      <c r="O69" s="281">
        <v>18500</v>
      </c>
      <c r="P69" s="376">
        <f t="shared" si="26"/>
        <v>18500</v>
      </c>
      <c r="Q69" s="282"/>
    </row>
    <row r="70" spans="1:17" s="20" customFormat="1" ht="93.6" x14ac:dyDescent="0.3">
      <c r="A70" s="19"/>
      <c r="B70" s="275" t="s">
        <v>421</v>
      </c>
      <c r="C70" s="276" t="s">
        <v>604</v>
      </c>
      <c r="D70" s="277"/>
      <c r="E70" s="277"/>
      <c r="F70" s="278">
        <v>40000</v>
      </c>
      <c r="G70" s="278">
        <v>40000</v>
      </c>
      <c r="H70" s="145"/>
      <c r="I70" s="145"/>
      <c r="J70" s="279">
        <f t="shared" si="27"/>
        <v>40000</v>
      </c>
      <c r="K70" s="279">
        <f t="shared" si="28"/>
        <v>40000</v>
      </c>
      <c r="L70" s="280">
        <v>0.5</v>
      </c>
      <c r="M70" s="281"/>
      <c r="N70" s="281"/>
      <c r="O70" s="281"/>
      <c r="P70" s="376">
        <f t="shared" si="26"/>
        <v>0</v>
      </c>
      <c r="Q70" s="282"/>
    </row>
    <row r="71" spans="1:17" ht="46.8" x14ac:dyDescent="0.3">
      <c r="B71" s="275" t="s">
        <v>422</v>
      </c>
      <c r="C71" s="276" t="s">
        <v>605</v>
      </c>
      <c r="D71" s="277"/>
      <c r="E71" s="277"/>
      <c r="F71" s="278">
        <v>16000</v>
      </c>
      <c r="G71" s="278">
        <v>16000</v>
      </c>
      <c r="H71" s="145"/>
      <c r="I71" s="145"/>
      <c r="J71" s="279">
        <f t="shared" si="27"/>
        <v>16000</v>
      </c>
      <c r="K71" s="279">
        <f t="shared" si="28"/>
        <v>16000</v>
      </c>
      <c r="L71" s="280">
        <v>0.3</v>
      </c>
      <c r="M71" s="281"/>
      <c r="N71" s="281">
        <v>28248.05</v>
      </c>
      <c r="O71" s="281"/>
      <c r="P71" s="376">
        <f t="shared" si="26"/>
        <v>28248.05</v>
      </c>
      <c r="Q71" s="282"/>
    </row>
    <row r="72" spans="1:17" ht="78" x14ac:dyDescent="0.3">
      <c r="B72" s="275" t="s">
        <v>423</v>
      </c>
      <c r="C72" s="140" t="s">
        <v>608</v>
      </c>
      <c r="D72" s="277"/>
      <c r="E72" s="277"/>
      <c r="F72" s="278"/>
      <c r="G72" s="278"/>
      <c r="H72" s="145">
        <v>16000</v>
      </c>
      <c r="I72" s="145">
        <v>17500</v>
      </c>
      <c r="J72" s="279">
        <f t="shared" si="27"/>
        <v>16000</v>
      </c>
      <c r="K72" s="279">
        <f t="shared" si="28"/>
        <v>17500</v>
      </c>
      <c r="L72" s="284">
        <v>0.3</v>
      </c>
      <c r="M72" s="285"/>
      <c r="N72" s="285"/>
      <c r="O72" s="285">
        <v>13500</v>
      </c>
      <c r="P72" s="376">
        <f t="shared" si="26"/>
        <v>13500</v>
      </c>
      <c r="Q72" s="287"/>
    </row>
    <row r="73" spans="1:17" ht="93.6" x14ac:dyDescent="0.3">
      <c r="B73" s="275" t="s">
        <v>424</v>
      </c>
      <c r="C73" s="140" t="s">
        <v>635</v>
      </c>
      <c r="D73" s="277"/>
      <c r="E73" s="277"/>
      <c r="F73" s="278"/>
      <c r="G73" s="278"/>
      <c r="H73" s="145">
        <v>40000</v>
      </c>
      <c r="I73" s="145">
        <v>40500</v>
      </c>
      <c r="J73" s="279">
        <f t="shared" si="27"/>
        <v>40000</v>
      </c>
      <c r="K73" s="279">
        <f t="shared" si="28"/>
        <v>40500</v>
      </c>
      <c r="L73" s="284">
        <v>0.3</v>
      </c>
      <c r="M73" s="285"/>
      <c r="N73" s="285"/>
      <c r="O73" s="285">
        <v>38638.81</v>
      </c>
      <c r="P73" s="376">
        <f t="shared" si="26"/>
        <v>38638.81</v>
      </c>
      <c r="Q73" s="287"/>
    </row>
    <row r="74" spans="1:17" ht="15.6" x14ac:dyDescent="0.3">
      <c r="B74" s="288"/>
      <c r="C74" s="289" t="s">
        <v>517</v>
      </c>
      <c r="D74" s="293">
        <f>SUM(D68:D73)</f>
        <v>25000</v>
      </c>
      <c r="E74" s="293">
        <f t="shared" ref="E74:K74" si="29">SUM(E68:E73)</f>
        <v>5000</v>
      </c>
      <c r="F74" s="293">
        <f t="shared" si="29"/>
        <v>56000</v>
      </c>
      <c r="G74" s="293">
        <f t="shared" si="29"/>
        <v>56000</v>
      </c>
      <c r="H74" s="293">
        <f t="shared" si="29"/>
        <v>96000</v>
      </c>
      <c r="I74" s="293">
        <f t="shared" si="29"/>
        <v>96000</v>
      </c>
      <c r="J74" s="293">
        <f t="shared" si="29"/>
        <v>177000</v>
      </c>
      <c r="K74" s="293">
        <f t="shared" si="29"/>
        <v>157000</v>
      </c>
      <c r="L74" s="256">
        <f>(L68*K68)+(L69*K69)+(L70*K70)+(L71*K71)+(L72*K72)+(L73*K73)</f>
        <v>55100</v>
      </c>
      <c r="M74" s="277">
        <f>SUM(M68:M73)</f>
        <v>0</v>
      </c>
      <c r="N74" s="278">
        <f>SUM(N68:N73)</f>
        <v>28248.05</v>
      </c>
      <c r="O74" s="145">
        <f>SUM(O68:O73)</f>
        <v>70638.81</v>
      </c>
      <c r="P74" s="370">
        <f>SUM(P68:P73)</f>
        <v>98886.86</v>
      </c>
      <c r="Q74" s="287"/>
    </row>
    <row r="75" spans="1:17" ht="51" customHeight="1" x14ac:dyDescent="0.3">
      <c r="B75" s="291" t="s">
        <v>425</v>
      </c>
      <c r="C75" s="394" t="s">
        <v>626</v>
      </c>
      <c r="D75" s="394"/>
      <c r="E75" s="394"/>
      <c r="F75" s="394"/>
      <c r="G75" s="394"/>
      <c r="H75" s="394"/>
      <c r="I75" s="394"/>
      <c r="J75" s="394"/>
      <c r="K75" s="394"/>
      <c r="L75" s="394"/>
      <c r="M75" s="395"/>
      <c r="N75" s="395"/>
      <c r="O75" s="395"/>
      <c r="P75" s="395"/>
      <c r="Q75" s="394"/>
    </row>
    <row r="76" spans="1:17" ht="109.2" x14ac:dyDescent="0.3">
      <c r="B76" s="275" t="s">
        <v>426</v>
      </c>
      <c r="C76" s="276" t="s">
        <v>606</v>
      </c>
      <c r="D76" s="277">
        <v>190000</v>
      </c>
      <c r="E76" s="277">
        <v>159483.70000000001</v>
      </c>
      <c r="F76" s="278">
        <v>80000</v>
      </c>
      <c r="G76" s="278">
        <v>80000</v>
      </c>
      <c r="H76" s="145"/>
      <c r="I76" s="145"/>
      <c r="J76" s="279">
        <f>D76+F76+H76</f>
        <v>270000</v>
      </c>
      <c r="K76" s="279">
        <f>E76+G76+I76</f>
        <v>239483.7</v>
      </c>
      <c r="L76" s="280">
        <v>0.5</v>
      </c>
      <c r="M76" s="281">
        <v>118797.04</v>
      </c>
      <c r="N76" s="281"/>
      <c r="O76" s="281"/>
      <c r="P76" s="376">
        <f t="shared" ref="P76:P81" si="30">+M76+N76+O76</f>
        <v>118797.04</v>
      </c>
      <c r="Q76" s="282"/>
    </row>
    <row r="77" spans="1:17" ht="93.6" x14ac:dyDescent="0.3">
      <c r="B77" s="275" t="s">
        <v>427</v>
      </c>
      <c r="C77" s="276" t="s">
        <v>607</v>
      </c>
      <c r="D77" s="277"/>
      <c r="E77" s="277">
        <v>0</v>
      </c>
      <c r="F77" s="278"/>
      <c r="G77" s="278"/>
      <c r="H77" s="145"/>
      <c r="I77" s="145"/>
      <c r="J77" s="279">
        <f t="shared" ref="J77:J81" si="31">D77+F77+H77</f>
        <v>0</v>
      </c>
      <c r="K77" s="279">
        <f t="shared" ref="K77:K81" si="32">E77+G77+I77</f>
        <v>0</v>
      </c>
      <c r="L77" s="280">
        <v>0.3</v>
      </c>
      <c r="M77" s="281"/>
      <c r="N77" s="281"/>
      <c r="O77" s="281"/>
      <c r="P77" s="376">
        <f t="shared" si="30"/>
        <v>0</v>
      </c>
      <c r="Q77" s="282"/>
    </row>
    <row r="78" spans="1:17" ht="93.6" x14ac:dyDescent="0.3">
      <c r="B78" s="275" t="s">
        <v>428</v>
      </c>
      <c r="C78" s="276" t="s">
        <v>634</v>
      </c>
      <c r="D78" s="277"/>
      <c r="E78" s="277"/>
      <c r="F78" s="278"/>
      <c r="G78" s="278"/>
      <c r="H78" s="145">
        <v>50000</v>
      </c>
      <c r="I78" s="145">
        <v>40000</v>
      </c>
      <c r="J78" s="279">
        <f t="shared" si="31"/>
        <v>50000</v>
      </c>
      <c r="K78" s="279">
        <f t="shared" si="32"/>
        <v>40000</v>
      </c>
      <c r="L78" s="280">
        <v>0.4</v>
      </c>
      <c r="M78" s="281"/>
      <c r="N78" s="281"/>
      <c r="O78" s="281">
        <v>4000</v>
      </c>
      <c r="P78" s="376">
        <f t="shared" si="30"/>
        <v>4000</v>
      </c>
      <c r="Q78" s="282"/>
    </row>
    <row r="79" spans="1:17" ht="15.6" x14ac:dyDescent="0.3">
      <c r="B79" s="275" t="s">
        <v>429</v>
      </c>
      <c r="C79" s="276"/>
      <c r="D79" s="277"/>
      <c r="E79" s="277"/>
      <c r="F79" s="278"/>
      <c r="G79" s="278"/>
      <c r="H79" s="145"/>
      <c r="I79" s="145"/>
      <c r="J79" s="279">
        <f t="shared" si="31"/>
        <v>0</v>
      </c>
      <c r="K79" s="279">
        <f t="shared" si="32"/>
        <v>0</v>
      </c>
      <c r="L79" s="280"/>
      <c r="M79" s="281"/>
      <c r="N79" s="281"/>
      <c r="O79" s="281"/>
      <c r="P79" s="376">
        <f t="shared" si="30"/>
        <v>0</v>
      </c>
      <c r="Q79" s="282"/>
    </row>
    <row r="80" spans="1:17" ht="15.6" x14ac:dyDescent="0.3">
      <c r="B80" s="275" t="s">
        <v>430</v>
      </c>
      <c r="C80" s="140"/>
      <c r="D80" s="277"/>
      <c r="E80" s="277"/>
      <c r="F80" s="278"/>
      <c r="G80" s="278"/>
      <c r="H80" s="145"/>
      <c r="I80" s="145"/>
      <c r="J80" s="279">
        <f t="shared" si="31"/>
        <v>0</v>
      </c>
      <c r="K80" s="279">
        <f t="shared" si="32"/>
        <v>0</v>
      </c>
      <c r="L80" s="284"/>
      <c r="M80" s="285"/>
      <c r="N80" s="285"/>
      <c r="O80" s="285"/>
      <c r="P80" s="376">
        <f t="shared" si="30"/>
        <v>0</v>
      </c>
      <c r="Q80" s="287"/>
    </row>
    <row r="81" spans="2:17" ht="15.6" x14ac:dyDescent="0.3">
      <c r="B81" s="275" t="s">
        <v>431</v>
      </c>
      <c r="C81" s="140"/>
      <c r="D81" s="277"/>
      <c r="E81" s="277"/>
      <c r="F81" s="278"/>
      <c r="G81" s="278"/>
      <c r="H81" s="145"/>
      <c r="I81" s="145"/>
      <c r="J81" s="279">
        <f t="shared" si="31"/>
        <v>0</v>
      </c>
      <c r="K81" s="279">
        <f t="shared" si="32"/>
        <v>0</v>
      </c>
      <c r="L81" s="284"/>
      <c r="M81" s="285"/>
      <c r="N81" s="285"/>
      <c r="O81" s="285"/>
      <c r="P81" s="376">
        <f t="shared" si="30"/>
        <v>0</v>
      </c>
      <c r="Q81" s="287"/>
    </row>
    <row r="82" spans="2:17" ht="15.6" x14ac:dyDescent="0.3">
      <c r="B82" s="288"/>
      <c r="C82" s="289" t="s">
        <v>517</v>
      </c>
      <c r="D82" s="290">
        <f>SUM(D76:D81)</f>
        <v>190000</v>
      </c>
      <c r="E82" s="290">
        <f t="shared" ref="E82:K82" si="33">SUM(E76:E81)</f>
        <v>159483.70000000001</v>
      </c>
      <c r="F82" s="290">
        <f t="shared" si="33"/>
        <v>80000</v>
      </c>
      <c r="G82" s="290">
        <f t="shared" si="33"/>
        <v>80000</v>
      </c>
      <c r="H82" s="290">
        <f t="shared" si="33"/>
        <v>50000</v>
      </c>
      <c r="I82" s="290">
        <f t="shared" si="33"/>
        <v>40000</v>
      </c>
      <c r="J82" s="290">
        <f t="shared" si="33"/>
        <v>320000</v>
      </c>
      <c r="K82" s="290">
        <f t="shared" si="33"/>
        <v>279483.7</v>
      </c>
      <c r="L82" s="256">
        <f>(L76*K76)+(L77*K77)+(L78*K78)</f>
        <v>135741.85</v>
      </c>
      <c r="M82" s="277">
        <f>SUM(M76:M81)</f>
        <v>118797.04</v>
      </c>
      <c r="N82" s="278">
        <f>SUM(N76:N81)</f>
        <v>0</v>
      </c>
      <c r="O82" s="145">
        <f>SUM(O76:O81)</f>
        <v>4000</v>
      </c>
      <c r="P82" s="370">
        <f>SUM(P76:P81)</f>
        <v>122797.04</v>
      </c>
      <c r="Q82" s="287"/>
    </row>
    <row r="83" spans="2:17" ht="15.75" customHeight="1" x14ac:dyDescent="0.3">
      <c r="B83" s="301"/>
      <c r="C83" s="296"/>
      <c r="D83" s="133"/>
      <c r="E83" s="133"/>
      <c r="F83" s="133"/>
      <c r="G83" s="133"/>
      <c r="H83" s="133"/>
      <c r="I83" s="133"/>
      <c r="J83" s="133"/>
      <c r="K83" s="133"/>
      <c r="L83" s="133"/>
      <c r="M83" s="133"/>
      <c r="N83" s="133"/>
      <c r="O83" s="133"/>
      <c r="P83" s="133"/>
      <c r="Q83" s="296"/>
    </row>
    <row r="84" spans="2:17" ht="51" hidden="1" customHeight="1" x14ac:dyDescent="0.3">
      <c r="B84" s="289" t="s">
        <v>432</v>
      </c>
      <c r="C84" s="394"/>
      <c r="D84" s="394"/>
      <c r="E84" s="394"/>
      <c r="F84" s="394"/>
      <c r="G84" s="394"/>
      <c r="H84" s="394"/>
      <c r="I84" s="394"/>
      <c r="J84" s="394"/>
      <c r="K84" s="394"/>
      <c r="L84" s="394"/>
      <c r="M84" s="395"/>
      <c r="N84" s="395"/>
      <c r="O84" s="395"/>
      <c r="P84" s="395"/>
      <c r="Q84" s="394"/>
    </row>
    <row r="85" spans="2:17" ht="51" hidden="1" customHeight="1" x14ac:dyDescent="0.3">
      <c r="B85" s="291" t="s">
        <v>433</v>
      </c>
      <c r="C85" s="392"/>
      <c r="D85" s="392"/>
      <c r="E85" s="392"/>
      <c r="F85" s="392"/>
      <c r="G85" s="392"/>
      <c r="H85" s="392"/>
      <c r="I85" s="392"/>
      <c r="J85" s="392"/>
      <c r="K85" s="392"/>
      <c r="L85" s="392"/>
      <c r="M85" s="393"/>
      <c r="N85" s="393"/>
      <c r="O85" s="393"/>
      <c r="P85" s="393"/>
      <c r="Q85" s="392"/>
    </row>
    <row r="86" spans="2:17" ht="15.6" hidden="1" x14ac:dyDescent="0.3">
      <c r="B86" s="275" t="s">
        <v>434</v>
      </c>
      <c r="C86" s="276"/>
      <c r="D86" s="277"/>
      <c r="E86" s="277"/>
      <c r="F86" s="278"/>
      <c r="G86" s="278"/>
      <c r="H86" s="145"/>
      <c r="I86" s="145"/>
      <c r="J86" s="279">
        <f>SUM(D86:H86)</f>
        <v>0</v>
      </c>
      <c r="K86" s="279"/>
      <c r="L86" s="280"/>
      <c r="M86" s="281"/>
      <c r="N86" s="281"/>
      <c r="O86" s="281"/>
      <c r="P86" s="281"/>
      <c r="Q86" s="282"/>
    </row>
    <row r="87" spans="2:17" ht="15.6" hidden="1" x14ac:dyDescent="0.3">
      <c r="B87" s="275" t="s">
        <v>435</v>
      </c>
      <c r="C87" s="276"/>
      <c r="D87" s="277"/>
      <c r="E87" s="277"/>
      <c r="F87" s="278"/>
      <c r="G87" s="278"/>
      <c r="H87" s="145"/>
      <c r="I87" s="145"/>
      <c r="J87" s="279">
        <f t="shared" ref="J87:J93" si="34">SUM(D87:H87)</f>
        <v>0</v>
      </c>
      <c r="K87" s="279"/>
      <c r="L87" s="280"/>
      <c r="M87" s="281"/>
      <c r="N87" s="281"/>
      <c r="O87" s="281"/>
      <c r="P87" s="281"/>
      <c r="Q87" s="282"/>
    </row>
    <row r="88" spans="2:17" ht="15.6" hidden="1" x14ac:dyDescent="0.3">
      <c r="B88" s="275" t="s">
        <v>436</v>
      </c>
      <c r="C88" s="276"/>
      <c r="D88" s="277"/>
      <c r="E88" s="277"/>
      <c r="F88" s="278"/>
      <c r="G88" s="278"/>
      <c r="H88" s="145"/>
      <c r="I88" s="145"/>
      <c r="J88" s="279">
        <f t="shared" si="34"/>
        <v>0</v>
      </c>
      <c r="K88" s="279"/>
      <c r="L88" s="280"/>
      <c r="M88" s="281"/>
      <c r="N88" s="281"/>
      <c r="O88" s="281"/>
      <c r="P88" s="281"/>
      <c r="Q88" s="282"/>
    </row>
    <row r="89" spans="2:17" ht="15.6" hidden="1" x14ac:dyDescent="0.3">
      <c r="B89" s="275" t="s">
        <v>437</v>
      </c>
      <c r="C89" s="276"/>
      <c r="D89" s="277"/>
      <c r="E89" s="277"/>
      <c r="F89" s="278"/>
      <c r="G89" s="278"/>
      <c r="H89" s="145"/>
      <c r="I89" s="145"/>
      <c r="J89" s="279">
        <f t="shared" si="34"/>
        <v>0</v>
      </c>
      <c r="K89" s="279"/>
      <c r="L89" s="280"/>
      <c r="M89" s="281"/>
      <c r="N89" s="281"/>
      <c r="O89" s="281"/>
      <c r="P89" s="281"/>
      <c r="Q89" s="282"/>
    </row>
    <row r="90" spans="2:17" ht="15.6" hidden="1" x14ac:dyDescent="0.3">
      <c r="B90" s="275" t="s">
        <v>438</v>
      </c>
      <c r="C90" s="276"/>
      <c r="D90" s="277"/>
      <c r="E90" s="277"/>
      <c r="F90" s="278"/>
      <c r="G90" s="278"/>
      <c r="H90" s="145"/>
      <c r="I90" s="145"/>
      <c r="J90" s="279">
        <f t="shared" si="34"/>
        <v>0</v>
      </c>
      <c r="K90" s="279"/>
      <c r="L90" s="280"/>
      <c r="M90" s="281"/>
      <c r="N90" s="281"/>
      <c r="O90" s="281"/>
      <c r="P90" s="281"/>
      <c r="Q90" s="282"/>
    </row>
    <row r="91" spans="2:17" ht="15.6" hidden="1" x14ac:dyDescent="0.3">
      <c r="B91" s="275" t="s">
        <v>439</v>
      </c>
      <c r="C91" s="276"/>
      <c r="D91" s="277"/>
      <c r="E91" s="277"/>
      <c r="F91" s="278"/>
      <c r="G91" s="278"/>
      <c r="H91" s="145"/>
      <c r="I91" s="145"/>
      <c r="J91" s="279">
        <f t="shared" si="34"/>
        <v>0</v>
      </c>
      <c r="K91" s="279"/>
      <c r="L91" s="280"/>
      <c r="M91" s="281"/>
      <c r="N91" s="281"/>
      <c r="O91" s="281"/>
      <c r="P91" s="281"/>
      <c r="Q91" s="282"/>
    </row>
    <row r="92" spans="2:17" ht="15.6" hidden="1" x14ac:dyDescent="0.3">
      <c r="B92" s="275" t="s">
        <v>440</v>
      </c>
      <c r="C92" s="140"/>
      <c r="D92" s="277"/>
      <c r="E92" s="277"/>
      <c r="F92" s="278"/>
      <c r="G92" s="278"/>
      <c r="H92" s="145"/>
      <c r="I92" s="145"/>
      <c r="J92" s="279">
        <f t="shared" si="34"/>
        <v>0</v>
      </c>
      <c r="K92" s="279"/>
      <c r="L92" s="284"/>
      <c r="M92" s="285"/>
      <c r="N92" s="285"/>
      <c r="O92" s="285"/>
      <c r="P92" s="285"/>
      <c r="Q92" s="287"/>
    </row>
    <row r="93" spans="2:17" ht="15.6" hidden="1" x14ac:dyDescent="0.3">
      <c r="B93" s="275" t="s">
        <v>441</v>
      </c>
      <c r="C93" s="140"/>
      <c r="D93" s="277"/>
      <c r="E93" s="277"/>
      <c r="F93" s="278"/>
      <c r="G93" s="278"/>
      <c r="H93" s="145"/>
      <c r="I93" s="145"/>
      <c r="J93" s="279">
        <f t="shared" si="34"/>
        <v>0</v>
      </c>
      <c r="K93" s="279"/>
      <c r="L93" s="284"/>
      <c r="M93" s="285"/>
      <c r="N93" s="285"/>
      <c r="O93" s="285"/>
      <c r="P93" s="285"/>
      <c r="Q93" s="287"/>
    </row>
    <row r="94" spans="2:17" ht="15.6" hidden="1" x14ac:dyDescent="0.3">
      <c r="B94" s="288"/>
      <c r="C94" s="289" t="s">
        <v>517</v>
      </c>
      <c r="D94" s="290">
        <f>SUM(D86:D93)</f>
        <v>0</v>
      </c>
      <c r="E94" s="290"/>
      <c r="F94" s="295">
        <f>SUM(F86:F93)</f>
        <v>0</v>
      </c>
      <c r="G94" s="295"/>
      <c r="H94" s="146">
        <f>SUM(H86:H93)</f>
        <v>0</v>
      </c>
      <c r="I94" s="147"/>
      <c r="J94" s="302">
        <f>SUM(J86:J93)</f>
        <v>0</v>
      </c>
      <c r="K94" s="302"/>
      <c r="L94" s="256">
        <f>(L86*K86)+(L87*K87)+(L88*K88)+(L89*K89)+(L90*K90)+(L91*K91)+(L92*K92)+(L93*K93)</f>
        <v>0</v>
      </c>
      <c r="M94" s="256">
        <f>SUM(M86:M93)</f>
        <v>0</v>
      </c>
      <c r="N94" s="370"/>
      <c r="O94" s="370"/>
      <c r="P94" s="370"/>
      <c r="Q94" s="287"/>
    </row>
    <row r="95" spans="2:17" ht="51" hidden="1" customHeight="1" x14ac:dyDescent="0.3">
      <c r="B95" s="291" t="s">
        <v>442</v>
      </c>
      <c r="C95" s="392"/>
      <c r="D95" s="392"/>
      <c r="E95" s="392"/>
      <c r="F95" s="392"/>
      <c r="G95" s="392"/>
      <c r="H95" s="392"/>
      <c r="I95" s="392"/>
      <c r="J95" s="392"/>
      <c r="K95" s="392"/>
      <c r="L95" s="392"/>
      <c r="M95" s="393"/>
      <c r="N95" s="393"/>
      <c r="O95" s="393"/>
      <c r="P95" s="393"/>
      <c r="Q95" s="392"/>
    </row>
    <row r="96" spans="2:17" ht="15.6" hidden="1" x14ac:dyDescent="0.3">
      <c r="B96" s="275" t="s">
        <v>443</v>
      </c>
      <c r="C96" s="276"/>
      <c r="D96" s="277"/>
      <c r="E96" s="277"/>
      <c r="F96" s="278"/>
      <c r="G96" s="278"/>
      <c r="H96" s="145"/>
      <c r="I96" s="145"/>
      <c r="J96" s="279">
        <f>SUM(D96:H96)</f>
        <v>0</v>
      </c>
      <c r="K96" s="279"/>
      <c r="L96" s="280"/>
      <c r="M96" s="281"/>
      <c r="N96" s="281"/>
      <c r="O96" s="281"/>
      <c r="P96" s="281"/>
      <c r="Q96" s="282"/>
    </row>
    <row r="97" spans="2:17" ht="15.6" hidden="1" x14ac:dyDescent="0.3">
      <c r="B97" s="275" t="s">
        <v>444</v>
      </c>
      <c r="C97" s="276"/>
      <c r="D97" s="277"/>
      <c r="E97" s="277"/>
      <c r="F97" s="278"/>
      <c r="G97" s="278"/>
      <c r="H97" s="145"/>
      <c r="I97" s="145"/>
      <c r="J97" s="279">
        <f t="shared" ref="J97:J103" si="35">SUM(D97:H97)</f>
        <v>0</v>
      </c>
      <c r="K97" s="279"/>
      <c r="L97" s="280"/>
      <c r="M97" s="281"/>
      <c r="N97" s="281"/>
      <c r="O97" s="281"/>
      <c r="P97" s="281"/>
      <c r="Q97" s="282"/>
    </row>
    <row r="98" spans="2:17" ht="15.6" hidden="1" x14ac:dyDescent="0.3">
      <c r="B98" s="275" t="s">
        <v>445</v>
      </c>
      <c r="C98" s="276"/>
      <c r="D98" s="277"/>
      <c r="E98" s="277"/>
      <c r="F98" s="278"/>
      <c r="G98" s="278"/>
      <c r="H98" s="145"/>
      <c r="I98" s="145"/>
      <c r="J98" s="279">
        <f t="shared" si="35"/>
        <v>0</v>
      </c>
      <c r="K98" s="279"/>
      <c r="L98" s="280"/>
      <c r="M98" s="281"/>
      <c r="N98" s="281"/>
      <c r="O98" s="281"/>
      <c r="P98" s="281"/>
      <c r="Q98" s="282"/>
    </row>
    <row r="99" spans="2:17" ht="15.6" hidden="1" x14ac:dyDescent="0.3">
      <c r="B99" s="275" t="s">
        <v>446</v>
      </c>
      <c r="C99" s="276"/>
      <c r="D99" s="277"/>
      <c r="E99" s="277"/>
      <c r="F99" s="278"/>
      <c r="G99" s="278"/>
      <c r="H99" s="145"/>
      <c r="I99" s="145"/>
      <c r="J99" s="279">
        <f t="shared" si="35"/>
        <v>0</v>
      </c>
      <c r="K99" s="279"/>
      <c r="L99" s="280"/>
      <c r="M99" s="281"/>
      <c r="N99" s="281"/>
      <c r="O99" s="281"/>
      <c r="P99" s="281"/>
      <c r="Q99" s="282"/>
    </row>
    <row r="100" spans="2:17" ht="15.6" hidden="1" x14ac:dyDescent="0.3">
      <c r="B100" s="275" t="s">
        <v>447</v>
      </c>
      <c r="C100" s="276"/>
      <c r="D100" s="277"/>
      <c r="E100" s="277"/>
      <c r="F100" s="278"/>
      <c r="G100" s="278"/>
      <c r="H100" s="145"/>
      <c r="I100" s="145"/>
      <c r="J100" s="279">
        <f t="shared" si="35"/>
        <v>0</v>
      </c>
      <c r="K100" s="279"/>
      <c r="L100" s="280"/>
      <c r="M100" s="281"/>
      <c r="N100" s="281"/>
      <c r="O100" s="281"/>
      <c r="P100" s="281"/>
      <c r="Q100" s="282"/>
    </row>
    <row r="101" spans="2:17" ht="15.6" hidden="1" x14ac:dyDescent="0.3">
      <c r="B101" s="275" t="s">
        <v>448</v>
      </c>
      <c r="C101" s="276"/>
      <c r="D101" s="277"/>
      <c r="E101" s="277"/>
      <c r="F101" s="278"/>
      <c r="G101" s="278"/>
      <c r="H101" s="145"/>
      <c r="I101" s="145"/>
      <c r="J101" s="279">
        <f t="shared" si="35"/>
        <v>0</v>
      </c>
      <c r="K101" s="279"/>
      <c r="L101" s="280"/>
      <c r="M101" s="281"/>
      <c r="N101" s="281"/>
      <c r="O101" s="281"/>
      <c r="P101" s="281"/>
      <c r="Q101" s="282"/>
    </row>
    <row r="102" spans="2:17" ht="15.6" hidden="1" x14ac:dyDescent="0.3">
      <c r="B102" s="275" t="s">
        <v>449</v>
      </c>
      <c r="C102" s="140"/>
      <c r="D102" s="277"/>
      <c r="E102" s="277"/>
      <c r="F102" s="278"/>
      <c r="G102" s="278"/>
      <c r="H102" s="145"/>
      <c r="I102" s="145"/>
      <c r="J102" s="279">
        <f t="shared" si="35"/>
        <v>0</v>
      </c>
      <c r="K102" s="279"/>
      <c r="L102" s="284"/>
      <c r="M102" s="285"/>
      <c r="N102" s="285"/>
      <c r="O102" s="285"/>
      <c r="P102" s="285"/>
      <c r="Q102" s="287"/>
    </row>
    <row r="103" spans="2:17" ht="15.6" hidden="1" x14ac:dyDescent="0.3">
      <c r="B103" s="275" t="s">
        <v>450</v>
      </c>
      <c r="C103" s="140"/>
      <c r="D103" s="277"/>
      <c r="E103" s="277"/>
      <c r="F103" s="278"/>
      <c r="G103" s="278"/>
      <c r="H103" s="145"/>
      <c r="I103" s="145"/>
      <c r="J103" s="279">
        <f t="shared" si="35"/>
        <v>0</v>
      </c>
      <c r="K103" s="279"/>
      <c r="L103" s="284"/>
      <c r="M103" s="285"/>
      <c r="N103" s="285"/>
      <c r="O103" s="285"/>
      <c r="P103" s="285"/>
      <c r="Q103" s="287"/>
    </row>
    <row r="104" spans="2:17" ht="15.6" hidden="1" x14ac:dyDescent="0.3">
      <c r="B104" s="288"/>
      <c r="C104" s="289" t="s">
        <v>517</v>
      </c>
      <c r="D104" s="293">
        <f>SUM(D96:D103)</f>
        <v>0</v>
      </c>
      <c r="E104" s="293"/>
      <c r="F104" s="303">
        <f>SUM(F96:F103)</f>
        <v>0</v>
      </c>
      <c r="G104" s="303"/>
      <c r="H104" s="147">
        <f>SUM(H96:H103)</f>
        <v>0</v>
      </c>
      <c r="I104" s="147"/>
      <c r="J104" s="302">
        <f>SUM(J96:J103)</f>
        <v>0</v>
      </c>
      <c r="K104" s="302"/>
      <c r="L104" s="256">
        <f>(L96*K96)+(L97*K97)+(L98*K98)+(L99*K99)+(L100*K100)+(L101*K101)+(L102*K102)+(L103*K103)</f>
        <v>0</v>
      </c>
      <c r="M104" s="256">
        <f>SUM(M96:M103)</f>
        <v>0</v>
      </c>
      <c r="N104" s="370"/>
      <c r="O104" s="370"/>
      <c r="P104" s="370"/>
      <c r="Q104" s="287"/>
    </row>
    <row r="105" spans="2:17" ht="51" hidden="1" customHeight="1" x14ac:dyDescent="0.3">
      <c r="B105" s="304" t="s">
        <v>451</v>
      </c>
      <c r="C105" s="392"/>
      <c r="D105" s="392"/>
      <c r="E105" s="392"/>
      <c r="F105" s="392"/>
      <c r="G105" s="392"/>
      <c r="H105" s="392"/>
      <c r="I105" s="392"/>
      <c r="J105" s="392"/>
      <c r="K105" s="392"/>
      <c r="L105" s="392"/>
      <c r="M105" s="393"/>
      <c r="N105" s="393"/>
      <c r="O105" s="393"/>
      <c r="P105" s="393"/>
      <c r="Q105" s="392"/>
    </row>
    <row r="106" spans="2:17" ht="15.6" hidden="1" x14ac:dyDescent="0.3">
      <c r="B106" s="275" t="s">
        <v>452</v>
      </c>
      <c r="C106" s="276"/>
      <c r="D106" s="277"/>
      <c r="E106" s="277"/>
      <c r="F106" s="278"/>
      <c r="G106" s="278"/>
      <c r="H106" s="145"/>
      <c r="I106" s="145"/>
      <c r="J106" s="279">
        <f>SUM(D106:H106)</f>
        <v>0</v>
      </c>
      <c r="K106" s="279"/>
      <c r="L106" s="280"/>
      <c r="M106" s="281"/>
      <c r="N106" s="281"/>
      <c r="O106" s="281"/>
      <c r="P106" s="281"/>
      <c r="Q106" s="282"/>
    </row>
    <row r="107" spans="2:17" ht="15.6" hidden="1" x14ac:dyDescent="0.3">
      <c r="B107" s="275" t="s">
        <v>453</v>
      </c>
      <c r="C107" s="276"/>
      <c r="D107" s="277"/>
      <c r="E107" s="277"/>
      <c r="F107" s="278"/>
      <c r="G107" s="278"/>
      <c r="H107" s="145"/>
      <c r="I107" s="145"/>
      <c r="J107" s="279">
        <f t="shared" ref="J107:J113" si="36">SUM(D107:H107)</f>
        <v>0</v>
      </c>
      <c r="K107" s="279"/>
      <c r="L107" s="280"/>
      <c r="M107" s="281"/>
      <c r="N107" s="281"/>
      <c r="O107" s="281"/>
      <c r="P107" s="281"/>
      <c r="Q107" s="282"/>
    </row>
    <row r="108" spans="2:17" ht="15.6" hidden="1" x14ac:dyDescent="0.3">
      <c r="B108" s="275" t="s">
        <v>454</v>
      </c>
      <c r="C108" s="276"/>
      <c r="D108" s="277"/>
      <c r="E108" s="277"/>
      <c r="F108" s="278"/>
      <c r="G108" s="278"/>
      <c r="H108" s="145"/>
      <c r="I108" s="145"/>
      <c r="J108" s="279">
        <f t="shared" si="36"/>
        <v>0</v>
      </c>
      <c r="K108" s="279"/>
      <c r="L108" s="280"/>
      <c r="M108" s="281"/>
      <c r="N108" s="281"/>
      <c r="O108" s="281"/>
      <c r="P108" s="281"/>
      <c r="Q108" s="282"/>
    </row>
    <row r="109" spans="2:17" ht="15.6" hidden="1" x14ac:dyDescent="0.3">
      <c r="B109" s="275" t="s">
        <v>455</v>
      </c>
      <c r="C109" s="276"/>
      <c r="D109" s="277"/>
      <c r="E109" s="277"/>
      <c r="F109" s="278"/>
      <c r="G109" s="278"/>
      <c r="H109" s="145"/>
      <c r="I109" s="145"/>
      <c r="J109" s="279">
        <f t="shared" si="36"/>
        <v>0</v>
      </c>
      <c r="K109" s="279"/>
      <c r="L109" s="280"/>
      <c r="M109" s="281"/>
      <c r="N109" s="281"/>
      <c r="O109" s="281"/>
      <c r="P109" s="281"/>
      <c r="Q109" s="282"/>
    </row>
    <row r="110" spans="2:17" ht="15.6" hidden="1" x14ac:dyDescent="0.3">
      <c r="B110" s="275" t="s">
        <v>456</v>
      </c>
      <c r="C110" s="276"/>
      <c r="D110" s="277"/>
      <c r="E110" s="277"/>
      <c r="F110" s="278"/>
      <c r="G110" s="278"/>
      <c r="H110" s="145"/>
      <c r="I110" s="145"/>
      <c r="J110" s="279">
        <f t="shared" si="36"/>
        <v>0</v>
      </c>
      <c r="K110" s="279"/>
      <c r="L110" s="280"/>
      <c r="M110" s="281"/>
      <c r="N110" s="281"/>
      <c r="O110" s="281"/>
      <c r="P110" s="281"/>
      <c r="Q110" s="282"/>
    </row>
    <row r="111" spans="2:17" ht="15.6" hidden="1" x14ac:dyDescent="0.3">
      <c r="B111" s="275" t="s">
        <v>457</v>
      </c>
      <c r="C111" s="276"/>
      <c r="D111" s="277"/>
      <c r="E111" s="277"/>
      <c r="F111" s="278"/>
      <c r="G111" s="278"/>
      <c r="H111" s="145"/>
      <c r="I111" s="145"/>
      <c r="J111" s="279">
        <f t="shared" si="36"/>
        <v>0</v>
      </c>
      <c r="K111" s="279"/>
      <c r="L111" s="280"/>
      <c r="M111" s="281"/>
      <c r="N111" s="281"/>
      <c r="O111" s="281"/>
      <c r="P111" s="281"/>
      <c r="Q111" s="282"/>
    </row>
    <row r="112" spans="2:17" ht="15.6" hidden="1" x14ac:dyDescent="0.3">
      <c r="B112" s="275" t="s">
        <v>458</v>
      </c>
      <c r="C112" s="140"/>
      <c r="D112" s="277"/>
      <c r="E112" s="277"/>
      <c r="F112" s="278"/>
      <c r="G112" s="278"/>
      <c r="H112" s="145"/>
      <c r="I112" s="145"/>
      <c r="J112" s="279">
        <f t="shared" si="36"/>
        <v>0</v>
      </c>
      <c r="K112" s="279"/>
      <c r="L112" s="284"/>
      <c r="M112" s="285"/>
      <c r="N112" s="285"/>
      <c r="O112" s="285"/>
      <c r="P112" s="285"/>
      <c r="Q112" s="287"/>
    </row>
    <row r="113" spans="2:17" ht="15.6" hidden="1" x14ac:dyDescent="0.3">
      <c r="B113" s="275" t="s">
        <v>459</v>
      </c>
      <c r="C113" s="140"/>
      <c r="D113" s="277"/>
      <c r="E113" s="277"/>
      <c r="F113" s="278"/>
      <c r="G113" s="278"/>
      <c r="H113" s="145"/>
      <c r="I113" s="145"/>
      <c r="J113" s="279">
        <f t="shared" si="36"/>
        <v>0</v>
      </c>
      <c r="K113" s="279"/>
      <c r="L113" s="284"/>
      <c r="M113" s="285"/>
      <c r="N113" s="285"/>
      <c r="O113" s="285"/>
      <c r="P113" s="285"/>
      <c r="Q113" s="287"/>
    </row>
    <row r="114" spans="2:17" ht="15.6" hidden="1" x14ac:dyDescent="0.3">
      <c r="B114" s="288"/>
      <c r="C114" s="289" t="s">
        <v>517</v>
      </c>
      <c r="D114" s="293">
        <f>SUM(D106:D113)</f>
        <v>0</v>
      </c>
      <c r="E114" s="293"/>
      <c r="F114" s="303">
        <f>SUM(F106:F113)</f>
        <v>0</v>
      </c>
      <c r="G114" s="303"/>
      <c r="H114" s="147">
        <f>SUM(H106:H113)</f>
        <v>0</v>
      </c>
      <c r="I114" s="147"/>
      <c r="J114" s="302">
        <f>SUM(J106:J113)</f>
        <v>0</v>
      </c>
      <c r="K114" s="302"/>
      <c r="L114" s="256">
        <f>(L106*K106)+(L107*K107)+(L108*K108)+(L109*K109)+(L110*K110)+(L111*K111)+(L112*K112)+(L113*K113)</f>
        <v>0</v>
      </c>
      <c r="M114" s="256">
        <f>SUM(M106:M113)</f>
        <v>0</v>
      </c>
      <c r="N114" s="370"/>
      <c r="O114" s="370"/>
      <c r="P114" s="370"/>
      <c r="Q114" s="287"/>
    </row>
    <row r="115" spans="2:17" ht="51" hidden="1" customHeight="1" x14ac:dyDescent="0.3">
      <c r="B115" s="304" t="s">
        <v>460</v>
      </c>
      <c r="C115" s="392"/>
      <c r="D115" s="392"/>
      <c r="E115" s="392"/>
      <c r="F115" s="392"/>
      <c r="G115" s="392"/>
      <c r="H115" s="392"/>
      <c r="I115" s="392"/>
      <c r="J115" s="392"/>
      <c r="K115" s="392"/>
      <c r="L115" s="392"/>
      <c r="M115" s="393"/>
      <c r="N115" s="393"/>
      <c r="O115" s="393"/>
      <c r="P115" s="393"/>
      <c r="Q115" s="392"/>
    </row>
    <row r="116" spans="2:17" ht="15.6" hidden="1" x14ac:dyDescent="0.3">
      <c r="B116" s="275" t="s">
        <v>461</v>
      </c>
      <c r="C116" s="276"/>
      <c r="D116" s="277"/>
      <c r="E116" s="277"/>
      <c r="F116" s="278"/>
      <c r="G116" s="278"/>
      <c r="H116" s="145"/>
      <c r="I116" s="145"/>
      <c r="J116" s="279">
        <f>SUM(D116:H116)</f>
        <v>0</v>
      </c>
      <c r="K116" s="279"/>
      <c r="L116" s="280"/>
      <c r="M116" s="281"/>
      <c r="N116" s="281"/>
      <c r="O116" s="281"/>
      <c r="P116" s="281"/>
      <c r="Q116" s="282"/>
    </row>
    <row r="117" spans="2:17" ht="15.6" hidden="1" x14ac:dyDescent="0.3">
      <c r="B117" s="275" t="s">
        <v>462</v>
      </c>
      <c r="C117" s="276"/>
      <c r="D117" s="277"/>
      <c r="E117" s="277"/>
      <c r="F117" s="278"/>
      <c r="G117" s="278"/>
      <c r="H117" s="145"/>
      <c r="I117" s="145"/>
      <c r="J117" s="279">
        <f t="shared" ref="J117:J123" si="37">SUM(D117:H117)</f>
        <v>0</v>
      </c>
      <c r="K117" s="279"/>
      <c r="L117" s="280"/>
      <c r="M117" s="281"/>
      <c r="N117" s="281"/>
      <c r="O117" s="281"/>
      <c r="P117" s="281"/>
      <c r="Q117" s="282"/>
    </row>
    <row r="118" spans="2:17" ht="15.6" hidden="1" x14ac:dyDescent="0.3">
      <c r="B118" s="275" t="s">
        <v>463</v>
      </c>
      <c r="C118" s="276"/>
      <c r="D118" s="277"/>
      <c r="E118" s="277"/>
      <c r="F118" s="278"/>
      <c r="G118" s="278"/>
      <c r="H118" s="145"/>
      <c r="I118" s="145"/>
      <c r="J118" s="279">
        <f t="shared" si="37"/>
        <v>0</v>
      </c>
      <c r="K118" s="279"/>
      <c r="L118" s="280"/>
      <c r="M118" s="281"/>
      <c r="N118" s="281"/>
      <c r="O118" s="281"/>
      <c r="P118" s="281"/>
      <c r="Q118" s="282"/>
    </row>
    <row r="119" spans="2:17" ht="15.6" hidden="1" x14ac:dyDescent="0.3">
      <c r="B119" s="275" t="s">
        <v>464</v>
      </c>
      <c r="C119" s="276"/>
      <c r="D119" s="277"/>
      <c r="E119" s="277"/>
      <c r="F119" s="278"/>
      <c r="G119" s="278"/>
      <c r="H119" s="145"/>
      <c r="I119" s="145"/>
      <c r="J119" s="279">
        <f t="shared" si="37"/>
        <v>0</v>
      </c>
      <c r="K119" s="279"/>
      <c r="L119" s="280"/>
      <c r="M119" s="281"/>
      <c r="N119" s="281"/>
      <c r="O119" s="281"/>
      <c r="P119" s="281"/>
      <c r="Q119" s="282"/>
    </row>
    <row r="120" spans="2:17" ht="15.6" hidden="1" x14ac:dyDescent="0.3">
      <c r="B120" s="275" t="s">
        <v>465</v>
      </c>
      <c r="C120" s="276"/>
      <c r="D120" s="277"/>
      <c r="E120" s="277"/>
      <c r="F120" s="278"/>
      <c r="G120" s="278"/>
      <c r="H120" s="145"/>
      <c r="I120" s="145"/>
      <c r="J120" s="279">
        <f t="shared" si="37"/>
        <v>0</v>
      </c>
      <c r="K120" s="279"/>
      <c r="L120" s="280"/>
      <c r="M120" s="281"/>
      <c r="N120" s="281"/>
      <c r="O120" s="281"/>
      <c r="P120" s="281"/>
      <c r="Q120" s="282"/>
    </row>
    <row r="121" spans="2:17" ht="15.6" hidden="1" x14ac:dyDescent="0.3">
      <c r="B121" s="275" t="s">
        <v>466</v>
      </c>
      <c r="C121" s="276"/>
      <c r="D121" s="277"/>
      <c r="E121" s="277"/>
      <c r="F121" s="278"/>
      <c r="G121" s="278"/>
      <c r="H121" s="145"/>
      <c r="I121" s="145"/>
      <c r="J121" s="279">
        <f t="shared" si="37"/>
        <v>0</v>
      </c>
      <c r="K121" s="279"/>
      <c r="L121" s="280"/>
      <c r="M121" s="281"/>
      <c r="N121" s="281"/>
      <c r="O121" s="281"/>
      <c r="P121" s="281"/>
      <c r="Q121" s="282"/>
    </row>
    <row r="122" spans="2:17" ht="15.6" hidden="1" x14ac:dyDescent="0.3">
      <c r="B122" s="275" t="s">
        <v>467</v>
      </c>
      <c r="C122" s="140"/>
      <c r="D122" s="277"/>
      <c r="E122" s="277"/>
      <c r="F122" s="278"/>
      <c r="G122" s="278"/>
      <c r="H122" s="145"/>
      <c r="I122" s="145"/>
      <c r="J122" s="279">
        <f t="shared" si="37"/>
        <v>0</v>
      </c>
      <c r="K122" s="279"/>
      <c r="L122" s="284"/>
      <c r="M122" s="285"/>
      <c r="N122" s="285"/>
      <c r="O122" s="285"/>
      <c r="P122" s="285"/>
      <c r="Q122" s="287"/>
    </row>
    <row r="123" spans="2:17" ht="15.6" hidden="1" x14ac:dyDescent="0.3">
      <c r="B123" s="275" t="s">
        <v>468</v>
      </c>
      <c r="C123" s="140"/>
      <c r="D123" s="277"/>
      <c r="E123" s="277"/>
      <c r="F123" s="278"/>
      <c r="G123" s="278"/>
      <c r="H123" s="145"/>
      <c r="I123" s="145"/>
      <c r="J123" s="279">
        <f t="shared" si="37"/>
        <v>0</v>
      </c>
      <c r="K123" s="279"/>
      <c r="L123" s="284"/>
      <c r="M123" s="285"/>
      <c r="N123" s="285"/>
      <c r="O123" s="285"/>
      <c r="P123" s="285"/>
      <c r="Q123" s="287"/>
    </row>
    <row r="124" spans="2:17" ht="15.6" hidden="1" x14ac:dyDescent="0.3">
      <c r="B124" s="288"/>
      <c r="C124" s="289" t="s">
        <v>517</v>
      </c>
      <c r="D124" s="290">
        <f>SUM(D116:D123)</f>
        <v>0</v>
      </c>
      <c r="E124" s="290"/>
      <c r="F124" s="295">
        <f>SUM(F116:F123)</f>
        <v>0</v>
      </c>
      <c r="G124" s="295"/>
      <c r="H124" s="146">
        <f>SUM(H116:H123)</f>
        <v>0</v>
      </c>
      <c r="I124" s="146"/>
      <c r="J124" s="305">
        <f>SUM(J116:J123)</f>
        <v>0</v>
      </c>
      <c r="K124" s="305"/>
      <c r="L124" s="256">
        <f>(L116*K116)+(L117*K117)+(L118*K118)+(L119*K119)+(L120*K120)+(L121*K121)+(L122*K122)+(L123*K123)</f>
        <v>0</v>
      </c>
      <c r="M124" s="256">
        <f>SUM(M116:M123)</f>
        <v>0</v>
      </c>
      <c r="N124" s="370"/>
      <c r="O124" s="370"/>
      <c r="P124" s="370"/>
      <c r="Q124" s="287"/>
    </row>
    <row r="125" spans="2:17" ht="15.75" hidden="1" customHeight="1" x14ac:dyDescent="0.3">
      <c r="B125" s="301"/>
      <c r="C125" s="296"/>
      <c r="D125" s="306"/>
      <c r="E125" s="306"/>
      <c r="F125" s="307"/>
      <c r="G125" s="307"/>
      <c r="H125" s="149"/>
      <c r="I125" s="149"/>
      <c r="J125" s="133"/>
      <c r="K125" s="133"/>
      <c r="L125" s="133"/>
      <c r="M125" s="133"/>
      <c r="N125" s="133"/>
      <c r="O125" s="133"/>
      <c r="P125" s="133"/>
      <c r="Q125" s="308"/>
    </row>
    <row r="126" spans="2:17" ht="51" hidden="1" customHeight="1" x14ac:dyDescent="0.3">
      <c r="B126" s="289" t="s">
        <v>469</v>
      </c>
      <c r="C126" s="394"/>
      <c r="D126" s="394"/>
      <c r="E126" s="394"/>
      <c r="F126" s="394"/>
      <c r="G126" s="394"/>
      <c r="H126" s="394"/>
      <c r="I126" s="394"/>
      <c r="J126" s="394"/>
      <c r="K126" s="394"/>
      <c r="L126" s="394"/>
      <c r="M126" s="395"/>
      <c r="N126" s="395"/>
      <c r="O126" s="395"/>
      <c r="P126" s="395"/>
      <c r="Q126" s="394"/>
    </row>
    <row r="127" spans="2:17" ht="51" hidden="1" customHeight="1" x14ac:dyDescent="0.3">
      <c r="B127" s="291" t="s">
        <v>470</v>
      </c>
      <c r="C127" s="392"/>
      <c r="D127" s="392"/>
      <c r="E127" s="392"/>
      <c r="F127" s="392"/>
      <c r="G127" s="392"/>
      <c r="H127" s="392"/>
      <c r="I127" s="392"/>
      <c r="J127" s="392"/>
      <c r="K127" s="392"/>
      <c r="L127" s="392"/>
      <c r="M127" s="393"/>
      <c r="N127" s="393"/>
      <c r="O127" s="393"/>
      <c r="P127" s="393"/>
      <c r="Q127" s="392"/>
    </row>
    <row r="128" spans="2:17" ht="15.6" hidden="1" x14ac:dyDescent="0.3">
      <c r="B128" s="275" t="s">
        <v>471</v>
      </c>
      <c r="C128" s="276"/>
      <c r="D128" s="277"/>
      <c r="E128" s="277"/>
      <c r="F128" s="278"/>
      <c r="G128" s="278"/>
      <c r="H128" s="145"/>
      <c r="I128" s="145"/>
      <c r="J128" s="279">
        <f>SUM(D128:H128)</f>
        <v>0</v>
      </c>
      <c r="K128" s="279"/>
      <c r="L128" s="280"/>
      <c r="M128" s="281"/>
      <c r="N128" s="281"/>
      <c r="O128" s="281"/>
      <c r="P128" s="281"/>
      <c r="Q128" s="282"/>
    </row>
    <row r="129" spans="2:17" ht="15.6" hidden="1" x14ac:dyDescent="0.3">
      <c r="B129" s="275" t="s">
        <v>472</v>
      </c>
      <c r="C129" s="276"/>
      <c r="D129" s="277"/>
      <c r="E129" s="277"/>
      <c r="F129" s="278"/>
      <c r="G129" s="278"/>
      <c r="H129" s="145"/>
      <c r="I129" s="145"/>
      <c r="J129" s="279">
        <f t="shared" ref="J129:J135" si="38">SUM(D129:H129)</f>
        <v>0</v>
      </c>
      <c r="K129" s="279"/>
      <c r="L129" s="280"/>
      <c r="M129" s="281"/>
      <c r="N129" s="281"/>
      <c r="O129" s="281"/>
      <c r="P129" s="281"/>
      <c r="Q129" s="282"/>
    </row>
    <row r="130" spans="2:17" ht="15.6" hidden="1" x14ac:dyDescent="0.3">
      <c r="B130" s="275" t="s">
        <v>473</v>
      </c>
      <c r="C130" s="276"/>
      <c r="D130" s="277"/>
      <c r="E130" s="277"/>
      <c r="F130" s="278"/>
      <c r="G130" s="278"/>
      <c r="H130" s="145"/>
      <c r="I130" s="145"/>
      <c r="J130" s="279">
        <f t="shared" si="38"/>
        <v>0</v>
      </c>
      <c r="K130" s="279"/>
      <c r="L130" s="280"/>
      <c r="M130" s="281"/>
      <c r="N130" s="281"/>
      <c r="O130" s="281"/>
      <c r="P130" s="281"/>
      <c r="Q130" s="282"/>
    </row>
    <row r="131" spans="2:17" ht="15.6" hidden="1" x14ac:dyDescent="0.3">
      <c r="B131" s="275" t="s">
        <v>474</v>
      </c>
      <c r="C131" s="276"/>
      <c r="D131" s="277"/>
      <c r="E131" s="277"/>
      <c r="F131" s="278"/>
      <c r="G131" s="278"/>
      <c r="H131" s="145"/>
      <c r="I131" s="145"/>
      <c r="J131" s="279">
        <f t="shared" si="38"/>
        <v>0</v>
      </c>
      <c r="K131" s="279"/>
      <c r="L131" s="280"/>
      <c r="M131" s="281"/>
      <c r="N131" s="281"/>
      <c r="O131" s="281"/>
      <c r="P131" s="281"/>
      <c r="Q131" s="282"/>
    </row>
    <row r="132" spans="2:17" ht="15.6" hidden="1" x14ac:dyDescent="0.3">
      <c r="B132" s="275" t="s">
        <v>475</v>
      </c>
      <c r="C132" s="276"/>
      <c r="D132" s="277"/>
      <c r="E132" s="277"/>
      <c r="F132" s="278"/>
      <c r="G132" s="278"/>
      <c r="H132" s="145"/>
      <c r="I132" s="145"/>
      <c r="J132" s="279">
        <f t="shared" si="38"/>
        <v>0</v>
      </c>
      <c r="K132" s="279"/>
      <c r="L132" s="280"/>
      <c r="M132" s="281"/>
      <c r="N132" s="281"/>
      <c r="O132" s="281"/>
      <c r="P132" s="281"/>
      <c r="Q132" s="282"/>
    </row>
    <row r="133" spans="2:17" ht="15.6" hidden="1" x14ac:dyDescent="0.3">
      <c r="B133" s="275" t="s">
        <v>476</v>
      </c>
      <c r="C133" s="276"/>
      <c r="D133" s="277"/>
      <c r="E133" s="277"/>
      <c r="F133" s="278"/>
      <c r="G133" s="278"/>
      <c r="H133" s="145"/>
      <c r="I133" s="145"/>
      <c r="J133" s="279">
        <f t="shared" si="38"/>
        <v>0</v>
      </c>
      <c r="K133" s="279"/>
      <c r="L133" s="280"/>
      <c r="M133" s="281"/>
      <c r="N133" s="281"/>
      <c r="O133" s="281"/>
      <c r="P133" s="281"/>
      <c r="Q133" s="282"/>
    </row>
    <row r="134" spans="2:17" ht="15.6" hidden="1" x14ac:dyDescent="0.3">
      <c r="B134" s="275" t="s">
        <v>477</v>
      </c>
      <c r="C134" s="140"/>
      <c r="D134" s="277"/>
      <c r="E134" s="277"/>
      <c r="F134" s="278"/>
      <c r="G134" s="278"/>
      <c r="H134" s="145"/>
      <c r="I134" s="145"/>
      <c r="J134" s="279">
        <f t="shared" si="38"/>
        <v>0</v>
      </c>
      <c r="K134" s="279"/>
      <c r="L134" s="284"/>
      <c r="M134" s="285"/>
      <c r="N134" s="285"/>
      <c r="O134" s="285"/>
      <c r="P134" s="285"/>
      <c r="Q134" s="287"/>
    </row>
    <row r="135" spans="2:17" ht="15.6" hidden="1" x14ac:dyDescent="0.3">
      <c r="B135" s="275" t="s">
        <v>478</v>
      </c>
      <c r="C135" s="140"/>
      <c r="D135" s="277"/>
      <c r="E135" s="277"/>
      <c r="F135" s="278"/>
      <c r="G135" s="278"/>
      <c r="H135" s="145"/>
      <c r="I135" s="145"/>
      <c r="J135" s="279">
        <f t="shared" si="38"/>
        <v>0</v>
      </c>
      <c r="K135" s="279"/>
      <c r="L135" s="284"/>
      <c r="M135" s="285"/>
      <c r="N135" s="285"/>
      <c r="O135" s="285"/>
      <c r="P135" s="285"/>
      <c r="Q135" s="287"/>
    </row>
    <row r="136" spans="2:17" ht="15.6" hidden="1" x14ac:dyDescent="0.3">
      <c r="B136" s="288"/>
      <c r="C136" s="289" t="s">
        <v>517</v>
      </c>
      <c r="D136" s="290">
        <f>SUM(D128:D135)</f>
        <v>0</v>
      </c>
      <c r="E136" s="290"/>
      <c r="F136" s="295">
        <f>SUM(F128:F135)</f>
        <v>0</v>
      </c>
      <c r="G136" s="295"/>
      <c r="H136" s="146">
        <f>SUM(H128:H135)</f>
        <v>0</v>
      </c>
      <c r="I136" s="147"/>
      <c r="J136" s="302">
        <f>SUM(J128:J135)</f>
        <v>0</v>
      </c>
      <c r="K136" s="302"/>
      <c r="L136" s="256">
        <f>(L128*K128)+(L129*K129)+(L130*K130)+(L131*K131)+(L132*K132)+(L133*K133)+(L134*K134)+(L135*K135)</f>
        <v>0</v>
      </c>
      <c r="M136" s="256">
        <f>SUM(M128:M135)</f>
        <v>0</v>
      </c>
      <c r="N136" s="370"/>
      <c r="O136" s="370"/>
      <c r="P136" s="370"/>
      <c r="Q136" s="287"/>
    </row>
    <row r="137" spans="2:17" ht="51" hidden="1" customHeight="1" x14ac:dyDescent="0.3">
      <c r="B137" s="291" t="s">
        <v>479</v>
      </c>
      <c r="C137" s="392"/>
      <c r="D137" s="392"/>
      <c r="E137" s="392"/>
      <c r="F137" s="392"/>
      <c r="G137" s="392"/>
      <c r="H137" s="392"/>
      <c r="I137" s="392"/>
      <c r="J137" s="392"/>
      <c r="K137" s="392"/>
      <c r="L137" s="392"/>
      <c r="M137" s="393"/>
      <c r="N137" s="393"/>
      <c r="O137" s="393"/>
      <c r="P137" s="393"/>
      <c r="Q137" s="392"/>
    </row>
    <row r="138" spans="2:17" ht="15.6" hidden="1" x14ac:dyDescent="0.3">
      <c r="B138" s="275" t="s">
        <v>480</v>
      </c>
      <c r="C138" s="276"/>
      <c r="D138" s="277"/>
      <c r="E138" s="277"/>
      <c r="F138" s="278"/>
      <c r="G138" s="278"/>
      <c r="H138" s="145"/>
      <c r="I138" s="145"/>
      <c r="J138" s="279">
        <f>SUM(D138:H138)</f>
        <v>0</v>
      </c>
      <c r="K138" s="279"/>
      <c r="L138" s="280"/>
      <c r="M138" s="281"/>
      <c r="N138" s="281"/>
      <c r="O138" s="281"/>
      <c r="P138" s="281"/>
      <c r="Q138" s="282"/>
    </row>
    <row r="139" spans="2:17" ht="15.6" hidden="1" x14ac:dyDescent="0.3">
      <c r="B139" s="275" t="s">
        <v>481</v>
      </c>
      <c r="C139" s="276"/>
      <c r="D139" s="277"/>
      <c r="E139" s="277"/>
      <c r="F139" s="278"/>
      <c r="G139" s="278"/>
      <c r="H139" s="145"/>
      <c r="I139" s="145"/>
      <c r="J139" s="279">
        <f t="shared" ref="J139:J145" si="39">SUM(D139:H139)</f>
        <v>0</v>
      </c>
      <c r="K139" s="279"/>
      <c r="L139" s="280"/>
      <c r="M139" s="281"/>
      <c r="N139" s="281"/>
      <c r="O139" s="281"/>
      <c r="P139" s="281"/>
      <c r="Q139" s="282"/>
    </row>
    <row r="140" spans="2:17" ht="15.6" hidden="1" x14ac:dyDescent="0.3">
      <c r="B140" s="275" t="s">
        <v>482</v>
      </c>
      <c r="C140" s="276"/>
      <c r="D140" s="277"/>
      <c r="E140" s="277"/>
      <c r="F140" s="278"/>
      <c r="G140" s="278"/>
      <c r="H140" s="145"/>
      <c r="I140" s="145"/>
      <c r="J140" s="279">
        <f t="shared" si="39"/>
        <v>0</v>
      </c>
      <c r="K140" s="279"/>
      <c r="L140" s="280"/>
      <c r="M140" s="281"/>
      <c r="N140" s="281"/>
      <c r="O140" s="281"/>
      <c r="P140" s="281"/>
      <c r="Q140" s="282"/>
    </row>
    <row r="141" spans="2:17" ht="15.6" hidden="1" x14ac:dyDescent="0.3">
      <c r="B141" s="275" t="s">
        <v>483</v>
      </c>
      <c r="C141" s="276"/>
      <c r="D141" s="277"/>
      <c r="E141" s="277"/>
      <c r="F141" s="278"/>
      <c r="G141" s="278"/>
      <c r="H141" s="145"/>
      <c r="I141" s="145"/>
      <c r="J141" s="279">
        <f t="shared" si="39"/>
        <v>0</v>
      </c>
      <c r="K141" s="279"/>
      <c r="L141" s="280"/>
      <c r="M141" s="281"/>
      <c r="N141" s="281"/>
      <c r="O141" s="281"/>
      <c r="P141" s="281"/>
      <c r="Q141" s="282"/>
    </row>
    <row r="142" spans="2:17" ht="15.6" hidden="1" x14ac:dyDescent="0.3">
      <c r="B142" s="275" t="s">
        <v>484</v>
      </c>
      <c r="C142" s="276"/>
      <c r="D142" s="277"/>
      <c r="E142" s="277"/>
      <c r="F142" s="278"/>
      <c r="G142" s="278"/>
      <c r="H142" s="145"/>
      <c r="I142" s="145"/>
      <c r="J142" s="279">
        <f t="shared" si="39"/>
        <v>0</v>
      </c>
      <c r="K142" s="279"/>
      <c r="L142" s="280"/>
      <c r="M142" s="281"/>
      <c r="N142" s="281"/>
      <c r="O142" s="281"/>
      <c r="P142" s="281"/>
      <c r="Q142" s="282"/>
    </row>
    <row r="143" spans="2:17" ht="15.6" hidden="1" x14ac:dyDescent="0.3">
      <c r="B143" s="275" t="s">
        <v>485</v>
      </c>
      <c r="C143" s="276"/>
      <c r="D143" s="277"/>
      <c r="E143" s="277"/>
      <c r="F143" s="278"/>
      <c r="G143" s="278"/>
      <c r="H143" s="145"/>
      <c r="I143" s="145"/>
      <c r="J143" s="279">
        <f t="shared" si="39"/>
        <v>0</v>
      </c>
      <c r="K143" s="279"/>
      <c r="L143" s="280"/>
      <c r="M143" s="281"/>
      <c r="N143" s="281"/>
      <c r="O143" s="281"/>
      <c r="P143" s="281"/>
      <c r="Q143" s="282"/>
    </row>
    <row r="144" spans="2:17" ht="15.6" hidden="1" x14ac:dyDescent="0.3">
      <c r="B144" s="275" t="s">
        <v>486</v>
      </c>
      <c r="C144" s="140"/>
      <c r="D144" s="277"/>
      <c r="E144" s="277"/>
      <c r="F144" s="278"/>
      <c r="G144" s="278"/>
      <c r="H144" s="145"/>
      <c r="I144" s="145"/>
      <c r="J144" s="279">
        <f t="shared" si="39"/>
        <v>0</v>
      </c>
      <c r="K144" s="279"/>
      <c r="L144" s="284"/>
      <c r="M144" s="285"/>
      <c r="N144" s="285"/>
      <c r="O144" s="285"/>
      <c r="P144" s="285"/>
      <c r="Q144" s="287"/>
    </row>
    <row r="145" spans="2:17" ht="15.6" hidden="1" x14ac:dyDescent="0.3">
      <c r="B145" s="275" t="s">
        <v>487</v>
      </c>
      <c r="C145" s="140"/>
      <c r="D145" s="277"/>
      <c r="E145" s="277"/>
      <c r="F145" s="278"/>
      <c r="G145" s="278"/>
      <c r="H145" s="145"/>
      <c r="I145" s="145"/>
      <c r="J145" s="279">
        <f t="shared" si="39"/>
        <v>0</v>
      </c>
      <c r="K145" s="279"/>
      <c r="L145" s="284"/>
      <c r="M145" s="285"/>
      <c r="N145" s="285"/>
      <c r="O145" s="285"/>
      <c r="P145" s="285"/>
      <c r="Q145" s="287"/>
    </row>
    <row r="146" spans="2:17" ht="15.6" hidden="1" x14ac:dyDescent="0.3">
      <c r="B146" s="288"/>
      <c r="C146" s="289" t="s">
        <v>517</v>
      </c>
      <c r="D146" s="293">
        <f>SUM(D138:D145)</f>
        <v>0</v>
      </c>
      <c r="E146" s="293"/>
      <c r="F146" s="303">
        <f>SUM(F138:F145)</f>
        <v>0</v>
      </c>
      <c r="G146" s="303"/>
      <c r="H146" s="147">
        <f>SUM(H138:H145)</f>
        <v>0</v>
      </c>
      <c r="I146" s="147"/>
      <c r="J146" s="302">
        <f>SUM(J138:J145)</f>
        <v>0</v>
      </c>
      <c r="K146" s="302"/>
      <c r="L146" s="256">
        <f>(L138*K138)+(L139*K139)+(L140*K140)+(L141*K141)+(L142*K142)+(L143*K143)+(L144*K144)+(L145*K145)</f>
        <v>0</v>
      </c>
      <c r="M146" s="256">
        <f>SUM(M138:M145)</f>
        <v>0</v>
      </c>
      <c r="N146" s="370"/>
      <c r="O146" s="370"/>
      <c r="P146" s="370"/>
      <c r="Q146" s="287"/>
    </row>
    <row r="147" spans="2:17" ht="51" hidden="1" customHeight="1" x14ac:dyDescent="0.3">
      <c r="B147" s="291" t="s">
        <v>488</v>
      </c>
      <c r="C147" s="392"/>
      <c r="D147" s="392"/>
      <c r="E147" s="392"/>
      <c r="F147" s="392"/>
      <c r="G147" s="392"/>
      <c r="H147" s="392"/>
      <c r="I147" s="392"/>
      <c r="J147" s="392"/>
      <c r="K147" s="392"/>
      <c r="L147" s="392"/>
      <c r="M147" s="393"/>
      <c r="N147" s="393"/>
      <c r="O147" s="393"/>
      <c r="P147" s="393"/>
      <c r="Q147" s="392"/>
    </row>
    <row r="148" spans="2:17" ht="15.6" hidden="1" x14ac:dyDescent="0.3">
      <c r="B148" s="275" t="s">
        <v>489</v>
      </c>
      <c r="C148" s="276"/>
      <c r="D148" s="277"/>
      <c r="E148" s="277"/>
      <c r="F148" s="278"/>
      <c r="G148" s="278"/>
      <c r="H148" s="145"/>
      <c r="I148" s="145"/>
      <c r="J148" s="279">
        <f>SUM(D148:H148)</f>
        <v>0</v>
      </c>
      <c r="K148" s="279"/>
      <c r="L148" s="280"/>
      <c r="M148" s="281"/>
      <c r="N148" s="281"/>
      <c r="O148" s="281"/>
      <c r="P148" s="281"/>
      <c r="Q148" s="282"/>
    </row>
    <row r="149" spans="2:17" ht="15.6" hidden="1" x14ac:dyDescent="0.3">
      <c r="B149" s="275" t="s">
        <v>490</v>
      </c>
      <c r="C149" s="276"/>
      <c r="D149" s="277"/>
      <c r="E149" s="277"/>
      <c r="F149" s="278"/>
      <c r="G149" s="278"/>
      <c r="H149" s="145"/>
      <c r="I149" s="145"/>
      <c r="J149" s="279">
        <f t="shared" ref="J149:J155" si="40">SUM(D149:H149)</f>
        <v>0</v>
      </c>
      <c r="K149" s="279"/>
      <c r="L149" s="280"/>
      <c r="M149" s="309"/>
      <c r="N149" s="309"/>
      <c r="O149" s="309"/>
      <c r="P149" s="309"/>
      <c r="Q149" s="282"/>
    </row>
    <row r="150" spans="2:17" ht="15.6" hidden="1" x14ac:dyDescent="0.3">
      <c r="B150" s="275" t="s">
        <v>491</v>
      </c>
      <c r="C150" s="276"/>
      <c r="D150" s="277"/>
      <c r="E150" s="277"/>
      <c r="F150" s="278"/>
      <c r="G150" s="278"/>
      <c r="H150" s="145"/>
      <c r="I150" s="145"/>
      <c r="J150" s="279">
        <f t="shared" si="40"/>
        <v>0</v>
      </c>
      <c r="K150" s="279"/>
      <c r="L150" s="280"/>
      <c r="M150" s="281"/>
      <c r="N150" s="281"/>
      <c r="O150" s="281"/>
      <c r="P150" s="281"/>
      <c r="Q150" s="282"/>
    </row>
    <row r="151" spans="2:17" ht="15.6" hidden="1" x14ac:dyDescent="0.3">
      <c r="B151" s="275" t="s">
        <v>492</v>
      </c>
      <c r="C151" s="276"/>
      <c r="D151" s="277"/>
      <c r="E151" s="277"/>
      <c r="F151" s="278"/>
      <c r="G151" s="278"/>
      <c r="H151" s="145"/>
      <c r="I151" s="145"/>
      <c r="J151" s="279">
        <f t="shared" si="40"/>
        <v>0</v>
      </c>
      <c r="K151" s="279"/>
      <c r="L151" s="280"/>
      <c r="M151" s="281"/>
      <c r="N151" s="281"/>
      <c r="O151" s="281"/>
      <c r="P151" s="281"/>
      <c r="Q151" s="282"/>
    </row>
    <row r="152" spans="2:17" ht="15.6" hidden="1" x14ac:dyDescent="0.3">
      <c r="B152" s="275" t="s">
        <v>493</v>
      </c>
      <c r="C152" s="276"/>
      <c r="D152" s="277"/>
      <c r="E152" s="277"/>
      <c r="F152" s="278"/>
      <c r="G152" s="278"/>
      <c r="H152" s="145"/>
      <c r="I152" s="145"/>
      <c r="J152" s="279">
        <f t="shared" si="40"/>
        <v>0</v>
      </c>
      <c r="K152" s="279"/>
      <c r="L152" s="280"/>
      <c r="M152" s="281"/>
      <c r="N152" s="281"/>
      <c r="O152" s="281"/>
      <c r="P152" s="281"/>
      <c r="Q152" s="282"/>
    </row>
    <row r="153" spans="2:17" ht="15.6" hidden="1" x14ac:dyDescent="0.3">
      <c r="B153" s="275" t="s">
        <v>494</v>
      </c>
      <c r="C153" s="276"/>
      <c r="D153" s="277"/>
      <c r="E153" s="277"/>
      <c r="F153" s="278"/>
      <c r="G153" s="278"/>
      <c r="H153" s="145"/>
      <c r="I153" s="145"/>
      <c r="J153" s="279">
        <f t="shared" si="40"/>
        <v>0</v>
      </c>
      <c r="K153" s="279"/>
      <c r="L153" s="280"/>
      <c r="M153" s="281"/>
      <c r="N153" s="281"/>
      <c r="O153" s="281"/>
      <c r="P153" s="281"/>
      <c r="Q153" s="282"/>
    </row>
    <row r="154" spans="2:17" ht="15.6" hidden="1" x14ac:dyDescent="0.3">
      <c r="B154" s="275" t="s">
        <v>495</v>
      </c>
      <c r="C154" s="140"/>
      <c r="D154" s="277"/>
      <c r="E154" s="277"/>
      <c r="F154" s="278"/>
      <c r="G154" s="278"/>
      <c r="H154" s="145"/>
      <c r="I154" s="145"/>
      <c r="J154" s="279">
        <f t="shared" si="40"/>
        <v>0</v>
      </c>
      <c r="K154" s="279"/>
      <c r="L154" s="284"/>
      <c r="M154" s="285"/>
      <c r="N154" s="285"/>
      <c r="O154" s="285"/>
      <c r="P154" s="285"/>
      <c r="Q154" s="287"/>
    </row>
    <row r="155" spans="2:17" ht="15.6" hidden="1" x14ac:dyDescent="0.3">
      <c r="B155" s="275" t="s">
        <v>496</v>
      </c>
      <c r="C155" s="140"/>
      <c r="D155" s="277"/>
      <c r="E155" s="277"/>
      <c r="F155" s="278"/>
      <c r="G155" s="278"/>
      <c r="H155" s="145"/>
      <c r="I155" s="145"/>
      <c r="J155" s="279">
        <f t="shared" si="40"/>
        <v>0</v>
      </c>
      <c r="K155" s="279"/>
      <c r="L155" s="284"/>
      <c r="M155" s="285"/>
      <c r="N155" s="285"/>
      <c r="O155" s="285"/>
      <c r="P155" s="285"/>
      <c r="Q155" s="287"/>
    </row>
    <row r="156" spans="2:17" ht="15.6" hidden="1" x14ac:dyDescent="0.3">
      <c r="B156" s="288"/>
      <c r="C156" s="289" t="s">
        <v>517</v>
      </c>
      <c r="D156" s="293">
        <f>SUM(D148:D155)</f>
        <v>0</v>
      </c>
      <c r="E156" s="293"/>
      <c r="F156" s="303">
        <f>SUM(F148:F155)</f>
        <v>0</v>
      </c>
      <c r="G156" s="303"/>
      <c r="H156" s="147">
        <f>SUM(H148:H155)</f>
        <v>0</v>
      </c>
      <c r="I156" s="147"/>
      <c r="J156" s="302">
        <f>SUM(J148:J155)</f>
        <v>0</v>
      </c>
      <c r="K156" s="302"/>
      <c r="L156" s="256">
        <f>(L148*K148)+(L149*K149)+(L150*K150)+(L151*K151)+(L152*K152)+(L153*K153)+(L154*K154)+(L155*K155)</f>
        <v>0</v>
      </c>
      <c r="M156" s="256">
        <f>SUM(M148:M155)</f>
        <v>0</v>
      </c>
      <c r="N156" s="370"/>
      <c r="O156" s="370"/>
      <c r="P156" s="370"/>
      <c r="Q156" s="287"/>
    </row>
    <row r="157" spans="2:17" ht="51" hidden="1" customHeight="1" x14ac:dyDescent="0.3">
      <c r="B157" s="291" t="s">
        <v>497</v>
      </c>
      <c r="C157" s="392"/>
      <c r="D157" s="392"/>
      <c r="E157" s="392"/>
      <c r="F157" s="392"/>
      <c r="G157" s="392"/>
      <c r="H157" s="392"/>
      <c r="I157" s="392"/>
      <c r="J157" s="392"/>
      <c r="K157" s="392"/>
      <c r="L157" s="392"/>
      <c r="M157" s="393"/>
      <c r="N157" s="393"/>
      <c r="O157" s="393"/>
      <c r="P157" s="393"/>
      <c r="Q157" s="392"/>
    </row>
    <row r="158" spans="2:17" ht="15.6" hidden="1" x14ac:dyDescent="0.3">
      <c r="B158" s="275" t="s">
        <v>498</v>
      </c>
      <c r="C158" s="276"/>
      <c r="D158" s="277"/>
      <c r="E158" s="277"/>
      <c r="F158" s="278"/>
      <c r="G158" s="278"/>
      <c r="H158" s="145"/>
      <c r="I158" s="145"/>
      <c r="J158" s="279">
        <f>SUM(D158:H158)</f>
        <v>0</v>
      </c>
      <c r="K158" s="279"/>
      <c r="L158" s="280"/>
      <c r="M158" s="281"/>
      <c r="N158" s="281"/>
      <c r="O158" s="281"/>
      <c r="P158" s="281"/>
      <c r="Q158" s="282"/>
    </row>
    <row r="159" spans="2:17" ht="15.6" hidden="1" x14ac:dyDescent="0.3">
      <c r="B159" s="275" t="s">
        <v>499</v>
      </c>
      <c r="C159" s="276"/>
      <c r="D159" s="277"/>
      <c r="E159" s="277"/>
      <c r="F159" s="278"/>
      <c r="G159" s="278"/>
      <c r="H159" s="145"/>
      <c r="I159" s="145"/>
      <c r="J159" s="279">
        <f t="shared" ref="J159:J165" si="41">SUM(D159:H159)</f>
        <v>0</v>
      </c>
      <c r="K159" s="279"/>
      <c r="L159" s="280"/>
      <c r="M159" s="281"/>
      <c r="N159" s="281"/>
      <c r="O159" s="281"/>
      <c r="P159" s="281"/>
      <c r="Q159" s="282"/>
    </row>
    <row r="160" spans="2:17" ht="15.6" hidden="1" x14ac:dyDescent="0.3">
      <c r="B160" s="275" t="s">
        <v>500</v>
      </c>
      <c r="C160" s="276"/>
      <c r="D160" s="277"/>
      <c r="E160" s="277"/>
      <c r="F160" s="278"/>
      <c r="G160" s="278"/>
      <c r="H160" s="145"/>
      <c r="I160" s="145"/>
      <c r="J160" s="279">
        <f t="shared" si="41"/>
        <v>0</v>
      </c>
      <c r="K160" s="279"/>
      <c r="L160" s="280"/>
      <c r="M160" s="281"/>
      <c r="N160" s="281"/>
      <c r="O160" s="281"/>
      <c r="P160" s="281"/>
      <c r="Q160" s="282"/>
    </row>
    <row r="161" spans="2:42" ht="15.6" hidden="1" x14ac:dyDescent="0.3">
      <c r="B161" s="275" t="s">
        <v>501</v>
      </c>
      <c r="C161" s="276"/>
      <c r="D161" s="277"/>
      <c r="E161" s="277"/>
      <c r="F161" s="278"/>
      <c r="G161" s="278"/>
      <c r="H161" s="145"/>
      <c r="I161" s="145"/>
      <c r="J161" s="279">
        <f t="shared" si="41"/>
        <v>0</v>
      </c>
      <c r="K161" s="279"/>
      <c r="L161" s="280"/>
      <c r="M161" s="281"/>
      <c r="N161" s="281"/>
      <c r="O161" s="281"/>
      <c r="P161" s="281"/>
      <c r="Q161" s="282"/>
    </row>
    <row r="162" spans="2:42" ht="15.6" hidden="1" x14ac:dyDescent="0.3">
      <c r="B162" s="275" t="s">
        <v>502</v>
      </c>
      <c r="C162" s="276"/>
      <c r="D162" s="277"/>
      <c r="E162" s="277"/>
      <c r="F162" s="278"/>
      <c r="G162" s="278"/>
      <c r="H162" s="145"/>
      <c r="I162" s="145"/>
      <c r="J162" s="279">
        <f>SUM(D162:H162)</f>
        <v>0</v>
      </c>
      <c r="K162" s="279"/>
      <c r="L162" s="280"/>
      <c r="M162" s="281"/>
      <c r="N162" s="281"/>
      <c r="O162" s="281"/>
      <c r="P162" s="281"/>
      <c r="Q162" s="282"/>
    </row>
    <row r="163" spans="2:42" ht="15.6" hidden="1" x14ac:dyDescent="0.3">
      <c r="B163" s="275" t="s">
        <v>503</v>
      </c>
      <c r="C163" s="276"/>
      <c r="D163" s="277"/>
      <c r="E163" s="277"/>
      <c r="F163" s="278"/>
      <c r="G163" s="278"/>
      <c r="H163" s="145"/>
      <c r="I163" s="145"/>
      <c r="J163" s="279">
        <f t="shared" si="41"/>
        <v>0</v>
      </c>
      <c r="K163" s="279"/>
      <c r="L163" s="280"/>
      <c r="M163" s="281"/>
      <c r="N163" s="281"/>
      <c r="O163" s="281"/>
      <c r="P163" s="281"/>
      <c r="Q163" s="282"/>
    </row>
    <row r="164" spans="2:42" ht="15.6" hidden="1" x14ac:dyDescent="0.3">
      <c r="B164" s="275" t="s">
        <v>504</v>
      </c>
      <c r="C164" s="140"/>
      <c r="D164" s="277"/>
      <c r="E164" s="277"/>
      <c r="F164" s="278"/>
      <c r="G164" s="278"/>
      <c r="H164" s="145"/>
      <c r="I164" s="145"/>
      <c r="J164" s="279">
        <f t="shared" si="41"/>
        <v>0</v>
      </c>
      <c r="K164" s="279"/>
      <c r="L164" s="284"/>
      <c r="M164" s="285"/>
      <c r="N164" s="285"/>
      <c r="O164" s="285"/>
      <c r="P164" s="285"/>
      <c r="Q164" s="287"/>
    </row>
    <row r="165" spans="2:42" ht="15.6" hidden="1" x14ac:dyDescent="0.3">
      <c r="B165" s="275" t="s">
        <v>505</v>
      </c>
      <c r="C165" s="140"/>
      <c r="D165" s="277"/>
      <c r="E165" s="277"/>
      <c r="F165" s="278"/>
      <c r="G165" s="278"/>
      <c r="H165" s="145"/>
      <c r="I165" s="145"/>
      <c r="J165" s="279">
        <f t="shared" si="41"/>
        <v>0</v>
      </c>
      <c r="K165" s="279"/>
      <c r="L165" s="284"/>
      <c r="M165" s="285"/>
      <c r="N165" s="285"/>
      <c r="O165" s="285"/>
      <c r="P165" s="285"/>
      <c r="Q165" s="287"/>
    </row>
    <row r="166" spans="2:42" ht="15.6" hidden="1" x14ac:dyDescent="0.3">
      <c r="B166" s="288"/>
      <c r="C166" s="289" t="s">
        <v>517</v>
      </c>
      <c r="D166" s="290">
        <f>SUM(D158:D165)</f>
        <v>0</v>
      </c>
      <c r="E166" s="290"/>
      <c r="F166" s="295">
        <f>SUM(F158:F165)</f>
        <v>0</v>
      </c>
      <c r="G166" s="295"/>
      <c r="H166" s="146">
        <f>SUM(H158:H165)</f>
        <v>0</v>
      </c>
      <c r="I166" s="146"/>
      <c r="J166" s="305">
        <f>SUM(J158:J165)</f>
        <v>0</v>
      </c>
      <c r="K166" s="305"/>
      <c r="L166" s="256">
        <f>(L158*K158)+(L159*K159)+(L160*K160)+(L161*K161)+(L162*K162)+(L163*K163)+(L164*K164)+(L165*K165)</f>
        <v>0</v>
      </c>
      <c r="M166" s="256">
        <f>SUM(M158:M165)</f>
        <v>0</v>
      </c>
      <c r="N166" s="370"/>
      <c r="O166" s="370"/>
      <c r="P166" s="370"/>
      <c r="Q166" s="287"/>
    </row>
    <row r="167" spans="2:42" ht="15.75" customHeight="1" x14ac:dyDescent="0.3">
      <c r="B167" s="301"/>
      <c r="C167" s="296"/>
      <c r="D167" s="133"/>
      <c r="E167" s="133"/>
      <c r="F167" s="133"/>
      <c r="G167" s="133"/>
      <c r="H167" s="133"/>
      <c r="I167" s="133"/>
      <c r="J167" s="133"/>
      <c r="K167" s="133"/>
      <c r="L167" s="133"/>
      <c r="M167" s="133"/>
      <c r="N167" s="133"/>
      <c r="O167" s="133"/>
      <c r="P167" s="133"/>
      <c r="Q167" s="296"/>
      <c r="AP167" s="123"/>
    </row>
    <row r="168" spans="2:42" ht="15.75" customHeight="1" x14ac:dyDescent="0.3">
      <c r="B168" s="301"/>
      <c r="C168" s="296"/>
      <c r="D168" s="133"/>
      <c r="E168" s="133"/>
      <c r="F168" s="133"/>
      <c r="G168" s="133"/>
      <c r="H168" s="133"/>
      <c r="I168" s="133"/>
      <c r="J168" s="133"/>
      <c r="K168" s="133"/>
      <c r="L168" s="133"/>
      <c r="M168" s="133"/>
      <c r="N168" s="133"/>
      <c r="O168" s="133"/>
      <c r="P168" s="133"/>
      <c r="Q168" s="296"/>
    </row>
    <row r="169" spans="2:42" ht="63.75" customHeight="1" x14ac:dyDescent="0.3">
      <c r="B169" s="289" t="s">
        <v>506</v>
      </c>
      <c r="C169" s="310"/>
      <c r="D169" s="311">
        <v>196000</v>
      </c>
      <c r="E169" s="312">
        <v>203000</v>
      </c>
      <c r="F169" s="313">
        <v>25000</v>
      </c>
      <c r="G169" s="313">
        <v>25000</v>
      </c>
      <c r="H169" s="150">
        <v>39000</v>
      </c>
      <c r="I169" s="150">
        <v>44000</v>
      </c>
      <c r="J169" s="314">
        <f>D169+F169+H169</f>
        <v>260000</v>
      </c>
      <c r="K169" s="314">
        <f>E169+G169+I169</f>
        <v>272000</v>
      </c>
      <c r="L169" s="315"/>
      <c r="M169" s="316">
        <v>159229.69</v>
      </c>
      <c r="N169" s="316">
        <f>26531.27+1059.06+292.12</f>
        <v>27882.45</v>
      </c>
      <c r="O169" s="316">
        <v>25754</v>
      </c>
      <c r="P169" s="376">
        <f t="shared" ref="P169:P172" si="42">+M169+N169+O169</f>
        <v>212866.14</v>
      </c>
      <c r="Q169" s="317"/>
    </row>
    <row r="170" spans="2:42" ht="69.75" customHeight="1" x14ac:dyDescent="0.3">
      <c r="B170" s="289" t="s">
        <v>507</v>
      </c>
      <c r="C170" s="310"/>
      <c r="D170" s="311">
        <v>49967.29</v>
      </c>
      <c r="E170" s="311">
        <v>65317.27</v>
      </c>
      <c r="F170" s="313">
        <v>40084.11</v>
      </c>
      <c r="G170" s="313">
        <v>40084.11</v>
      </c>
      <c r="H170" s="150">
        <v>12439.25</v>
      </c>
      <c r="I170" s="150">
        <v>12939.25</v>
      </c>
      <c r="J170" s="314">
        <f t="shared" ref="J170:J172" si="43">D170+F170+H170</f>
        <v>102490.65</v>
      </c>
      <c r="K170" s="314">
        <f t="shared" ref="K170:K172" si="44">E170+G170+I170</f>
        <v>118340.63</v>
      </c>
      <c r="L170" s="315"/>
      <c r="M170" s="316">
        <f>25097.31+6986.78-677.91+3531</f>
        <v>34937.18</v>
      </c>
      <c r="N170" s="316">
        <v>40536.81</v>
      </c>
      <c r="O170" s="316">
        <v>9495</v>
      </c>
      <c r="P170" s="376">
        <f>+M170+N170+O170</f>
        <v>84968.989999999991</v>
      </c>
      <c r="Q170" s="317"/>
    </row>
    <row r="171" spans="2:42" ht="57" customHeight="1" x14ac:dyDescent="0.3">
      <c r="B171" s="289" t="s">
        <v>508</v>
      </c>
      <c r="C171" s="318"/>
      <c r="D171" s="311">
        <v>13500</v>
      </c>
      <c r="E171" s="311">
        <v>31048</v>
      </c>
      <c r="F171" s="313">
        <v>42000</v>
      </c>
      <c r="G171" s="313">
        <v>42000</v>
      </c>
      <c r="H171" s="150">
        <v>32000</v>
      </c>
      <c r="I171" s="150">
        <v>25000</v>
      </c>
      <c r="J171" s="314">
        <f t="shared" si="43"/>
        <v>87500</v>
      </c>
      <c r="K171" s="314">
        <f t="shared" si="44"/>
        <v>98048</v>
      </c>
      <c r="L171" s="315"/>
      <c r="M171" s="316">
        <v>27568.14</v>
      </c>
      <c r="N171" s="316">
        <v>42000</v>
      </c>
      <c r="O171" s="316">
        <v>5100</v>
      </c>
      <c r="P171" s="376">
        <f t="shared" si="42"/>
        <v>74668.14</v>
      </c>
      <c r="Q171" s="317"/>
    </row>
    <row r="172" spans="2:42" ht="65.25" customHeight="1" x14ac:dyDescent="0.3">
      <c r="B172" s="319" t="s">
        <v>509</v>
      </c>
      <c r="C172" s="310"/>
      <c r="D172" s="311">
        <v>45000</v>
      </c>
      <c r="E172" s="311">
        <v>50000</v>
      </c>
      <c r="F172" s="313"/>
      <c r="G172" s="313"/>
      <c r="H172" s="150"/>
      <c r="I172" s="150"/>
      <c r="J172" s="314">
        <f t="shared" si="43"/>
        <v>45000</v>
      </c>
      <c r="K172" s="314">
        <f t="shared" si="44"/>
        <v>50000</v>
      </c>
      <c r="L172" s="315"/>
      <c r="M172" s="316"/>
      <c r="N172" s="316"/>
      <c r="O172" s="316"/>
      <c r="P172" s="376">
        <f t="shared" si="42"/>
        <v>0</v>
      </c>
      <c r="Q172" s="317"/>
    </row>
    <row r="173" spans="2:42" ht="38.25" customHeight="1" x14ac:dyDescent="0.3">
      <c r="B173" s="301"/>
      <c r="C173" s="320" t="s">
        <v>518</v>
      </c>
      <c r="D173" s="321">
        <f>SUM(D169:D172)</f>
        <v>304467.29000000004</v>
      </c>
      <c r="E173" s="321">
        <f>SUM(E169:E172)</f>
        <v>349365.27</v>
      </c>
      <c r="F173" s="321">
        <f t="shared" ref="F173:I173" si="45">SUM(F169:F172)</f>
        <v>107084.11</v>
      </c>
      <c r="G173" s="321">
        <f t="shared" si="45"/>
        <v>107084.11</v>
      </c>
      <c r="H173" s="321">
        <f t="shared" si="45"/>
        <v>83439.25</v>
      </c>
      <c r="I173" s="321">
        <f t="shared" si="45"/>
        <v>81939.25</v>
      </c>
      <c r="J173" s="322">
        <f>SUM(J169:J172)</f>
        <v>494990.65</v>
      </c>
      <c r="K173" s="322">
        <f>SUM(K169:K172)</f>
        <v>538388.63</v>
      </c>
      <c r="L173" s="256">
        <f>(L169*J169)+(L170*J170)+(L171*J171)+(L172*J172)</f>
        <v>0</v>
      </c>
      <c r="M173" s="277">
        <f>SUM(M169:M172)</f>
        <v>221735.01</v>
      </c>
      <c r="N173" s="278">
        <f>SUM(N169:N172)</f>
        <v>110419.26</v>
      </c>
      <c r="O173" s="145">
        <f>SUM(O169:O172)</f>
        <v>40349</v>
      </c>
      <c r="P173" s="370">
        <f>SUM(P169:P172)</f>
        <v>372503.27</v>
      </c>
      <c r="Q173" s="310"/>
    </row>
    <row r="174" spans="2:42" ht="15.75" customHeight="1" x14ac:dyDescent="0.3">
      <c r="B174" s="301"/>
      <c r="C174" s="296"/>
      <c r="D174" s="133"/>
      <c r="E174" s="133"/>
      <c r="F174" s="133"/>
      <c r="G174" s="133"/>
      <c r="H174" s="133"/>
      <c r="I174" s="133"/>
      <c r="J174" s="133"/>
      <c r="K174" s="133"/>
      <c r="L174" s="133"/>
      <c r="M174" s="133"/>
      <c r="N174" s="133"/>
      <c r="O174" s="133"/>
      <c r="P174" s="133"/>
      <c r="Q174" s="296"/>
    </row>
    <row r="175" spans="2:42" ht="15.75" customHeight="1" x14ac:dyDescent="0.3">
      <c r="B175" s="301"/>
      <c r="C175" s="296"/>
      <c r="D175" s="133"/>
      <c r="E175" s="133"/>
      <c r="F175" s="133"/>
      <c r="G175" s="133"/>
      <c r="H175" s="133"/>
      <c r="I175" s="133"/>
      <c r="J175" s="133"/>
      <c r="K175" s="133"/>
      <c r="L175" s="133"/>
      <c r="M175" s="133"/>
      <c r="N175" s="133"/>
      <c r="O175" s="133"/>
      <c r="P175" s="133"/>
      <c r="Q175" s="296"/>
    </row>
    <row r="176" spans="2:42" ht="15.75" customHeight="1" x14ac:dyDescent="0.3">
      <c r="B176" s="301"/>
      <c r="C176" s="296"/>
      <c r="D176" s="133"/>
      <c r="E176" s="133"/>
      <c r="F176" s="133"/>
      <c r="G176" s="133"/>
      <c r="H176" s="133"/>
      <c r="I176" s="133"/>
      <c r="J176" s="133"/>
      <c r="K176" s="133"/>
      <c r="L176" s="133"/>
      <c r="M176" s="133"/>
      <c r="N176" s="133"/>
      <c r="O176" s="133"/>
      <c r="P176" s="133"/>
      <c r="Q176" s="296"/>
    </row>
    <row r="177" spans="2:17" ht="15.75" customHeight="1" x14ac:dyDescent="0.3">
      <c r="B177" s="301"/>
      <c r="C177" s="296"/>
      <c r="D177" s="133"/>
      <c r="E177" s="133"/>
      <c r="F177" s="133"/>
      <c r="G177" s="133"/>
      <c r="H177" s="133"/>
      <c r="I177" s="133"/>
      <c r="J177" s="133"/>
      <c r="K177" s="133"/>
      <c r="L177" s="133"/>
      <c r="M177" s="133"/>
      <c r="N177" s="133"/>
      <c r="O177" s="133"/>
      <c r="P177" s="133"/>
      <c r="Q177" s="296"/>
    </row>
    <row r="178" spans="2:17" ht="15.75" customHeight="1" x14ac:dyDescent="0.3">
      <c r="B178" s="301"/>
      <c r="C178" s="296"/>
      <c r="D178" s="133"/>
      <c r="E178" s="133"/>
      <c r="F178" s="133"/>
      <c r="G178" s="133"/>
      <c r="H178" s="133"/>
      <c r="I178" s="133"/>
      <c r="J178" s="133"/>
      <c r="K178" s="133"/>
      <c r="L178" s="133"/>
      <c r="M178" s="133"/>
      <c r="N178" s="133"/>
      <c r="O178" s="133"/>
      <c r="P178" s="133"/>
      <c r="Q178" s="296"/>
    </row>
    <row r="179" spans="2:17" ht="15.75" customHeight="1" x14ac:dyDescent="0.3">
      <c r="B179" s="301"/>
      <c r="C179" s="296"/>
      <c r="D179" s="133"/>
      <c r="E179" s="133"/>
      <c r="F179" s="133"/>
      <c r="G179" s="133"/>
      <c r="H179" s="133"/>
      <c r="I179" s="133"/>
      <c r="J179" s="133"/>
      <c r="K179" s="133"/>
      <c r="L179" s="133"/>
      <c r="M179" s="133"/>
      <c r="N179" s="133"/>
      <c r="O179" s="133"/>
      <c r="P179" s="133"/>
      <c r="Q179" s="296"/>
    </row>
    <row r="180" spans="2:17" ht="15.75" customHeight="1" thickBot="1" x14ac:dyDescent="0.35">
      <c r="B180" s="301"/>
      <c r="C180" s="296"/>
      <c r="D180" s="133"/>
      <c r="E180" s="133"/>
      <c r="F180" s="133"/>
      <c r="G180" s="133"/>
      <c r="H180" s="133"/>
      <c r="I180" s="133"/>
      <c r="J180" s="133"/>
      <c r="K180" s="133"/>
      <c r="L180" s="133"/>
      <c r="M180" s="133"/>
      <c r="N180" s="133"/>
      <c r="O180" s="133"/>
      <c r="P180" s="133"/>
      <c r="Q180" s="296"/>
    </row>
    <row r="181" spans="2:17" ht="15.6" x14ac:dyDescent="0.3">
      <c r="B181" s="301"/>
      <c r="C181" s="423" t="s">
        <v>530</v>
      </c>
      <c r="D181" s="424"/>
      <c r="E181" s="424"/>
      <c r="F181" s="424"/>
      <c r="G181" s="424"/>
      <c r="H181" s="424"/>
      <c r="I181" s="424"/>
      <c r="J181" s="424"/>
      <c r="K181" s="323"/>
      <c r="L181" s="324"/>
      <c r="M181" s="384" t="s">
        <v>665</v>
      </c>
      <c r="N181" s="384"/>
      <c r="O181" s="384"/>
      <c r="P181" s="384"/>
      <c r="Q181" s="324"/>
    </row>
    <row r="182" spans="2:17" ht="40.5" customHeight="1" x14ac:dyDescent="0.3">
      <c r="B182" s="301"/>
      <c r="C182" s="413"/>
      <c r="D182" s="188" t="s">
        <v>521</v>
      </c>
      <c r="E182" s="385" t="s">
        <v>638</v>
      </c>
      <c r="F182" s="184" t="s">
        <v>522</v>
      </c>
      <c r="G182" s="390" t="s">
        <v>638</v>
      </c>
      <c r="H182" s="151" t="s">
        <v>523</v>
      </c>
      <c r="I182" s="387" t="s">
        <v>638</v>
      </c>
      <c r="J182" s="415" t="s">
        <v>13</v>
      </c>
      <c r="K182" s="389" t="s">
        <v>636</v>
      </c>
      <c r="L182" s="296"/>
      <c r="M182" s="385" t="s">
        <v>661</v>
      </c>
      <c r="N182" s="390" t="s">
        <v>662</v>
      </c>
      <c r="O182" s="387" t="s">
        <v>663</v>
      </c>
      <c r="P182" s="389" t="s">
        <v>664</v>
      </c>
      <c r="Q182" s="324"/>
    </row>
    <row r="183" spans="2:17" ht="24.75" customHeight="1" x14ac:dyDescent="0.3">
      <c r="B183" s="301"/>
      <c r="C183" s="414"/>
      <c r="D183" s="326" t="str">
        <f>D13</f>
        <v>PNUD</v>
      </c>
      <c r="E183" s="386"/>
      <c r="F183" s="327" t="str">
        <f>F13</f>
        <v>UNICEF</v>
      </c>
      <c r="G183" s="391"/>
      <c r="H183" s="152" t="str">
        <f>H13</f>
        <v>UNFPA</v>
      </c>
      <c r="I183" s="388"/>
      <c r="J183" s="416"/>
      <c r="K183" s="389"/>
      <c r="L183" s="296"/>
      <c r="M183" s="386"/>
      <c r="N183" s="391"/>
      <c r="O183" s="388"/>
      <c r="P183" s="389"/>
      <c r="Q183" s="324"/>
    </row>
    <row r="184" spans="2:17" ht="41.25" customHeight="1" x14ac:dyDescent="0.3">
      <c r="B184" s="328"/>
      <c r="C184" s="268" t="s">
        <v>519</v>
      </c>
      <c r="D184" s="329">
        <f t="shared" ref="D184:I184" si="46">SUM(D23,D31,D40,D48,D57,D66,D74,D82,D94,D104,D114,D124,D136,D146,D156,D166,D169,D170,D171,D172)</f>
        <v>850467.29</v>
      </c>
      <c r="E184" s="329">
        <f>SUM(E23,E31,E40,E48,E57,E66,E74,E82,E94,E104,E114,E124,E136,E146,E156,E166,E169,E170,E171,E172)</f>
        <v>850467.29</v>
      </c>
      <c r="F184" s="330">
        <f t="shared" si="46"/>
        <v>813084.11</v>
      </c>
      <c r="G184" s="330">
        <f t="shared" si="46"/>
        <v>813084.11</v>
      </c>
      <c r="H184" s="153">
        <f t="shared" si="46"/>
        <v>579439.25</v>
      </c>
      <c r="I184" s="153">
        <f t="shared" si="46"/>
        <v>579439.25</v>
      </c>
      <c r="J184" s="331">
        <f>D184+F184+H184</f>
        <v>2242990.65</v>
      </c>
      <c r="K184" s="332">
        <f>E184+G184+I184</f>
        <v>2242990.65</v>
      </c>
      <c r="L184" s="296"/>
      <c r="M184" s="329">
        <f>SUM(M23,M31,M40,M48,M57,M66,M74,M82,M94,M104,M114,M124,M136,M146,M156,M166,M169,M170,M171,M172)</f>
        <v>629468.62000000011</v>
      </c>
      <c r="N184" s="330">
        <f t="shared" ref="N184:O184" si="47">SUM(N23,N31,N40,N48,N57,N66,N74,N82,N94,N104,N114,N124,N136,N146,N156,N166,N169,N170,N171,N172)</f>
        <v>354287.45999999996</v>
      </c>
      <c r="O184" s="153">
        <f t="shared" si="47"/>
        <v>324196.91000000003</v>
      </c>
      <c r="P184" s="332">
        <f>+M184+N184+O184</f>
        <v>1307952.9900000002</v>
      </c>
      <c r="Q184" s="333"/>
    </row>
    <row r="185" spans="2:17" ht="51.75" customHeight="1" x14ac:dyDescent="0.3">
      <c r="B185" s="334"/>
      <c r="C185" s="268" t="s">
        <v>520</v>
      </c>
      <c r="D185" s="329">
        <f t="shared" ref="D185:I185" si="48">D184*0.07</f>
        <v>59532.710300000006</v>
      </c>
      <c r="E185" s="329">
        <f>E184*0.07</f>
        <v>59532.710300000006</v>
      </c>
      <c r="F185" s="330">
        <f t="shared" si="48"/>
        <v>56915.887700000007</v>
      </c>
      <c r="G185" s="330">
        <f t="shared" si="48"/>
        <v>56915.887700000007</v>
      </c>
      <c r="H185" s="153">
        <f t="shared" si="48"/>
        <v>40560.747500000005</v>
      </c>
      <c r="I185" s="153">
        <f t="shared" si="48"/>
        <v>40560.747500000005</v>
      </c>
      <c r="J185" s="331">
        <f>D185+F185+H185</f>
        <v>157009.34550000002</v>
      </c>
      <c r="K185" s="332">
        <f t="shared" ref="K185:K186" si="49">E185+G185+I185</f>
        <v>157009.34550000002</v>
      </c>
      <c r="L185" s="334"/>
      <c r="M185" s="329">
        <f>M184*0.07</f>
        <v>44062.803400000012</v>
      </c>
      <c r="N185" s="330">
        <f t="shared" ref="N185:O185" si="50">N184*0.07</f>
        <v>24800.122199999998</v>
      </c>
      <c r="O185" s="153">
        <f t="shared" si="50"/>
        <v>22693.783700000004</v>
      </c>
      <c r="P185" s="332">
        <f>+M185+N185+O185</f>
        <v>91556.709300000017</v>
      </c>
      <c r="Q185" s="335"/>
    </row>
    <row r="186" spans="2:17" ht="51.75" customHeight="1" thickBot="1" x14ac:dyDescent="0.35">
      <c r="B186" s="334"/>
      <c r="C186" s="336" t="s">
        <v>13</v>
      </c>
      <c r="D186" s="191">
        <f>SUM(D184:D185)</f>
        <v>910000.00030000007</v>
      </c>
      <c r="E186" s="191">
        <f t="shared" ref="E186:J186" si="51">SUM(E184:E185)</f>
        <v>910000.00030000007</v>
      </c>
      <c r="F186" s="187">
        <f t="shared" si="51"/>
        <v>869999.99769999995</v>
      </c>
      <c r="G186" s="187">
        <f t="shared" si="51"/>
        <v>869999.99769999995</v>
      </c>
      <c r="H186" s="154">
        <f t="shared" si="51"/>
        <v>619999.99750000006</v>
      </c>
      <c r="I186" s="154">
        <f>SUM(I184:I185)</f>
        <v>619999.99750000006</v>
      </c>
      <c r="J186" s="337">
        <f t="shared" si="51"/>
        <v>2399999.9954999997</v>
      </c>
      <c r="K186" s="338">
        <f t="shared" si="49"/>
        <v>2399999.9955000002</v>
      </c>
      <c r="L186" s="334"/>
      <c r="M186" s="191">
        <f t="shared" ref="M186:N186" si="52">SUM(M184:M185)</f>
        <v>673531.42340000009</v>
      </c>
      <c r="N186" s="187">
        <f t="shared" si="52"/>
        <v>379087.58219999995</v>
      </c>
      <c r="O186" s="154">
        <f>SUM(O184:O185)</f>
        <v>346890.69370000006</v>
      </c>
      <c r="P186" s="338">
        <f>+M186+N186+O186</f>
        <v>1399509.6993</v>
      </c>
      <c r="Q186" s="335"/>
    </row>
    <row r="187" spans="2:17" ht="42" customHeight="1" x14ac:dyDescent="0.3">
      <c r="B187" s="334"/>
      <c r="C187" s="288"/>
      <c r="D187" s="161"/>
      <c r="E187" s="339"/>
      <c r="F187" s="161"/>
      <c r="G187" s="161"/>
      <c r="H187" s="161"/>
      <c r="I187" s="161"/>
      <c r="J187" s="288"/>
      <c r="K187" s="288"/>
      <c r="L187" s="288"/>
      <c r="M187" s="309"/>
      <c r="N187" s="309"/>
      <c r="O187" s="309"/>
      <c r="P187" s="309"/>
      <c r="Q187" s="340"/>
    </row>
    <row r="188" spans="2:17" s="20" customFormat="1" ht="29.25" customHeight="1" thickBot="1" x14ac:dyDescent="0.35">
      <c r="B188" s="296"/>
      <c r="C188" s="341"/>
      <c r="D188" s="134"/>
      <c r="E188" s="134"/>
      <c r="F188" s="134"/>
      <c r="G188" s="134"/>
      <c r="H188" s="134"/>
      <c r="I188" s="134"/>
      <c r="J188" s="134"/>
      <c r="K188" s="134"/>
      <c r="L188" s="134"/>
      <c r="M188" s="342"/>
      <c r="N188" s="342"/>
      <c r="O188" s="342"/>
      <c r="P188" s="342"/>
      <c r="Q188" s="324"/>
    </row>
    <row r="189" spans="2:17" ht="23.25" customHeight="1" x14ac:dyDescent="0.3">
      <c r="B189" s="335"/>
      <c r="C189" s="407" t="s">
        <v>524</v>
      </c>
      <c r="D189" s="408"/>
      <c r="E189" s="409"/>
      <c r="F189" s="409"/>
      <c r="G189" s="409"/>
      <c r="H189" s="409"/>
      <c r="I189" s="409"/>
      <c r="J189" s="409"/>
      <c r="K189" s="409"/>
      <c r="L189" s="410"/>
      <c r="M189" s="343"/>
      <c r="N189" s="343"/>
      <c r="O189" s="343"/>
      <c r="P189" s="343"/>
      <c r="Q189" s="335"/>
    </row>
    <row r="190" spans="2:17" ht="41.25" customHeight="1" x14ac:dyDescent="0.3">
      <c r="B190" s="335"/>
      <c r="C190" s="344"/>
      <c r="D190" s="188" t="s">
        <v>521</v>
      </c>
      <c r="E190" s="188"/>
      <c r="F190" s="184" t="s">
        <v>522</v>
      </c>
      <c r="G190" s="184"/>
      <c r="H190" s="151" t="s">
        <v>523</v>
      </c>
      <c r="I190" s="345"/>
      <c r="J190" s="417" t="s">
        <v>13</v>
      </c>
      <c r="K190" s="346"/>
      <c r="L190" s="419" t="s">
        <v>10</v>
      </c>
      <c r="M190" s="343"/>
      <c r="N190" s="343"/>
      <c r="O190" s="343"/>
      <c r="P190" s="343"/>
      <c r="Q190" s="335"/>
    </row>
    <row r="191" spans="2:17" ht="27.75" customHeight="1" x14ac:dyDescent="0.3">
      <c r="B191" s="335"/>
      <c r="C191" s="344"/>
      <c r="D191" s="189" t="str">
        <f>D13</f>
        <v>PNUD</v>
      </c>
      <c r="E191" s="189"/>
      <c r="F191" s="185" t="str">
        <f>F13</f>
        <v>UNICEF</v>
      </c>
      <c r="G191" s="185"/>
      <c r="H191" s="143" t="str">
        <f>H13</f>
        <v>UNFPA</v>
      </c>
      <c r="I191" s="182"/>
      <c r="J191" s="418"/>
      <c r="K191" s="347"/>
      <c r="L191" s="420"/>
      <c r="M191" s="343"/>
      <c r="N191" s="343"/>
      <c r="O191" s="343"/>
      <c r="P191" s="343"/>
      <c r="Q191" s="335"/>
    </row>
    <row r="192" spans="2:17" ht="55.5" customHeight="1" x14ac:dyDescent="0.3">
      <c r="B192" s="335"/>
      <c r="C192" s="348" t="s">
        <v>525</v>
      </c>
      <c r="D192" s="321">
        <f>$D$186*L192</f>
        <v>455000.00015000004</v>
      </c>
      <c r="E192" s="190">
        <v>455000</v>
      </c>
      <c r="F192" s="186">
        <f>$F$186*L192</f>
        <v>434999.99884999997</v>
      </c>
      <c r="G192" s="186">
        <v>435000</v>
      </c>
      <c r="H192" s="155">
        <f>$H$186*L192</f>
        <v>309999.99875000003</v>
      </c>
      <c r="I192" s="155">
        <v>310000</v>
      </c>
      <c r="J192" s="180">
        <f>D192+F192+H192</f>
        <v>1199999.9977500001</v>
      </c>
      <c r="K192" s="180">
        <f>E192+G192+I192</f>
        <v>1200000</v>
      </c>
      <c r="L192" s="349">
        <v>0.5</v>
      </c>
      <c r="M192" s="325"/>
      <c r="N192" s="325"/>
      <c r="O192" s="325"/>
      <c r="P192" s="325"/>
      <c r="Q192" s="335"/>
    </row>
    <row r="193" spans="1:17" ht="57.75" customHeight="1" x14ac:dyDescent="0.3">
      <c r="B193" s="406"/>
      <c r="C193" s="350" t="s">
        <v>526</v>
      </c>
      <c r="D193" s="321">
        <f>$D$186*L193</f>
        <v>455000.00015000004</v>
      </c>
      <c r="E193" s="190">
        <v>455000</v>
      </c>
      <c r="F193" s="186">
        <f>$F$186*L193</f>
        <v>434999.99884999997</v>
      </c>
      <c r="G193" s="186">
        <v>435000</v>
      </c>
      <c r="H193" s="155">
        <f>$H$186*L193</f>
        <v>309999.99875000003</v>
      </c>
      <c r="I193" s="183">
        <v>310000</v>
      </c>
      <c r="J193" s="180">
        <f t="shared" ref="J193:J194" si="53">D193+F193+H193</f>
        <v>1199999.9977500001</v>
      </c>
      <c r="K193" s="180">
        <f t="shared" ref="K193:K194" si="54">E193+G193+I193</f>
        <v>1200000</v>
      </c>
      <c r="L193" s="351">
        <v>0.5</v>
      </c>
      <c r="M193" s="325"/>
      <c r="N193" s="325"/>
      <c r="O193" s="325"/>
      <c r="P193" s="325"/>
      <c r="Q193" s="352"/>
    </row>
    <row r="194" spans="1:17" ht="57.75" customHeight="1" x14ac:dyDescent="0.3">
      <c r="B194" s="406"/>
      <c r="C194" s="350" t="s">
        <v>527</v>
      </c>
      <c r="D194" s="321">
        <f>$D$186*L194</f>
        <v>0</v>
      </c>
      <c r="E194" s="190">
        <v>0</v>
      </c>
      <c r="F194" s="186">
        <f>$F$186*L194</f>
        <v>0</v>
      </c>
      <c r="G194" s="186">
        <v>0</v>
      </c>
      <c r="H194" s="155">
        <f>$H$186*L194</f>
        <v>0</v>
      </c>
      <c r="I194" s="183">
        <v>0</v>
      </c>
      <c r="J194" s="180">
        <f t="shared" si="53"/>
        <v>0</v>
      </c>
      <c r="K194" s="180">
        <f t="shared" si="54"/>
        <v>0</v>
      </c>
      <c r="L194" s="353">
        <v>0</v>
      </c>
      <c r="M194" s="354"/>
      <c r="N194" s="354"/>
      <c r="O194" s="354"/>
      <c r="P194" s="354"/>
      <c r="Q194" s="352"/>
    </row>
    <row r="195" spans="1:17" ht="38.25" customHeight="1" thickBot="1" x14ac:dyDescent="0.35">
      <c r="B195" s="406"/>
      <c r="C195" s="336" t="s">
        <v>13</v>
      </c>
      <c r="D195" s="191">
        <f t="shared" ref="D195:L195" si="55">SUM(D192:D194)</f>
        <v>910000.00030000007</v>
      </c>
      <c r="E195" s="191">
        <f t="shared" si="55"/>
        <v>910000</v>
      </c>
      <c r="F195" s="187">
        <f t="shared" si="55"/>
        <v>869999.99769999995</v>
      </c>
      <c r="G195" s="187">
        <f t="shared" si="55"/>
        <v>870000</v>
      </c>
      <c r="H195" s="154">
        <f t="shared" si="55"/>
        <v>619999.99750000006</v>
      </c>
      <c r="I195" s="154">
        <f t="shared" si="55"/>
        <v>620000</v>
      </c>
      <c r="J195" s="181">
        <f t="shared" si="55"/>
        <v>2399999.9955000002</v>
      </c>
      <c r="K195" s="181">
        <f t="shared" si="55"/>
        <v>2400000</v>
      </c>
      <c r="L195" s="355">
        <f t="shared" si="55"/>
        <v>1</v>
      </c>
      <c r="M195" s="356"/>
      <c r="N195" s="356"/>
      <c r="O195" s="356"/>
      <c r="P195" s="356"/>
      <c r="Q195" s="352"/>
    </row>
    <row r="196" spans="1:17" ht="21.75" customHeight="1" thickBot="1" x14ac:dyDescent="0.35">
      <c r="B196" s="406"/>
      <c r="C196" s="341"/>
      <c r="D196" s="134"/>
      <c r="E196" s="134"/>
      <c r="F196" s="134"/>
      <c r="G196" s="134"/>
      <c r="H196" s="134"/>
      <c r="I196" s="134"/>
      <c r="J196" s="357"/>
      <c r="K196" s="357"/>
      <c r="L196" s="357"/>
      <c r="M196" s="358"/>
      <c r="N196" s="358"/>
      <c r="O196" s="358"/>
      <c r="P196" s="358"/>
      <c r="Q196" s="352"/>
    </row>
    <row r="197" spans="1:17" ht="49.5" customHeight="1" x14ac:dyDescent="0.3">
      <c r="B197" s="406"/>
      <c r="C197" s="359" t="s">
        <v>652</v>
      </c>
      <c r="D197" s="360">
        <f>SUM(L23,L31,L40,L48,L57,L66,L74,L82,L94,L104,L114,L124,L136,L146,L156,L166,L173)*1.07</f>
        <v>820178.15587000002</v>
      </c>
      <c r="E197" s="361">
        <f>SUM(L23,L31,L40,L48,L57,L66,L74,L82,L94,L104,L114,L124,L136,L146,L156,L166,L173)*1.07</f>
        <v>820178.15587000002</v>
      </c>
      <c r="F197" s="134"/>
      <c r="G197" s="134"/>
      <c r="H197" s="134"/>
      <c r="I197" s="134"/>
      <c r="J197" s="134"/>
      <c r="K197" s="134"/>
      <c r="L197" s="362" t="s">
        <v>580</v>
      </c>
      <c r="M197" s="382">
        <f>SUM(P173,P166,P156,P146,P136,P124,P114,P104,P94,P82,P74,P66,P57,P48,P40,P31,P23)</f>
        <v>1307952.9900000002</v>
      </c>
      <c r="N197" s="378"/>
      <c r="O197" s="378"/>
      <c r="P197" s="378"/>
      <c r="Q197" s="379"/>
    </row>
    <row r="198" spans="1:17" ht="28.5" customHeight="1" thickBot="1" x14ac:dyDescent="0.35">
      <c r="B198" s="406"/>
      <c r="C198" s="363" t="s">
        <v>528</v>
      </c>
      <c r="D198" s="364">
        <f>D197/J186</f>
        <v>0.34174089891993092</v>
      </c>
      <c r="E198" s="195">
        <f>E197/K186</f>
        <v>0.34174089891993081</v>
      </c>
      <c r="F198" s="135"/>
      <c r="G198" s="135"/>
      <c r="H198" s="135"/>
      <c r="I198" s="135"/>
      <c r="J198" s="135"/>
      <c r="K198" s="135"/>
      <c r="L198" s="365" t="s">
        <v>581</v>
      </c>
      <c r="M198" s="383">
        <f>M197/J184</f>
        <v>0.58312904246836705</v>
      </c>
      <c r="N198" s="380"/>
      <c r="O198" s="380"/>
      <c r="P198" s="380"/>
      <c r="Q198" s="381"/>
    </row>
    <row r="199" spans="1:17" ht="28.5" customHeight="1" x14ac:dyDescent="0.3">
      <c r="B199" s="406"/>
      <c r="C199" s="421"/>
      <c r="D199" s="422"/>
      <c r="E199" s="366"/>
      <c r="F199" s="136"/>
      <c r="G199" s="136"/>
      <c r="H199" s="136"/>
      <c r="I199" s="136"/>
      <c r="J199" s="136"/>
      <c r="K199" s="136"/>
      <c r="L199" s="288"/>
      <c r="M199" s="309"/>
      <c r="N199" s="309"/>
      <c r="O199" s="309"/>
      <c r="P199" s="309"/>
      <c r="Q199" s="352"/>
    </row>
    <row r="200" spans="1:17" ht="28.5" customHeight="1" x14ac:dyDescent="0.3">
      <c r="B200" s="406"/>
      <c r="C200" s="363" t="s">
        <v>653</v>
      </c>
      <c r="D200" s="367">
        <f>SUM(D171:H172)*1.07</f>
        <v>273436.36000000004</v>
      </c>
      <c r="E200" s="194">
        <f>+(E171+E172+F171+F172+H171+H172)*1.07</f>
        <v>165901.36000000002</v>
      </c>
      <c r="F200" s="137"/>
      <c r="G200" s="137"/>
      <c r="H200" s="137"/>
      <c r="I200" s="137"/>
      <c r="J200" s="137"/>
      <c r="K200" s="137"/>
      <c r="L200" s="288"/>
      <c r="M200" s="309"/>
      <c r="N200" s="309"/>
      <c r="O200" s="309"/>
      <c r="P200" s="309"/>
      <c r="Q200" s="352"/>
    </row>
    <row r="201" spans="1:17" ht="23.25" customHeight="1" x14ac:dyDescent="0.3">
      <c r="B201" s="406"/>
      <c r="C201" s="363" t="s">
        <v>529</v>
      </c>
      <c r="D201" s="364">
        <f>D200/J186</f>
        <v>0.11393181688028886</v>
      </c>
      <c r="E201" s="195">
        <f>+E200/K186</f>
        <v>6.9125566796277099E-2</v>
      </c>
      <c r="F201" s="137"/>
      <c r="G201" s="137"/>
      <c r="H201" s="137"/>
      <c r="I201" s="137"/>
      <c r="J201" s="137"/>
      <c r="K201" s="137"/>
      <c r="L201" s="288"/>
      <c r="M201" s="309"/>
      <c r="N201" s="309"/>
      <c r="O201" s="309"/>
      <c r="P201" s="309"/>
      <c r="Q201" s="352"/>
    </row>
    <row r="202" spans="1:17" ht="66.75" customHeight="1" thickBot="1" x14ac:dyDescent="0.35">
      <c r="B202" s="406"/>
      <c r="C202" s="411" t="s">
        <v>654</v>
      </c>
      <c r="D202" s="412"/>
      <c r="E202" s="368"/>
      <c r="F202" s="138"/>
      <c r="G202" s="138"/>
      <c r="H202" s="138"/>
      <c r="I202" s="138"/>
      <c r="J202" s="138"/>
      <c r="K202" s="138"/>
      <c r="L202" s="352"/>
      <c r="M202" s="369"/>
      <c r="N202" s="369"/>
      <c r="O202" s="369"/>
      <c r="P202" s="369"/>
      <c r="Q202" s="352"/>
    </row>
    <row r="203" spans="1:17" ht="55.5" customHeight="1" x14ac:dyDescent="0.3">
      <c r="B203" s="406"/>
      <c r="C203" s="161"/>
      <c r="D203" s="161"/>
      <c r="E203" s="161"/>
      <c r="F203" s="161"/>
      <c r="G203" s="161"/>
      <c r="H203" s="161"/>
      <c r="I203" s="161"/>
      <c r="J203" s="288"/>
      <c r="K203" s="288"/>
      <c r="L203" s="288"/>
      <c r="M203" s="309"/>
      <c r="N203" s="309"/>
      <c r="O203" s="309"/>
      <c r="P203" s="309"/>
      <c r="Q203" s="288"/>
    </row>
    <row r="204" spans="1:17" ht="42.75" customHeight="1" x14ac:dyDescent="0.3">
      <c r="B204" s="406"/>
      <c r="C204" s="161"/>
      <c r="D204" s="161"/>
      <c r="E204" s="161"/>
      <c r="F204" s="161"/>
      <c r="G204" s="161"/>
      <c r="H204" s="161"/>
      <c r="I204" s="161"/>
      <c r="J204" s="288"/>
      <c r="K204" s="288"/>
      <c r="L204" s="288"/>
      <c r="M204" s="309"/>
      <c r="N204" s="309"/>
      <c r="O204" s="309"/>
      <c r="P204" s="309"/>
      <c r="Q204" s="352"/>
    </row>
    <row r="205" spans="1:17" ht="21.75" customHeight="1" x14ac:dyDescent="0.3">
      <c r="B205" s="406"/>
      <c r="C205" s="161"/>
      <c r="D205" s="161"/>
      <c r="E205" s="161"/>
      <c r="F205" s="161"/>
      <c r="G205" s="161"/>
      <c r="H205" s="161"/>
      <c r="I205" s="161"/>
      <c r="J205" s="288"/>
      <c r="K205" s="288"/>
      <c r="L205" s="288"/>
      <c r="M205" s="309"/>
      <c r="N205" s="309"/>
      <c r="O205" s="309"/>
      <c r="P205" s="309"/>
      <c r="Q205" s="352"/>
    </row>
    <row r="206" spans="1:17" ht="21.75" customHeight="1" x14ac:dyDescent="0.3">
      <c r="A206" s="21"/>
      <c r="B206" s="406"/>
      <c r="C206" s="161"/>
      <c r="D206" s="161"/>
      <c r="E206" s="161"/>
      <c r="F206" s="161"/>
      <c r="G206" s="161"/>
      <c r="H206" s="161"/>
      <c r="I206" s="161"/>
      <c r="J206" s="288"/>
      <c r="K206" s="288"/>
      <c r="L206" s="288"/>
      <c r="M206" s="309"/>
      <c r="N206" s="309"/>
      <c r="O206" s="309"/>
      <c r="P206" s="309"/>
      <c r="Q206" s="288"/>
    </row>
    <row r="207" spans="1:17" s="21" customFormat="1" ht="23.25" customHeight="1" x14ac:dyDescent="0.3">
      <c r="A207" s="19"/>
      <c r="B207" s="406"/>
      <c r="C207" s="161"/>
      <c r="D207" s="161"/>
      <c r="E207" s="161"/>
      <c r="F207" s="161"/>
      <c r="G207" s="161"/>
      <c r="H207" s="161"/>
      <c r="I207" s="161"/>
      <c r="J207" s="288"/>
      <c r="K207" s="288"/>
      <c r="L207" s="288"/>
      <c r="M207" s="309"/>
      <c r="N207" s="309"/>
      <c r="O207" s="309"/>
      <c r="P207" s="309"/>
      <c r="Q207" s="288"/>
    </row>
    <row r="208" spans="1:17" ht="23.25" customHeight="1" x14ac:dyDescent="0.3">
      <c r="B208" s="288"/>
      <c r="C208" s="161"/>
      <c r="D208" s="161"/>
      <c r="E208" s="161"/>
      <c r="F208" s="161"/>
      <c r="G208" s="161"/>
      <c r="H208" s="161"/>
      <c r="I208" s="161"/>
      <c r="J208" s="288"/>
      <c r="K208" s="288"/>
      <c r="L208" s="288"/>
      <c r="M208" s="309"/>
      <c r="N208" s="309"/>
      <c r="O208" s="309"/>
      <c r="P208" s="309"/>
      <c r="Q208" s="288"/>
    </row>
    <row r="209" spans="2:17" ht="21.75" customHeight="1" x14ac:dyDescent="0.3">
      <c r="B209" s="288"/>
      <c r="C209" s="161"/>
      <c r="D209" s="161"/>
      <c r="E209" s="161"/>
      <c r="F209" s="161"/>
      <c r="G209" s="161"/>
      <c r="H209" s="161"/>
      <c r="I209" s="161"/>
      <c r="J209" s="288"/>
      <c r="K209" s="288"/>
      <c r="L209" s="288"/>
      <c r="M209" s="309"/>
      <c r="N209" s="309"/>
      <c r="O209" s="309"/>
      <c r="P209" s="309"/>
      <c r="Q209" s="288"/>
    </row>
    <row r="210" spans="2:17" ht="16.5" customHeight="1" x14ac:dyDescent="0.3">
      <c r="B210" s="288"/>
      <c r="C210" s="161"/>
      <c r="D210" s="161"/>
      <c r="E210" s="161"/>
      <c r="F210" s="161"/>
      <c r="G210" s="161"/>
      <c r="H210" s="161"/>
      <c r="I210" s="161"/>
      <c r="J210" s="288"/>
      <c r="K210" s="288"/>
      <c r="L210" s="288"/>
      <c r="M210" s="309"/>
      <c r="N210" s="309"/>
      <c r="O210" s="309"/>
      <c r="P210" s="309"/>
      <c r="Q210" s="288"/>
    </row>
    <row r="211" spans="2:17" ht="29.25" customHeight="1" x14ac:dyDescent="0.3">
      <c r="B211" s="288"/>
      <c r="C211" s="161"/>
      <c r="D211" s="161"/>
      <c r="E211" s="161"/>
      <c r="F211" s="161"/>
      <c r="G211" s="161"/>
      <c r="H211" s="161"/>
      <c r="I211" s="161"/>
      <c r="J211" s="288"/>
      <c r="K211" s="288"/>
      <c r="L211" s="288"/>
      <c r="M211" s="309"/>
      <c r="N211" s="309"/>
      <c r="O211" s="309"/>
      <c r="P211" s="309"/>
      <c r="Q211" s="288"/>
    </row>
    <row r="212" spans="2:17" ht="24.75" customHeight="1" x14ac:dyDescent="0.3">
      <c r="B212" s="288"/>
      <c r="C212" s="161"/>
      <c r="D212" s="161"/>
      <c r="E212" s="161"/>
      <c r="F212" s="161"/>
      <c r="G212" s="161"/>
      <c r="H212" s="161"/>
      <c r="I212" s="161"/>
      <c r="J212" s="288"/>
      <c r="K212" s="288"/>
      <c r="L212" s="288"/>
      <c r="M212" s="309"/>
      <c r="N212" s="309"/>
      <c r="O212" s="309"/>
      <c r="P212" s="309"/>
      <c r="Q212" s="288"/>
    </row>
    <row r="213" spans="2:17" ht="33" customHeight="1" x14ac:dyDescent="0.3">
      <c r="B213" s="288"/>
      <c r="C213" s="161"/>
      <c r="D213" s="161"/>
      <c r="E213" s="161"/>
      <c r="F213" s="161"/>
      <c r="G213" s="161"/>
      <c r="H213" s="161"/>
      <c r="I213" s="161"/>
      <c r="J213" s="288"/>
      <c r="K213" s="288"/>
      <c r="L213" s="288"/>
      <c r="M213" s="309"/>
      <c r="N213" s="309"/>
      <c r="O213" s="309"/>
      <c r="P213" s="309"/>
      <c r="Q213" s="288"/>
    </row>
    <row r="214" spans="2:17" x14ac:dyDescent="0.3">
      <c r="B214" s="288"/>
      <c r="C214" s="288"/>
      <c r="D214" s="161"/>
      <c r="E214" s="161"/>
      <c r="F214" s="161"/>
      <c r="G214" s="161"/>
      <c r="H214" s="161"/>
      <c r="I214" s="161"/>
      <c r="J214" s="288"/>
      <c r="K214" s="288"/>
      <c r="L214" s="288"/>
      <c r="M214" s="309"/>
      <c r="N214" s="309"/>
      <c r="O214" s="309"/>
      <c r="P214" s="309"/>
      <c r="Q214" s="288"/>
    </row>
    <row r="215" spans="2:17" ht="15" customHeight="1" x14ac:dyDescent="0.3">
      <c r="B215" s="288"/>
      <c r="C215" s="288"/>
      <c r="D215" s="161"/>
      <c r="E215" s="161"/>
      <c r="F215" s="161"/>
      <c r="G215" s="161"/>
      <c r="H215" s="161"/>
      <c r="I215" s="161"/>
      <c r="J215" s="288"/>
      <c r="K215" s="288"/>
      <c r="L215" s="288"/>
      <c r="M215" s="309"/>
      <c r="N215" s="309"/>
      <c r="O215" s="309"/>
      <c r="P215" s="309"/>
      <c r="Q215" s="288"/>
    </row>
    <row r="216" spans="2:17" ht="25.5" customHeight="1" x14ac:dyDescent="0.3">
      <c r="B216" s="288"/>
      <c r="C216" s="288"/>
      <c r="D216" s="161"/>
      <c r="E216" s="161"/>
      <c r="F216" s="161"/>
      <c r="G216" s="161"/>
      <c r="H216" s="161"/>
      <c r="I216" s="161"/>
      <c r="J216" s="288"/>
      <c r="K216" s="288"/>
      <c r="L216" s="288"/>
      <c r="M216" s="309"/>
      <c r="N216" s="309"/>
      <c r="O216" s="309"/>
      <c r="P216" s="309"/>
      <c r="Q216" s="288"/>
    </row>
    <row r="217" spans="2:17" x14ac:dyDescent="0.3">
      <c r="B217" s="288"/>
      <c r="C217" s="288"/>
      <c r="D217" s="161"/>
      <c r="E217" s="161"/>
      <c r="F217" s="161"/>
      <c r="G217" s="161"/>
      <c r="H217" s="161"/>
      <c r="I217" s="161"/>
      <c r="J217" s="288"/>
      <c r="K217" s="288"/>
      <c r="L217" s="288"/>
      <c r="M217" s="309"/>
      <c r="N217" s="309"/>
      <c r="O217" s="309"/>
      <c r="P217" s="309"/>
      <c r="Q217" s="288"/>
    </row>
    <row r="218" spans="2:17" x14ac:dyDescent="0.3">
      <c r="B218" s="288"/>
      <c r="C218" s="288"/>
      <c r="D218" s="161"/>
      <c r="E218" s="161"/>
      <c r="F218" s="161"/>
      <c r="G218" s="161"/>
      <c r="H218" s="161"/>
      <c r="I218" s="161"/>
      <c r="J218" s="288"/>
      <c r="K218" s="288"/>
      <c r="L218" s="288"/>
      <c r="M218" s="309"/>
      <c r="N218" s="309"/>
      <c r="O218" s="309"/>
      <c r="P218" s="309"/>
      <c r="Q218" s="288"/>
    </row>
    <row r="219" spans="2:17" x14ac:dyDescent="0.3">
      <c r="B219" s="288"/>
      <c r="C219" s="288"/>
      <c r="D219" s="161"/>
      <c r="E219" s="161"/>
      <c r="F219" s="161"/>
      <c r="G219" s="161"/>
      <c r="H219" s="161"/>
      <c r="I219" s="161"/>
      <c r="J219" s="288"/>
      <c r="K219" s="288"/>
      <c r="L219" s="288"/>
      <c r="M219" s="309"/>
      <c r="N219" s="309"/>
      <c r="O219" s="309"/>
      <c r="P219" s="309"/>
      <c r="Q219" s="288"/>
    </row>
    <row r="220" spans="2:17" x14ac:dyDescent="0.3">
      <c r="B220" s="288"/>
      <c r="C220" s="288"/>
      <c r="D220" s="161"/>
      <c r="E220" s="161"/>
      <c r="F220" s="161"/>
      <c r="G220" s="161"/>
      <c r="H220" s="161"/>
      <c r="I220" s="161"/>
      <c r="J220" s="288"/>
      <c r="K220" s="288"/>
      <c r="L220" s="288"/>
      <c r="M220" s="309"/>
      <c r="N220" s="309"/>
      <c r="O220" s="309"/>
      <c r="P220" s="309"/>
      <c r="Q220" s="288"/>
    </row>
    <row r="221" spans="2:17" x14ac:dyDescent="0.3">
      <c r="B221" s="288"/>
      <c r="C221" s="288"/>
      <c r="D221" s="161"/>
      <c r="E221" s="161"/>
      <c r="F221" s="161"/>
      <c r="G221" s="161"/>
      <c r="H221" s="161"/>
      <c r="I221" s="161"/>
      <c r="J221" s="288"/>
      <c r="K221" s="288"/>
      <c r="L221" s="288"/>
      <c r="M221" s="309"/>
      <c r="N221" s="309"/>
      <c r="O221" s="309"/>
      <c r="P221" s="309"/>
      <c r="Q221" s="288"/>
    </row>
    <row r="222" spans="2:17" x14ac:dyDescent="0.3">
      <c r="B222" s="288"/>
      <c r="C222" s="288"/>
      <c r="D222" s="161"/>
      <c r="E222" s="161"/>
      <c r="F222" s="161"/>
      <c r="G222" s="161"/>
      <c r="H222" s="161"/>
      <c r="I222" s="161"/>
      <c r="J222" s="288"/>
      <c r="K222" s="288"/>
      <c r="L222" s="288"/>
      <c r="M222" s="309"/>
      <c r="N222" s="309"/>
      <c r="O222" s="309"/>
      <c r="P222" s="309"/>
      <c r="Q222" s="288"/>
    </row>
    <row r="223" spans="2:17" x14ac:dyDescent="0.3">
      <c r="B223" s="288"/>
      <c r="C223" s="288"/>
      <c r="D223" s="161"/>
      <c r="E223" s="161"/>
      <c r="F223" s="161"/>
      <c r="G223" s="161"/>
      <c r="H223" s="161"/>
      <c r="I223" s="161"/>
      <c r="J223" s="288"/>
      <c r="K223" s="288"/>
      <c r="L223" s="288"/>
      <c r="M223" s="309"/>
      <c r="N223" s="309"/>
      <c r="O223" s="309"/>
      <c r="P223" s="309"/>
      <c r="Q223" s="288"/>
    </row>
    <row r="224" spans="2:17" x14ac:dyDescent="0.3">
      <c r="B224" s="288"/>
      <c r="C224" s="288"/>
      <c r="D224" s="161"/>
      <c r="E224" s="161"/>
      <c r="F224" s="161"/>
      <c r="G224" s="161"/>
      <c r="H224" s="161"/>
      <c r="I224" s="161"/>
      <c r="J224" s="288"/>
      <c r="K224" s="288"/>
      <c r="L224" s="288"/>
      <c r="M224" s="309"/>
      <c r="N224" s="309"/>
      <c r="O224" s="309"/>
      <c r="P224" s="309"/>
      <c r="Q224" s="288"/>
    </row>
    <row r="225" spans="2:17" x14ac:dyDescent="0.3">
      <c r="B225" s="288"/>
      <c r="C225" s="288"/>
      <c r="D225" s="161"/>
      <c r="E225" s="161"/>
      <c r="F225" s="161"/>
      <c r="G225" s="161"/>
      <c r="H225" s="161"/>
      <c r="I225" s="161"/>
      <c r="J225" s="288"/>
      <c r="K225" s="288"/>
      <c r="L225" s="288"/>
      <c r="M225" s="309"/>
      <c r="N225" s="309"/>
      <c r="O225" s="309"/>
      <c r="P225" s="309"/>
      <c r="Q225" s="288"/>
    </row>
    <row r="226" spans="2:17" x14ac:dyDescent="0.3">
      <c r="B226" s="288"/>
      <c r="C226" s="288"/>
      <c r="D226" s="161"/>
      <c r="E226" s="161"/>
      <c r="F226" s="161"/>
      <c r="G226" s="161"/>
      <c r="H226" s="161"/>
      <c r="I226" s="161"/>
      <c r="J226" s="288"/>
      <c r="K226" s="288"/>
      <c r="L226" s="288"/>
      <c r="M226" s="309"/>
      <c r="N226" s="309"/>
      <c r="O226" s="309"/>
      <c r="P226" s="309"/>
      <c r="Q226" s="288"/>
    </row>
    <row r="227" spans="2:17" x14ac:dyDescent="0.3">
      <c r="B227" s="288"/>
      <c r="C227" s="288"/>
      <c r="D227" s="161"/>
      <c r="E227" s="161"/>
      <c r="F227" s="161"/>
      <c r="G227" s="161"/>
      <c r="H227" s="161"/>
      <c r="I227" s="161"/>
      <c r="J227" s="288"/>
      <c r="K227" s="288"/>
      <c r="L227" s="288"/>
      <c r="M227" s="309"/>
      <c r="N227" s="309"/>
      <c r="O227" s="309"/>
      <c r="P227" s="309"/>
      <c r="Q227" s="288"/>
    </row>
    <row r="228" spans="2:17" x14ac:dyDescent="0.3">
      <c r="B228" s="288"/>
      <c r="C228" s="288"/>
      <c r="D228" s="161"/>
      <c r="E228" s="161"/>
      <c r="F228" s="161"/>
      <c r="G228" s="161"/>
      <c r="H228" s="161"/>
      <c r="I228" s="161"/>
      <c r="J228" s="288"/>
      <c r="K228" s="288"/>
      <c r="L228" s="288"/>
      <c r="M228" s="309"/>
      <c r="N228" s="309"/>
      <c r="O228" s="309"/>
      <c r="P228" s="309"/>
      <c r="Q228" s="288"/>
    </row>
    <row r="229" spans="2:17" x14ac:dyDescent="0.3">
      <c r="B229" s="288"/>
      <c r="C229" s="288"/>
      <c r="D229" s="161"/>
      <c r="E229" s="161"/>
      <c r="F229" s="161"/>
      <c r="G229" s="161"/>
      <c r="H229" s="161"/>
      <c r="I229" s="161"/>
      <c r="J229" s="288"/>
      <c r="K229" s="288"/>
      <c r="L229" s="288"/>
      <c r="M229" s="309"/>
      <c r="N229" s="309"/>
      <c r="O229" s="309"/>
      <c r="P229" s="309"/>
      <c r="Q229" s="288"/>
    </row>
    <row r="230" spans="2:17" x14ac:dyDescent="0.3">
      <c r="B230" s="288"/>
      <c r="C230" s="288"/>
      <c r="D230" s="161"/>
      <c r="E230" s="161"/>
      <c r="F230" s="161"/>
      <c r="G230" s="161"/>
      <c r="H230" s="161"/>
      <c r="I230" s="161"/>
      <c r="J230" s="288"/>
      <c r="K230" s="288"/>
      <c r="L230" s="288"/>
      <c r="M230" s="309"/>
      <c r="N230" s="309"/>
      <c r="O230" s="309"/>
      <c r="P230" s="309"/>
      <c r="Q230" s="288"/>
    </row>
    <row r="231" spans="2:17" x14ac:dyDescent="0.3">
      <c r="B231" s="288"/>
      <c r="C231" s="288"/>
      <c r="D231" s="161"/>
      <c r="E231" s="161"/>
      <c r="F231" s="161"/>
      <c r="G231" s="161"/>
      <c r="H231" s="161"/>
      <c r="I231" s="161"/>
      <c r="J231" s="288"/>
      <c r="K231" s="288"/>
      <c r="L231" s="288"/>
      <c r="M231" s="309"/>
      <c r="N231" s="309"/>
      <c r="O231" s="309"/>
      <c r="P231" s="309"/>
      <c r="Q231" s="288"/>
    </row>
    <row r="232" spans="2:17" x14ac:dyDescent="0.3">
      <c r="B232" s="288"/>
      <c r="C232" s="288"/>
      <c r="D232" s="161"/>
      <c r="E232" s="161"/>
      <c r="F232" s="161"/>
      <c r="G232" s="161"/>
      <c r="H232" s="161"/>
      <c r="I232" s="161"/>
      <c r="J232" s="288"/>
      <c r="K232" s="288"/>
      <c r="L232" s="288"/>
      <c r="M232" s="309"/>
      <c r="N232" s="309"/>
      <c r="O232" s="309"/>
      <c r="P232" s="309"/>
      <c r="Q232" s="288"/>
    </row>
    <row r="233" spans="2:17" x14ac:dyDescent="0.3">
      <c r="B233" s="288"/>
      <c r="C233" s="288"/>
      <c r="D233" s="161"/>
      <c r="E233" s="161"/>
      <c r="F233" s="161"/>
      <c r="G233" s="161"/>
      <c r="H233" s="161"/>
      <c r="I233" s="161"/>
      <c r="J233" s="288"/>
      <c r="K233" s="288"/>
      <c r="L233" s="288"/>
      <c r="M233" s="309"/>
      <c r="N233" s="309"/>
      <c r="O233" s="309"/>
      <c r="P233" s="309"/>
      <c r="Q233" s="288"/>
    </row>
    <row r="234" spans="2:17" x14ac:dyDescent="0.3">
      <c r="B234" s="288"/>
      <c r="C234" s="288"/>
      <c r="D234" s="161"/>
      <c r="E234" s="161"/>
      <c r="F234" s="161"/>
      <c r="G234" s="161"/>
      <c r="H234" s="161"/>
      <c r="I234" s="161"/>
      <c r="J234" s="288"/>
      <c r="K234" s="288"/>
      <c r="L234" s="288"/>
      <c r="M234" s="309"/>
      <c r="N234" s="309"/>
      <c r="O234" s="309"/>
      <c r="P234" s="309"/>
      <c r="Q234" s="288"/>
    </row>
    <row r="235" spans="2:17" x14ac:dyDescent="0.3">
      <c r="B235" s="288"/>
      <c r="C235" s="288"/>
      <c r="D235" s="161"/>
      <c r="E235" s="161"/>
      <c r="F235" s="161"/>
      <c r="G235" s="161"/>
      <c r="H235" s="161"/>
      <c r="I235" s="161"/>
      <c r="J235" s="288"/>
      <c r="K235" s="288"/>
      <c r="L235" s="288"/>
      <c r="M235" s="309"/>
      <c r="N235" s="309"/>
      <c r="O235" s="309"/>
      <c r="P235" s="309"/>
      <c r="Q235" s="288"/>
    </row>
    <row r="236" spans="2:17" x14ac:dyDescent="0.3">
      <c r="B236" s="288"/>
      <c r="C236" s="288"/>
      <c r="D236" s="161"/>
      <c r="E236" s="161"/>
      <c r="F236" s="161"/>
      <c r="G236" s="161"/>
      <c r="H236" s="161"/>
      <c r="I236" s="161"/>
      <c r="J236" s="288"/>
      <c r="K236" s="288"/>
      <c r="L236" s="288"/>
      <c r="M236" s="309"/>
      <c r="N236" s="309"/>
      <c r="O236" s="309"/>
      <c r="P236" s="309"/>
      <c r="Q236" s="288"/>
    </row>
    <row r="237" spans="2:17" x14ac:dyDescent="0.3">
      <c r="B237" s="288"/>
      <c r="C237" s="288"/>
      <c r="D237" s="161"/>
      <c r="E237" s="161"/>
      <c r="F237" s="161"/>
      <c r="G237" s="161"/>
      <c r="H237" s="161"/>
      <c r="I237" s="161"/>
      <c r="J237" s="288"/>
      <c r="K237" s="288"/>
      <c r="L237" s="288"/>
      <c r="M237" s="309"/>
      <c r="N237" s="309"/>
      <c r="O237" s="309"/>
      <c r="P237" s="309"/>
      <c r="Q237" s="288"/>
    </row>
    <row r="238" spans="2:17" x14ac:dyDescent="0.3">
      <c r="B238" s="288"/>
      <c r="C238" s="288"/>
      <c r="D238" s="161"/>
      <c r="E238" s="161"/>
      <c r="F238" s="161"/>
      <c r="G238" s="161"/>
      <c r="H238" s="161"/>
      <c r="I238" s="161"/>
      <c r="J238" s="288"/>
      <c r="K238" s="288"/>
      <c r="L238" s="288"/>
      <c r="M238" s="309"/>
      <c r="N238" s="309"/>
      <c r="O238" s="309"/>
      <c r="P238" s="309"/>
      <c r="Q238" s="288"/>
    </row>
    <row r="239" spans="2:17" x14ac:dyDescent="0.3">
      <c r="B239" s="288"/>
      <c r="C239" s="288"/>
      <c r="D239" s="161"/>
      <c r="E239" s="161"/>
      <c r="F239" s="161"/>
      <c r="G239" s="161"/>
      <c r="H239" s="161"/>
      <c r="I239" s="161"/>
      <c r="J239" s="288"/>
      <c r="K239" s="288"/>
      <c r="L239" s="288"/>
      <c r="M239" s="309"/>
      <c r="N239" s="309"/>
      <c r="O239" s="309"/>
      <c r="P239" s="309"/>
      <c r="Q239" s="288"/>
    </row>
    <row r="240" spans="2:17" x14ac:dyDescent="0.3">
      <c r="B240" s="288"/>
      <c r="C240" s="288"/>
      <c r="D240" s="161"/>
      <c r="E240" s="161"/>
      <c r="F240" s="161"/>
      <c r="G240" s="161"/>
      <c r="H240" s="161"/>
      <c r="I240" s="161"/>
      <c r="J240" s="288"/>
      <c r="K240" s="288"/>
      <c r="L240" s="288"/>
      <c r="M240" s="309"/>
      <c r="N240" s="309"/>
      <c r="O240" s="309"/>
      <c r="P240" s="309"/>
      <c r="Q240" s="288"/>
    </row>
    <row r="241" spans="2:17" x14ac:dyDescent="0.3">
      <c r="B241" s="288"/>
      <c r="C241" s="288"/>
      <c r="D241" s="161"/>
      <c r="E241" s="161"/>
      <c r="F241" s="161"/>
      <c r="G241" s="161"/>
      <c r="H241" s="161"/>
      <c r="I241" s="161"/>
      <c r="J241" s="288"/>
      <c r="K241" s="288"/>
      <c r="L241" s="288"/>
      <c r="M241" s="309"/>
      <c r="N241" s="309"/>
      <c r="O241" s="309"/>
      <c r="P241" s="309"/>
      <c r="Q241" s="288"/>
    </row>
    <row r="242" spans="2:17" x14ac:dyDescent="0.3">
      <c r="B242" s="288"/>
      <c r="C242" s="288"/>
      <c r="D242" s="161"/>
      <c r="E242" s="161"/>
      <c r="F242" s="161"/>
      <c r="G242" s="161"/>
      <c r="H242" s="161"/>
      <c r="I242" s="161"/>
      <c r="J242" s="288"/>
      <c r="K242" s="288"/>
      <c r="L242" s="288"/>
      <c r="M242" s="309"/>
      <c r="N242" s="309"/>
      <c r="O242" s="309"/>
      <c r="P242" s="309"/>
      <c r="Q242" s="288"/>
    </row>
    <row r="243" spans="2:17" x14ac:dyDescent="0.3">
      <c r="B243" s="288"/>
      <c r="C243" s="288"/>
      <c r="D243" s="161"/>
      <c r="E243" s="161"/>
      <c r="F243" s="161"/>
      <c r="G243" s="161"/>
      <c r="H243" s="161"/>
      <c r="I243" s="161"/>
      <c r="J243" s="288"/>
      <c r="K243" s="288"/>
      <c r="L243" s="288"/>
      <c r="M243" s="309"/>
      <c r="N243" s="309"/>
      <c r="O243" s="309"/>
      <c r="P243" s="309"/>
      <c r="Q243" s="288"/>
    </row>
    <row r="244" spans="2:17" x14ac:dyDescent="0.3">
      <c r="B244" s="288"/>
      <c r="C244" s="288"/>
      <c r="D244" s="161"/>
      <c r="E244" s="161"/>
      <c r="F244" s="161"/>
      <c r="G244" s="161"/>
      <c r="H244" s="161"/>
      <c r="I244" s="161"/>
      <c r="J244" s="288"/>
      <c r="K244" s="288"/>
      <c r="L244" s="288"/>
      <c r="M244" s="309"/>
      <c r="N244" s="309"/>
      <c r="O244" s="309"/>
      <c r="P244" s="309"/>
      <c r="Q244" s="288"/>
    </row>
    <row r="245" spans="2:17" x14ac:dyDescent="0.3">
      <c r="B245" s="288"/>
      <c r="C245" s="288"/>
      <c r="D245" s="161"/>
      <c r="E245" s="161"/>
      <c r="F245" s="161"/>
      <c r="G245" s="161"/>
      <c r="H245" s="161"/>
      <c r="I245" s="161"/>
      <c r="J245" s="288"/>
      <c r="K245" s="288"/>
      <c r="L245" s="288"/>
      <c r="M245" s="309"/>
      <c r="N245" s="309"/>
      <c r="O245" s="309"/>
      <c r="P245" s="309"/>
      <c r="Q245" s="288"/>
    </row>
    <row r="246" spans="2:17" x14ac:dyDescent="0.3">
      <c r="B246" s="288"/>
      <c r="C246" s="288"/>
      <c r="D246" s="161"/>
      <c r="E246" s="161"/>
      <c r="F246" s="161"/>
      <c r="G246" s="161"/>
      <c r="H246" s="161"/>
      <c r="I246" s="161"/>
      <c r="J246" s="288"/>
      <c r="K246" s="288"/>
      <c r="L246" s="288"/>
      <c r="M246" s="309"/>
      <c r="N246" s="309"/>
      <c r="O246" s="309"/>
      <c r="P246" s="309"/>
      <c r="Q246" s="288"/>
    </row>
    <row r="247" spans="2:17" x14ac:dyDescent="0.3">
      <c r="B247" s="288"/>
      <c r="C247" s="288"/>
      <c r="D247" s="161"/>
      <c r="E247" s="161"/>
      <c r="F247" s="161"/>
      <c r="G247" s="161"/>
      <c r="H247" s="161"/>
      <c r="I247" s="161"/>
      <c r="J247" s="288"/>
      <c r="K247" s="288"/>
      <c r="L247" s="288"/>
      <c r="M247" s="309"/>
      <c r="N247" s="309"/>
      <c r="O247" s="309"/>
      <c r="P247" s="309"/>
      <c r="Q247" s="288"/>
    </row>
    <row r="248" spans="2:17" x14ac:dyDescent="0.3">
      <c r="B248" s="288"/>
      <c r="C248" s="288"/>
      <c r="D248" s="161"/>
      <c r="E248" s="161"/>
      <c r="F248" s="161"/>
      <c r="G248" s="161"/>
      <c r="H248" s="161"/>
      <c r="I248" s="161"/>
      <c r="J248" s="288"/>
      <c r="K248" s="288"/>
      <c r="L248" s="288"/>
      <c r="M248" s="309"/>
      <c r="N248" s="309"/>
      <c r="O248" s="309"/>
      <c r="P248" s="309"/>
      <c r="Q248" s="288"/>
    </row>
    <row r="249" spans="2:17" x14ac:dyDescent="0.3">
      <c r="B249" s="288"/>
      <c r="C249" s="288"/>
      <c r="D249" s="161"/>
      <c r="E249" s="161"/>
      <c r="F249" s="161"/>
      <c r="G249" s="161"/>
      <c r="H249" s="161"/>
      <c r="I249" s="161"/>
      <c r="J249" s="288"/>
      <c r="K249" s="288"/>
      <c r="L249" s="288"/>
      <c r="M249" s="309"/>
      <c r="N249" s="309"/>
      <c r="O249" s="309"/>
      <c r="P249" s="309"/>
      <c r="Q249" s="288"/>
    </row>
    <row r="250" spans="2:17" x14ac:dyDescent="0.3">
      <c r="B250" s="288"/>
      <c r="C250" s="288"/>
      <c r="D250" s="161"/>
      <c r="E250" s="161"/>
      <c r="F250" s="161"/>
      <c r="G250" s="161"/>
      <c r="H250" s="161"/>
      <c r="I250" s="161"/>
      <c r="J250" s="288"/>
      <c r="K250" s="288"/>
      <c r="L250" s="288"/>
      <c r="M250" s="309"/>
      <c r="N250" s="309"/>
      <c r="O250" s="309"/>
      <c r="P250" s="309"/>
      <c r="Q250" s="288"/>
    </row>
    <row r="251" spans="2:17" x14ac:dyDescent="0.3">
      <c r="B251" s="288"/>
      <c r="C251" s="288"/>
      <c r="D251" s="161"/>
      <c r="E251" s="161"/>
      <c r="F251" s="161"/>
      <c r="G251" s="161"/>
      <c r="H251" s="161"/>
      <c r="I251" s="161"/>
      <c r="J251" s="288"/>
      <c r="K251" s="288"/>
      <c r="L251" s="288"/>
      <c r="M251" s="309"/>
      <c r="N251" s="309"/>
      <c r="O251" s="309"/>
      <c r="P251" s="309"/>
      <c r="Q251" s="288"/>
    </row>
    <row r="252" spans="2:17" x14ac:dyDescent="0.3">
      <c r="B252" s="288"/>
      <c r="C252" s="288"/>
      <c r="D252" s="161"/>
      <c r="E252" s="161"/>
      <c r="F252" s="161"/>
      <c r="G252" s="161"/>
      <c r="H252" s="161"/>
      <c r="I252" s="161"/>
      <c r="J252" s="288"/>
      <c r="K252" s="288"/>
      <c r="L252" s="288"/>
      <c r="M252" s="309"/>
      <c r="N252" s="309"/>
      <c r="O252" s="309"/>
      <c r="P252" s="309"/>
      <c r="Q252" s="288"/>
    </row>
    <row r="253" spans="2:17" x14ac:dyDescent="0.3">
      <c r="B253" s="288"/>
      <c r="C253" s="288"/>
      <c r="D253" s="161"/>
      <c r="E253" s="161"/>
      <c r="F253" s="161"/>
      <c r="G253" s="161"/>
      <c r="H253" s="161"/>
      <c r="I253" s="161"/>
      <c r="J253" s="288"/>
      <c r="K253" s="288"/>
      <c r="L253" s="288"/>
      <c r="M253" s="309"/>
      <c r="N253" s="309"/>
      <c r="O253" s="309"/>
      <c r="P253" s="309"/>
      <c r="Q253" s="288"/>
    </row>
    <row r="254" spans="2:17" x14ac:dyDescent="0.3">
      <c r="B254" s="288"/>
      <c r="C254" s="288"/>
      <c r="D254" s="161"/>
      <c r="E254" s="161"/>
      <c r="F254" s="161"/>
      <c r="G254" s="161"/>
      <c r="H254" s="161"/>
      <c r="I254" s="161"/>
      <c r="J254" s="288"/>
      <c r="K254" s="288"/>
      <c r="L254" s="288"/>
      <c r="M254" s="309"/>
      <c r="N254" s="309"/>
      <c r="O254" s="309"/>
      <c r="P254" s="309"/>
      <c r="Q254" s="288"/>
    </row>
    <row r="255" spans="2:17" x14ac:dyDescent="0.3">
      <c r="B255" s="288"/>
      <c r="C255" s="288"/>
      <c r="D255" s="161"/>
      <c r="E255" s="161"/>
      <c r="F255" s="161"/>
      <c r="G255" s="161"/>
      <c r="H255" s="161"/>
      <c r="I255" s="161"/>
      <c r="J255" s="288"/>
      <c r="K255" s="288"/>
      <c r="L255" s="288"/>
      <c r="M255" s="309"/>
      <c r="N255" s="309"/>
      <c r="O255" s="309"/>
      <c r="P255" s="309"/>
      <c r="Q255" s="288"/>
    </row>
    <row r="256" spans="2:17" x14ac:dyDescent="0.3">
      <c r="B256" s="288"/>
      <c r="C256" s="288"/>
      <c r="D256" s="161"/>
      <c r="E256" s="161"/>
      <c r="F256" s="161"/>
      <c r="G256" s="161"/>
      <c r="H256" s="161"/>
      <c r="I256" s="161"/>
      <c r="J256" s="288"/>
      <c r="K256" s="288"/>
      <c r="L256" s="288"/>
      <c r="M256" s="309"/>
      <c r="N256" s="309"/>
      <c r="O256" s="309"/>
      <c r="P256" s="309"/>
      <c r="Q256" s="288"/>
    </row>
    <row r="257" spans="1:17" x14ac:dyDescent="0.3">
      <c r="B257" s="288"/>
      <c r="C257" s="288"/>
      <c r="D257" s="161"/>
      <c r="E257" s="161"/>
      <c r="F257" s="161"/>
      <c r="G257" s="161"/>
      <c r="H257" s="161"/>
      <c r="I257" s="161"/>
      <c r="J257" s="288"/>
      <c r="K257" s="288"/>
      <c r="L257" s="288"/>
      <c r="M257" s="309"/>
      <c r="N257" s="309"/>
      <c r="O257" s="309"/>
      <c r="P257" s="309"/>
      <c r="Q257" s="288"/>
    </row>
    <row r="258" spans="1:17" x14ac:dyDescent="0.3">
      <c r="B258" s="288"/>
      <c r="C258" s="288"/>
      <c r="D258" s="161"/>
      <c r="E258" s="161"/>
      <c r="F258" s="161"/>
      <c r="G258" s="161"/>
      <c r="H258" s="161"/>
      <c r="I258" s="161"/>
      <c r="J258" s="288"/>
      <c r="K258" s="288"/>
      <c r="L258" s="288"/>
      <c r="M258" s="309"/>
      <c r="N258" s="309"/>
      <c r="O258" s="309"/>
      <c r="P258" s="309"/>
      <c r="Q258" s="288"/>
    </row>
    <row r="259" spans="1:17" x14ac:dyDescent="0.3">
      <c r="B259" s="288"/>
      <c r="C259" s="288"/>
      <c r="D259" s="161"/>
      <c r="E259" s="161"/>
      <c r="F259" s="161"/>
      <c r="G259" s="161"/>
      <c r="H259" s="161"/>
      <c r="I259" s="161"/>
      <c r="J259" s="288"/>
      <c r="K259" s="288"/>
      <c r="L259" s="288"/>
      <c r="M259" s="309"/>
      <c r="N259" s="309"/>
      <c r="O259" s="309"/>
      <c r="P259" s="309"/>
      <c r="Q259" s="288"/>
    </row>
    <row r="260" spans="1:17" x14ac:dyDescent="0.3">
      <c r="B260" s="288"/>
      <c r="C260" s="288"/>
      <c r="D260" s="161"/>
      <c r="E260" s="161"/>
      <c r="F260" s="161"/>
      <c r="G260" s="161"/>
      <c r="H260" s="161"/>
      <c r="I260" s="161"/>
      <c r="J260" s="288"/>
      <c r="K260" s="288"/>
      <c r="L260" s="288"/>
      <c r="M260" s="309"/>
      <c r="N260" s="309"/>
      <c r="O260" s="309"/>
      <c r="P260" s="309"/>
      <c r="Q260" s="288"/>
    </row>
    <row r="261" spans="1:17" x14ac:dyDescent="0.3">
      <c r="B261" s="288"/>
      <c r="C261" s="288"/>
      <c r="D261" s="161"/>
      <c r="E261" s="161"/>
      <c r="F261" s="161"/>
      <c r="G261" s="161"/>
      <c r="H261" s="161"/>
      <c r="I261" s="161"/>
      <c r="J261" s="288"/>
      <c r="K261" s="288"/>
      <c r="L261" s="288"/>
      <c r="M261" s="309"/>
      <c r="N261" s="309"/>
      <c r="O261" s="309"/>
      <c r="P261" s="309"/>
      <c r="Q261" s="288"/>
    </row>
    <row r="262" spans="1:17" x14ac:dyDescent="0.3">
      <c r="B262" s="288"/>
      <c r="C262" s="288"/>
      <c r="D262" s="161"/>
      <c r="E262" s="161"/>
      <c r="F262" s="161"/>
      <c r="G262" s="161"/>
      <c r="H262" s="161"/>
      <c r="I262" s="161"/>
      <c r="J262" s="288"/>
      <c r="K262" s="288"/>
      <c r="L262" s="288"/>
      <c r="M262" s="309"/>
      <c r="N262" s="309"/>
      <c r="O262" s="309"/>
      <c r="P262" s="309"/>
      <c r="Q262" s="288"/>
    </row>
    <row r="263" spans="1:17" x14ac:dyDescent="0.3">
      <c r="B263" s="288"/>
      <c r="C263" s="288"/>
      <c r="D263" s="161"/>
      <c r="E263" s="161"/>
      <c r="F263" s="161"/>
      <c r="G263" s="161"/>
      <c r="H263" s="161"/>
      <c r="I263" s="161"/>
      <c r="J263" s="288"/>
      <c r="K263" s="288"/>
      <c r="L263" s="288"/>
      <c r="M263" s="309"/>
      <c r="N263" s="309"/>
      <c r="O263" s="309"/>
      <c r="P263" s="309"/>
      <c r="Q263" s="288"/>
    </row>
    <row r="264" spans="1:17" x14ac:dyDescent="0.3">
      <c r="B264" s="288"/>
      <c r="C264" s="288"/>
      <c r="D264" s="161"/>
      <c r="E264" s="161"/>
      <c r="F264" s="161"/>
      <c r="G264" s="161"/>
      <c r="H264" s="161"/>
      <c r="I264" s="161"/>
      <c r="J264" s="288"/>
      <c r="K264" s="288"/>
      <c r="L264" s="288"/>
      <c r="M264" s="309"/>
      <c r="N264" s="309"/>
      <c r="O264" s="309"/>
      <c r="P264" s="309"/>
      <c r="Q264" s="288"/>
    </row>
    <row r="265" spans="1:17" x14ac:dyDescent="0.3">
      <c r="B265" s="288"/>
      <c r="C265" s="288"/>
      <c r="D265" s="161"/>
      <c r="E265" s="161"/>
      <c r="F265" s="161"/>
      <c r="G265" s="161"/>
      <c r="H265" s="161"/>
      <c r="I265" s="161"/>
      <c r="J265" s="288"/>
      <c r="K265" s="288"/>
      <c r="L265" s="288"/>
      <c r="M265" s="309"/>
      <c r="N265" s="309"/>
      <c r="O265" s="309"/>
      <c r="P265" s="309"/>
      <c r="Q265" s="288"/>
    </row>
    <row r="266" spans="1:17" x14ac:dyDescent="0.3">
      <c r="B266" s="288"/>
      <c r="C266" s="288"/>
      <c r="D266" s="161"/>
      <c r="E266" s="161"/>
      <c r="F266" s="161"/>
      <c r="G266" s="161"/>
      <c r="H266" s="161"/>
      <c r="I266" s="161"/>
      <c r="J266" s="288"/>
      <c r="K266" s="288"/>
      <c r="L266" s="288"/>
      <c r="M266" s="309"/>
      <c r="N266" s="309"/>
      <c r="O266" s="309"/>
      <c r="P266" s="309"/>
      <c r="Q266" s="288"/>
    </row>
    <row r="267" spans="1:17" x14ac:dyDescent="0.3">
      <c r="A267" s="19" t="s">
        <v>578</v>
      </c>
      <c r="B267" s="288"/>
      <c r="C267" s="288"/>
      <c r="D267" s="161"/>
      <c r="E267" s="161"/>
      <c r="F267" s="161"/>
      <c r="G267" s="161"/>
      <c r="H267" s="161"/>
      <c r="I267" s="161"/>
      <c r="J267" s="288"/>
      <c r="K267" s="288"/>
      <c r="L267" s="288"/>
      <c r="M267" s="309"/>
      <c r="N267" s="309"/>
      <c r="O267" s="309"/>
      <c r="P267" s="309"/>
      <c r="Q267" s="288"/>
    </row>
    <row r="268" spans="1:17" x14ac:dyDescent="0.3">
      <c r="B268" s="288"/>
      <c r="C268" s="288"/>
      <c r="D268" s="161"/>
      <c r="E268" s="161"/>
      <c r="F268" s="161"/>
      <c r="G268" s="161"/>
      <c r="H268" s="161"/>
      <c r="I268" s="161"/>
      <c r="J268" s="288"/>
      <c r="K268" s="288"/>
      <c r="L268" s="288"/>
      <c r="M268" s="309"/>
      <c r="N268" s="309"/>
      <c r="O268" s="309"/>
      <c r="P268" s="309"/>
      <c r="Q268" s="288"/>
    </row>
    <row r="269" spans="1:17" x14ac:dyDescent="0.3">
      <c r="B269" s="288"/>
      <c r="C269" s="288"/>
      <c r="D269" s="161"/>
      <c r="E269" s="161"/>
      <c r="F269" s="161"/>
      <c r="G269" s="161"/>
      <c r="H269" s="161"/>
      <c r="I269" s="161"/>
      <c r="J269" s="288"/>
      <c r="K269" s="288"/>
      <c r="L269" s="288"/>
      <c r="M269" s="309"/>
      <c r="N269" s="309"/>
      <c r="O269" s="309"/>
      <c r="P269" s="309"/>
      <c r="Q269" s="288"/>
    </row>
    <row r="270" spans="1:17" x14ac:dyDescent="0.3">
      <c r="B270" s="288"/>
      <c r="C270" s="288"/>
      <c r="D270" s="161"/>
      <c r="E270" s="161"/>
      <c r="F270" s="161"/>
      <c r="G270" s="161"/>
      <c r="H270" s="161"/>
      <c r="I270" s="161"/>
      <c r="J270" s="288"/>
      <c r="K270" s="288"/>
      <c r="L270" s="288"/>
      <c r="M270" s="309"/>
      <c r="N270" s="309"/>
      <c r="O270" s="309"/>
      <c r="P270" s="309"/>
      <c r="Q270" s="288"/>
    </row>
    <row r="271" spans="1:17" x14ac:dyDescent="0.3">
      <c r="B271" s="288"/>
      <c r="C271" s="288"/>
      <c r="D271" s="161"/>
      <c r="E271" s="161"/>
      <c r="F271" s="161"/>
      <c r="G271" s="161"/>
      <c r="H271" s="161"/>
      <c r="I271" s="161"/>
      <c r="J271" s="288"/>
      <c r="K271" s="288"/>
      <c r="L271" s="288"/>
      <c r="M271" s="309"/>
      <c r="N271" s="309"/>
      <c r="O271" s="309"/>
      <c r="P271" s="309"/>
      <c r="Q271" s="288"/>
    </row>
    <row r="272" spans="1:17" x14ac:dyDescent="0.3">
      <c r="B272" s="288"/>
      <c r="C272" s="288"/>
      <c r="D272" s="161"/>
      <c r="E272" s="161"/>
      <c r="F272" s="161"/>
      <c r="G272" s="161"/>
      <c r="H272" s="161"/>
      <c r="I272" s="161"/>
      <c r="J272" s="288"/>
      <c r="K272" s="288"/>
      <c r="L272" s="288"/>
      <c r="M272" s="309"/>
      <c r="N272" s="309"/>
      <c r="O272" s="309"/>
      <c r="P272" s="309"/>
      <c r="Q272" s="288"/>
    </row>
    <row r="273" spans="2:17" x14ac:dyDescent="0.3">
      <c r="B273" s="288"/>
      <c r="C273" s="288"/>
      <c r="D273" s="161"/>
      <c r="E273" s="161"/>
      <c r="F273" s="161"/>
      <c r="G273" s="161"/>
      <c r="H273" s="161"/>
      <c r="I273" s="161"/>
      <c r="J273" s="288"/>
      <c r="K273" s="288"/>
      <c r="L273" s="288"/>
      <c r="M273" s="309"/>
      <c r="N273" s="309"/>
      <c r="O273" s="309"/>
      <c r="P273" s="309"/>
      <c r="Q273" s="288"/>
    </row>
    <row r="274" spans="2:17" x14ac:dyDescent="0.3">
      <c r="B274" s="288"/>
      <c r="C274" s="288"/>
      <c r="D274" s="161"/>
      <c r="E274" s="161"/>
      <c r="F274" s="161"/>
      <c r="G274" s="161"/>
      <c r="H274" s="161"/>
      <c r="I274" s="161"/>
      <c r="J274" s="288"/>
      <c r="K274" s="288"/>
      <c r="L274" s="288"/>
      <c r="M274" s="309"/>
      <c r="N274" s="309"/>
      <c r="O274" s="309"/>
      <c r="P274" s="309"/>
      <c r="Q274" s="288"/>
    </row>
    <row r="275" spans="2:17" x14ac:dyDescent="0.3">
      <c r="B275" s="288"/>
      <c r="C275" s="288"/>
      <c r="D275" s="161"/>
      <c r="E275" s="161"/>
      <c r="F275" s="161"/>
      <c r="G275" s="161"/>
      <c r="H275" s="161"/>
      <c r="I275" s="161"/>
      <c r="J275" s="288"/>
      <c r="K275" s="288"/>
      <c r="L275" s="288"/>
      <c r="M275" s="309"/>
      <c r="N275" s="309"/>
      <c r="O275" s="309"/>
      <c r="P275" s="309"/>
      <c r="Q275" s="288"/>
    </row>
    <row r="276" spans="2:17" x14ac:dyDescent="0.3">
      <c r="B276" s="288"/>
      <c r="C276" s="288"/>
      <c r="D276" s="161"/>
      <c r="E276" s="161"/>
      <c r="F276" s="161"/>
      <c r="G276" s="161"/>
      <c r="H276" s="161"/>
      <c r="I276" s="161"/>
      <c r="J276" s="288"/>
      <c r="K276" s="288"/>
      <c r="L276" s="288"/>
      <c r="M276" s="309"/>
      <c r="N276" s="309"/>
      <c r="O276" s="309"/>
      <c r="P276" s="309"/>
      <c r="Q276" s="288"/>
    </row>
    <row r="277" spans="2:17" x14ac:dyDescent="0.3">
      <c r="B277" s="288"/>
      <c r="C277" s="288"/>
      <c r="D277" s="161"/>
      <c r="E277" s="161"/>
      <c r="F277" s="161"/>
      <c r="G277" s="161"/>
      <c r="H277" s="161"/>
      <c r="I277" s="161"/>
      <c r="J277" s="288"/>
      <c r="K277" s="288"/>
      <c r="L277" s="288"/>
      <c r="M277" s="309"/>
      <c r="N277" s="309"/>
      <c r="O277" s="309"/>
      <c r="P277" s="309"/>
      <c r="Q277" s="288"/>
    </row>
    <row r="278" spans="2:17" x14ac:dyDescent="0.3">
      <c r="B278" s="288"/>
      <c r="C278" s="288"/>
      <c r="D278" s="161"/>
      <c r="E278" s="161"/>
      <c r="F278" s="161"/>
      <c r="G278" s="161"/>
      <c r="H278" s="161"/>
      <c r="I278" s="161"/>
      <c r="J278" s="288"/>
      <c r="K278" s="288"/>
      <c r="L278" s="288"/>
      <c r="M278" s="309"/>
      <c r="N278" s="309"/>
      <c r="O278" s="309"/>
      <c r="P278" s="309"/>
      <c r="Q278" s="288"/>
    </row>
    <row r="279" spans="2:17" x14ac:dyDescent="0.3">
      <c r="B279" s="288"/>
      <c r="C279" s="288"/>
      <c r="D279" s="161"/>
      <c r="E279" s="161"/>
      <c r="F279" s="161"/>
      <c r="G279" s="161"/>
      <c r="H279" s="161"/>
      <c r="I279" s="161"/>
      <c r="J279" s="288"/>
      <c r="K279" s="288"/>
      <c r="L279" s="288"/>
      <c r="M279" s="309"/>
      <c r="N279" s="309"/>
      <c r="O279" s="309"/>
      <c r="P279" s="309"/>
      <c r="Q279" s="288"/>
    </row>
    <row r="280" spans="2:17" x14ac:dyDescent="0.3">
      <c r="B280" s="288"/>
      <c r="C280" s="288"/>
      <c r="D280" s="161"/>
      <c r="E280" s="161"/>
      <c r="F280" s="161"/>
      <c r="G280" s="161"/>
      <c r="H280" s="161"/>
      <c r="I280" s="161"/>
      <c r="J280" s="288"/>
      <c r="K280" s="288"/>
      <c r="L280" s="288"/>
      <c r="M280" s="309"/>
      <c r="N280" s="309"/>
      <c r="O280" s="309"/>
      <c r="P280" s="309"/>
      <c r="Q280" s="288"/>
    </row>
    <row r="281" spans="2:17" x14ac:dyDescent="0.3">
      <c r="B281" s="288"/>
      <c r="C281" s="288"/>
      <c r="D281" s="161"/>
      <c r="E281" s="161"/>
      <c r="F281" s="161"/>
      <c r="G281" s="161"/>
      <c r="H281" s="161"/>
      <c r="I281" s="161"/>
      <c r="J281" s="288"/>
      <c r="K281" s="288"/>
      <c r="L281" s="288"/>
      <c r="M281" s="309"/>
      <c r="N281" s="309"/>
      <c r="O281" s="309"/>
      <c r="P281" s="309"/>
      <c r="Q281" s="288"/>
    </row>
    <row r="282" spans="2:17" x14ac:dyDescent="0.3">
      <c r="B282" s="288"/>
      <c r="C282" s="288"/>
      <c r="D282" s="161"/>
      <c r="E282" s="161"/>
      <c r="F282" s="161"/>
      <c r="G282" s="161"/>
      <c r="H282" s="161"/>
      <c r="I282" s="161"/>
      <c r="J282" s="288"/>
      <c r="K282" s="288"/>
      <c r="L282" s="288"/>
      <c r="M282" s="309"/>
      <c r="N282" s="309"/>
      <c r="O282" s="309"/>
      <c r="P282" s="309"/>
      <c r="Q282" s="288"/>
    </row>
    <row r="283" spans="2:17" x14ac:dyDescent="0.3">
      <c r="B283" s="288"/>
      <c r="C283" s="288"/>
      <c r="D283" s="161"/>
      <c r="E283" s="161"/>
      <c r="F283" s="161"/>
      <c r="G283" s="161"/>
      <c r="H283" s="161"/>
      <c r="I283" s="161"/>
      <c r="J283" s="288"/>
      <c r="K283" s="288"/>
      <c r="L283" s="288"/>
      <c r="M283" s="309"/>
      <c r="N283" s="309"/>
      <c r="O283" s="309"/>
      <c r="P283" s="309"/>
      <c r="Q283" s="288"/>
    </row>
    <row r="284" spans="2:17" x14ac:dyDescent="0.3">
      <c r="B284" s="288"/>
      <c r="C284" s="288"/>
      <c r="D284" s="161"/>
      <c r="E284" s="161"/>
      <c r="F284" s="161"/>
      <c r="G284" s="161"/>
      <c r="H284" s="161"/>
      <c r="I284" s="161"/>
      <c r="J284" s="288"/>
      <c r="K284" s="288"/>
      <c r="L284" s="288"/>
      <c r="M284" s="309"/>
      <c r="N284" s="309"/>
      <c r="O284" s="309"/>
      <c r="P284" s="309"/>
      <c r="Q284" s="288"/>
    </row>
    <row r="285" spans="2:17" x14ac:dyDescent="0.3">
      <c r="B285" s="288"/>
      <c r="C285" s="288"/>
      <c r="D285" s="161"/>
      <c r="E285" s="161"/>
      <c r="F285" s="161"/>
      <c r="G285" s="161"/>
      <c r="H285" s="161"/>
      <c r="I285" s="161"/>
      <c r="J285" s="288"/>
      <c r="K285" s="288"/>
      <c r="L285" s="288"/>
      <c r="M285" s="309"/>
      <c r="N285" s="309"/>
      <c r="O285" s="309"/>
      <c r="P285" s="309"/>
      <c r="Q285" s="288"/>
    </row>
    <row r="286" spans="2:17" x14ac:dyDescent="0.3">
      <c r="B286" s="288"/>
      <c r="C286" s="288"/>
      <c r="D286" s="161"/>
      <c r="E286" s="161"/>
      <c r="F286" s="161"/>
      <c r="G286" s="161"/>
      <c r="H286" s="161"/>
      <c r="I286" s="161"/>
      <c r="J286" s="288"/>
      <c r="K286" s="288"/>
      <c r="L286" s="288"/>
      <c r="M286" s="309"/>
      <c r="N286" s="309"/>
      <c r="O286" s="309"/>
      <c r="P286" s="309"/>
      <c r="Q286" s="288"/>
    </row>
    <row r="287" spans="2:17" x14ac:dyDescent="0.3">
      <c r="B287" s="288"/>
      <c r="C287" s="288"/>
      <c r="D287" s="161"/>
      <c r="E287" s="161"/>
      <c r="F287" s="161"/>
      <c r="G287" s="161"/>
      <c r="H287" s="161"/>
      <c r="I287" s="161"/>
      <c r="J287" s="288"/>
      <c r="K287" s="288"/>
      <c r="L287" s="288"/>
      <c r="M287" s="309"/>
      <c r="N287" s="309"/>
      <c r="O287" s="309"/>
      <c r="P287" s="309"/>
      <c r="Q287" s="288"/>
    </row>
    <row r="288" spans="2:17" x14ac:dyDescent="0.3">
      <c r="B288" s="288"/>
      <c r="C288" s="288"/>
      <c r="D288" s="161"/>
      <c r="E288" s="161"/>
      <c r="F288" s="161"/>
      <c r="G288" s="161"/>
      <c r="H288" s="161"/>
      <c r="I288" s="161"/>
      <c r="J288" s="288"/>
      <c r="K288" s="288"/>
      <c r="L288" s="288"/>
      <c r="M288" s="309"/>
      <c r="N288" s="309"/>
      <c r="O288" s="309"/>
      <c r="P288" s="309"/>
      <c r="Q288" s="288"/>
    </row>
    <row r="289" spans="2:17" x14ac:dyDescent="0.3">
      <c r="B289" s="288"/>
      <c r="C289" s="288"/>
      <c r="D289" s="161"/>
      <c r="E289" s="161"/>
      <c r="F289" s="161"/>
      <c r="G289" s="161"/>
      <c r="H289" s="161"/>
      <c r="I289" s="161"/>
      <c r="J289" s="288"/>
      <c r="K289" s="288"/>
      <c r="L289" s="288"/>
      <c r="M289" s="309"/>
      <c r="N289" s="309"/>
      <c r="O289" s="309"/>
      <c r="P289" s="309"/>
      <c r="Q289" s="288"/>
    </row>
    <row r="290" spans="2:17" x14ac:dyDescent="0.3">
      <c r="B290" s="288"/>
      <c r="C290" s="288"/>
      <c r="D290" s="161"/>
      <c r="E290" s="161"/>
      <c r="F290" s="161"/>
      <c r="G290" s="161"/>
      <c r="H290" s="161"/>
      <c r="I290" s="161"/>
      <c r="J290" s="288"/>
      <c r="K290" s="288"/>
      <c r="L290" s="288"/>
      <c r="M290" s="309"/>
      <c r="N290" s="309"/>
      <c r="O290" s="309"/>
      <c r="P290" s="309"/>
      <c r="Q290" s="288"/>
    </row>
    <row r="291" spans="2:17" x14ac:dyDescent="0.3">
      <c r="B291" s="288"/>
      <c r="C291" s="288"/>
      <c r="D291" s="161"/>
      <c r="E291" s="161"/>
      <c r="F291" s="161"/>
      <c r="G291" s="161"/>
      <c r="H291" s="161"/>
      <c r="I291" s="161"/>
      <c r="J291" s="288"/>
      <c r="K291" s="288"/>
      <c r="L291" s="288"/>
      <c r="M291" s="309"/>
      <c r="N291" s="309"/>
      <c r="O291" s="309"/>
      <c r="P291" s="309"/>
      <c r="Q291" s="288"/>
    </row>
    <row r="292" spans="2:17" x14ac:dyDescent="0.3">
      <c r="B292" s="288"/>
      <c r="C292" s="288"/>
      <c r="D292" s="161"/>
      <c r="E292" s="161"/>
      <c r="F292" s="161"/>
      <c r="G292" s="161"/>
      <c r="H292" s="161"/>
      <c r="I292" s="161"/>
      <c r="J292" s="288"/>
      <c r="K292" s="288"/>
      <c r="L292" s="288"/>
      <c r="M292" s="309"/>
      <c r="N292" s="309"/>
      <c r="O292" s="309"/>
      <c r="P292" s="309"/>
      <c r="Q292" s="288"/>
    </row>
    <row r="293" spans="2:17" x14ac:dyDescent="0.3">
      <c r="B293" s="288"/>
      <c r="C293" s="288"/>
      <c r="D293" s="161"/>
      <c r="E293" s="161"/>
      <c r="F293" s="161"/>
      <c r="G293" s="161"/>
      <c r="H293" s="161"/>
      <c r="I293" s="161"/>
      <c r="J293" s="288"/>
      <c r="K293" s="288"/>
      <c r="L293" s="288"/>
      <c r="M293" s="309"/>
      <c r="N293" s="309"/>
      <c r="O293" s="309"/>
      <c r="P293" s="309"/>
      <c r="Q293" s="288"/>
    </row>
    <row r="294" spans="2:17" x14ac:dyDescent="0.3">
      <c r="B294" s="288"/>
      <c r="C294" s="288"/>
      <c r="D294" s="161"/>
      <c r="E294" s="161"/>
      <c r="F294" s="161"/>
      <c r="G294" s="161"/>
      <c r="H294" s="161"/>
      <c r="I294" s="161"/>
      <c r="J294" s="288"/>
      <c r="K294" s="288"/>
      <c r="L294" s="288"/>
      <c r="M294" s="309"/>
      <c r="N294" s="309"/>
      <c r="O294" s="309"/>
      <c r="P294" s="309"/>
      <c r="Q294" s="288"/>
    </row>
    <row r="295" spans="2:17" x14ac:dyDescent="0.3">
      <c r="B295" s="288"/>
      <c r="C295" s="288"/>
      <c r="D295" s="161"/>
      <c r="E295" s="161"/>
      <c r="F295" s="161"/>
      <c r="G295" s="161"/>
      <c r="H295" s="161"/>
      <c r="I295" s="161"/>
      <c r="J295" s="288"/>
      <c r="K295" s="288"/>
      <c r="L295" s="288"/>
      <c r="M295" s="309"/>
      <c r="N295" s="309"/>
      <c r="O295" s="309"/>
      <c r="P295" s="309"/>
      <c r="Q295" s="288"/>
    </row>
    <row r="296" spans="2:17" x14ac:dyDescent="0.3">
      <c r="B296" s="288"/>
      <c r="C296" s="288"/>
      <c r="D296" s="161"/>
      <c r="E296" s="161"/>
      <c r="F296" s="161"/>
      <c r="G296" s="161"/>
      <c r="H296" s="161"/>
      <c r="I296" s="161"/>
      <c r="J296" s="288"/>
      <c r="K296" s="288"/>
      <c r="L296" s="288"/>
      <c r="M296" s="309"/>
      <c r="N296" s="309"/>
      <c r="O296" s="309"/>
      <c r="P296" s="309"/>
      <c r="Q296" s="288"/>
    </row>
    <row r="297" spans="2:17" x14ac:dyDescent="0.3">
      <c r="B297" s="288"/>
      <c r="C297" s="288"/>
      <c r="D297" s="161"/>
      <c r="E297" s="161"/>
      <c r="F297" s="161"/>
      <c r="G297" s="161"/>
      <c r="H297" s="161"/>
      <c r="I297" s="161"/>
      <c r="J297" s="288"/>
      <c r="K297" s="288"/>
      <c r="L297" s="288"/>
      <c r="M297" s="309"/>
      <c r="N297" s="309"/>
      <c r="O297" s="309"/>
      <c r="P297" s="309"/>
      <c r="Q297" s="288"/>
    </row>
    <row r="298" spans="2:17" x14ac:dyDescent="0.3">
      <c r="B298" s="288"/>
      <c r="C298" s="288"/>
      <c r="D298" s="161"/>
      <c r="E298" s="161"/>
      <c r="F298" s="161"/>
      <c r="G298" s="161"/>
      <c r="H298" s="161"/>
      <c r="I298" s="161"/>
      <c r="J298" s="288"/>
      <c r="K298" s="288"/>
      <c r="L298" s="288"/>
      <c r="M298" s="309"/>
      <c r="N298" s="309"/>
      <c r="O298" s="309"/>
      <c r="P298" s="309"/>
      <c r="Q298" s="288"/>
    </row>
    <row r="299" spans="2:17" x14ac:dyDescent="0.3">
      <c r="B299" s="288"/>
      <c r="C299" s="288"/>
      <c r="D299" s="161"/>
      <c r="E299" s="161"/>
      <c r="F299" s="161"/>
      <c r="G299" s="161"/>
      <c r="H299" s="161"/>
      <c r="I299" s="161"/>
      <c r="J299" s="288"/>
      <c r="K299" s="288"/>
      <c r="L299" s="288"/>
      <c r="M299" s="309"/>
      <c r="N299" s="309"/>
      <c r="O299" s="309"/>
      <c r="P299" s="309"/>
      <c r="Q299" s="288"/>
    </row>
    <row r="300" spans="2:17" x14ac:dyDescent="0.3">
      <c r="B300" s="288"/>
      <c r="C300" s="288"/>
      <c r="D300" s="161"/>
      <c r="E300" s="161"/>
      <c r="F300" s="161"/>
      <c r="G300" s="161"/>
      <c r="H300" s="161"/>
      <c r="I300" s="161"/>
      <c r="J300" s="288"/>
      <c r="K300" s="288"/>
      <c r="L300" s="288"/>
      <c r="M300" s="309"/>
      <c r="N300" s="309"/>
      <c r="O300" s="309"/>
      <c r="P300" s="309"/>
      <c r="Q300" s="288"/>
    </row>
    <row r="301" spans="2:17" x14ac:dyDescent="0.3">
      <c r="B301" s="288"/>
      <c r="C301" s="288"/>
      <c r="D301" s="161"/>
      <c r="E301" s="161"/>
      <c r="F301" s="161"/>
      <c r="G301" s="161"/>
      <c r="H301" s="161"/>
      <c r="I301" s="161"/>
      <c r="J301" s="288"/>
      <c r="K301" s="288"/>
      <c r="L301" s="288"/>
      <c r="M301" s="309"/>
      <c r="N301" s="309"/>
      <c r="O301" s="309"/>
      <c r="P301" s="309"/>
      <c r="Q301" s="288"/>
    </row>
    <row r="302" spans="2:17" x14ac:dyDescent="0.3">
      <c r="B302" s="288"/>
      <c r="C302" s="288"/>
      <c r="D302" s="161"/>
      <c r="E302" s="161"/>
      <c r="F302" s="161"/>
      <c r="G302" s="161"/>
      <c r="H302" s="161"/>
      <c r="I302" s="161"/>
      <c r="J302" s="288"/>
      <c r="K302" s="288"/>
      <c r="L302" s="288"/>
      <c r="M302" s="309"/>
      <c r="N302" s="309"/>
      <c r="O302" s="309"/>
      <c r="P302" s="309"/>
      <c r="Q302" s="288"/>
    </row>
    <row r="303" spans="2:17" x14ac:dyDescent="0.3">
      <c r="B303" s="288"/>
      <c r="C303" s="288"/>
      <c r="D303" s="161"/>
      <c r="E303" s="161"/>
      <c r="F303" s="161"/>
      <c r="G303" s="161"/>
      <c r="H303" s="161"/>
      <c r="I303" s="161"/>
      <c r="J303" s="288"/>
      <c r="K303" s="288"/>
      <c r="L303" s="288"/>
      <c r="M303" s="309"/>
      <c r="N303" s="309"/>
      <c r="O303" s="309"/>
      <c r="P303" s="309"/>
      <c r="Q303" s="288"/>
    </row>
    <row r="304" spans="2:17" x14ac:dyDescent="0.3">
      <c r="B304" s="288"/>
      <c r="C304" s="288"/>
      <c r="D304" s="161"/>
      <c r="E304" s="161"/>
      <c r="F304" s="161"/>
      <c r="G304" s="161"/>
      <c r="H304" s="161"/>
      <c r="I304" s="161"/>
      <c r="J304" s="288"/>
      <c r="K304" s="288"/>
      <c r="L304" s="288"/>
      <c r="M304" s="309"/>
      <c r="N304" s="309"/>
      <c r="O304" s="309"/>
      <c r="P304" s="309"/>
      <c r="Q304" s="288"/>
    </row>
    <row r="305" spans="2:17" x14ac:dyDescent="0.3">
      <c r="B305" s="288"/>
      <c r="C305" s="288"/>
      <c r="D305" s="161"/>
      <c r="E305" s="161"/>
      <c r="F305" s="161"/>
      <c r="G305" s="161"/>
      <c r="H305" s="161"/>
      <c r="I305" s="161"/>
      <c r="J305" s="288"/>
      <c r="K305" s="288"/>
      <c r="L305" s="288"/>
      <c r="M305" s="309"/>
      <c r="N305" s="309"/>
      <c r="O305" s="309"/>
      <c r="P305" s="309"/>
      <c r="Q305" s="288"/>
    </row>
    <row r="306" spans="2:17" x14ac:dyDescent="0.3">
      <c r="B306" s="288"/>
      <c r="C306" s="288"/>
      <c r="D306" s="161"/>
      <c r="E306" s="161"/>
      <c r="F306" s="161"/>
      <c r="G306" s="161"/>
      <c r="H306" s="161"/>
      <c r="I306" s="161"/>
      <c r="J306" s="288"/>
      <c r="K306" s="288"/>
      <c r="L306" s="288"/>
      <c r="M306" s="309"/>
      <c r="N306" s="309"/>
      <c r="O306" s="309"/>
      <c r="P306" s="309"/>
      <c r="Q306" s="288"/>
    </row>
    <row r="307" spans="2:17" x14ac:dyDescent="0.3">
      <c r="B307" s="288"/>
      <c r="C307" s="288"/>
      <c r="D307" s="161"/>
      <c r="E307" s="161"/>
      <c r="F307" s="161"/>
      <c r="G307" s="161"/>
      <c r="H307" s="161"/>
      <c r="I307" s="161"/>
      <c r="J307" s="288"/>
      <c r="K307" s="288"/>
      <c r="L307" s="288"/>
      <c r="M307" s="309"/>
      <c r="N307" s="309"/>
      <c r="O307" s="309"/>
      <c r="P307" s="309"/>
      <c r="Q307" s="288"/>
    </row>
    <row r="308" spans="2:17" x14ac:dyDescent="0.3">
      <c r="B308" s="288"/>
      <c r="C308" s="288"/>
      <c r="D308" s="161"/>
      <c r="E308" s="161"/>
      <c r="F308" s="161"/>
      <c r="G308" s="161"/>
      <c r="H308" s="161"/>
      <c r="I308" s="161"/>
      <c r="J308" s="288"/>
      <c r="K308" s="288"/>
      <c r="L308" s="288"/>
      <c r="M308" s="309"/>
      <c r="N308" s="309"/>
      <c r="O308" s="309"/>
      <c r="P308" s="309"/>
      <c r="Q308" s="288"/>
    </row>
    <row r="309" spans="2:17" x14ac:dyDescent="0.3">
      <c r="B309" s="288"/>
      <c r="C309" s="288"/>
      <c r="D309" s="161"/>
      <c r="E309" s="161"/>
      <c r="F309" s="161"/>
      <c r="G309" s="161"/>
      <c r="H309" s="161"/>
      <c r="I309" s="161"/>
      <c r="J309" s="288"/>
      <c r="K309" s="288"/>
      <c r="L309" s="288"/>
      <c r="M309" s="309"/>
      <c r="N309" s="309"/>
      <c r="O309" s="309"/>
      <c r="P309" s="309"/>
      <c r="Q309" s="288"/>
    </row>
    <row r="310" spans="2:17" x14ac:dyDescent="0.3">
      <c r="B310" s="288"/>
      <c r="C310" s="288"/>
      <c r="D310" s="161"/>
      <c r="E310" s="161"/>
      <c r="F310" s="161"/>
      <c r="G310" s="161"/>
      <c r="H310" s="161"/>
      <c r="I310" s="161"/>
      <c r="J310" s="288"/>
      <c r="K310" s="288"/>
      <c r="L310" s="288"/>
      <c r="M310" s="309"/>
      <c r="N310" s="309"/>
      <c r="O310" s="309"/>
      <c r="P310" s="309"/>
      <c r="Q310" s="288"/>
    </row>
    <row r="311" spans="2:17" x14ac:dyDescent="0.3">
      <c r="B311" s="288"/>
      <c r="C311" s="288"/>
      <c r="D311" s="161"/>
      <c r="E311" s="161"/>
      <c r="F311" s="161"/>
      <c r="G311" s="161"/>
      <c r="H311" s="161"/>
      <c r="I311" s="161"/>
      <c r="J311" s="288"/>
      <c r="K311" s="288"/>
      <c r="L311" s="288"/>
      <c r="M311" s="309"/>
      <c r="N311" s="309"/>
      <c r="O311" s="309"/>
      <c r="P311" s="309"/>
      <c r="Q311" s="288"/>
    </row>
    <row r="312" spans="2:17" x14ac:dyDescent="0.3">
      <c r="B312" s="288"/>
      <c r="C312" s="288"/>
      <c r="D312" s="161"/>
      <c r="E312" s="161"/>
      <c r="F312" s="161"/>
      <c r="G312" s="161"/>
      <c r="H312" s="161"/>
      <c r="I312" s="161"/>
      <c r="J312" s="288"/>
      <c r="K312" s="288"/>
      <c r="L312" s="288"/>
      <c r="M312" s="309"/>
      <c r="N312" s="309"/>
      <c r="O312" s="309"/>
      <c r="P312" s="309"/>
      <c r="Q312" s="288"/>
    </row>
    <row r="313" spans="2:17" x14ac:dyDescent="0.3">
      <c r="B313" s="288"/>
      <c r="C313" s="288"/>
      <c r="D313" s="161"/>
      <c r="E313" s="161"/>
      <c r="F313" s="161"/>
      <c r="G313" s="161"/>
      <c r="H313" s="161"/>
      <c r="I313" s="161"/>
      <c r="J313" s="288"/>
      <c r="K313" s="288"/>
      <c r="L313" s="288"/>
      <c r="M313" s="309"/>
      <c r="N313" s="309"/>
      <c r="O313" s="309"/>
      <c r="P313" s="309"/>
      <c r="Q313" s="288"/>
    </row>
    <row r="314" spans="2:17" x14ac:dyDescent="0.3">
      <c r="B314" s="288"/>
      <c r="C314" s="288"/>
      <c r="D314" s="161"/>
      <c r="E314" s="161"/>
      <c r="F314" s="161"/>
      <c r="G314" s="161"/>
      <c r="H314" s="161"/>
      <c r="I314" s="161"/>
      <c r="J314" s="288"/>
      <c r="K314" s="288"/>
      <c r="L314" s="288"/>
      <c r="M314" s="309"/>
      <c r="N314" s="309"/>
      <c r="O314" s="309"/>
      <c r="P314" s="309"/>
      <c r="Q314" s="288"/>
    </row>
    <row r="315" spans="2:17" x14ac:dyDescent="0.3">
      <c r="B315" s="288"/>
      <c r="C315" s="288"/>
      <c r="D315" s="161"/>
      <c r="E315" s="161"/>
      <c r="F315" s="161"/>
      <c r="G315" s="161"/>
      <c r="H315" s="161"/>
      <c r="I315" s="161"/>
      <c r="J315" s="288"/>
      <c r="K315" s="288"/>
      <c r="L315" s="288"/>
      <c r="M315" s="309"/>
      <c r="N315" s="309"/>
      <c r="O315" s="309"/>
      <c r="P315" s="309"/>
      <c r="Q315" s="288"/>
    </row>
    <row r="316" spans="2:17" x14ac:dyDescent="0.3">
      <c r="B316" s="288"/>
      <c r="C316" s="288"/>
      <c r="D316" s="161"/>
      <c r="E316" s="161"/>
      <c r="F316" s="161"/>
      <c r="G316" s="161"/>
      <c r="H316" s="161"/>
      <c r="I316" s="161"/>
      <c r="J316" s="288"/>
      <c r="K316" s="288"/>
      <c r="L316" s="288"/>
      <c r="M316" s="309"/>
      <c r="N316" s="309"/>
      <c r="O316" s="309"/>
      <c r="P316" s="309"/>
      <c r="Q316" s="288"/>
    </row>
    <row r="317" spans="2:17" x14ac:dyDescent="0.3">
      <c r="B317" s="288"/>
      <c r="C317" s="288"/>
      <c r="D317" s="161"/>
      <c r="E317" s="161"/>
      <c r="F317" s="161"/>
      <c r="G317" s="161"/>
      <c r="H317" s="161"/>
      <c r="I317" s="161"/>
      <c r="J317" s="288"/>
      <c r="K317" s="288"/>
      <c r="L317" s="288"/>
      <c r="M317" s="309"/>
      <c r="N317" s="309"/>
      <c r="O317" s="309"/>
      <c r="P317" s="309"/>
      <c r="Q317" s="288"/>
    </row>
    <row r="318" spans="2:17" x14ac:dyDescent="0.3">
      <c r="B318" s="288"/>
      <c r="C318" s="288"/>
      <c r="D318" s="161"/>
      <c r="E318" s="161"/>
      <c r="F318" s="161"/>
      <c r="G318" s="161"/>
      <c r="H318" s="161"/>
      <c r="I318" s="161"/>
      <c r="J318" s="288"/>
      <c r="K318" s="288"/>
      <c r="L318" s="288"/>
      <c r="M318" s="309"/>
      <c r="N318" s="309"/>
      <c r="O318" s="309"/>
      <c r="P318" s="309"/>
      <c r="Q318" s="288"/>
    </row>
    <row r="319" spans="2:17" x14ac:dyDescent="0.3">
      <c r="B319" s="288"/>
      <c r="C319" s="288"/>
      <c r="D319" s="161"/>
      <c r="E319" s="161"/>
      <c r="F319" s="161"/>
      <c r="G319" s="161"/>
      <c r="H319" s="161"/>
      <c r="I319" s="161"/>
      <c r="J319" s="288"/>
      <c r="K319" s="288"/>
      <c r="L319" s="288"/>
      <c r="M319" s="309"/>
      <c r="N319" s="309"/>
      <c r="O319" s="309"/>
      <c r="P319" s="309"/>
      <c r="Q319" s="288"/>
    </row>
    <row r="320" spans="2:17" x14ac:dyDescent="0.3">
      <c r="B320" s="288"/>
      <c r="C320" s="288"/>
      <c r="D320" s="161"/>
      <c r="E320" s="161"/>
      <c r="F320" s="161"/>
      <c r="G320" s="161"/>
      <c r="H320" s="161"/>
      <c r="I320" s="161"/>
      <c r="J320" s="288"/>
      <c r="K320" s="288"/>
      <c r="L320" s="288"/>
      <c r="M320" s="309"/>
      <c r="N320" s="309"/>
      <c r="O320" s="309"/>
      <c r="P320" s="309"/>
      <c r="Q320" s="288"/>
    </row>
    <row r="321" spans="2:17" x14ac:dyDescent="0.3">
      <c r="B321" s="288"/>
      <c r="C321" s="288"/>
      <c r="D321" s="161"/>
      <c r="E321" s="161"/>
      <c r="F321" s="161"/>
      <c r="G321" s="161"/>
      <c r="H321" s="161"/>
      <c r="I321" s="161"/>
      <c r="J321" s="288"/>
      <c r="K321" s="288"/>
      <c r="L321" s="288"/>
      <c r="M321" s="309"/>
      <c r="N321" s="309"/>
      <c r="O321" s="309"/>
      <c r="P321" s="309"/>
      <c r="Q321" s="288"/>
    </row>
    <row r="322" spans="2:17" x14ac:dyDescent="0.3">
      <c r="B322" s="288"/>
      <c r="C322" s="288"/>
      <c r="D322" s="161"/>
      <c r="E322" s="161"/>
      <c r="F322" s="161"/>
      <c r="G322" s="161"/>
      <c r="H322" s="161"/>
      <c r="I322" s="161"/>
      <c r="J322" s="288"/>
      <c r="K322" s="288"/>
      <c r="L322" s="288"/>
      <c r="M322" s="309"/>
      <c r="N322" s="309"/>
      <c r="O322" s="309"/>
      <c r="P322" s="309"/>
      <c r="Q322" s="288"/>
    </row>
    <row r="323" spans="2:17" x14ac:dyDescent="0.3">
      <c r="B323" s="288"/>
      <c r="C323" s="288"/>
      <c r="D323" s="161"/>
      <c r="E323" s="161"/>
      <c r="F323" s="161"/>
      <c r="G323" s="161"/>
      <c r="H323" s="161"/>
      <c r="I323" s="161"/>
      <c r="J323" s="288"/>
      <c r="K323" s="288"/>
      <c r="L323" s="288"/>
      <c r="M323" s="309"/>
      <c r="N323" s="309"/>
      <c r="O323" s="309"/>
      <c r="P323" s="309"/>
      <c r="Q323" s="288"/>
    </row>
    <row r="324" spans="2:17" x14ac:dyDescent="0.3">
      <c r="B324" s="288"/>
      <c r="C324" s="288"/>
      <c r="D324" s="161"/>
      <c r="E324" s="161"/>
      <c r="F324" s="161"/>
      <c r="G324" s="161"/>
      <c r="H324" s="161"/>
      <c r="I324" s="161"/>
      <c r="J324" s="288"/>
      <c r="K324" s="288"/>
      <c r="L324" s="288"/>
      <c r="M324" s="309"/>
      <c r="N324" s="309"/>
      <c r="O324" s="309"/>
      <c r="P324" s="309"/>
      <c r="Q324" s="288"/>
    </row>
    <row r="325" spans="2:17" x14ac:dyDescent="0.3">
      <c r="B325" s="288"/>
      <c r="C325" s="288"/>
      <c r="D325" s="161"/>
      <c r="E325" s="161"/>
      <c r="F325" s="161"/>
      <c r="G325" s="161"/>
      <c r="H325" s="161"/>
      <c r="I325" s="161"/>
      <c r="J325" s="288"/>
      <c r="K325" s="288"/>
      <c r="L325" s="288"/>
      <c r="M325" s="309"/>
      <c r="N325" s="309"/>
      <c r="O325" s="309"/>
      <c r="P325" s="309"/>
      <c r="Q325" s="288"/>
    </row>
    <row r="326" spans="2:17" x14ac:dyDescent="0.3">
      <c r="B326" s="288"/>
      <c r="C326" s="288"/>
      <c r="D326" s="161"/>
      <c r="E326" s="161"/>
      <c r="F326" s="161"/>
      <c r="G326" s="161"/>
      <c r="H326" s="161"/>
      <c r="I326" s="161"/>
      <c r="J326" s="288"/>
      <c r="K326" s="288"/>
      <c r="L326" s="288"/>
      <c r="M326" s="309"/>
      <c r="N326" s="309"/>
      <c r="O326" s="309"/>
      <c r="P326" s="309"/>
      <c r="Q326" s="288"/>
    </row>
    <row r="327" spans="2:17" x14ac:dyDescent="0.3">
      <c r="B327" s="288"/>
      <c r="C327" s="288"/>
      <c r="D327" s="161"/>
      <c r="E327" s="161"/>
      <c r="F327" s="161"/>
      <c r="G327" s="161"/>
      <c r="H327" s="161"/>
      <c r="I327" s="161"/>
      <c r="J327" s="288"/>
      <c r="K327" s="288"/>
      <c r="L327" s="288"/>
      <c r="M327" s="309"/>
      <c r="N327" s="309"/>
      <c r="O327" s="309"/>
      <c r="P327" s="309"/>
      <c r="Q327" s="288"/>
    </row>
    <row r="328" spans="2:17" x14ac:dyDescent="0.3">
      <c r="B328" s="288"/>
      <c r="C328" s="288"/>
      <c r="D328" s="161"/>
      <c r="E328" s="161"/>
      <c r="F328" s="161"/>
      <c r="G328" s="161"/>
      <c r="H328" s="161"/>
      <c r="I328" s="161"/>
      <c r="J328" s="288"/>
      <c r="K328" s="288"/>
      <c r="L328" s="288"/>
      <c r="M328" s="309"/>
      <c r="N328" s="309"/>
      <c r="O328" s="309"/>
      <c r="P328" s="309"/>
      <c r="Q328" s="288"/>
    </row>
    <row r="329" spans="2:17" x14ac:dyDescent="0.3">
      <c r="B329" s="288"/>
      <c r="C329" s="288"/>
      <c r="D329" s="161"/>
      <c r="E329" s="161"/>
      <c r="F329" s="161"/>
      <c r="G329" s="161"/>
      <c r="H329" s="161"/>
      <c r="I329" s="161"/>
      <c r="J329" s="288"/>
      <c r="K329" s="288"/>
      <c r="L329" s="288"/>
      <c r="M329" s="309"/>
      <c r="N329" s="309"/>
      <c r="O329" s="309"/>
      <c r="P329" s="309"/>
      <c r="Q329" s="288"/>
    </row>
    <row r="330" spans="2:17" x14ac:dyDescent="0.3">
      <c r="B330" s="288"/>
      <c r="C330" s="288"/>
      <c r="D330" s="161"/>
      <c r="E330" s="161"/>
      <c r="F330" s="161"/>
      <c r="G330" s="161"/>
      <c r="H330" s="161"/>
      <c r="I330" s="161"/>
      <c r="J330" s="288"/>
      <c r="K330" s="288"/>
      <c r="L330" s="288"/>
      <c r="M330" s="309"/>
      <c r="N330" s="309"/>
      <c r="O330" s="309"/>
      <c r="P330" s="309"/>
      <c r="Q330" s="288"/>
    </row>
    <row r="331" spans="2:17" x14ac:dyDescent="0.3">
      <c r="B331" s="288"/>
      <c r="C331" s="288"/>
      <c r="D331" s="161"/>
      <c r="E331" s="161"/>
      <c r="F331" s="161"/>
      <c r="G331" s="161"/>
      <c r="H331" s="161"/>
      <c r="I331" s="161"/>
      <c r="J331" s="288"/>
      <c r="K331" s="288"/>
      <c r="L331" s="288"/>
      <c r="M331" s="309"/>
      <c r="N331" s="309"/>
      <c r="O331" s="309"/>
      <c r="P331" s="309"/>
      <c r="Q331" s="288"/>
    </row>
    <row r="332" spans="2:17" x14ac:dyDescent="0.3">
      <c r="B332" s="288"/>
      <c r="C332" s="288"/>
      <c r="D332" s="161"/>
      <c r="E332" s="161"/>
      <c r="F332" s="161"/>
      <c r="G332" s="161"/>
      <c r="H332" s="161"/>
      <c r="I332" s="161"/>
      <c r="J332" s="288"/>
      <c r="K332" s="288"/>
      <c r="L332" s="288"/>
      <c r="M332" s="309"/>
      <c r="N332" s="309"/>
      <c r="O332" s="309"/>
      <c r="P332" s="309"/>
      <c r="Q332" s="288"/>
    </row>
    <row r="333" spans="2:17" x14ac:dyDescent="0.3">
      <c r="B333" s="288"/>
      <c r="C333" s="288"/>
      <c r="D333" s="161"/>
      <c r="E333" s="161"/>
      <c r="F333" s="161"/>
      <c r="G333" s="161"/>
      <c r="H333" s="161"/>
      <c r="I333" s="161"/>
      <c r="J333" s="288"/>
      <c r="K333" s="288"/>
      <c r="L333" s="288"/>
      <c r="M333" s="309"/>
      <c r="N333" s="309"/>
      <c r="O333" s="309"/>
      <c r="P333" s="309"/>
      <c r="Q333" s="288"/>
    </row>
    <row r="334" spans="2:17" x14ac:dyDescent="0.3">
      <c r="B334" s="288"/>
      <c r="C334" s="288"/>
      <c r="D334" s="161"/>
      <c r="E334" s="161"/>
      <c r="F334" s="161"/>
      <c r="G334" s="161"/>
      <c r="H334" s="161"/>
      <c r="I334" s="161"/>
      <c r="J334" s="288"/>
      <c r="K334" s="288"/>
      <c r="L334" s="288"/>
      <c r="M334" s="309"/>
      <c r="N334" s="309"/>
      <c r="O334" s="309"/>
      <c r="P334" s="309"/>
      <c r="Q334" s="288"/>
    </row>
    <row r="335" spans="2:17" x14ac:dyDescent="0.3">
      <c r="B335" s="288"/>
      <c r="C335" s="288"/>
      <c r="D335" s="161"/>
      <c r="E335" s="161"/>
      <c r="F335" s="161"/>
      <c r="G335" s="161"/>
      <c r="H335" s="161"/>
      <c r="I335" s="161"/>
      <c r="J335" s="288"/>
      <c r="K335" s="288"/>
      <c r="L335" s="288"/>
      <c r="M335" s="309"/>
      <c r="N335" s="309"/>
      <c r="O335" s="309"/>
      <c r="P335" s="309"/>
      <c r="Q335" s="288"/>
    </row>
    <row r="336" spans="2:17" x14ac:dyDescent="0.3">
      <c r="B336" s="288"/>
      <c r="C336" s="288"/>
      <c r="D336" s="161"/>
      <c r="E336" s="161"/>
      <c r="F336" s="161"/>
      <c r="G336" s="161"/>
      <c r="H336" s="161"/>
      <c r="I336" s="161"/>
      <c r="J336" s="288"/>
      <c r="K336" s="288"/>
      <c r="L336" s="288"/>
      <c r="M336" s="309"/>
      <c r="N336" s="309"/>
      <c r="O336" s="309"/>
      <c r="P336" s="309"/>
      <c r="Q336" s="288"/>
    </row>
    <row r="337" spans="2:17" x14ac:dyDescent="0.3">
      <c r="B337" s="288"/>
      <c r="C337" s="288"/>
      <c r="D337" s="161"/>
      <c r="E337" s="161"/>
      <c r="F337" s="161"/>
      <c r="G337" s="161"/>
      <c r="H337" s="161"/>
      <c r="I337" s="161"/>
      <c r="J337" s="288"/>
      <c r="K337" s="288"/>
      <c r="L337" s="288"/>
      <c r="M337" s="309"/>
      <c r="N337" s="309"/>
      <c r="O337" s="309"/>
      <c r="P337" s="309"/>
      <c r="Q337" s="288"/>
    </row>
    <row r="338" spans="2:17" x14ac:dyDescent="0.3">
      <c r="B338" s="288"/>
      <c r="C338" s="288"/>
      <c r="D338" s="161"/>
      <c r="E338" s="161"/>
      <c r="F338" s="161"/>
      <c r="G338" s="161"/>
      <c r="H338" s="161"/>
      <c r="I338" s="161"/>
      <c r="J338" s="288"/>
      <c r="K338" s="288"/>
      <c r="L338" s="288"/>
      <c r="M338" s="309"/>
      <c r="N338" s="309"/>
      <c r="O338" s="309"/>
      <c r="P338" s="309"/>
      <c r="Q338" s="288"/>
    </row>
    <row r="339" spans="2:17" x14ac:dyDescent="0.3">
      <c r="B339" s="288"/>
      <c r="C339" s="288"/>
      <c r="D339" s="161"/>
      <c r="E339" s="161"/>
      <c r="F339" s="161"/>
      <c r="G339" s="161"/>
      <c r="H339" s="161"/>
      <c r="I339" s="161"/>
      <c r="J339" s="288"/>
      <c r="K339" s="288"/>
      <c r="L339" s="288"/>
      <c r="M339" s="309"/>
      <c r="N339" s="309"/>
      <c r="O339" s="309"/>
      <c r="P339" s="309"/>
      <c r="Q339" s="288"/>
    </row>
    <row r="340" spans="2:17" x14ac:dyDescent="0.3">
      <c r="B340" s="288"/>
      <c r="C340" s="288"/>
      <c r="D340" s="161"/>
      <c r="E340" s="161"/>
      <c r="F340" s="161"/>
      <c r="G340" s="161"/>
      <c r="H340" s="161"/>
      <c r="I340" s="161"/>
      <c r="J340" s="288"/>
      <c r="K340" s="288"/>
      <c r="L340" s="288"/>
      <c r="M340" s="309"/>
      <c r="N340" s="309"/>
      <c r="O340" s="309"/>
      <c r="P340" s="309"/>
      <c r="Q340" s="288"/>
    </row>
    <row r="341" spans="2:17" x14ac:dyDescent="0.3">
      <c r="B341" s="288"/>
      <c r="C341" s="288"/>
      <c r="D341" s="161"/>
      <c r="E341" s="161"/>
      <c r="F341" s="161"/>
      <c r="G341" s="161"/>
      <c r="H341" s="161"/>
      <c r="I341" s="161"/>
      <c r="J341" s="288"/>
      <c r="K341" s="288"/>
      <c r="L341" s="288"/>
      <c r="M341" s="309"/>
      <c r="N341" s="309"/>
      <c r="O341" s="309"/>
      <c r="P341" s="309"/>
      <c r="Q341" s="288"/>
    </row>
    <row r="342" spans="2:17" x14ac:dyDescent="0.3">
      <c r="B342" s="288"/>
      <c r="C342" s="288"/>
      <c r="D342" s="161"/>
      <c r="E342" s="161"/>
      <c r="F342" s="161"/>
      <c r="G342" s="161"/>
      <c r="H342" s="161"/>
      <c r="I342" s="161"/>
      <c r="J342" s="288"/>
      <c r="K342" s="288"/>
      <c r="L342" s="288"/>
      <c r="M342" s="309"/>
      <c r="N342" s="309"/>
      <c r="O342" s="309"/>
      <c r="P342" s="309"/>
      <c r="Q342" s="288"/>
    </row>
    <row r="343" spans="2:17" x14ac:dyDescent="0.3">
      <c r="B343" s="288"/>
      <c r="C343" s="288"/>
      <c r="D343" s="161"/>
      <c r="E343" s="161"/>
      <c r="F343" s="161"/>
      <c r="G343" s="161"/>
      <c r="H343" s="161"/>
      <c r="I343" s="161"/>
      <c r="J343" s="288"/>
      <c r="K343" s="288"/>
      <c r="L343" s="288"/>
      <c r="M343" s="309"/>
      <c r="N343" s="309"/>
      <c r="O343" s="309"/>
      <c r="P343" s="309"/>
      <c r="Q343" s="288"/>
    </row>
    <row r="344" spans="2:17" x14ac:dyDescent="0.3">
      <c r="B344" s="288"/>
      <c r="C344" s="288"/>
      <c r="D344" s="161"/>
      <c r="E344" s="161"/>
      <c r="F344" s="161"/>
      <c r="G344" s="161"/>
      <c r="H344" s="161"/>
      <c r="I344" s="161"/>
      <c r="J344" s="288"/>
      <c r="K344" s="288"/>
      <c r="L344" s="288"/>
      <c r="M344" s="309"/>
      <c r="N344" s="309"/>
      <c r="O344" s="309"/>
      <c r="P344" s="309"/>
      <c r="Q344" s="288"/>
    </row>
    <row r="345" spans="2:17" x14ac:dyDescent="0.3">
      <c r="B345" s="288"/>
      <c r="C345" s="288"/>
      <c r="D345" s="161"/>
      <c r="E345" s="161"/>
      <c r="F345" s="161"/>
      <c r="G345" s="161"/>
      <c r="H345" s="161"/>
      <c r="I345" s="161"/>
      <c r="J345" s="288"/>
      <c r="K345" s="288"/>
      <c r="L345" s="288"/>
      <c r="M345" s="309"/>
      <c r="N345" s="309"/>
      <c r="O345" s="309"/>
      <c r="P345" s="309"/>
      <c r="Q345" s="288"/>
    </row>
    <row r="346" spans="2:17" x14ac:dyDescent="0.3">
      <c r="B346" s="288"/>
      <c r="C346" s="288"/>
      <c r="D346" s="161"/>
      <c r="E346" s="161"/>
      <c r="F346" s="161"/>
      <c r="G346" s="161"/>
      <c r="H346" s="161"/>
      <c r="I346" s="161"/>
      <c r="J346" s="288"/>
      <c r="K346" s="288"/>
      <c r="L346" s="288"/>
      <c r="M346" s="309"/>
      <c r="N346" s="309"/>
      <c r="O346" s="309"/>
      <c r="P346" s="309"/>
      <c r="Q346" s="288"/>
    </row>
    <row r="347" spans="2:17" x14ac:dyDescent="0.3">
      <c r="B347" s="288"/>
      <c r="C347" s="288"/>
      <c r="D347" s="161"/>
      <c r="E347" s="161"/>
      <c r="F347" s="161"/>
      <c r="G347" s="161"/>
      <c r="H347" s="161"/>
      <c r="I347" s="161"/>
      <c r="J347" s="288"/>
      <c r="K347" s="288"/>
      <c r="L347" s="288"/>
      <c r="M347" s="309"/>
      <c r="N347" s="309"/>
      <c r="O347" s="309"/>
      <c r="P347" s="309"/>
      <c r="Q347" s="288"/>
    </row>
    <row r="348" spans="2:17" x14ac:dyDescent="0.3">
      <c r="B348" s="288"/>
      <c r="C348" s="288"/>
      <c r="D348" s="161"/>
      <c r="E348" s="161"/>
      <c r="F348" s="161"/>
      <c r="G348" s="161"/>
      <c r="H348" s="161"/>
      <c r="I348" s="161"/>
      <c r="J348" s="288"/>
      <c r="K348" s="288"/>
      <c r="L348" s="288"/>
      <c r="M348" s="309"/>
      <c r="N348" s="309"/>
      <c r="O348" s="309"/>
      <c r="P348" s="309"/>
      <c r="Q348" s="288"/>
    </row>
    <row r="349" spans="2:17" x14ac:dyDescent="0.3">
      <c r="B349" s="288"/>
      <c r="C349" s="288"/>
      <c r="D349" s="161"/>
      <c r="E349" s="161"/>
      <c r="F349" s="161"/>
      <c r="G349" s="161"/>
      <c r="H349" s="161"/>
      <c r="I349" s="161"/>
      <c r="J349" s="288"/>
      <c r="K349" s="288"/>
      <c r="L349" s="288"/>
      <c r="M349" s="309"/>
      <c r="N349" s="309"/>
      <c r="O349" s="309"/>
      <c r="P349" s="309"/>
      <c r="Q349" s="288"/>
    </row>
    <row r="350" spans="2:17" x14ac:dyDescent="0.3">
      <c r="B350" s="288"/>
      <c r="C350" s="288"/>
      <c r="D350" s="161"/>
      <c r="E350" s="161"/>
      <c r="F350" s="161"/>
      <c r="G350" s="161"/>
      <c r="H350" s="161"/>
      <c r="I350" s="161"/>
      <c r="J350" s="288"/>
      <c r="K350" s="288"/>
      <c r="L350" s="288"/>
      <c r="M350" s="309"/>
      <c r="N350" s="309"/>
      <c r="O350" s="309"/>
      <c r="P350" s="309"/>
      <c r="Q350" s="288"/>
    </row>
    <row r="351" spans="2:17" x14ac:dyDescent="0.3">
      <c r="B351" s="288"/>
      <c r="C351" s="288"/>
      <c r="D351" s="161"/>
      <c r="E351" s="161"/>
      <c r="F351" s="161"/>
      <c r="G351" s="161"/>
      <c r="H351" s="161"/>
      <c r="I351" s="161"/>
      <c r="J351" s="288"/>
      <c r="K351" s="288"/>
      <c r="L351" s="288"/>
      <c r="M351" s="309"/>
      <c r="N351" s="309"/>
      <c r="O351" s="309"/>
      <c r="P351" s="309"/>
      <c r="Q351" s="288"/>
    </row>
    <row r="352" spans="2:17" x14ac:dyDescent="0.3">
      <c r="B352" s="288"/>
      <c r="C352" s="288"/>
      <c r="D352" s="161"/>
      <c r="E352" s="161"/>
      <c r="F352" s="161"/>
      <c r="G352" s="161"/>
      <c r="H352" s="161"/>
      <c r="I352" s="161"/>
      <c r="J352" s="288"/>
      <c r="K352" s="288"/>
      <c r="L352" s="288"/>
      <c r="M352" s="309"/>
      <c r="N352" s="309"/>
      <c r="O352" s="309"/>
      <c r="P352" s="309"/>
      <c r="Q352" s="288"/>
    </row>
    <row r="353" spans="2:17" x14ac:dyDescent="0.3">
      <c r="B353" s="288"/>
      <c r="C353" s="288"/>
      <c r="D353" s="161"/>
      <c r="E353" s="161"/>
      <c r="F353" s="161"/>
      <c r="G353" s="161"/>
      <c r="H353" s="161"/>
      <c r="I353" s="161"/>
      <c r="J353" s="288"/>
      <c r="K353" s="288"/>
      <c r="L353" s="288"/>
      <c r="M353" s="309"/>
      <c r="N353" s="309"/>
      <c r="O353" s="309"/>
      <c r="P353" s="309"/>
      <c r="Q353" s="288"/>
    </row>
    <row r="354" spans="2:17" x14ac:dyDescent="0.3">
      <c r="B354" s="288"/>
      <c r="C354" s="288"/>
      <c r="D354" s="161"/>
      <c r="E354" s="161"/>
      <c r="F354" s="161"/>
      <c r="G354" s="161"/>
      <c r="H354" s="161"/>
      <c r="I354" s="161"/>
      <c r="J354" s="288"/>
      <c r="K354" s="288"/>
      <c r="L354" s="288"/>
      <c r="M354" s="309"/>
      <c r="N354" s="309"/>
      <c r="O354" s="309"/>
      <c r="P354" s="309"/>
      <c r="Q354" s="288"/>
    </row>
    <row r="355" spans="2:17" x14ac:dyDescent="0.3">
      <c r="B355" s="288"/>
      <c r="C355" s="288"/>
      <c r="D355" s="161"/>
      <c r="E355" s="161"/>
      <c r="F355" s="161"/>
      <c r="G355" s="161"/>
      <c r="H355" s="161"/>
      <c r="I355" s="161"/>
      <c r="J355" s="288"/>
      <c r="K355" s="288"/>
      <c r="L355" s="288"/>
      <c r="M355" s="309"/>
      <c r="N355" s="309"/>
      <c r="O355" s="309"/>
      <c r="P355" s="309"/>
      <c r="Q355" s="288"/>
    </row>
    <row r="356" spans="2:17" x14ac:dyDescent="0.3">
      <c r="B356" s="288"/>
      <c r="C356" s="288"/>
      <c r="D356" s="161"/>
      <c r="E356" s="161"/>
      <c r="F356" s="161"/>
      <c r="G356" s="161"/>
      <c r="H356" s="161"/>
      <c r="I356" s="161"/>
      <c r="J356" s="288"/>
      <c r="K356" s="288"/>
      <c r="L356" s="288"/>
      <c r="M356" s="309"/>
      <c r="N356" s="309"/>
      <c r="O356" s="309"/>
      <c r="P356" s="309"/>
      <c r="Q356" s="288"/>
    </row>
    <row r="357" spans="2:17" x14ac:dyDescent="0.3">
      <c r="B357" s="288"/>
      <c r="C357" s="288"/>
      <c r="D357" s="161"/>
      <c r="E357" s="161"/>
      <c r="F357" s="161"/>
      <c r="G357" s="161"/>
      <c r="H357" s="161"/>
      <c r="I357" s="161"/>
      <c r="J357" s="288"/>
      <c r="K357" s="288"/>
      <c r="L357" s="288"/>
      <c r="M357" s="309"/>
      <c r="N357" s="309"/>
      <c r="O357" s="309"/>
      <c r="P357" s="309"/>
      <c r="Q357" s="288"/>
    </row>
    <row r="358" spans="2:17" x14ac:dyDescent="0.3">
      <c r="B358" s="288"/>
      <c r="C358" s="288"/>
      <c r="D358" s="161"/>
      <c r="E358" s="161"/>
      <c r="F358" s="161"/>
      <c r="G358" s="161"/>
      <c r="H358" s="161"/>
      <c r="I358" s="161"/>
      <c r="J358" s="288"/>
      <c r="K358" s="288"/>
      <c r="L358" s="288"/>
      <c r="M358" s="309"/>
      <c r="N358" s="309"/>
      <c r="O358" s="309"/>
      <c r="P358" s="309"/>
      <c r="Q358" s="288"/>
    </row>
    <row r="359" spans="2:17" x14ac:dyDescent="0.3">
      <c r="B359" s="288"/>
      <c r="C359" s="288"/>
      <c r="D359" s="161"/>
      <c r="E359" s="161"/>
      <c r="F359" s="161"/>
      <c r="G359" s="161"/>
      <c r="H359" s="161"/>
      <c r="I359" s="161"/>
      <c r="J359" s="288"/>
      <c r="K359" s="288"/>
      <c r="L359" s="288"/>
      <c r="M359" s="309"/>
      <c r="N359" s="309"/>
      <c r="O359" s="309"/>
      <c r="P359" s="309"/>
      <c r="Q359" s="288"/>
    </row>
    <row r="360" spans="2:17" x14ac:dyDescent="0.3">
      <c r="B360" s="288"/>
      <c r="C360" s="288"/>
      <c r="D360" s="161"/>
      <c r="E360" s="161"/>
      <c r="F360" s="161"/>
      <c r="G360" s="161"/>
      <c r="H360" s="161"/>
      <c r="I360" s="161"/>
      <c r="J360" s="288"/>
      <c r="K360" s="288"/>
      <c r="L360" s="288"/>
      <c r="M360" s="309"/>
      <c r="N360" s="309"/>
      <c r="O360" s="309"/>
      <c r="P360" s="309"/>
      <c r="Q360" s="288"/>
    </row>
    <row r="361" spans="2:17" x14ac:dyDescent="0.3">
      <c r="B361" s="288"/>
      <c r="C361" s="288"/>
      <c r="D361" s="161"/>
      <c r="E361" s="161"/>
      <c r="F361" s="161"/>
      <c r="G361" s="161"/>
      <c r="H361" s="161"/>
      <c r="I361" s="161"/>
      <c r="J361" s="288"/>
      <c r="K361" s="288"/>
      <c r="L361" s="288"/>
      <c r="M361" s="309"/>
      <c r="N361" s="309"/>
      <c r="O361" s="309"/>
      <c r="P361" s="309"/>
      <c r="Q361" s="288"/>
    </row>
    <row r="362" spans="2:17" x14ac:dyDescent="0.3">
      <c r="B362" s="288"/>
      <c r="C362" s="288"/>
      <c r="D362" s="161"/>
      <c r="E362" s="161"/>
      <c r="F362" s="161"/>
      <c r="G362" s="161"/>
      <c r="H362" s="161"/>
      <c r="I362" s="161"/>
      <c r="J362" s="288"/>
      <c r="K362" s="288"/>
      <c r="L362" s="288"/>
      <c r="M362" s="309"/>
      <c r="N362" s="309"/>
      <c r="O362" s="309"/>
      <c r="P362" s="309"/>
      <c r="Q362" s="288"/>
    </row>
    <row r="363" spans="2:17" x14ac:dyDescent="0.3">
      <c r="B363" s="288"/>
      <c r="C363" s="288"/>
      <c r="D363" s="161"/>
      <c r="E363" s="161"/>
      <c r="F363" s="161"/>
      <c r="G363" s="161"/>
      <c r="H363" s="161"/>
      <c r="I363" s="161"/>
      <c r="J363" s="288"/>
      <c r="K363" s="288"/>
      <c r="L363" s="288"/>
      <c r="M363" s="309"/>
      <c r="N363" s="309"/>
      <c r="O363" s="309"/>
      <c r="P363" s="309"/>
      <c r="Q363" s="288"/>
    </row>
    <row r="364" spans="2:17" x14ac:dyDescent="0.3">
      <c r="B364" s="288"/>
      <c r="C364" s="288"/>
      <c r="D364" s="161"/>
      <c r="E364" s="161"/>
      <c r="F364" s="161"/>
      <c r="G364" s="161"/>
      <c r="H364" s="161"/>
      <c r="I364" s="161"/>
      <c r="J364" s="288"/>
      <c r="K364" s="288"/>
      <c r="L364" s="288"/>
      <c r="M364" s="309"/>
      <c r="N364" s="309"/>
      <c r="O364" s="309"/>
      <c r="P364" s="309"/>
      <c r="Q364" s="288"/>
    </row>
    <row r="365" spans="2:17" x14ac:dyDescent="0.3">
      <c r="B365" s="288"/>
      <c r="C365" s="288"/>
      <c r="D365" s="161"/>
      <c r="E365" s="161"/>
      <c r="F365" s="161"/>
      <c r="G365" s="161"/>
      <c r="H365" s="161"/>
      <c r="I365" s="161"/>
      <c r="J365" s="288"/>
      <c r="K365" s="288"/>
      <c r="L365" s="288"/>
      <c r="M365" s="309"/>
      <c r="N365" s="309"/>
      <c r="O365" s="309"/>
      <c r="P365" s="309"/>
      <c r="Q365" s="288"/>
    </row>
    <row r="366" spans="2:17" x14ac:dyDescent="0.3">
      <c r="B366" s="288"/>
      <c r="C366" s="288"/>
      <c r="D366" s="161"/>
      <c r="E366" s="161"/>
      <c r="F366" s="161"/>
      <c r="G366" s="161"/>
      <c r="H366" s="161"/>
      <c r="I366" s="161"/>
      <c r="J366" s="288"/>
      <c r="K366" s="288"/>
      <c r="L366" s="288"/>
      <c r="M366" s="309"/>
      <c r="N366" s="309"/>
      <c r="O366" s="309"/>
      <c r="P366" s="309"/>
      <c r="Q366" s="288"/>
    </row>
    <row r="367" spans="2:17" x14ac:dyDescent="0.3">
      <c r="B367" s="288"/>
      <c r="C367" s="288"/>
      <c r="D367" s="161"/>
      <c r="E367" s="161"/>
      <c r="F367" s="161"/>
      <c r="G367" s="161"/>
      <c r="H367" s="161"/>
      <c r="I367" s="161"/>
      <c r="J367" s="288"/>
      <c r="K367" s="288"/>
      <c r="L367" s="288"/>
      <c r="M367" s="309"/>
      <c r="N367" s="309"/>
      <c r="O367" s="309"/>
      <c r="P367" s="309"/>
      <c r="Q367" s="288"/>
    </row>
    <row r="368" spans="2:17" x14ac:dyDescent="0.3">
      <c r="B368" s="288"/>
      <c r="C368" s="288"/>
      <c r="D368" s="161"/>
      <c r="E368" s="161"/>
      <c r="F368" s="161"/>
      <c r="G368" s="161"/>
      <c r="H368" s="161"/>
      <c r="I368" s="161"/>
      <c r="J368" s="288"/>
      <c r="K368" s="288"/>
      <c r="L368" s="288"/>
      <c r="M368" s="309"/>
      <c r="N368" s="309"/>
      <c r="O368" s="309"/>
      <c r="P368" s="309"/>
      <c r="Q368" s="288"/>
    </row>
    <row r="369" spans="2:17" x14ac:dyDescent="0.3">
      <c r="B369" s="288"/>
      <c r="C369" s="288"/>
      <c r="D369" s="161"/>
      <c r="E369" s="161"/>
      <c r="F369" s="161"/>
      <c r="G369" s="161"/>
      <c r="H369" s="161"/>
      <c r="I369" s="161"/>
      <c r="J369" s="288"/>
      <c r="K369" s="288"/>
      <c r="L369" s="288"/>
      <c r="M369" s="309"/>
      <c r="N369" s="309"/>
      <c r="O369" s="309"/>
      <c r="P369" s="309"/>
      <c r="Q369" s="288"/>
    </row>
    <row r="370" spans="2:17" x14ac:dyDescent="0.3">
      <c r="B370" s="288"/>
      <c r="C370" s="288"/>
      <c r="D370" s="161"/>
      <c r="E370" s="161"/>
      <c r="F370" s="161"/>
      <c r="G370" s="161"/>
      <c r="H370" s="161"/>
      <c r="I370" s="161"/>
      <c r="J370" s="288"/>
      <c r="K370" s="288"/>
      <c r="L370" s="288"/>
      <c r="M370" s="309"/>
      <c r="N370" s="309"/>
      <c r="O370" s="309"/>
      <c r="P370" s="309"/>
      <c r="Q370" s="288"/>
    </row>
    <row r="371" spans="2:17" x14ac:dyDescent="0.3">
      <c r="B371" s="288"/>
      <c r="C371" s="288"/>
      <c r="D371" s="161"/>
      <c r="E371" s="161"/>
      <c r="F371" s="161"/>
      <c r="G371" s="161"/>
      <c r="H371" s="161"/>
      <c r="I371" s="161"/>
      <c r="J371" s="288"/>
      <c r="K371" s="288"/>
      <c r="L371" s="288"/>
      <c r="M371" s="309"/>
      <c r="N371" s="309"/>
      <c r="O371" s="309"/>
      <c r="P371" s="309"/>
      <c r="Q371" s="288"/>
    </row>
    <row r="372" spans="2:17" x14ac:dyDescent="0.3">
      <c r="B372" s="288"/>
      <c r="C372" s="288"/>
      <c r="D372" s="161"/>
      <c r="E372" s="161"/>
      <c r="F372" s="161"/>
      <c r="G372" s="161"/>
      <c r="H372" s="161"/>
      <c r="I372" s="161"/>
      <c r="J372" s="288"/>
      <c r="K372" s="288"/>
      <c r="L372" s="288"/>
      <c r="M372" s="309"/>
      <c r="N372" s="309"/>
      <c r="O372" s="309"/>
      <c r="P372" s="309"/>
      <c r="Q372" s="288"/>
    </row>
    <row r="373" spans="2:17" x14ac:dyDescent="0.3">
      <c r="B373" s="288"/>
      <c r="C373" s="288"/>
      <c r="D373" s="161"/>
      <c r="E373" s="161"/>
      <c r="F373" s="161"/>
      <c r="G373" s="161"/>
      <c r="H373" s="161"/>
      <c r="I373" s="161"/>
      <c r="J373" s="288"/>
      <c r="K373" s="288"/>
      <c r="L373" s="288"/>
      <c r="M373" s="309"/>
      <c r="N373" s="309"/>
      <c r="O373" s="309"/>
      <c r="P373" s="309"/>
      <c r="Q373" s="288"/>
    </row>
    <row r="374" spans="2:17" x14ac:dyDescent="0.3">
      <c r="B374" s="288"/>
      <c r="C374" s="288"/>
      <c r="D374" s="161"/>
      <c r="E374" s="161"/>
      <c r="F374" s="161"/>
      <c r="G374" s="161"/>
      <c r="H374" s="161"/>
      <c r="I374" s="161"/>
      <c r="J374" s="288"/>
      <c r="K374" s="288"/>
      <c r="L374" s="288"/>
      <c r="M374" s="309"/>
      <c r="N374" s="309"/>
      <c r="O374" s="309"/>
      <c r="P374" s="309"/>
      <c r="Q374" s="288"/>
    </row>
    <row r="375" spans="2:17" x14ac:dyDescent="0.3">
      <c r="B375" s="288"/>
      <c r="C375" s="288"/>
      <c r="D375" s="161"/>
      <c r="E375" s="161"/>
      <c r="F375" s="161"/>
      <c r="G375" s="161"/>
      <c r="H375" s="161"/>
      <c r="I375" s="161"/>
      <c r="J375" s="288"/>
      <c r="K375" s="288"/>
      <c r="L375" s="288"/>
      <c r="M375" s="309"/>
      <c r="N375" s="309"/>
      <c r="O375" s="309"/>
      <c r="P375" s="309"/>
      <c r="Q375" s="288"/>
    </row>
    <row r="376" spans="2:17" x14ac:dyDescent="0.3">
      <c r="B376" s="288"/>
      <c r="C376" s="288"/>
      <c r="D376" s="161"/>
      <c r="E376" s="161"/>
      <c r="F376" s="161"/>
      <c r="G376" s="161"/>
      <c r="H376" s="161"/>
      <c r="I376" s="161"/>
      <c r="J376" s="288"/>
      <c r="K376" s="288"/>
      <c r="L376" s="288"/>
      <c r="M376" s="309"/>
      <c r="N376" s="309"/>
      <c r="O376" s="309"/>
      <c r="P376" s="309"/>
      <c r="Q376" s="288"/>
    </row>
    <row r="377" spans="2:17" x14ac:dyDescent="0.3">
      <c r="B377" s="288"/>
      <c r="C377" s="288"/>
      <c r="D377" s="161"/>
      <c r="E377" s="161"/>
      <c r="F377" s="161"/>
      <c r="G377" s="161"/>
      <c r="H377" s="161"/>
      <c r="I377" s="161"/>
      <c r="J377" s="288"/>
      <c r="K377" s="288"/>
      <c r="L377" s="288"/>
      <c r="M377" s="309"/>
      <c r="N377" s="309"/>
      <c r="O377" s="309"/>
      <c r="P377" s="309"/>
      <c r="Q377" s="288"/>
    </row>
    <row r="378" spans="2:17" x14ac:dyDescent="0.3">
      <c r="B378" s="288"/>
      <c r="C378" s="288"/>
      <c r="D378" s="161"/>
      <c r="E378" s="161"/>
      <c r="F378" s="161"/>
      <c r="G378" s="161"/>
      <c r="H378" s="161"/>
      <c r="I378" s="161"/>
      <c r="J378" s="288"/>
      <c r="K378" s="288"/>
      <c r="L378" s="288"/>
      <c r="M378" s="309"/>
      <c r="N378" s="309"/>
      <c r="O378" s="309"/>
      <c r="P378" s="309"/>
      <c r="Q378" s="288"/>
    </row>
    <row r="379" spans="2:17" x14ac:dyDescent="0.3">
      <c r="B379" s="288"/>
      <c r="C379" s="288"/>
      <c r="D379" s="161"/>
      <c r="E379" s="161"/>
      <c r="F379" s="161"/>
      <c r="G379" s="161"/>
      <c r="H379" s="161"/>
      <c r="I379" s="161"/>
      <c r="J379" s="288"/>
      <c r="K379" s="288"/>
      <c r="L379" s="288"/>
      <c r="M379" s="309"/>
      <c r="N379" s="309"/>
      <c r="O379" s="309"/>
      <c r="P379" s="309"/>
      <c r="Q379" s="288"/>
    </row>
    <row r="380" spans="2:17" x14ac:dyDescent="0.3">
      <c r="B380" s="288"/>
      <c r="C380" s="288"/>
      <c r="D380" s="161"/>
      <c r="E380" s="161"/>
      <c r="F380" s="161"/>
      <c r="G380" s="161"/>
      <c r="H380" s="161"/>
      <c r="I380" s="161"/>
      <c r="J380" s="288"/>
      <c r="K380" s="288"/>
      <c r="L380" s="288"/>
      <c r="M380" s="309"/>
      <c r="N380" s="309"/>
      <c r="O380" s="309"/>
      <c r="P380" s="309"/>
      <c r="Q380" s="288"/>
    </row>
    <row r="381" spans="2:17" x14ac:dyDescent="0.3">
      <c r="B381" s="288"/>
      <c r="C381" s="288"/>
      <c r="D381" s="161"/>
      <c r="E381" s="161"/>
      <c r="F381" s="161"/>
      <c r="G381" s="161"/>
      <c r="H381" s="161"/>
      <c r="I381" s="161"/>
      <c r="J381" s="288"/>
      <c r="K381" s="288"/>
      <c r="L381" s="288"/>
      <c r="M381" s="309"/>
      <c r="N381" s="309"/>
      <c r="O381" s="309"/>
      <c r="P381" s="309"/>
      <c r="Q381" s="288"/>
    </row>
    <row r="382" spans="2:17" x14ac:dyDescent="0.3">
      <c r="B382" s="288"/>
      <c r="C382" s="288"/>
      <c r="D382" s="161"/>
      <c r="E382" s="161"/>
      <c r="F382" s="161"/>
      <c r="G382" s="161"/>
      <c r="H382" s="161"/>
      <c r="I382" s="161"/>
      <c r="J382" s="288"/>
      <c r="K382" s="288"/>
      <c r="L382" s="288"/>
      <c r="M382" s="309"/>
      <c r="N382" s="309"/>
      <c r="O382" s="309"/>
      <c r="P382" s="309"/>
      <c r="Q382" s="288"/>
    </row>
    <row r="383" spans="2:17" x14ac:dyDescent="0.3">
      <c r="B383" s="288"/>
      <c r="C383" s="288"/>
      <c r="D383" s="161"/>
      <c r="E383" s="161"/>
      <c r="F383" s="161"/>
      <c r="G383" s="161"/>
      <c r="H383" s="161"/>
      <c r="I383" s="161"/>
      <c r="J383" s="288"/>
      <c r="K383" s="288"/>
      <c r="L383" s="288"/>
      <c r="M383" s="309"/>
      <c r="N383" s="309"/>
      <c r="O383" s="309"/>
      <c r="P383" s="309"/>
      <c r="Q383" s="288"/>
    </row>
    <row r="384" spans="2:17" x14ac:dyDescent="0.3">
      <c r="B384" s="288"/>
      <c r="C384" s="288"/>
      <c r="D384" s="161"/>
      <c r="E384" s="161"/>
      <c r="F384" s="161"/>
      <c r="G384" s="161"/>
      <c r="H384" s="161"/>
      <c r="I384" s="161"/>
      <c r="J384" s="288"/>
      <c r="K384" s="288"/>
      <c r="L384" s="288"/>
      <c r="M384" s="309"/>
      <c r="N384" s="309"/>
      <c r="O384" s="309"/>
      <c r="P384" s="309"/>
      <c r="Q384" s="288"/>
    </row>
    <row r="385" spans="2:17" x14ac:dyDescent="0.3">
      <c r="B385" s="288"/>
      <c r="C385" s="288"/>
      <c r="D385" s="161"/>
      <c r="E385" s="161"/>
      <c r="F385" s="161"/>
      <c r="G385" s="161"/>
      <c r="H385" s="161"/>
      <c r="I385" s="161"/>
      <c r="J385" s="288"/>
      <c r="K385" s="288"/>
      <c r="L385" s="288"/>
      <c r="M385" s="309"/>
      <c r="N385" s="309"/>
      <c r="O385" s="309"/>
      <c r="P385" s="309"/>
      <c r="Q385" s="288"/>
    </row>
    <row r="386" spans="2:17" x14ac:dyDescent="0.3">
      <c r="B386" s="288"/>
      <c r="C386" s="288"/>
      <c r="D386" s="161"/>
      <c r="E386" s="161"/>
      <c r="F386" s="161"/>
      <c r="G386" s="161"/>
      <c r="H386" s="161"/>
      <c r="I386" s="161"/>
      <c r="J386" s="288"/>
      <c r="K386" s="288"/>
      <c r="L386" s="288"/>
      <c r="M386" s="309"/>
      <c r="N386" s="309"/>
      <c r="O386" s="309"/>
      <c r="P386" s="309"/>
      <c r="Q386" s="288"/>
    </row>
    <row r="387" spans="2:17" x14ac:dyDescent="0.3">
      <c r="B387" s="288"/>
      <c r="C387" s="288"/>
      <c r="D387" s="161"/>
      <c r="E387" s="161"/>
      <c r="F387" s="161"/>
      <c r="G387" s="161"/>
      <c r="H387" s="161"/>
      <c r="I387" s="161"/>
      <c r="J387" s="288"/>
      <c r="K387" s="288"/>
      <c r="L387" s="288"/>
      <c r="M387" s="309"/>
      <c r="N387" s="309"/>
      <c r="O387" s="309"/>
      <c r="P387" s="309"/>
      <c r="Q387" s="288"/>
    </row>
    <row r="388" spans="2:17" x14ac:dyDescent="0.3">
      <c r="B388" s="288"/>
      <c r="C388" s="288"/>
      <c r="D388" s="161"/>
      <c r="E388" s="161"/>
      <c r="F388" s="161"/>
      <c r="G388" s="161"/>
      <c r="H388" s="161"/>
      <c r="I388" s="161"/>
      <c r="J388" s="288"/>
      <c r="K388" s="288"/>
      <c r="L388" s="288"/>
      <c r="M388" s="309"/>
      <c r="N388" s="309"/>
      <c r="O388" s="309"/>
      <c r="P388" s="309"/>
      <c r="Q388" s="288"/>
    </row>
    <row r="389" spans="2:17" x14ac:dyDescent="0.3">
      <c r="B389" s="288"/>
      <c r="C389" s="288"/>
      <c r="D389" s="161"/>
      <c r="E389" s="161"/>
      <c r="F389" s="161"/>
      <c r="G389" s="161"/>
      <c r="H389" s="161"/>
      <c r="I389" s="161"/>
      <c r="J389" s="288"/>
      <c r="K389" s="288"/>
      <c r="L389" s="288"/>
      <c r="M389" s="309"/>
      <c r="N389" s="309"/>
      <c r="O389" s="309"/>
      <c r="P389" s="309"/>
      <c r="Q389" s="288"/>
    </row>
    <row r="390" spans="2:17" x14ac:dyDescent="0.3">
      <c r="B390" s="288"/>
      <c r="C390" s="288"/>
      <c r="D390" s="161"/>
      <c r="E390" s="161"/>
      <c r="F390" s="161"/>
      <c r="G390" s="161"/>
      <c r="H390" s="161"/>
      <c r="I390" s="161"/>
      <c r="J390" s="288"/>
      <c r="K390" s="288"/>
      <c r="L390" s="288"/>
      <c r="M390" s="309"/>
      <c r="N390" s="309"/>
      <c r="O390" s="309"/>
      <c r="P390" s="309"/>
      <c r="Q390" s="288"/>
    </row>
    <row r="391" spans="2:17" x14ac:dyDescent="0.3">
      <c r="B391" s="288"/>
      <c r="C391" s="288"/>
      <c r="D391" s="161"/>
      <c r="E391" s="161"/>
      <c r="F391" s="161"/>
      <c r="G391" s="161"/>
      <c r="H391" s="161"/>
      <c r="I391" s="161"/>
      <c r="J391" s="288"/>
      <c r="K391" s="288"/>
      <c r="L391" s="288"/>
      <c r="M391" s="309"/>
      <c r="N391" s="309"/>
      <c r="O391" s="309"/>
      <c r="P391" s="309"/>
      <c r="Q391" s="288"/>
    </row>
    <row r="392" spans="2:17" x14ac:dyDescent="0.3">
      <c r="B392" s="288"/>
      <c r="C392" s="288"/>
      <c r="D392" s="161"/>
      <c r="E392" s="161"/>
      <c r="F392" s="161"/>
      <c r="G392" s="161"/>
      <c r="H392" s="161"/>
      <c r="I392" s="161"/>
      <c r="J392" s="288"/>
      <c r="K392" s="288"/>
      <c r="L392" s="288"/>
      <c r="M392" s="309"/>
      <c r="N392" s="309"/>
      <c r="O392" s="309"/>
      <c r="P392" s="309"/>
      <c r="Q392" s="288"/>
    </row>
    <row r="393" spans="2:17" x14ac:dyDescent="0.3">
      <c r="B393" s="288"/>
      <c r="C393" s="288"/>
      <c r="D393" s="161"/>
      <c r="E393" s="161"/>
      <c r="F393" s="161"/>
      <c r="G393" s="161"/>
      <c r="H393" s="161"/>
      <c r="I393" s="161"/>
      <c r="J393" s="288"/>
      <c r="K393" s="288"/>
      <c r="L393" s="288"/>
      <c r="M393" s="309"/>
      <c r="N393" s="309"/>
      <c r="O393" s="309"/>
      <c r="P393" s="309"/>
      <c r="Q393" s="288"/>
    </row>
    <row r="394" spans="2:17" x14ac:dyDescent="0.3">
      <c r="B394" s="288"/>
      <c r="C394" s="288"/>
      <c r="D394" s="161"/>
      <c r="E394" s="161"/>
      <c r="F394" s="161"/>
      <c r="G394" s="161"/>
      <c r="H394" s="161"/>
      <c r="I394" s="161"/>
      <c r="J394" s="288"/>
      <c r="K394" s="288"/>
      <c r="L394" s="288"/>
      <c r="M394" s="309"/>
      <c r="N394" s="309"/>
      <c r="O394" s="309"/>
      <c r="P394" s="309"/>
      <c r="Q394" s="288"/>
    </row>
    <row r="395" spans="2:17" x14ac:dyDescent="0.3">
      <c r="B395" s="288"/>
      <c r="C395" s="288"/>
      <c r="D395" s="161"/>
      <c r="E395" s="161"/>
      <c r="F395" s="161"/>
      <c r="G395" s="161"/>
      <c r="H395" s="161"/>
      <c r="I395" s="161"/>
      <c r="J395" s="288"/>
      <c r="K395" s="288"/>
      <c r="L395" s="288"/>
      <c r="M395" s="309"/>
      <c r="N395" s="309"/>
      <c r="O395" s="309"/>
      <c r="P395" s="309"/>
      <c r="Q395" s="288"/>
    </row>
    <row r="396" spans="2:17" x14ac:dyDescent="0.3">
      <c r="B396" s="288"/>
      <c r="C396" s="288"/>
      <c r="D396" s="161"/>
      <c r="E396" s="161"/>
      <c r="F396" s="161"/>
      <c r="G396" s="161"/>
      <c r="H396" s="161"/>
      <c r="I396" s="161"/>
      <c r="J396" s="288"/>
      <c r="K396" s="288"/>
      <c r="L396" s="288"/>
      <c r="M396" s="309"/>
      <c r="N396" s="309"/>
      <c r="O396" s="309"/>
      <c r="P396" s="309"/>
      <c r="Q396" s="288"/>
    </row>
    <row r="397" spans="2:17" x14ac:dyDescent="0.3">
      <c r="B397" s="288"/>
      <c r="C397" s="288"/>
      <c r="D397" s="161"/>
      <c r="E397" s="161"/>
      <c r="F397" s="161"/>
      <c r="G397" s="161"/>
      <c r="H397" s="161"/>
      <c r="I397" s="161"/>
      <c r="J397" s="288"/>
      <c r="K397" s="288"/>
      <c r="L397" s="288"/>
      <c r="M397" s="309"/>
      <c r="N397" s="309"/>
      <c r="O397" s="309"/>
      <c r="P397" s="309"/>
      <c r="Q397" s="288"/>
    </row>
    <row r="398" spans="2:17" x14ac:dyDescent="0.3">
      <c r="B398" s="288"/>
      <c r="C398" s="288"/>
      <c r="D398" s="161"/>
      <c r="E398" s="161"/>
      <c r="F398" s="161"/>
      <c r="G398" s="161"/>
      <c r="H398" s="161"/>
      <c r="I398" s="161"/>
      <c r="J398" s="288"/>
      <c r="K398" s="288"/>
      <c r="L398" s="288"/>
      <c r="M398" s="309"/>
      <c r="N398" s="309"/>
      <c r="O398" s="309"/>
      <c r="P398" s="309"/>
      <c r="Q398" s="288"/>
    </row>
    <row r="399" spans="2:17" x14ac:dyDescent="0.3">
      <c r="B399" s="288"/>
      <c r="C399" s="288"/>
      <c r="D399" s="161"/>
      <c r="E399" s="161"/>
      <c r="F399" s="161"/>
      <c r="G399" s="161"/>
      <c r="H399" s="161"/>
      <c r="I399" s="161"/>
      <c r="J399" s="288"/>
      <c r="K399" s="288"/>
      <c r="L399" s="288"/>
      <c r="M399" s="309"/>
      <c r="N399" s="309"/>
      <c r="O399" s="309"/>
      <c r="P399" s="309"/>
      <c r="Q399" s="288"/>
    </row>
    <row r="400" spans="2:17" x14ac:dyDescent="0.3">
      <c r="B400" s="288"/>
      <c r="C400" s="288"/>
      <c r="D400" s="161"/>
      <c r="E400" s="161"/>
      <c r="F400" s="161"/>
      <c r="G400" s="161"/>
      <c r="H400" s="161"/>
      <c r="I400" s="161"/>
      <c r="J400" s="288"/>
      <c r="K400" s="288"/>
      <c r="L400" s="288"/>
      <c r="M400" s="309"/>
      <c r="N400" s="309"/>
      <c r="O400" s="309"/>
      <c r="P400" s="309"/>
      <c r="Q400" s="288"/>
    </row>
    <row r="401" spans="2:17" x14ac:dyDescent="0.3">
      <c r="B401" s="288"/>
      <c r="C401" s="288"/>
      <c r="D401" s="161"/>
      <c r="E401" s="161"/>
      <c r="F401" s="161"/>
      <c r="G401" s="161"/>
      <c r="H401" s="161"/>
      <c r="I401" s="161"/>
      <c r="J401" s="288"/>
      <c r="K401" s="288"/>
      <c r="L401" s="288"/>
      <c r="M401" s="309"/>
      <c r="N401" s="309"/>
      <c r="O401" s="309"/>
      <c r="P401" s="309"/>
      <c r="Q401" s="288"/>
    </row>
    <row r="402" spans="2:17" x14ac:dyDescent="0.3">
      <c r="B402" s="288"/>
      <c r="C402" s="288"/>
      <c r="D402" s="161"/>
      <c r="E402" s="161"/>
      <c r="F402" s="161"/>
      <c r="G402" s="161"/>
      <c r="H402" s="161"/>
      <c r="I402" s="161"/>
      <c r="J402" s="288"/>
      <c r="K402" s="288"/>
      <c r="L402" s="288"/>
      <c r="M402" s="309"/>
      <c r="N402" s="309"/>
      <c r="O402" s="309"/>
      <c r="P402" s="309"/>
      <c r="Q402" s="288"/>
    </row>
    <row r="403" spans="2:17" x14ac:dyDescent="0.3">
      <c r="B403" s="288"/>
      <c r="C403" s="288"/>
      <c r="D403" s="161"/>
      <c r="E403" s="161"/>
      <c r="F403" s="161"/>
      <c r="G403" s="161"/>
      <c r="H403" s="161"/>
      <c r="I403" s="161"/>
      <c r="J403" s="288"/>
      <c r="K403" s="288"/>
      <c r="L403" s="288"/>
      <c r="M403" s="309"/>
      <c r="N403" s="309"/>
      <c r="O403" s="309"/>
      <c r="P403" s="309"/>
      <c r="Q403" s="288"/>
    </row>
    <row r="404" spans="2:17" x14ac:dyDescent="0.3">
      <c r="B404" s="288"/>
      <c r="C404" s="288"/>
      <c r="D404" s="161"/>
      <c r="E404" s="161"/>
      <c r="F404" s="161"/>
      <c r="G404" s="161"/>
      <c r="H404" s="161"/>
      <c r="I404" s="161"/>
      <c r="J404" s="288"/>
      <c r="K404" s="288"/>
      <c r="L404" s="288"/>
      <c r="M404" s="309"/>
      <c r="N404" s="309"/>
      <c r="O404" s="309"/>
      <c r="P404" s="309"/>
      <c r="Q404" s="288"/>
    </row>
    <row r="405" spans="2:17" x14ac:dyDescent="0.3">
      <c r="B405" s="288"/>
      <c r="C405" s="288"/>
      <c r="D405" s="161"/>
      <c r="E405" s="161"/>
      <c r="F405" s="161"/>
      <c r="G405" s="161"/>
      <c r="H405" s="161"/>
      <c r="I405" s="161"/>
      <c r="J405" s="288"/>
      <c r="K405" s="288"/>
      <c r="L405" s="288"/>
      <c r="M405" s="309"/>
      <c r="N405" s="309"/>
      <c r="O405" s="309"/>
      <c r="P405" s="309"/>
      <c r="Q405" s="288"/>
    </row>
    <row r="406" spans="2:17" x14ac:dyDescent="0.3">
      <c r="B406" s="288"/>
      <c r="C406" s="288"/>
      <c r="D406" s="161"/>
      <c r="E406" s="161"/>
      <c r="F406" s="161"/>
      <c r="G406" s="161"/>
      <c r="H406" s="161"/>
      <c r="I406" s="161"/>
      <c r="J406" s="288"/>
      <c r="K406" s="288"/>
      <c r="L406" s="288"/>
      <c r="M406" s="309"/>
      <c r="N406" s="309"/>
      <c r="O406" s="309"/>
      <c r="P406" s="309"/>
      <c r="Q406" s="288"/>
    </row>
    <row r="407" spans="2:17" x14ac:dyDescent="0.3">
      <c r="B407" s="288"/>
      <c r="C407" s="288"/>
      <c r="D407" s="161"/>
      <c r="E407" s="161"/>
      <c r="F407" s="161"/>
      <c r="G407" s="161"/>
      <c r="H407" s="161"/>
      <c r="I407" s="161"/>
      <c r="J407" s="288"/>
      <c r="K407" s="288"/>
      <c r="L407" s="288"/>
      <c r="M407" s="309"/>
      <c r="N407" s="309"/>
      <c r="O407" s="309"/>
      <c r="P407" s="309"/>
      <c r="Q407" s="288"/>
    </row>
    <row r="408" spans="2:17" x14ac:dyDescent="0.3">
      <c r="B408" s="288"/>
      <c r="C408" s="288"/>
      <c r="D408" s="161"/>
      <c r="E408" s="161"/>
      <c r="F408" s="161"/>
      <c r="G408" s="161"/>
      <c r="H408" s="161"/>
      <c r="I408" s="161"/>
      <c r="J408" s="288"/>
      <c r="K408" s="288"/>
      <c r="L408" s="288"/>
      <c r="M408" s="309"/>
      <c r="N408" s="309"/>
      <c r="O408" s="309"/>
      <c r="P408" s="309"/>
      <c r="Q408" s="288"/>
    </row>
    <row r="409" spans="2:17" x14ac:dyDescent="0.3">
      <c r="B409" s="288"/>
      <c r="C409" s="288"/>
      <c r="D409" s="161"/>
      <c r="E409" s="161"/>
      <c r="F409" s="161"/>
      <c r="G409" s="161"/>
      <c r="H409" s="161"/>
      <c r="I409" s="161"/>
      <c r="J409" s="288"/>
      <c r="K409" s="288"/>
      <c r="L409" s="288"/>
      <c r="M409" s="309"/>
      <c r="N409" s="309"/>
      <c r="O409" s="309"/>
      <c r="P409" s="309"/>
      <c r="Q409" s="288"/>
    </row>
    <row r="410" spans="2:17" x14ac:dyDescent="0.3">
      <c r="B410" s="288"/>
      <c r="C410" s="288"/>
      <c r="D410" s="161"/>
      <c r="E410" s="161"/>
      <c r="F410" s="161"/>
      <c r="G410" s="161"/>
      <c r="H410" s="161"/>
      <c r="I410" s="161"/>
      <c r="J410" s="288"/>
      <c r="K410" s="288"/>
      <c r="L410" s="288"/>
      <c r="M410" s="309"/>
      <c r="N410" s="309"/>
      <c r="O410" s="309"/>
      <c r="P410" s="309"/>
      <c r="Q410" s="288"/>
    </row>
    <row r="411" spans="2:17" x14ac:dyDescent="0.3">
      <c r="B411" s="288"/>
      <c r="C411" s="288"/>
      <c r="D411" s="161"/>
      <c r="E411" s="161"/>
      <c r="F411" s="161"/>
      <c r="G411" s="161"/>
      <c r="H411" s="161"/>
      <c r="I411" s="161"/>
      <c r="J411" s="288"/>
      <c r="K411" s="288"/>
      <c r="L411" s="288"/>
      <c r="M411" s="309"/>
      <c r="N411" s="309"/>
      <c r="O411" s="309"/>
      <c r="P411" s="309"/>
      <c r="Q411" s="288"/>
    </row>
    <row r="412" spans="2:17" x14ac:dyDescent="0.3">
      <c r="B412" s="288"/>
      <c r="C412" s="288"/>
      <c r="D412" s="161"/>
      <c r="E412" s="161"/>
      <c r="F412" s="161"/>
      <c r="G412" s="161"/>
      <c r="H412" s="161"/>
      <c r="I412" s="161"/>
      <c r="J412" s="288"/>
      <c r="K412" s="288"/>
      <c r="L412" s="288"/>
      <c r="M412" s="309"/>
      <c r="N412" s="309"/>
      <c r="O412" s="309"/>
      <c r="P412" s="309"/>
      <c r="Q412" s="288"/>
    </row>
    <row r="413" spans="2:17" x14ac:dyDescent="0.3">
      <c r="B413" s="288"/>
      <c r="C413" s="288"/>
      <c r="D413" s="161"/>
      <c r="E413" s="161"/>
      <c r="F413" s="161"/>
      <c r="G413" s="161"/>
      <c r="H413" s="161"/>
      <c r="I413" s="161"/>
      <c r="J413" s="288"/>
      <c r="K413" s="288"/>
      <c r="L413" s="288"/>
      <c r="M413" s="309"/>
      <c r="N413" s="309"/>
      <c r="O413" s="309"/>
      <c r="P413" s="309"/>
      <c r="Q413" s="288"/>
    </row>
    <row r="414" spans="2:17" x14ac:dyDescent="0.3">
      <c r="B414" s="288"/>
      <c r="C414" s="288"/>
      <c r="D414" s="161"/>
      <c r="E414" s="161"/>
      <c r="F414" s="161"/>
      <c r="G414" s="161"/>
      <c r="H414" s="161"/>
      <c r="I414" s="161"/>
      <c r="J414" s="288"/>
      <c r="K414" s="288"/>
      <c r="L414" s="288"/>
      <c r="M414" s="309"/>
      <c r="N414" s="309"/>
      <c r="O414" s="309"/>
      <c r="P414" s="309"/>
      <c r="Q414" s="288"/>
    </row>
    <row r="415" spans="2:17" x14ac:dyDescent="0.3">
      <c r="D415" s="20"/>
      <c r="E415" s="165"/>
      <c r="F415" s="20"/>
      <c r="G415" s="165"/>
      <c r="H415" s="161"/>
      <c r="I415" s="165"/>
    </row>
    <row r="416" spans="2:17" x14ac:dyDescent="0.3">
      <c r="D416" s="20"/>
      <c r="E416" s="165"/>
      <c r="F416" s="20"/>
      <c r="G416" s="165"/>
      <c r="H416" s="161"/>
      <c r="I416" s="165"/>
    </row>
    <row r="417" spans="4:9" x14ac:dyDescent="0.3">
      <c r="D417" s="20"/>
      <c r="E417" s="165"/>
      <c r="F417" s="20"/>
      <c r="G417" s="165"/>
      <c r="H417" s="161"/>
      <c r="I417" s="165"/>
    </row>
    <row r="418" spans="4:9" x14ac:dyDescent="0.3">
      <c r="D418" s="20"/>
      <c r="E418" s="165"/>
      <c r="F418" s="20"/>
      <c r="G418" s="165"/>
      <c r="H418" s="161"/>
      <c r="I418" s="165"/>
    </row>
    <row r="419" spans="4:9" x14ac:dyDescent="0.3">
      <c r="D419" s="20"/>
      <c r="E419" s="165"/>
      <c r="F419" s="20"/>
      <c r="G419" s="165"/>
      <c r="H419" s="161"/>
      <c r="I419" s="165"/>
    </row>
    <row r="420" spans="4:9" x14ac:dyDescent="0.3">
      <c r="D420" s="20"/>
      <c r="E420" s="165"/>
      <c r="F420" s="20"/>
      <c r="G420" s="165"/>
      <c r="H420" s="161"/>
      <c r="I420" s="165"/>
    </row>
    <row r="421" spans="4:9" x14ac:dyDescent="0.3">
      <c r="D421" s="20"/>
      <c r="E421" s="165"/>
      <c r="F421" s="20"/>
      <c r="G421" s="165"/>
      <c r="H421" s="161"/>
      <c r="I421" s="165"/>
    </row>
  </sheetData>
  <sheetProtection formatCells="0" formatColumns="0" formatRows="0"/>
  <mergeCells count="41">
    <mergeCell ref="C147:Q147"/>
    <mergeCell ref="C157:Q157"/>
    <mergeCell ref="B193:B207"/>
    <mergeCell ref="C189:L189"/>
    <mergeCell ref="C202:D202"/>
    <mergeCell ref="C182:C183"/>
    <mergeCell ref="J182:J183"/>
    <mergeCell ref="J190:J191"/>
    <mergeCell ref="L190:L191"/>
    <mergeCell ref="C199:D199"/>
    <mergeCell ref="C181:J181"/>
    <mergeCell ref="K182:K183"/>
    <mergeCell ref="I182:I183"/>
    <mergeCell ref="G182:G183"/>
    <mergeCell ref="E182:E183"/>
    <mergeCell ref="B2:F2"/>
    <mergeCell ref="C24:Q24"/>
    <mergeCell ref="C15:Q15"/>
    <mergeCell ref="C32:Q32"/>
    <mergeCell ref="B9:Q9"/>
    <mergeCell ref="C41:Q41"/>
    <mergeCell ref="C14:Q14"/>
    <mergeCell ref="C50:Q50"/>
    <mergeCell ref="C51:Q51"/>
    <mergeCell ref="B6:Q6"/>
    <mergeCell ref="C58:Q58"/>
    <mergeCell ref="C67:Q67"/>
    <mergeCell ref="C75:Q75"/>
    <mergeCell ref="C84:Q84"/>
    <mergeCell ref="C85:Q85"/>
    <mergeCell ref="C95:Q95"/>
    <mergeCell ref="C105:Q105"/>
    <mergeCell ref="C126:Q126"/>
    <mergeCell ref="C115:Q115"/>
    <mergeCell ref="C137:Q137"/>
    <mergeCell ref="C127:Q127"/>
    <mergeCell ref="M181:P181"/>
    <mergeCell ref="M182:M183"/>
    <mergeCell ref="O182:O183"/>
    <mergeCell ref="P182:P183"/>
    <mergeCell ref="N182:N183"/>
  </mergeCells>
  <conditionalFormatting sqref="D198:E198">
    <cfRule type="cellIs" dxfId="39" priority="46" operator="lessThan">
      <formula>0.15</formula>
    </cfRule>
  </conditionalFormatting>
  <conditionalFormatting sqref="D201:E201">
    <cfRule type="cellIs" dxfId="38" priority="44" operator="lessThan">
      <formula>0.05</formula>
    </cfRule>
  </conditionalFormatting>
  <conditionalFormatting sqref="L195:P195">
    <cfRule type="cellIs" dxfId="37" priority="1" operator="greaterThan">
      <formula>1</formula>
    </cfRule>
  </conditionalFormatting>
  <dataValidations xWindow="431" yWindow="475" count="7">
    <dataValidation allowBlank="1" showInputMessage="1" showErrorMessage="1" prompt="% Towards Gender Equality and Women's Empowerment Must be Higher than 15%_x000a_" sqref="D198:K198" xr:uid="{00000000-0002-0000-0000-000000000000}"/>
    <dataValidation allowBlank="1" showInputMessage="1" showErrorMessage="1" prompt="M&amp;E Budget Cannot be Less than 5%_x000a_" sqref="D201:K201" xr:uid="{00000000-0002-0000-0000-000001000000}"/>
    <dataValidation allowBlank="1" showInputMessage="1" showErrorMessage="1" prompt="Insert *text* description of Outcome here" sqref="C14:Q14 C50:Q50 C84:Q84 C126:Q126" xr:uid="{00000000-0002-0000-0000-000002000000}"/>
    <dataValidation allowBlank="1" showInputMessage="1" showErrorMessage="1" prompt="Insert *text* description of Output here" sqref="C15 C24 C32 C41 C51 C58 C67 C75 C85 C95 C105 C115 C127 C137 C147 C157" xr:uid="{00000000-0002-0000-0000-000003000000}"/>
    <dataValidation allowBlank="1" showInputMessage="1" showErrorMessage="1" prompt="Insert *text* description of Activity here" sqref="C16 C25 C33 C42 C59 C76 C86 C96 C106 C116 C128 C138 C148 C158"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00:K200" xr:uid="{00000000-0002-0000-0000-000006000000}"/>
  </dataValidations>
  <pageMargins left="0.7" right="0.7" top="0.75" bottom="0.75" header="0.3" footer="0.3"/>
  <pageSetup scale="50" orientation="landscape" r:id="rId1"/>
  <rowBreaks count="2" manualBreakCount="2">
    <brk id="58" max="16383" man="1"/>
    <brk id="180"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57" t="s">
        <v>24</v>
      </c>
      <c r="B1" s="58" t="s">
        <v>25</v>
      </c>
    </row>
    <row r="2" spans="1:2" x14ac:dyDescent="0.3">
      <c r="A2" s="59" t="s">
        <v>26</v>
      </c>
      <c r="B2" s="60" t="s">
        <v>27</v>
      </c>
    </row>
    <row r="3" spans="1:2" x14ac:dyDescent="0.3">
      <c r="A3" s="59" t="s">
        <v>28</v>
      </c>
      <c r="B3" s="60" t="s">
        <v>29</v>
      </c>
    </row>
    <row r="4" spans="1:2" x14ac:dyDescent="0.3">
      <c r="A4" s="59" t="s">
        <v>30</v>
      </c>
      <c r="B4" s="60" t="s">
        <v>31</v>
      </c>
    </row>
    <row r="5" spans="1:2" x14ac:dyDescent="0.3">
      <c r="A5" s="59" t="s">
        <v>32</v>
      </c>
      <c r="B5" s="60" t="s">
        <v>33</v>
      </c>
    </row>
    <row r="6" spans="1:2" x14ac:dyDescent="0.3">
      <c r="A6" s="59" t="s">
        <v>34</v>
      </c>
      <c r="B6" s="60" t="s">
        <v>35</v>
      </c>
    </row>
    <row r="7" spans="1:2" x14ac:dyDescent="0.3">
      <c r="A7" s="59" t="s">
        <v>36</v>
      </c>
      <c r="B7" s="60" t="s">
        <v>37</v>
      </c>
    </row>
    <row r="8" spans="1:2" x14ac:dyDescent="0.3">
      <c r="A8" s="59" t="s">
        <v>38</v>
      </c>
      <c r="B8" s="60" t="s">
        <v>39</v>
      </c>
    </row>
    <row r="9" spans="1:2" x14ac:dyDescent="0.3">
      <c r="A9" s="59" t="s">
        <v>40</v>
      </c>
      <c r="B9" s="60" t="s">
        <v>41</v>
      </c>
    </row>
    <row r="10" spans="1:2" x14ac:dyDescent="0.3">
      <c r="A10" s="59" t="s">
        <v>42</v>
      </c>
      <c r="B10" s="60" t="s">
        <v>43</v>
      </c>
    </row>
    <row r="11" spans="1:2" x14ac:dyDescent="0.3">
      <c r="A11" s="59" t="s">
        <v>44</v>
      </c>
      <c r="B11" s="60" t="s">
        <v>45</v>
      </c>
    </row>
    <row r="12" spans="1:2" x14ac:dyDescent="0.3">
      <c r="A12" s="59" t="s">
        <v>46</v>
      </c>
      <c r="B12" s="60" t="s">
        <v>47</v>
      </c>
    </row>
    <row r="13" spans="1:2" x14ac:dyDescent="0.3">
      <c r="A13" s="59" t="s">
        <v>48</v>
      </c>
      <c r="B13" s="60" t="s">
        <v>49</v>
      </c>
    </row>
    <row r="14" spans="1:2" x14ac:dyDescent="0.3">
      <c r="A14" s="59" t="s">
        <v>50</v>
      </c>
      <c r="B14" s="60" t="s">
        <v>51</v>
      </c>
    </row>
    <row r="15" spans="1:2" x14ac:dyDescent="0.3">
      <c r="A15" s="59" t="s">
        <v>52</v>
      </c>
      <c r="B15" s="60" t="s">
        <v>53</v>
      </c>
    </row>
    <row r="16" spans="1:2" x14ac:dyDescent="0.3">
      <c r="A16" s="59" t="s">
        <v>54</v>
      </c>
      <c r="B16" s="60" t="s">
        <v>55</v>
      </c>
    </row>
    <row r="17" spans="1:2" x14ac:dyDescent="0.3">
      <c r="A17" s="59" t="s">
        <v>56</v>
      </c>
      <c r="B17" s="60" t="s">
        <v>57</v>
      </c>
    </row>
    <row r="18" spans="1:2" x14ac:dyDescent="0.3">
      <c r="A18" s="59" t="s">
        <v>58</v>
      </c>
      <c r="B18" s="60" t="s">
        <v>59</v>
      </c>
    </row>
    <row r="19" spans="1:2" x14ac:dyDescent="0.3">
      <c r="A19" s="59" t="s">
        <v>60</v>
      </c>
      <c r="B19" s="60" t="s">
        <v>61</v>
      </c>
    </row>
    <row r="20" spans="1:2" x14ac:dyDescent="0.3">
      <c r="A20" s="59" t="s">
        <v>62</v>
      </c>
      <c r="B20" s="60" t="s">
        <v>63</v>
      </c>
    </row>
    <row r="21" spans="1:2" x14ac:dyDescent="0.3">
      <c r="A21" s="59" t="s">
        <v>64</v>
      </c>
      <c r="B21" s="60" t="s">
        <v>65</v>
      </c>
    </row>
    <row r="22" spans="1:2" x14ac:dyDescent="0.3">
      <c r="A22" s="59" t="s">
        <v>66</v>
      </c>
      <c r="B22" s="60" t="s">
        <v>67</v>
      </c>
    </row>
    <row r="23" spans="1:2" x14ac:dyDescent="0.3">
      <c r="A23" s="59" t="s">
        <v>68</v>
      </c>
      <c r="B23" s="60" t="s">
        <v>69</v>
      </c>
    </row>
    <row r="24" spans="1:2" x14ac:dyDescent="0.3">
      <c r="A24" s="59" t="s">
        <v>70</v>
      </c>
      <c r="B24" s="60" t="s">
        <v>71</v>
      </c>
    </row>
    <row r="25" spans="1:2" x14ac:dyDescent="0.3">
      <c r="A25" s="59" t="s">
        <v>72</v>
      </c>
      <c r="B25" s="60" t="s">
        <v>73</v>
      </c>
    </row>
    <row r="26" spans="1:2" x14ac:dyDescent="0.3">
      <c r="A26" s="59" t="s">
        <v>74</v>
      </c>
      <c r="B26" s="60" t="s">
        <v>75</v>
      </c>
    </row>
    <row r="27" spans="1:2" x14ac:dyDescent="0.3">
      <c r="A27" s="59" t="s">
        <v>76</v>
      </c>
      <c r="B27" s="60" t="s">
        <v>77</v>
      </c>
    </row>
    <row r="28" spans="1:2" x14ac:dyDescent="0.3">
      <c r="A28" s="59" t="s">
        <v>78</v>
      </c>
      <c r="B28" s="60" t="s">
        <v>79</v>
      </c>
    </row>
    <row r="29" spans="1:2" x14ac:dyDescent="0.3">
      <c r="A29" s="59" t="s">
        <v>80</v>
      </c>
      <c r="B29" s="60" t="s">
        <v>81</v>
      </c>
    </row>
    <row r="30" spans="1:2" x14ac:dyDescent="0.3">
      <c r="A30" s="59" t="s">
        <v>82</v>
      </c>
      <c r="B30" s="60" t="s">
        <v>83</v>
      </c>
    </row>
    <row r="31" spans="1:2" x14ac:dyDescent="0.3">
      <c r="A31" s="59" t="s">
        <v>84</v>
      </c>
      <c r="B31" s="60" t="s">
        <v>85</v>
      </c>
    </row>
    <row r="32" spans="1:2" x14ac:dyDescent="0.3">
      <c r="A32" s="59" t="s">
        <v>86</v>
      </c>
      <c r="B32" s="60" t="s">
        <v>87</v>
      </c>
    </row>
    <row r="33" spans="1:2" x14ac:dyDescent="0.3">
      <c r="A33" s="59" t="s">
        <v>88</v>
      </c>
      <c r="B33" s="60" t="s">
        <v>89</v>
      </c>
    </row>
    <row r="34" spans="1:2" x14ac:dyDescent="0.3">
      <c r="A34" s="59" t="s">
        <v>90</v>
      </c>
      <c r="B34" s="60" t="s">
        <v>91</v>
      </c>
    </row>
    <row r="35" spans="1:2" x14ac:dyDescent="0.3">
      <c r="A35" s="59" t="s">
        <v>92</v>
      </c>
      <c r="B35" s="60" t="s">
        <v>93</v>
      </c>
    </row>
    <row r="36" spans="1:2" x14ac:dyDescent="0.3">
      <c r="A36" s="59" t="s">
        <v>94</v>
      </c>
      <c r="B36" s="60" t="s">
        <v>95</v>
      </c>
    </row>
    <row r="37" spans="1:2" x14ac:dyDescent="0.3">
      <c r="A37" s="59" t="s">
        <v>96</v>
      </c>
      <c r="B37" s="60" t="s">
        <v>97</v>
      </c>
    </row>
    <row r="38" spans="1:2" x14ac:dyDescent="0.3">
      <c r="A38" s="59" t="s">
        <v>98</v>
      </c>
      <c r="B38" s="60" t="s">
        <v>99</v>
      </c>
    </row>
    <row r="39" spans="1:2" x14ac:dyDescent="0.3">
      <c r="A39" s="59" t="s">
        <v>100</v>
      </c>
      <c r="B39" s="60" t="s">
        <v>101</v>
      </c>
    </row>
    <row r="40" spans="1:2" x14ac:dyDescent="0.3">
      <c r="A40" s="59" t="s">
        <v>102</v>
      </c>
      <c r="B40" s="60" t="s">
        <v>103</v>
      </c>
    </row>
    <row r="41" spans="1:2" x14ac:dyDescent="0.3">
      <c r="A41" s="59" t="s">
        <v>104</v>
      </c>
      <c r="B41" s="60" t="s">
        <v>105</v>
      </c>
    </row>
    <row r="42" spans="1:2" x14ac:dyDescent="0.3">
      <c r="A42" s="59" t="s">
        <v>106</v>
      </c>
      <c r="B42" s="60" t="s">
        <v>107</v>
      </c>
    </row>
    <row r="43" spans="1:2" x14ac:dyDescent="0.3">
      <c r="A43" s="59" t="s">
        <v>108</v>
      </c>
      <c r="B43" s="60" t="s">
        <v>109</v>
      </c>
    </row>
    <row r="44" spans="1:2" x14ac:dyDescent="0.3">
      <c r="A44" s="59" t="s">
        <v>110</v>
      </c>
      <c r="B44" s="60" t="s">
        <v>111</v>
      </c>
    </row>
    <row r="45" spans="1:2" x14ac:dyDescent="0.3">
      <c r="A45" s="59" t="s">
        <v>112</v>
      </c>
      <c r="B45" s="60" t="s">
        <v>113</v>
      </c>
    </row>
    <row r="46" spans="1:2" x14ac:dyDescent="0.3">
      <c r="A46" s="59" t="s">
        <v>114</v>
      </c>
      <c r="B46" s="60" t="s">
        <v>115</v>
      </c>
    </row>
    <row r="47" spans="1:2" x14ac:dyDescent="0.3">
      <c r="A47" s="59" t="s">
        <v>116</v>
      </c>
      <c r="B47" s="60" t="s">
        <v>117</v>
      </c>
    </row>
    <row r="48" spans="1:2" x14ac:dyDescent="0.3">
      <c r="A48" s="59" t="s">
        <v>118</v>
      </c>
      <c r="B48" s="60" t="s">
        <v>119</v>
      </c>
    </row>
    <row r="49" spans="1:2" x14ac:dyDescent="0.3">
      <c r="A49" s="59" t="s">
        <v>120</v>
      </c>
      <c r="B49" s="60" t="s">
        <v>121</v>
      </c>
    </row>
    <row r="50" spans="1:2" x14ac:dyDescent="0.3">
      <c r="A50" s="59" t="s">
        <v>122</v>
      </c>
      <c r="B50" s="60" t="s">
        <v>123</v>
      </c>
    </row>
    <row r="51" spans="1:2" x14ac:dyDescent="0.3">
      <c r="A51" s="59" t="s">
        <v>124</v>
      </c>
      <c r="B51" s="60" t="s">
        <v>125</v>
      </c>
    </row>
    <row r="52" spans="1:2" x14ac:dyDescent="0.3">
      <c r="A52" s="59" t="s">
        <v>126</v>
      </c>
      <c r="B52" s="60" t="s">
        <v>127</v>
      </c>
    </row>
    <row r="53" spans="1:2" x14ac:dyDescent="0.3">
      <c r="A53" s="59" t="s">
        <v>128</v>
      </c>
      <c r="B53" s="60" t="s">
        <v>129</v>
      </c>
    </row>
    <row r="54" spans="1:2" x14ac:dyDescent="0.3">
      <c r="A54" s="59" t="s">
        <v>130</v>
      </c>
      <c r="B54" s="60" t="s">
        <v>131</v>
      </c>
    </row>
    <row r="55" spans="1:2" x14ac:dyDescent="0.3">
      <c r="A55" s="59" t="s">
        <v>132</v>
      </c>
      <c r="B55" s="60" t="s">
        <v>133</v>
      </c>
    </row>
    <row r="56" spans="1:2" x14ac:dyDescent="0.3">
      <c r="A56" s="59" t="s">
        <v>134</v>
      </c>
      <c r="B56" s="60" t="s">
        <v>135</v>
      </c>
    </row>
    <row r="57" spans="1:2" x14ac:dyDescent="0.3">
      <c r="A57" s="59" t="s">
        <v>136</v>
      </c>
      <c r="B57" s="60" t="s">
        <v>137</v>
      </c>
    </row>
    <row r="58" spans="1:2" x14ac:dyDescent="0.3">
      <c r="A58" s="59" t="s">
        <v>138</v>
      </c>
      <c r="B58" s="60" t="s">
        <v>139</v>
      </c>
    </row>
    <row r="59" spans="1:2" x14ac:dyDescent="0.3">
      <c r="A59" s="59" t="s">
        <v>140</v>
      </c>
      <c r="B59" s="60" t="s">
        <v>141</v>
      </c>
    </row>
    <row r="60" spans="1:2" x14ac:dyDescent="0.3">
      <c r="A60" s="59" t="s">
        <v>142</v>
      </c>
      <c r="B60" s="60" t="s">
        <v>143</v>
      </c>
    </row>
    <row r="61" spans="1:2" x14ac:dyDescent="0.3">
      <c r="A61" s="59" t="s">
        <v>144</v>
      </c>
      <c r="B61" s="60" t="s">
        <v>145</v>
      </c>
    </row>
    <row r="62" spans="1:2" x14ac:dyDescent="0.3">
      <c r="A62" s="59" t="s">
        <v>146</v>
      </c>
      <c r="B62" s="60" t="s">
        <v>147</v>
      </c>
    </row>
    <row r="63" spans="1:2" x14ac:dyDescent="0.3">
      <c r="A63" s="59" t="s">
        <v>148</v>
      </c>
      <c r="B63" s="60" t="s">
        <v>149</v>
      </c>
    </row>
    <row r="64" spans="1:2" x14ac:dyDescent="0.3">
      <c r="A64" s="59" t="s">
        <v>150</v>
      </c>
      <c r="B64" s="60" t="s">
        <v>151</v>
      </c>
    </row>
    <row r="65" spans="1:2" x14ac:dyDescent="0.3">
      <c r="A65" s="59" t="s">
        <v>152</v>
      </c>
      <c r="B65" s="60" t="s">
        <v>153</v>
      </c>
    </row>
    <row r="66" spans="1:2" x14ac:dyDescent="0.3">
      <c r="A66" s="59" t="s">
        <v>154</v>
      </c>
      <c r="B66" s="60" t="s">
        <v>155</v>
      </c>
    </row>
    <row r="67" spans="1:2" x14ac:dyDescent="0.3">
      <c r="A67" s="59" t="s">
        <v>156</v>
      </c>
      <c r="B67" s="60" t="s">
        <v>157</v>
      </c>
    </row>
    <row r="68" spans="1:2" x14ac:dyDescent="0.3">
      <c r="A68" s="59" t="s">
        <v>158</v>
      </c>
      <c r="B68" s="60" t="s">
        <v>159</v>
      </c>
    </row>
    <row r="69" spans="1:2" x14ac:dyDescent="0.3">
      <c r="A69" s="59" t="s">
        <v>160</v>
      </c>
      <c r="B69" s="60" t="s">
        <v>161</v>
      </c>
    </row>
    <row r="70" spans="1:2" x14ac:dyDescent="0.3">
      <c r="A70" s="59" t="s">
        <v>162</v>
      </c>
      <c r="B70" s="60" t="s">
        <v>163</v>
      </c>
    </row>
    <row r="71" spans="1:2" x14ac:dyDescent="0.3">
      <c r="A71" s="59" t="s">
        <v>164</v>
      </c>
      <c r="B71" s="60" t="s">
        <v>165</v>
      </c>
    </row>
    <row r="72" spans="1:2" x14ac:dyDescent="0.3">
      <c r="A72" s="59" t="s">
        <v>166</v>
      </c>
      <c r="B72" s="60" t="s">
        <v>167</v>
      </c>
    </row>
    <row r="73" spans="1:2" x14ac:dyDescent="0.3">
      <c r="A73" s="59" t="s">
        <v>168</v>
      </c>
      <c r="B73" s="60" t="s">
        <v>169</v>
      </c>
    </row>
    <row r="74" spans="1:2" x14ac:dyDescent="0.3">
      <c r="A74" s="59" t="s">
        <v>170</v>
      </c>
      <c r="B74" s="60" t="s">
        <v>171</v>
      </c>
    </row>
    <row r="75" spans="1:2" x14ac:dyDescent="0.3">
      <c r="A75" s="59" t="s">
        <v>172</v>
      </c>
      <c r="B75" s="61" t="s">
        <v>173</v>
      </c>
    </row>
    <row r="76" spans="1:2" x14ac:dyDescent="0.3">
      <c r="A76" s="59" t="s">
        <v>174</v>
      </c>
      <c r="B76" s="61" t="s">
        <v>175</v>
      </c>
    </row>
    <row r="77" spans="1:2" x14ac:dyDescent="0.3">
      <c r="A77" s="59" t="s">
        <v>176</v>
      </c>
      <c r="B77" s="61" t="s">
        <v>177</v>
      </c>
    </row>
    <row r="78" spans="1:2" x14ac:dyDescent="0.3">
      <c r="A78" s="59" t="s">
        <v>178</v>
      </c>
      <c r="B78" s="61" t="s">
        <v>179</v>
      </c>
    </row>
    <row r="79" spans="1:2" x14ac:dyDescent="0.3">
      <c r="A79" s="59" t="s">
        <v>180</v>
      </c>
      <c r="B79" s="61" t="s">
        <v>181</v>
      </c>
    </row>
    <row r="80" spans="1:2" x14ac:dyDescent="0.3">
      <c r="A80" s="59" t="s">
        <v>182</v>
      </c>
      <c r="B80" s="61" t="s">
        <v>183</v>
      </c>
    </row>
    <row r="81" spans="1:2" x14ac:dyDescent="0.3">
      <c r="A81" s="59" t="s">
        <v>184</v>
      </c>
      <c r="B81" s="61" t="s">
        <v>185</v>
      </c>
    </row>
    <row r="82" spans="1:2" x14ac:dyDescent="0.3">
      <c r="A82" s="59" t="s">
        <v>186</v>
      </c>
      <c r="B82" s="61" t="s">
        <v>187</v>
      </c>
    </row>
    <row r="83" spans="1:2" x14ac:dyDescent="0.3">
      <c r="A83" s="59" t="s">
        <v>188</v>
      </c>
      <c r="B83" s="61" t="s">
        <v>189</v>
      </c>
    </row>
    <row r="84" spans="1:2" x14ac:dyDescent="0.3">
      <c r="A84" s="59" t="s">
        <v>190</v>
      </c>
      <c r="B84" s="61" t="s">
        <v>191</v>
      </c>
    </row>
    <row r="85" spans="1:2" x14ac:dyDescent="0.3">
      <c r="A85" s="59" t="s">
        <v>192</v>
      </c>
      <c r="B85" s="61" t="s">
        <v>193</v>
      </c>
    </row>
    <row r="86" spans="1:2" x14ac:dyDescent="0.3">
      <c r="A86" s="59" t="s">
        <v>194</v>
      </c>
      <c r="B86" s="61" t="s">
        <v>195</v>
      </c>
    </row>
    <row r="87" spans="1:2" x14ac:dyDescent="0.3">
      <c r="A87" s="59" t="s">
        <v>196</v>
      </c>
      <c r="B87" s="61" t="s">
        <v>197</v>
      </c>
    </row>
    <row r="88" spans="1:2" x14ac:dyDescent="0.3">
      <c r="A88" s="59" t="s">
        <v>198</v>
      </c>
      <c r="B88" s="61" t="s">
        <v>199</v>
      </c>
    </row>
    <row r="89" spans="1:2" x14ac:dyDescent="0.3">
      <c r="A89" s="59" t="s">
        <v>200</v>
      </c>
      <c r="B89" s="61" t="s">
        <v>201</v>
      </c>
    </row>
    <row r="90" spans="1:2" x14ac:dyDescent="0.3">
      <c r="A90" s="59" t="s">
        <v>202</v>
      </c>
      <c r="B90" s="61" t="s">
        <v>203</v>
      </c>
    </row>
    <row r="91" spans="1:2" x14ac:dyDescent="0.3">
      <c r="A91" s="59" t="s">
        <v>204</v>
      </c>
      <c r="B91" s="61" t="s">
        <v>205</v>
      </c>
    </row>
    <row r="92" spans="1:2" x14ac:dyDescent="0.3">
      <c r="A92" s="59" t="s">
        <v>206</v>
      </c>
      <c r="B92" s="61" t="s">
        <v>207</v>
      </c>
    </row>
    <row r="93" spans="1:2" x14ac:dyDescent="0.3">
      <c r="A93" s="59" t="s">
        <v>208</v>
      </c>
      <c r="B93" s="61" t="s">
        <v>209</v>
      </c>
    </row>
    <row r="94" spans="1:2" x14ac:dyDescent="0.3">
      <c r="A94" s="59" t="s">
        <v>210</v>
      </c>
      <c r="B94" s="61" t="s">
        <v>211</v>
      </c>
    </row>
    <row r="95" spans="1:2" x14ac:dyDescent="0.3">
      <c r="A95" s="59" t="s">
        <v>212</v>
      </c>
      <c r="B95" s="61" t="s">
        <v>213</v>
      </c>
    </row>
    <row r="96" spans="1:2" x14ac:dyDescent="0.3">
      <c r="A96" s="59" t="s">
        <v>214</v>
      </c>
      <c r="B96" s="61" t="s">
        <v>215</v>
      </c>
    </row>
    <row r="97" spans="1:2" x14ac:dyDescent="0.3">
      <c r="A97" s="59" t="s">
        <v>216</v>
      </c>
      <c r="B97" s="61" t="s">
        <v>217</v>
      </c>
    </row>
    <row r="98" spans="1:2" x14ac:dyDescent="0.3">
      <c r="A98" s="59" t="s">
        <v>218</v>
      </c>
      <c r="B98" s="61" t="s">
        <v>219</v>
      </c>
    </row>
    <row r="99" spans="1:2" x14ac:dyDescent="0.3">
      <c r="A99" s="59" t="s">
        <v>220</v>
      </c>
      <c r="B99" s="61" t="s">
        <v>221</v>
      </c>
    </row>
    <row r="100" spans="1:2" x14ac:dyDescent="0.3">
      <c r="A100" s="59" t="s">
        <v>222</v>
      </c>
      <c r="B100" s="61" t="s">
        <v>223</v>
      </c>
    </row>
    <row r="101" spans="1:2" x14ac:dyDescent="0.3">
      <c r="A101" s="59" t="s">
        <v>224</v>
      </c>
      <c r="B101" s="61" t="s">
        <v>225</v>
      </c>
    </row>
    <row r="102" spans="1:2" x14ac:dyDescent="0.3">
      <c r="A102" s="59" t="s">
        <v>226</v>
      </c>
      <c r="B102" s="61" t="s">
        <v>227</v>
      </c>
    </row>
    <row r="103" spans="1:2" x14ac:dyDescent="0.3">
      <c r="A103" s="59" t="s">
        <v>228</v>
      </c>
      <c r="B103" s="61" t="s">
        <v>229</v>
      </c>
    </row>
    <row r="104" spans="1:2" x14ac:dyDescent="0.3">
      <c r="A104" s="59" t="s">
        <v>230</v>
      </c>
      <c r="B104" s="61" t="s">
        <v>231</v>
      </c>
    </row>
    <row r="105" spans="1:2" x14ac:dyDescent="0.3">
      <c r="A105" s="59" t="s">
        <v>232</v>
      </c>
      <c r="B105" s="61" t="s">
        <v>233</v>
      </c>
    </row>
    <row r="106" spans="1:2" x14ac:dyDescent="0.3">
      <c r="A106" s="59" t="s">
        <v>234</v>
      </c>
      <c r="B106" s="61" t="s">
        <v>235</v>
      </c>
    </row>
    <row r="107" spans="1:2" x14ac:dyDescent="0.3">
      <c r="A107" s="59" t="s">
        <v>236</v>
      </c>
      <c r="B107" s="61" t="s">
        <v>237</v>
      </c>
    </row>
    <row r="108" spans="1:2" x14ac:dyDescent="0.3">
      <c r="A108" s="59" t="s">
        <v>238</v>
      </c>
      <c r="B108" s="61" t="s">
        <v>239</v>
      </c>
    </row>
    <row r="109" spans="1:2" x14ac:dyDescent="0.3">
      <c r="A109" s="59" t="s">
        <v>240</v>
      </c>
      <c r="B109" s="61" t="s">
        <v>241</v>
      </c>
    </row>
    <row r="110" spans="1:2" x14ac:dyDescent="0.3">
      <c r="A110" s="59" t="s">
        <v>242</v>
      </c>
      <c r="B110" s="61" t="s">
        <v>243</v>
      </c>
    </row>
    <row r="111" spans="1:2" x14ac:dyDescent="0.3">
      <c r="A111" s="59" t="s">
        <v>244</v>
      </c>
      <c r="B111" s="61" t="s">
        <v>245</v>
      </c>
    </row>
    <row r="112" spans="1:2" x14ac:dyDescent="0.3">
      <c r="A112" s="59" t="s">
        <v>246</v>
      </c>
      <c r="B112" s="61" t="s">
        <v>247</v>
      </c>
    </row>
    <row r="113" spans="1:2" x14ac:dyDescent="0.3">
      <c r="A113" s="59" t="s">
        <v>248</v>
      </c>
      <c r="B113" s="61" t="s">
        <v>249</v>
      </c>
    </row>
    <row r="114" spans="1:2" x14ac:dyDescent="0.3">
      <c r="A114" s="59" t="s">
        <v>250</v>
      </c>
      <c r="B114" s="61" t="s">
        <v>251</v>
      </c>
    </row>
    <row r="115" spans="1:2" x14ac:dyDescent="0.3">
      <c r="A115" s="59" t="s">
        <v>252</v>
      </c>
      <c r="B115" s="61" t="s">
        <v>253</v>
      </c>
    </row>
    <row r="116" spans="1:2" x14ac:dyDescent="0.3">
      <c r="A116" s="59" t="s">
        <v>254</v>
      </c>
      <c r="B116" s="61" t="s">
        <v>255</v>
      </c>
    </row>
    <row r="117" spans="1:2" x14ac:dyDescent="0.3">
      <c r="A117" s="59" t="s">
        <v>256</v>
      </c>
      <c r="B117" s="61" t="s">
        <v>257</v>
      </c>
    </row>
    <row r="118" spans="1:2" x14ac:dyDescent="0.3">
      <c r="A118" s="59" t="s">
        <v>258</v>
      </c>
      <c r="B118" s="61" t="s">
        <v>259</v>
      </c>
    </row>
    <row r="119" spans="1:2" x14ac:dyDescent="0.3">
      <c r="A119" s="59" t="s">
        <v>260</v>
      </c>
      <c r="B119" s="61" t="s">
        <v>261</v>
      </c>
    </row>
    <row r="120" spans="1:2" x14ac:dyDescent="0.3">
      <c r="A120" s="59" t="s">
        <v>262</v>
      </c>
      <c r="B120" s="61" t="s">
        <v>263</v>
      </c>
    </row>
    <row r="121" spans="1:2" x14ac:dyDescent="0.3">
      <c r="A121" s="59" t="s">
        <v>264</v>
      </c>
      <c r="B121" s="61" t="s">
        <v>265</v>
      </c>
    </row>
    <row r="122" spans="1:2" x14ac:dyDescent="0.3">
      <c r="A122" s="59" t="s">
        <v>266</v>
      </c>
      <c r="B122" s="61" t="s">
        <v>267</v>
      </c>
    </row>
    <row r="123" spans="1:2" x14ac:dyDescent="0.3">
      <c r="A123" s="59" t="s">
        <v>268</v>
      </c>
      <c r="B123" s="61" t="s">
        <v>269</v>
      </c>
    </row>
    <row r="124" spans="1:2" x14ac:dyDescent="0.3">
      <c r="A124" s="59" t="s">
        <v>270</v>
      </c>
      <c r="B124" s="61" t="s">
        <v>271</v>
      </c>
    </row>
    <row r="125" spans="1:2" x14ac:dyDescent="0.3">
      <c r="A125" s="59" t="s">
        <v>272</v>
      </c>
      <c r="B125" s="61" t="s">
        <v>273</v>
      </c>
    </row>
    <row r="126" spans="1:2" x14ac:dyDescent="0.3">
      <c r="A126" s="59" t="s">
        <v>274</v>
      </c>
      <c r="B126" s="61" t="s">
        <v>275</v>
      </c>
    </row>
    <row r="127" spans="1:2" x14ac:dyDescent="0.3">
      <c r="A127" s="59" t="s">
        <v>276</v>
      </c>
      <c r="B127" s="61" t="s">
        <v>277</v>
      </c>
    </row>
    <row r="128" spans="1:2" x14ac:dyDescent="0.3">
      <c r="A128" s="59" t="s">
        <v>278</v>
      </c>
      <c r="B128" s="61" t="s">
        <v>279</v>
      </c>
    </row>
    <row r="129" spans="1:2" x14ac:dyDescent="0.3">
      <c r="A129" s="59" t="s">
        <v>280</v>
      </c>
      <c r="B129" s="61" t="s">
        <v>281</v>
      </c>
    </row>
    <row r="130" spans="1:2" x14ac:dyDescent="0.3">
      <c r="A130" s="59" t="s">
        <v>282</v>
      </c>
      <c r="B130" s="61" t="s">
        <v>283</v>
      </c>
    </row>
    <row r="131" spans="1:2" x14ac:dyDescent="0.3">
      <c r="A131" s="59" t="s">
        <v>284</v>
      </c>
      <c r="B131" s="61" t="s">
        <v>285</v>
      </c>
    </row>
    <row r="132" spans="1:2" x14ac:dyDescent="0.3">
      <c r="A132" s="59" t="s">
        <v>286</v>
      </c>
      <c r="B132" s="61" t="s">
        <v>287</v>
      </c>
    </row>
    <row r="133" spans="1:2" x14ac:dyDescent="0.3">
      <c r="A133" s="59" t="s">
        <v>288</v>
      </c>
      <c r="B133" s="61" t="s">
        <v>289</v>
      </c>
    </row>
    <row r="134" spans="1:2" x14ac:dyDescent="0.3">
      <c r="A134" s="59" t="s">
        <v>290</v>
      </c>
      <c r="B134" s="61" t="s">
        <v>291</v>
      </c>
    </row>
    <row r="135" spans="1:2" x14ac:dyDescent="0.3">
      <c r="A135" s="59" t="s">
        <v>292</v>
      </c>
      <c r="B135" s="61" t="s">
        <v>293</v>
      </c>
    </row>
    <row r="136" spans="1:2" x14ac:dyDescent="0.3">
      <c r="A136" s="59" t="s">
        <v>294</v>
      </c>
      <c r="B136" s="61" t="s">
        <v>295</v>
      </c>
    </row>
    <row r="137" spans="1:2" x14ac:dyDescent="0.3">
      <c r="A137" s="59" t="s">
        <v>296</v>
      </c>
      <c r="B137" s="61" t="s">
        <v>297</v>
      </c>
    </row>
    <row r="138" spans="1:2" x14ac:dyDescent="0.3">
      <c r="A138" s="59" t="s">
        <v>298</v>
      </c>
      <c r="B138" s="61" t="s">
        <v>299</v>
      </c>
    </row>
    <row r="139" spans="1:2" x14ac:dyDescent="0.3">
      <c r="A139" s="59" t="s">
        <v>300</v>
      </c>
      <c r="B139" s="61" t="s">
        <v>301</v>
      </c>
    </row>
    <row r="140" spans="1:2" x14ac:dyDescent="0.3">
      <c r="A140" s="59" t="s">
        <v>302</v>
      </c>
      <c r="B140" s="61" t="s">
        <v>303</v>
      </c>
    </row>
    <row r="141" spans="1:2" x14ac:dyDescent="0.3">
      <c r="A141" s="59" t="s">
        <v>304</v>
      </c>
      <c r="B141" s="61" t="s">
        <v>305</v>
      </c>
    </row>
    <row r="142" spans="1:2" x14ac:dyDescent="0.3">
      <c r="A142" s="59" t="s">
        <v>306</v>
      </c>
      <c r="B142" s="61" t="s">
        <v>307</v>
      </c>
    </row>
    <row r="143" spans="1:2" x14ac:dyDescent="0.3">
      <c r="A143" s="59" t="s">
        <v>308</v>
      </c>
      <c r="B143" s="61" t="s">
        <v>309</v>
      </c>
    </row>
    <row r="144" spans="1:2" x14ac:dyDescent="0.3">
      <c r="A144" s="59" t="s">
        <v>310</v>
      </c>
      <c r="B144" s="62" t="s">
        <v>311</v>
      </c>
    </row>
    <row r="145" spans="1:2" x14ac:dyDescent="0.3">
      <c r="A145" s="59" t="s">
        <v>312</v>
      </c>
      <c r="B145" s="61" t="s">
        <v>313</v>
      </c>
    </row>
    <row r="146" spans="1:2" x14ac:dyDescent="0.3">
      <c r="A146" s="59" t="s">
        <v>314</v>
      </c>
      <c r="B146" s="61" t="s">
        <v>315</v>
      </c>
    </row>
    <row r="147" spans="1:2" x14ac:dyDescent="0.3">
      <c r="A147" s="59" t="s">
        <v>316</v>
      </c>
      <c r="B147" s="61" t="s">
        <v>317</v>
      </c>
    </row>
    <row r="148" spans="1:2" x14ac:dyDescent="0.3">
      <c r="A148" s="59" t="s">
        <v>318</v>
      </c>
      <c r="B148" s="61" t="s">
        <v>319</v>
      </c>
    </row>
    <row r="149" spans="1:2" x14ac:dyDescent="0.3">
      <c r="A149" s="59" t="s">
        <v>320</v>
      </c>
      <c r="B149" s="61" t="s">
        <v>321</v>
      </c>
    </row>
    <row r="150" spans="1:2" x14ac:dyDescent="0.3">
      <c r="A150" s="59" t="s">
        <v>322</v>
      </c>
      <c r="B150" s="61" t="s">
        <v>323</v>
      </c>
    </row>
    <row r="151" spans="1:2" x14ac:dyDescent="0.3">
      <c r="A151" s="59" t="s">
        <v>324</v>
      </c>
      <c r="B151" s="61" t="s">
        <v>325</v>
      </c>
    </row>
    <row r="152" spans="1:2" x14ac:dyDescent="0.3">
      <c r="A152" s="59" t="s">
        <v>326</v>
      </c>
      <c r="B152" s="61" t="s">
        <v>327</v>
      </c>
    </row>
    <row r="153" spans="1:2" x14ac:dyDescent="0.3">
      <c r="A153" s="59" t="s">
        <v>328</v>
      </c>
      <c r="B153" s="61" t="s">
        <v>329</v>
      </c>
    </row>
    <row r="154" spans="1:2" x14ac:dyDescent="0.3">
      <c r="A154" s="59" t="s">
        <v>330</v>
      </c>
      <c r="B154" s="61" t="s">
        <v>331</v>
      </c>
    </row>
    <row r="155" spans="1:2" x14ac:dyDescent="0.3">
      <c r="A155" s="59" t="s">
        <v>332</v>
      </c>
      <c r="B155" s="61" t="s">
        <v>333</v>
      </c>
    </row>
    <row r="156" spans="1:2" x14ac:dyDescent="0.3">
      <c r="A156" s="59" t="s">
        <v>334</v>
      </c>
      <c r="B156" s="61" t="s">
        <v>335</v>
      </c>
    </row>
    <row r="157" spans="1:2" x14ac:dyDescent="0.3">
      <c r="A157" s="59" t="s">
        <v>336</v>
      </c>
      <c r="B157" s="61" t="s">
        <v>337</v>
      </c>
    </row>
    <row r="158" spans="1:2" x14ac:dyDescent="0.3">
      <c r="A158" s="59" t="s">
        <v>338</v>
      </c>
      <c r="B158" s="61" t="s">
        <v>339</v>
      </c>
    </row>
    <row r="159" spans="1:2" x14ac:dyDescent="0.3">
      <c r="A159" s="59" t="s">
        <v>340</v>
      </c>
      <c r="B159" s="61" t="s">
        <v>341</v>
      </c>
    </row>
    <row r="160" spans="1:2" x14ac:dyDescent="0.3">
      <c r="A160" s="59" t="s">
        <v>342</v>
      </c>
      <c r="B160" s="61" t="s">
        <v>343</v>
      </c>
    </row>
    <row r="161" spans="1:2" x14ac:dyDescent="0.3">
      <c r="A161" s="59" t="s">
        <v>344</v>
      </c>
      <c r="B161" s="61" t="s">
        <v>345</v>
      </c>
    </row>
    <row r="162" spans="1:2" x14ac:dyDescent="0.3">
      <c r="A162" s="59" t="s">
        <v>346</v>
      </c>
      <c r="B162" s="61" t="s">
        <v>347</v>
      </c>
    </row>
    <row r="163" spans="1:2" x14ac:dyDescent="0.3">
      <c r="A163" s="59" t="s">
        <v>348</v>
      </c>
      <c r="B163" s="61" t="s">
        <v>349</v>
      </c>
    </row>
    <row r="164" spans="1:2" x14ac:dyDescent="0.3">
      <c r="A164" s="59" t="s">
        <v>350</v>
      </c>
      <c r="B164" s="61" t="s">
        <v>351</v>
      </c>
    </row>
    <row r="165" spans="1:2" x14ac:dyDescent="0.3">
      <c r="A165" s="59" t="s">
        <v>352</v>
      </c>
      <c r="B165" s="61" t="s">
        <v>353</v>
      </c>
    </row>
    <row r="166" spans="1:2" x14ac:dyDescent="0.3">
      <c r="A166" s="59" t="s">
        <v>354</v>
      </c>
      <c r="B166" s="61" t="s">
        <v>355</v>
      </c>
    </row>
    <row r="167" spans="1:2" x14ac:dyDescent="0.3">
      <c r="A167" s="59" t="s">
        <v>356</v>
      </c>
      <c r="B167" s="61" t="s">
        <v>357</v>
      </c>
    </row>
    <row r="168" spans="1:2" x14ac:dyDescent="0.3">
      <c r="A168" s="59" t="s">
        <v>358</v>
      </c>
      <c r="B168" s="61" t="s">
        <v>359</v>
      </c>
    </row>
    <row r="169" spans="1:2" x14ac:dyDescent="0.3">
      <c r="A169" s="59" t="s">
        <v>360</v>
      </c>
      <c r="B169" s="61" t="s">
        <v>361</v>
      </c>
    </row>
    <row r="170" spans="1:2" x14ac:dyDescent="0.3">
      <c r="A170" s="59" t="s">
        <v>362</v>
      </c>
      <c r="B170" s="61" t="s">
        <v>363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2D7F6-79C0-4296-A703-7866AD703165}">
  <sheetPr>
    <tabColor theme="0"/>
  </sheetPr>
  <dimension ref="B1:M254"/>
  <sheetViews>
    <sheetView showGridLines="0" showZeros="0" topLeftCell="A7" zoomScale="80" zoomScaleNormal="80" workbookViewId="0">
      <selection activeCell="O12" sqref="O12"/>
    </sheetView>
  </sheetViews>
  <sheetFormatPr baseColWidth="10" defaultColWidth="9.109375" defaultRowHeight="15.6" x14ac:dyDescent="0.3"/>
  <cols>
    <col min="1" max="1" width="4.44140625" style="30" customWidth="1"/>
    <col min="2" max="2" width="3.33203125" style="30" customWidth="1"/>
    <col min="3" max="3" width="51.44140625" style="30" customWidth="1"/>
    <col min="4" max="5" width="34.33203125" style="32" customWidth="1"/>
    <col min="6" max="7" width="35" style="32" customWidth="1"/>
    <col min="8" max="9" width="34" style="32" customWidth="1"/>
    <col min="10" max="11" width="25.6640625" style="30" customWidth="1"/>
    <col min="12" max="12" width="21.109375" style="30" customWidth="1"/>
    <col min="13" max="13" width="7" style="34" customWidth="1"/>
    <col min="14" max="14" width="24.33203125" style="30" customWidth="1"/>
    <col min="15" max="15" width="26.44140625" style="30" customWidth="1"/>
    <col min="16" max="16" width="30.109375" style="30" customWidth="1"/>
    <col min="17" max="17" width="33" style="30" customWidth="1"/>
    <col min="18" max="19" width="22.6640625" style="30" customWidth="1"/>
    <col min="20" max="20" width="23.44140625" style="30" customWidth="1"/>
    <col min="21" max="21" width="32.109375" style="30" customWidth="1"/>
    <col min="22" max="22" width="9.109375" style="30"/>
    <col min="23" max="23" width="17.6640625" style="30" customWidth="1"/>
    <col min="24" max="24" width="26.44140625" style="30" customWidth="1"/>
    <col min="25" max="25" width="22.44140625" style="30" customWidth="1"/>
    <col min="26" max="26" width="29.6640625" style="30" customWidth="1"/>
    <col min="27" max="27" width="23.44140625" style="30" customWidth="1"/>
    <col min="28" max="28" width="18.44140625" style="30" customWidth="1"/>
    <col min="29" max="29" width="17.44140625" style="30" customWidth="1"/>
    <col min="30" max="30" width="25.109375" style="30" customWidth="1"/>
    <col min="31" max="16384" width="9.109375" style="30"/>
  </cols>
  <sheetData>
    <row r="1" spans="2:13" ht="24" customHeight="1" x14ac:dyDescent="0.3">
      <c r="L1" s="2"/>
      <c r="M1" s="30"/>
    </row>
    <row r="2" spans="2:13" ht="46.5" customHeight="1" x14ac:dyDescent="0.85">
      <c r="C2" s="427" t="s">
        <v>510</v>
      </c>
      <c r="D2" s="427"/>
      <c r="E2" s="427"/>
      <c r="F2" s="427"/>
      <c r="G2" s="427"/>
      <c r="H2" s="427"/>
      <c r="I2" s="197"/>
      <c r="J2" s="17"/>
      <c r="K2" s="17"/>
      <c r="L2" s="2"/>
      <c r="M2" s="30"/>
    </row>
    <row r="3" spans="2:13" ht="24" customHeight="1" x14ac:dyDescent="0.3">
      <c r="C3" s="22"/>
      <c r="D3" s="19"/>
      <c r="E3" s="19"/>
      <c r="F3" s="19"/>
      <c r="G3" s="19"/>
      <c r="H3" s="19"/>
      <c r="I3" s="19"/>
      <c r="J3" s="19"/>
      <c r="K3" s="19"/>
      <c r="L3" s="2"/>
      <c r="M3" s="30"/>
    </row>
    <row r="4" spans="2:13" ht="24" customHeight="1" thickBot="1" x14ac:dyDescent="0.35">
      <c r="C4" s="22"/>
      <c r="D4" s="19"/>
      <c r="E4" s="19"/>
      <c r="F4" s="19"/>
      <c r="G4" s="19"/>
      <c r="H4" s="19"/>
      <c r="I4" s="19"/>
      <c r="J4" s="19"/>
      <c r="K4" s="19"/>
      <c r="L4" s="2"/>
      <c r="M4" s="30"/>
    </row>
    <row r="5" spans="2:13" ht="30" customHeight="1" x14ac:dyDescent="0.7">
      <c r="C5" s="428" t="s">
        <v>5</v>
      </c>
      <c r="D5" s="429"/>
      <c r="E5" s="429"/>
      <c r="F5" s="429"/>
      <c r="G5" s="429"/>
      <c r="H5" s="429"/>
      <c r="I5" s="429"/>
      <c r="J5" s="430"/>
      <c r="K5" s="203"/>
      <c r="M5" s="30"/>
    </row>
    <row r="6" spans="2:13" ht="24" customHeight="1" x14ac:dyDescent="0.3">
      <c r="C6" s="431" t="s">
        <v>571</v>
      </c>
      <c r="D6" s="432"/>
      <c r="E6" s="432"/>
      <c r="F6" s="432"/>
      <c r="G6" s="432"/>
      <c r="H6" s="432"/>
      <c r="I6" s="432"/>
      <c r="J6" s="433"/>
      <c r="K6" s="196"/>
      <c r="M6" s="30"/>
    </row>
    <row r="7" spans="2:13" ht="41.25" customHeight="1" x14ac:dyDescent="0.3">
      <c r="C7" s="431"/>
      <c r="D7" s="432"/>
      <c r="E7" s="432"/>
      <c r="F7" s="432"/>
      <c r="G7" s="432"/>
      <c r="H7" s="432"/>
      <c r="I7" s="432"/>
      <c r="J7" s="433"/>
      <c r="K7" s="196"/>
      <c r="M7" s="30"/>
    </row>
    <row r="8" spans="2:13" ht="24" customHeight="1" thickBot="1" x14ac:dyDescent="0.35">
      <c r="C8" s="434"/>
      <c r="D8" s="435"/>
      <c r="E8" s="435"/>
      <c r="F8" s="435"/>
      <c r="G8" s="435"/>
      <c r="H8" s="435"/>
      <c r="I8" s="435"/>
      <c r="J8" s="436"/>
      <c r="K8" s="196"/>
      <c r="M8" s="30"/>
    </row>
    <row r="9" spans="2:13" ht="24" customHeight="1" thickBot="1" x14ac:dyDescent="0.35">
      <c r="C9" s="27"/>
      <c r="D9" s="27"/>
      <c r="E9" s="27"/>
      <c r="F9" s="27"/>
      <c r="G9" s="27"/>
      <c r="H9" s="27"/>
      <c r="I9" s="27"/>
      <c r="L9" s="2"/>
      <c r="M9" s="30"/>
    </row>
    <row r="10" spans="2:13" ht="25.5" customHeight="1" thickBot="1" x14ac:dyDescent="0.55000000000000004">
      <c r="C10" s="437" t="s">
        <v>572</v>
      </c>
      <c r="D10" s="438"/>
      <c r="E10" s="438"/>
      <c r="F10" s="438"/>
      <c r="G10" s="438"/>
      <c r="H10" s="439"/>
      <c r="I10" s="202"/>
      <c r="L10" s="2"/>
      <c r="M10" s="30"/>
    </row>
    <row r="11" spans="2:13" ht="24" customHeight="1" x14ac:dyDescent="0.3">
      <c r="C11" s="27"/>
      <c r="D11" s="27"/>
      <c r="E11" s="27"/>
      <c r="F11" s="27"/>
      <c r="G11" s="27"/>
      <c r="H11" s="27"/>
      <c r="I11" s="27"/>
      <c r="L11" s="2"/>
      <c r="M11" s="30"/>
    </row>
    <row r="12" spans="2:13" ht="61.2" customHeight="1" x14ac:dyDescent="0.3">
      <c r="C12" s="27"/>
      <c r="D12" s="84" t="s">
        <v>521</v>
      </c>
      <c r="E12" s="84"/>
      <c r="F12" s="84" t="s">
        <v>522</v>
      </c>
      <c r="G12" s="84"/>
      <c r="H12" s="84" t="s">
        <v>523</v>
      </c>
      <c r="I12" s="84"/>
      <c r="J12" s="440" t="s">
        <v>647</v>
      </c>
      <c r="K12" s="450" t="s">
        <v>648</v>
      </c>
      <c r="L12" s="2"/>
      <c r="M12" s="30"/>
    </row>
    <row r="13" spans="2:13" ht="24" customHeight="1" x14ac:dyDescent="0.3">
      <c r="C13" s="27"/>
      <c r="D13" s="79" t="str">
        <f>'1) Tableau budgétaire 1'!D13</f>
        <v>PNUD</v>
      </c>
      <c r="E13" s="205" t="s">
        <v>649</v>
      </c>
      <c r="F13" s="79" t="str">
        <f>'1) Tableau budgétaire 1'!F13</f>
        <v>UNICEF</v>
      </c>
      <c r="G13" s="205" t="s">
        <v>650</v>
      </c>
      <c r="H13" s="79" t="str">
        <f>'1) Tableau budgétaire 1'!H13</f>
        <v>UNFPA</v>
      </c>
      <c r="I13" s="206" t="s">
        <v>651</v>
      </c>
      <c r="J13" s="441"/>
      <c r="K13" s="451"/>
      <c r="L13" s="2"/>
      <c r="M13" s="30"/>
    </row>
    <row r="14" spans="2:13" ht="24" customHeight="1" x14ac:dyDescent="0.3">
      <c r="B14" s="425" t="s">
        <v>531</v>
      </c>
      <c r="C14" s="426"/>
      <c r="D14" s="426"/>
      <c r="E14" s="426"/>
      <c r="F14" s="426"/>
      <c r="G14" s="426"/>
      <c r="H14" s="426"/>
      <c r="I14" s="426"/>
      <c r="J14" s="426"/>
      <c r="K14" s="204"/>
      <c r="L14" s="2"/>
      <c r="M14" s="30"/>
    </row>
    <row r="15" spans="2:13" ht="22.5" customHeight="1" x14ac:dyDescent="0.3">
      <c r="C15" s="425" t="s">
        <v>532</v>
      </c>
      <c r="D15" s="426"/>
      <c r="E15" s="426"/>
      <c r="F15" s="426"/>
      <c r="G15" s="426"/>
      <c r="H15" s="426"/>
      <c r="I15" s="426"/>
      <c r="J15" s="426"/>
      <c r="K15" s="204"/>
      <c r="L15" s="2"/>
      <c r="M15" s="30"/>
    </row>
    <row r="16" spans="2:13" ht="24.75" customHeight="1" thickBot="1" x14ac:dyDescent="0.35">
      <c r="B16" s="222"/>
      <c r="C16" s="223" t="s">
        <v>533</v>
      </c>
      <c r="D16" s="224">
        <f>'1) Tableau budgétaire 1'!D23</f>
        <v>70000</v>
      </c>
      <c r="E16" s="224">
        <f>+'1) Tableau budgétaire 1'!E23</f>
        <v>81680.42</v>
      </c>
      <c r="F16" s="224">
        <f>'1) Tableau budgétaire 1'!F23</f>
        <v>180000</v>
      </c>
      <c r="G16" s="224">
        <f>+'1) Tableau budgétaire 1'!G23</f>
        <v>180000</v>
      </c>
      <c r="H16" s="224">
        <f>'1) Tableau budgétaire 1'!H23</f>
        <v>100000</v>
      </c>
      <c r="I16" s="224">
        <f>+'1) Tableau budgétaire 1'!I23</f>
        <v>90000</v>
      </c>
      <c r="J16" s="225">
        <f>+D16+F16+H16</f>
        <v>350000</v>
      </c>
      <c r="K16" s="226">
        <f>+E16+G16+I16</f>
        <v>351680.42</v>
      </c>
      <c r="L16" s="2"/>
      <c r="M16" s="30"/>
    </row>
    <row r="17" spans="2:13" ht="21.75" customHeight="1" thickBot="1" x14ac:dyDescent="0.35">
      <c r="B17" s="222"/>
      <c r="C17" s="227" t="s">
        <v>534</v>
      </c>
      <c r="D17" s="228"/>
      <c r="E17" s="228"/>
      <c r="F17" s="229"/>
      <c r="G17" s="229"/>
      <c r="H17" s="229"/>
      <c r="I17" s="229"/>
      <c r="J17" s="225">
        <f t="shared" ref="J17:J23" si="0">+D17+F17+H17</f>
        <v>0</v>
      </c>
      <c r="K17" s="226">
        <f t="shared" ref="K17:K24" si="1">+E17+G17+I17</f>
        <v>0</v>
      </c>
      <c r="M17" s="30"/>
    </row>
    <row r="18" spans="2:13" ht="16.2" thickBot="1" x14ac:dyDescent="0.35">
      <c r="B18" s="222"/>
      <c r="C18" s="230" t="s">
        <v>535</v>
      </c>
      <c r="D18" s="231">
        <v>5000</v>
      </c>
      <c r="E18" s="231">
        <v>20000</v>
      </c>
      <c r="F18" s="232">
        <v>5000</v>
      </c>
      <c r="G18" s="232">
        <v>5000</v>
      </c>
      <c r="H18" s="232">
        <v>5000</v>
      </c>
      <c r="I18" s="232">
        <v>5000</v>
      </c>
      <c r="J18" s="225">
        <f t="shared" si="0"/>
        <v>15000</v>
      </c>
      <c r="K18" s="226">
        <f t="shared" si="1"/>
        <v>30000</v>
      </c>
      <c r="M18" s="30"/>
    </row>
    <row r="19" spans="2:13" ht="15.75" customHeight="1" thickBot="1" x14ac:dyDescent="0.35">
      <c r="B19" s="222"/>
      <c r="C19" s="230" t="s">
        <v>536</v>
      </c>
      <c r="D19" s="231">
        <v>0</v>
      </c>
      <c r="E19" s="231">
        <v>0</v>
      </c>
      <c r="F19" s="231"/>
      <c r="G19" s="231">
        <v>10000</v>
      </c>
      <c r="H19" s="231">
        <v>5000</v>
      </c>
      <c r="I19" s="231">
        <v>15000</v>
      </c>
      <c r="J19" s="225">
        <f t="shared" si="0"/>
        <v>5000</v>
      </c>
      <c r="K19" s="226">
        <f t="shared" si="1"/>
        <v>25000</v>
      </c>
      <c r="M19" s="30"/>
    </row>
    <row r="20" spans="2:13" ht="16.2" thickBot="1" x14ac:dyDescent="0.35">
      <c r="B20" s="222"/>
      <c r="C20" s="233" t="s">
        <v>537</v>
      </c>
      <c r="D20" s="231">
        <v>20000</v>
      </c>
      <c r="E20" s="231">
        <v>0</v>
      </c>
      <c r="F20" s="231">
        <v>50000</v>
      </c>
      <c r="G20" s="231">
        <v>50000</v>
      </c>
      <c r="H20" s="231">
        <v>40000</v>
      </c>
      <c r="I20" s="231">
        <v>20000</v>
      </c>
      <c r="J20" s="225">
        <f t="shared" si="0"/>
        <v>110000</v>
      </c>
      <c r="K20" s="226">
        <f t="shared" si="1"/>
        <v>70000</v>
      </c>
      <c r="M20" s="30"/>
    </row>
    <row r="21" spans="2:13" ht="16.2" thickBot="1" x14ac:dyDescent="0.35">
      <c r="B21" s="222"/>
      <c r="C21" s="230" t="s">
        <v>538</v>
      </c>
      <c r="D21" s="231">
        <v>5000</v>
      </c>
      <c r="E21" s="231">
        <v>10000</v>
      </c>
      <c r="F21" s="231">
        <v>5000</v>
      </c>
      <c r="G21" s="231">
        <v>15000</v>
      </c>
      <c r="H21" s="231">
        <v>0</v>
      </c>
      <c r="I21" s="231">
        <v>0</v>
      </c>
      <c r="J21" s="225">
        <f t="shared" si="0"/>
        <v>10000</v>
      </c>
      <c r="K21" s="226">
        <f t="shared" si="1"/>
        <v>25000</v>
      </c>
      <c r="M21" s="30"/>
    </row>
    <row r="22" spans="2:13" ht="21.75" customHeight="1" thickBot="1" x14ac:dyDescent="0.35">
      <c r="B22" s="222"/>
      <c r="C22" s="230" t="s">
        <v>539</v>
      </c>
      <c r="D22" s="231">
        <v>40000</v>
      </c>
      <c r="E22" s="231">
        <v>51680.42</v>
      </c>
      <c r="F22" s="231">
        <v>120000</v>
      </c>
      <c r="G22" s="231">
        <v>100000</v>
      </c>
      <c r="H22" s="231">
        <v>50000</v>
      </c>
      <c r="I22" s="231">
        <v>50000</v>
      </c>
      <c r="J22" s="225">
        <f t="shared" si="0"/>
        <v>210000</v>
      </c>
      <c r="K22" s="226">
        <f t="shared" si="1"/>
        <v>201680.41999999998</v>
      </c>
      <c r="M22" s="30"/>
    </row>
    <row r="23" spans="2:13" ht="36.75" customHeight="1" thickBot="1" x14ac:dyDescent="0.35">
      <c r="B23" s="222"/>
      <c r="C23" s="230" t="s">
        <v>540</v>
      </c>
      <c r="D23" s="231"/>
      <c r="E23" s="231"/>
      <c r="F23" s="231"/>
      <c r="G23" s="231"/>
      <c r="H23" s="231"/>
      <c r="I23" s="231"/>
      <c r="J23" s="225">
        <f t="shared" si="0"/>
        <v>0</v>
      </c>
      <c r="K23" s="226">
        <f t="shared" si="1"/>
        <v>0</v>
      </c>
      <c r="M23" s="30"/>
    </row>
    <row r="24" spans="2:13" ht="15.75" customHeight="1" x14ac:dyDescent="0.3">
      <c r="B24" s="222"/>
      <c r="C24" s="234" t="s">
        <v>21</v>
      </c>
      <c r="D24" s="235">
        <f t="shared" ref="D24:I24" si="2">SUM(D17:D23)</f>
        <v>70000</v>
      </c>
      <c r="E24" s="235">
        <f t="shared" si="2"/>
        <v>81680.42</v>
      </c>
      <c r="F24" s="235">
        <f t="shared" si="2"/>
        <v>180000</v>
      </c>
      <c r="G24" s="235">
        <f t="shared" si="2"/>
        <v>180000</v>
      </c>
      <c r="H24" s="235">
        <f t="shared" si="2"/>
        <v>100000</v>
      </c>
      <c r="I24" s="235">
        <f t="shared" si="2"/>
        <v>90000</v>
      </c>
      <c r="J24" s="236">
        <f>+D24+F24+H24</f>
        <v>350000</v>
      </c>
      <c r="K24" s="226">
        <f t="shared" si="1"/>
        <v>351680.42</v>
      </c>
      <c r="M24" s="30"/>
    </row>
    <row r="25" spans="2:13" s="32" customFormat="1" x14ac:dyDescent="0.3">
      <c r="B25" s="237"/>
      <c r="C25" s="238"/>
      <c r="D25" s="239"/>
      <c r="E25" s="239"/>
      <c r="F25" s="239"/>
      <c r="G25" s="239"/>
      <c r="H25" s="239"/>
      <c r="I25" s="239"/>
      <c r="J25" s="240"/>
      <c r="K25" s="241"/>
    </row>
    <row r="26" spans="2:13" x14ac:dyDescent="0.3">
      <c r="B26" s="222"/>
      <c r="C26" s="442" t="s">
        <v>541</v>
      </c>
      <c r="D26" s="443"/>
      <c r="E26" s="443"/>
      <c r="F26" s="443"/>
      <c r="G26" s="443"/>
      <c r="H26" s="443"/>
      <c r="I26" s="443"/>
      <c r="J26" s="443"/>
      <c r="K26" s="242"/>
      <c r="M26" s="30"/>
    </row>
    <row r="27" spans="2:13" ht="27" customHeight="1" thickBot="1" x14ac:dyDescent="0.35">
      <c r="B27" s="222"/>
      <c r="C27" s="223" t="s">
        <v>542</v>
      </c>
      <c r="D27" s="224">
        <f>'1) Tableau budgétaire 1'!D31</f>
        <v>181000</v>
      </c>
      <c r="E27" s="224">
        <f>'1) Tableau budgétaire 1'!E31</f>
        <v>209137.85</v>
      </c>
      <c r="F27" s="224">
        <f>'1) Tableau budgétaire 1'!F31</f>
        <v>95000</v>
      </c>
      <c r="G27" s="224">
        <f>'1) Tableau budgétaire 1'!G31</f>
        <v>95000</v>
      </c>
      <c r="H27" s="224">
        <f>'1) Tableau budgétaire 1'!H31</f>
        <v>35000</v>
      </c>
      <c r="I27" s="224">
        <f>'1) Tableau budgétaire 1'!I31</f>
        <v>50000</v>
      </c>
      <c r="J27" s="225">
        <f>+D27+F27+H27</f>
        <v>311000</v>
      </c>
      <c r="K27" s="226">
        <f>+E27+G27+I27</f>
        <v>354137.85</v>
      </c>
      <c r="M27" s="30"/>
    </row>
    <row r="28" spans="2:13" ht="16.2" thickBot="1" x14ac:dyDescent="0.35">
      <c r="B28" s="222"/>
      <c r="C28" s="227" t="s">
        <v>534</v>
      </c>
      <c r="D28" s="228"/>
      <c r="E28" s="228"/>
      <c r="F28" s="229"/>
      <c r="G28" s="229"/>
      <c r="H28" s="229"/>
      <c r="I28" s="229"/>
      <c r="J28" s="225">
        <f t="shared" ref="J28:J35" si="3">+D28+F28+H28</f>
        <v>0</v>
      </c>
      <c r="K28" s="226">
        <f t="shared" ref="K28:K35" si="4">+E28+G28+I28</f>
        <v>0</v>
      </c>
      <c r="M28" s="30"/>
    </row>
    <row r="29" spans="2:13" ht="16.2" thickBot="1" x14ac:dyDescent="0.35">
      <c r="B29" s="222"/>
      <c r="C29" s="230" t="s">
        <v>535</v>
      </c>
      <c r="D29" s="231">
        <v>10000</v>
      </c>
      <c r="E29" s="231">
        <v>10000</v>
      </c>
      <c r="F29" s="232"/>
      <c r="G29" s="232"/>
      <c r="H29" s="232"/>
      <c r="I29" s="232"/>
      <c r="J29" s="225">
        <f t="shared" si="3"/>
        <v>10000</v>
      </c>
      <c r="K29" s="226">
        <f t="shared" si="4"/>
        <v>10000</v>
      </c>
      <c r="M29" s="30"/>
    </row>
    <row r="30" spans="2:13" ht="31.8" thickBot="1" x14ac:dyDescent="0.35">
      <c r="B30" s="222"/>
      <c r="C30" s="230" t="s">
        <v>536</v>
      </c>
      <c r="D30" s="231">
        <v>10000</v>
      </c>
      <c r="E30" s="231">
        <v>10000</v>
      </c>
      <c r="F30" s="231">
        <v>0</v>
      </c>
      <c r="G30" s="231"/>
      <c r="H30" s="231"/>
      <c r="I30" s="231"/>
      <c r="J30" s="225">
        <f t="shared" si="3"/>
        <v>10000</v>
      </c>
      <c r="K30" s="226">
        <f t="shared" si="4"/>
        <v>10000</v>
      </c>
      <c r="M30" s="30"/>
    </row>
    <row r="31" spans="2:13" ht="16.2" thickBot="1" x14ac:dyDescent="0.35">
      <c r="B31" s="222"/>
      <c r="C31" s="233" t="s">
        <v>537</v>
      </c>
      <c r="D31" s="231">
        <v>75000</v>
      </c>
      <c r="E31" s="231">
        <v>103137.85</v>
      </c>
      <c r="F31" s="231">
        <v>30000</v>
      </c>
      <c r="G31" s="231">
        <v>30000</v>
      </c>
      <c r="H31" s="231"/>
      <c r="I31" s="231">
        <v>50000</v>
      </c>
      <c r="J31" s="225">
        <f t="shared" si="3"/>
        <v>105000</v>
      </c>
      <c r="K31" s="226">
        <f t="shared" si="4"/>
        <v>183137.85</v>
      </c>
      <c r="M31" s="30"/>
    </row>
    <row r="32" spans="2:13" ht="16.2" thickBot="1" x14ac:dyDescent="0.35">
      <c r="B32" s="222"/>
      <c r="C32" s="230" t="s">
        <v>538</v>
      </c>
      <c r="D32" s="231">
        <v>5000</v>
      </c>
      <c r="E32" s="231">
        <v>5000</v>
      </c>
      <c r="F32" s="231">
        <v>5000</v>
      </c>
      <c r="G32" s="231">
        <v>5000</v>
      </c>
      <c r="H32" s="231"/>
      <c r="I32" s="231"/>
      <c r="J32" s="225">
        <f t="shared" si="3"/>
        <v>10000</v>
      </c>
      <c r="K32" s="226">
        <f t="shared" si="4"/>
        <v>10000</v>
      </c>
      <c r="M32" s="30"/>
    </row>
    <row r="33" spans="2:13" ht="16.2" thickBot="1" x14ac:dyDescent="0.35">
      <c r="B33" s="222"/>
      <c r="C33" s="230" t="s">
        <v>539</v>
      </c>
      <c r="D33" s="231">
        <v>61000</v>
      </c>
      <c r="E33" s="231">
        <v>61000</v>
      </c>
      <c r="F33" s="231">
        <v>50000</v>
      </c>
      <c r="G33" s="231">
        <v>50000</v>
      </c>
      <c r="H33" s="231">
        <v>35000</v>
      </c>
      <c r="I33" s="231"/>
      <c r="J33" s="225">
        <f t="shared" si="3"/>
        <v>146000</v>
      </c>
      <c r="K33" s="226">
        <f t="shared" si="4"/>
        <v>111000</v>
      </c>
      <c r="M33" s="30"/>
    </row>
    <row r="34" spans="2:13" ht="31.8" thickBot="1" x14ac:dyDescent="0.35">
      <c r="B34" s="222"/>
      <c r="C34" s="230" t="s">
        <v>540</v>
      </c>
      <c r="D34" s="231">
        <v>20000</v>
      </c>
      <c r="E34" s="231">
        <v>20000</v>
      </c>
      <c r="F34" s="231">
        <v>10000</v>
      </c>
      <c r="G34" s="231">
        <v>10000</v>
      </c>
      <c r="H34" s="231"/>
      <c r="I34" s="231"/>
      <c r="J34" s="225">
        <f t="shared" si="3"/>
        <v>30000</v>
      </c>
      <c r="K34" s="226">
        <f t="shared" si="4"/>
        <v>30000</v>
      </c>
      <c r="M34" s="30"/>
    </row>
    <row r="35" spans="2:13" ht="16.2" thickBot="1" x14ac:dyDescent="0.35">
      <c r="B35" s="222"/>
      <c r="C35" s="234" t="s">
        <v>21</v>
      </c>
      <c r="D35" s="235">
        <f t="shared" ref="D35:I35" si="5">SUM(D28:D34)</f>
        <v>181000</v>
      </c>
      <c r="E35" s="235">
        <f t="shared" si="5"/>
        <v>209137.85</v>
      </c>
      <c r="F35" s="235">
        <f t="shared" si="5"/>
        <v>95000</v>
      </c>
      <c r="G35" s="235">
        <f t="shared" si="5"/>
        <v>95000</v>
      </c>
      <c r="H35" s="235">
        <f t="shared" si="5"/>
        <v>35000</v>
      </c>
      <c r="I35" s="235">
        <f t="shared" si="5"/>
        <v>50000</v>
      </c>
      <c r="J35" s="225">
        <f t="shared" si="3"/>
        <v>311000</v>
      </c>
      <c r="K35" s="226">
        <f t="shared" si="4"/>
        <v>354137.85</v>
      </c>
      <c r="M35" s="30"/>
    </row>
    <row r="36" spans="2:13" s="32" customFormat="1" x14ac:dyDescent="0.3">
      <c r="B36" s="237"/>
      <c r="C36" s="238"/>
      <c r="D36" s="239"/>
      <c r="E36" s="239"/>
      <c r="F36" s="239"/>
      <c r="G36" s="239"/>
      <c r="H36" s="239"/>
      <c r="I36" s="239"/>
      <c r="J36" s="240"/>
      <c r="K36" s="241"/>
    </row>
    <row r="37" spans="2:13" x14ac:dyDescent="0.3">
      <c r="B37" s="222"/>
      <c r="C37" s="442" t="s">
        <v>543</v>
      </c>
      <c r="D37" s="443"/>
      <c r="E37" s="443"/>
      <c r="F37" s="443"/>
      <c r="G37" s="443"/>
      <c r="H37" s="443"/>
      <c r="I37" s="443"/>
      <c r="J37" s="443"/>
      <c r="K37" s="242"/>
      <c r="M37" s="30"/>
    </row>
    <row r="38" spans="2:13" ht="21.75" customHeight="1" thickBot="1" x14ac:dyDescent="0.35">
      <c r="B38" s="222"/>
      <c r="C38" s="223" t="s">
        <v>544</v>
      </c>
      <c r="D38" s="224">
        <f>'1) Tableau budgétaire 1'!D40</f>
        <v>80000</v>
      </c>
      <c r="E38" s="224">
        <f>'1) Tableau budgétaire 1'!E40</f>
        <v>45800.05</v>
      </c>
      <c r="F38" s="224">
        <f>'1) Tableau budgétaire 1'!F40</f>
        <v>110000</v>
      </c>
      <c r="G38" s="224">
        <f>'1) Tableau budgétaire 1'!G40</f>
        <v>110000</v>
      </c>
      <c r="H38" s="224">
        <f>'1) Tableau budgétaire 1'!H40</f>
        <v>145000</v>
      </c>
      <c r="I38" s="224">
        <f>'1) Tableau budgétaire 1'!I40</f>
        <v>139500</v>
      </c>
      <c r="J38" s="225">
        <f>+D38+F38+H38</f>
        <v>335000</v>
      </c>
      <c r="K38" s="226">
        <f>+E38+G38+I38</f>
        <v>295300.05</v>
      </c>
      <c r="M38" s="30"/>
    </row>
    <row r="39" spans="2:13" ht="16.2" thickBot="1" x14ac:dyDescent="0.35">
      <c r="B39" s="222"/>
      <c r="C39" s="227" t="s">
        <v>534</v>
      </c>
      <c r="D39" s="228"/>
      <c r="E39" s="228"/>
      <c r="F39" s="229"/>
      <c r="G39" s="229"/>
      <c r="H39" s="229"/>
      <c r="I39" s="229"/>
      <c r="J39" s="225">
        <f t="shared" ref="J39:J46" si="6">+D39+F39+H39</f>
        <v>0</v>
      </c>
      <c r="K39" s="226">
        <f t="shared" ref="K39:K46" si="7">+E39+G39+I39</f>
        <v>0</v>
      </c>
      <c r="M39" s="30"/>
    </row>
    <row r="40" spans="2:13" s="32" customFormat="1" ht="15.75" customHeight="1" thickBot="1" x14ac:dyDescent="0.35">
      <c r="B40" s="237"/>
      <c r="C40" s="230" t="s">
        <v>535</v>
      </c>
      <c r="D40" s="231">
        <v>10000</v>
      </c>
      <c r="E40" s="231"/>
      <c r="F40" s="232"/>
      <c r="G40" s="232"/>
      <c r="H40" s="232">
        <v>12000</v>
      </c>
      <c r="I40" s="232">
        <v>12000</v>
      </c>
      <c r="J40" s="225">
        <f t="shared" si="6"/>
        <v>22000</v>
      </c>
      <c r="K40" s="226">
        <f t="shared" si="7"/>
        <v>12000</v>
      </c>
    </row>
    <row r="41" spans="2:13" s="32" customFormat="1" ht="31.8" thickBot="1" x14ac:dyDescent="0.35">
      <c r="B41" s="237"/>
      <c r="C41" s="230" t="s">
        <v>536</v>
      </c>
      <c r="D41" s="231">
        <v>5000</v>
      </c>
      <c r="E41" s="231"/>
      <c r="F41" s="231">
        <v>5000</v>
      </c>
      <c r="G41" s="231">
        <v>5000</v>
      </c>
      <c r="H41" s="231">
        <v>10000</v>
      </c>
      <c r="I41" s="231">
        <v>10000</v>
      </c>
      <c r="J41" s="225">
        <f t="shared" si="6"/>
        <v>20000</v>
      </c>
      <c r="K41" s="226">
        <f t="shared" si="7"/>
        <v>15000</v>
      </c>
    </row>
    <row r="42" spans="2:13" s="32" customFormat="1" ht="16.2" thickBot="1" x14ac:dyDescent="0.35">
      <c r="B42" s="237"/>
      <c r="C42" s="233" t="s">
        <v>537</v>
      </c>
      <c r="D42" s="231">
        <v>40000</v>
      </c>
      <c r="E42" s="231">
        <v>20000</v>
      </c>
      <c r="F42" s="231">
        <v>45000</v>
      </c>
      <c r="G42" s="231">
        <v>45000</v>
      </c>
      <c r="H42" s="231">
        <v>45000</v>
      </c>
      <c r="I42" s="231">
        <v>30000</v>
      </c>
      <c r="J42" s="225">
        <f t="shared" si="6"/>
        <v>130000</v>
      </c>
      <c r="K42" s="226">
        <f t="shared" si="7"/>
        <v>95000</v>
      </c>
    </row>
    <row r="43" spans="2:13" ht="16.2" thickBot="1" x14ac:dyDescent="0.35">
      <c r="B43" s="222"/>
      <c r="C43" s="230" t="s">
        <v>538</v>
      </c>
      <c r="D43" s="231">
        <v>0</v>
      </c>
      <c r="E43" s="231"/>
      <c r="F43" s="231"/>
      <c r="G43" s="231"/>
      <c r="H43" s="231">
        <v>3000</v>
      </c>
      <c r="I43" s="231">
        <v>3000</v>
      </c>
      <c r="J43" s="225">
        <f t="shared" si="6"/>
        <v>3000</v>
      </c>
      <c r="K43" s="226">
        <f t="shared" si="7"/>
        <v>3000</v>
      </c>
      <c r="M43" s="30"/>
    </row>
    <row r="44" spans="2:13" ht="16.2" thickBot="1" x14ac:dyDescent="0.35">
      <c r="B44" s="222"/>
      <c r="C44" s="230" t="s">
        <v>539</v>
      </c>
      <c r="D44" s="231">
        <v>25000</v>
      </c>
      <c r="E44" s="231">
        <v>25800.05</v>
      </c>
      <c r="F44" s="231">
        <v>50000</v>
      </c>
      <c r="G44" s="231">
        <v>50000</v>
      </c>
      <c r="H44" s="231">
        <v>65000</v>
      </c>
      <c r="I44" s="231">
        <v>54500</v>
      </c>
      <c r="J44" s="225">
        <f t="shared" si="6"/>
        <v>140000</v>
      </c>
      <c r="K44" s="226">
        <f t="shared" si="7"/>
        <v>130300.05</v>
      </c>
      <c r="M44" s="30"/>
    </row>
    <row r="45" spans="2:13" ht="31.8" thickBot="1" x14ac:dyDescent="0.35">
      <c r="B45" s="222"/>
      <c r="C45" s="230" t="s">
        <v>540</v>
      </c>
      <c r="D45" s="231"/>
      <c r="E45" s="231"/>
      <c r="F45" s="231">
        <v>10000</v>
      </c>
      <c r="G45" s="231">
        <v>10000</v>
      </c>
      <c r="H45" s="231">
        <v>10000</v>
      </c>
      <c r="I45" s="231">
        <v>30000</v>
      </c>
      <c r="J45" s="225">
        <f t="shared" si="6"/>
        <v>20000</v>
      </c>
      <c r="K45" s="226">
        <f t="shared" si="7"/>
        <v>40000</v>
      </c>
      <c r="M45" s="30"/>
    </row>
    <row r="46" spans="2:13" ht="16.2" thickBot="1" x14ac:dyDescent="0.35">
      <c r="B46" s="222"/>
      <c r="C46" s="243" t="s">
        <v>21</v>
      </c>
      <c r="D46" s="244">
        <f t="shared" ref="D46:I46" si="8">SUM(D39:D45)</f>
        <v>80000</v>
      </c>
      <c r="E46" s="244">
        <f t="shared" si="8"/>
        <v>45800.05</v>
      </c>
      <c r="F46" s="244">
        <f t="shared" si="8"/>
        <v>110000</v>
      </c>
      <c r="G46" s="244">
        <f t="shared" si="8"/>
        <v>110000</v>
      </c>
      <c r="H46" s="244">
        <f t="shared" si="8"/>
        <v>145000</v>
      </c>
      <c r="I46" s="244">
        <f t="shared" si="8"/>
        <v>139500</v>
      </c>
      <c r="J46" s="225">
        <f t="shared" si="6"/>
        <v>335000</v>
      </c>
      <c r="K46" s="226">
        <f t="shared" si="7"/>
        <v>295300.05</v>
      </c>
      <c r="M46" s="30"/>
    </row>
    <row r="47" spans="2:13" x14ac:dyDescent="0.3">
      <c r="B47" s="222"/>
      <c r="C47" s="245"/>
      <c r="D47" s="246"/>
      <c r="E47" s="246"/>
      <c r="F47" s="246"/>
      <c r="G47" s="246"/>
      <c r="H47" s="246"/>
      <c r="I47" s="246"/>
      <c r="J47" s="247"/>
      <c r="K47" s="248"/>
      <c r="M47" s="30"/>
    </row>
    <row r="48" spans="2:13" s="32" customFormat="1" x14ac:dyDescent="0.3">
      <c r="B48" s="237"/>
      <c r="C48" s="444" t="s">
        <v>545</v>
      </c>
      <c r="D48" s="445"/>
      <c r="E48" s="445"/>
      <c r="F48" s="445"/>
      <c r="G48" s="445"/>
      <c r="H48" s="445"/>
      <c r="I48" s="445"/>
      <c r="J48" s="445"/>
      <c r="K48" s="242"/>
    </row>
    <row r="49" spans="2:13" ht="20.25" customHeight="1" thickBot="1" x14ac:dyDescent="0.35">
      <c r="B49" s="222"/>
      <c r="C49" s="223" t="s">
        <v>546</v>
      </c>
      <c r="D49" s="224">
        <f>'1) Tableau budgétaire 1'!D48</f>
        <v>0</v>
      </c>
      <c r="E49" s="224">
        <f>+'1) Tableau budgétaire 1'!E48</f>
        <v>0</v>
      </c>
      <c r="F49" s="224">
        <f>'1) Tableau budgétaire 1'!F48</f>
        <v>145000</v>
      </c>
      <c r="G49" s="224">
        <f>'1) Tableau budgétaire 1'!G48</f>
        <v>145000</v>
      </c>
      <c r="H49" s="224">
        <f>'1) Tableau budgétaire 1'!H48</f>
        <v>50000</v>
      </c>
      <c r="I49" s="224">
        <f>'1) Tableau budgétaire 1'!I48</f>
        <v>57000</v>
      </c>
      <c r="J49" s="225">
        <f>+D49+F49+H49</f>
        <v>195000</v>
      </c>
      <c r="K49" s="226">
        <f>+E49+G49+I49</f>
        <v>202000</v>
      </c>
      <c r="M49" s="30"/>
    </row>
    <row r="50" spans="2:13" ht="16.2" thickBot="1" x14ac:dyDescent="0.35">
      <c r="B50" s="222"/>
      <c r="C50" s="227" t="s">
        <v>534</v>
      </c>
      <c r="D50" s="228"/>
      <c r="E50" s="228"/>
      <c r="F50" s="229"/>
      <c r="G50" s="229"/>
      <c r="H50" s="229"/>
      <c r="I50" s="229"/>
      <c r="J50" s="225">
        <f t="shared" ref="J50:J57" si="9">+D50+F50+H50</f>
        <v>0</v>
      </c>
      <c r="K50" s="226">
        <f t="shared" ref="K50:K57" si="10">+E50+G50+I50</f>
        <v>0</v>
      </c>
      <c r="M50" s="30"/>
    </row>
    <row r="51" spans="2:13" ht="15.75" customHeight="1" thickBot="1" x14ac:dyDescent="0.35">
      <c r="B51" s="222"/>
      <c r="C51" s="230" t="s">
        <v>535</v>
      </c>
      <c r="D51" s="231"/>
      <c r="E51" s="231"/>
      <c r="F51" s="232">
        <v>5000</v>
      </c>
      <c r="G51" s="232">
        <v>5000</v>
      </c>
      <c r="H51" s="232">
        <v>0</v>
      </c>
      <c r="I51" s="232">
        <v>0</v>
      </c>
      <c r="J51" s="225">
        <f t="shared" si="9"/>
        <v>5000</v>
      </c>
      <c r="K51" s="226">
        <f t="shared" si="10"/>
        <v>5000</v>
      </c>
      <c r="M51" s="30"/>
    </row>
    <row r="52" spans="2:13" ht="32.25" customHeight="1" thickBot="1" x14ac:dyDescent="0.35">
      <c r="B52" s="222"/>
      <c r="C52" s="230" t="s">
        <v>536</v>
      </c>
      <c r="D52" s="231"/>
      <c r="E52" s="231"/>
      <c r="F52" s="231">
        <v>5000</v>
      </c>
      <c r="G52" s="231">
        <v>5000</v>
      </c>
      <c r="H52" s="231">
        <v>5000</v>
      </c>
      <c r="I52" s="231">
        <v>12000</v>
      </c>
      <c r="J52" s="225">
        <f t="shared" si="9"/>
        <v>10000</v>
      </c>
      <c r="K52" s="226">
        <f t="shared" si="10"/>
        <v>17000</v>
      </c>
      <c r="M52" s="30"/>
    </row>
    <row r="53" spans="2:13" s="32" customFormat="1" ht="16.2" thickBot="1" x14ac:dyDescent="0.35">
      <c r="B53" s="237"/>
      <c r="C53" s="233" t="s">
        <v>537</v>
      </c>
      <c r="D53" s="231"/>
      <c r="E53" s="231"/>
      <c r="F53" s="231">
        <v>50000</v>
      </c>
      <c r="G53" s="231">
        <v>50000</v>
      </c>
      <c r="H53" s="231">
        <v>10000</v>
      </c>
      <c r="I53" s="231">
        <v>10000</v>
      </c>
      <c r="J53" s="225">
        <f t="shared" si="9"/>
        <v>60000</v>
      </c>
      <c r="K53" s="226">
        <f t="shared" si="10"/>
        <v>60000</v>
      </c>
    </row>
    <row r="54" spans="2:13" ht="16.2" thickBot="1" x14ac:dyDescent="0.35">
      <c r="B54" s="222"/>
      <c r="C54" s="230" t="s">
        <v>538</v>
      </c>
      <c r="D54" s="231"/>
      <c r="E54" s="231"/>
      <c r="F54" s="231">
        <v>5000</v>
      </c>
      <c r="G54" s="231">
        <v>5000</v>
      </c>
      <c r="H54" s="231">
        <v>5000</v>
      </c>
      <c r="I54" s="231">
        <v>5000</v>
      </c>
      <c r="J54" s="225">
        <f t="shared" si="9"/>
        <v>10000</v>
      </c>
      <c r="K54" s="226">
        <f t="shared" si="10"/>
        <v>10000</v>
      </c>
      <c r="M54" s="30"/>
    </row>
    <row r="55" spans="2:13" ht="16.2" thickBot="1" x14ac:dyDescent="0.35">
      <c r="B55" s="222"/>
      <c r="C55" s="230" t="s">
        <v>539</v>
      </c>
      <c r="D55" s="231"/>
      <c r="E55" s="231"/>
      <c r="F55" s="231">
        <v>75000</v>
      </c>
      <c r="G55" s="231">
        <v>75000</v>
      </c>
      <c r="H55" s="231">
        <v>30000</v>
      </c>
      <c r="I55" s="231">
        <v>30000</v>
      </c>
      <c r="J55" s="225">
        <f t="shared" si="9"/>
        <v>105000</v>
      </c>
      <c r="K55" s="226">
        <f t="shared" si="10"/>
        <v>105000</v>
      </c>
      <c r="M55" s="30"/>
    </row>
    <row r="56" spans="2:13" ht="31.8" thickBot="1" x14ac:dyDescent="0.35">
      <c r="B56" s="222"/>
      <c r="C56" s="230" t="s">
        <v>540</v>
      </c>
      <c r="D56" s="231"/>
      <c r="E56" s="231"/>
      <c r="F56" s="231">
        <v>5000</v>
      </c>
      <c r="G56" s="231">
        <v>5000</v>
      </c>
      <c r="H56" s="231">
        <v>0</v>
      </c>
      <c r="I56" s="231">
        <v>0</v>
      </c>
      <c r="J56" s="225">
        <f t="shared" si="9"/>
        <v>5000</v>
      </c>
      <c r="K56" s="226">
        <f t="shared" si="10"/>
        <v>5000</v>
      </c>
      <c r="M56" s="30"/>
    </row>
    <row r="57" spans="2:13" ht="21" customHeight="1" thickBot="1" x14ac:dyDescent="0.35">
      <c r="B57" s="222"/>
      <c r="C57" s="234" t="s">
        <v>21</v>
      </c>
      <c r="D57" s="235">
        <f>SUM(D50:D56)</f>
        <v>0</v>
      </c>
      <c r="E57" s="235"/>
      <c r="F57" s="235">
        <f>SUM(F50:F56)</f>
        <v>145000</v>
      </c>
      <c r="G57" s="235">
        <f>SUM(G50:G56)</f>
        <v>145000</v>
      </c>
      <c r="H57" s="235">
        <f>SUM(H50:H56)</f>
        <v>50000</v>
      </c>
      <c r="I57" s="235">
        <f>SUM(I50:I56)</f>
        <v>57000</v>
      </c>
      <c r="J57" s="225">
        <f t="shared" si="9"/>
        <v>195000</v>
      </c>
      <c r="K57" s="226">
        <f t="shared" si="10"/>
        <v>202000</v>
      </c>
      <c r="M57" s="30"/>
    </row>
    <row r="58" spans="2:13" s="32" customFormat="1" ht="22.5" customHeight="1" x14ac:dyDescent="0.3">
      <c r="B58" s="237"/>
      <c r="C58" s="249"/>
      <c r="D58" s="239"/>
      <c r="E58" s="239"/>
      <c r="F58" s="239"/>
      <c r="G58" s="239"/>
      <c r="H58" s="239"/>
      <c r="I58" s="239"/>
      <c r="J58" s="240"/>
      <c r="K58" s="241"/>
    </row>
    <row r="59" spans="2:13" x14ac:dyDescent="0.3">
      <c r="B59" s="442" t="s">
        <v>547</v>
      </c>
      <c r="C59" s="443"/>
      <c r="D59" s="443"/>
      <c r="E59" s="443"/>
      <c r="F59" s="443"/>
      <c r="G59" s="443"/>
      <c r="H59" s="443"/>
      <c r="I59" s="443"/>
      <c r="J59" s="443"/>
      <c r="K59" s="242"/>
      <c r="M59" s="30"/>
    </row>
    <row r="60" spans="2:13" x14ac:dyDescent="0.3">
      <c r="B60" s="222"/>
      <c r="C60" s="442" t="s">
        <v>406</v>
      </c>
      <c r="D60" s="443"/>
      <c r="E60" s="443"/>
      <c r="F60" s="443"/>
      <c r="G60" s="443"/>
      <c r="H60" s="443"/>
      <c r="I60" s="443"/>
      <c r="J60" s="443"/>
      <c r="K60" s="242"/>
      <c r="M60" s="30"/>
    </row>
    <row r="61" spans="2:13" ht="24" customHeight="1" thickBot="1" x14ac:dyDescent="0.35">
      <c r="B61" s="222"/>
      <c r="C61" s="223" t="s">
        <v>548</v>
      </c>
      <c r="D61" s="224">
        <f>'1) Tableau budgétaire 1'!D57</f>
        <v>0</v>
      </c>
      <c r="E61" s="224"/>
      <c r="F61" s="224">
        <f>'1) Tableau budgétaire 1'!F57</f>
        <v>0</v>
      </c>
      <c r="G61" s="224"/>
      <c r="H61" s="224">
        <f>'1) Tableau budgétaire 1'!H57</f>
        <v>0</v>
      </c>
      <c r="I61" s="224"/>
      <c r="J61" s="225">
        <f>SUM(D61:H61)</f>
        <v>0</v>
      </c>
      <c r="K61" s="226"/>
      <c r="M61" s="30"/>
    </row>
    <row r="62" spans="2:13" ht="15.75" customHeight="1" x14ac:dyDescent="0.3">
      <c r="B62" s="222"/>
      <c r="C62" s="227" t="s">
        <v>534</v>
      </c>
      <c r="D62" s="228"/>
      <c r="E62" s="228"/>
      <c r="F62" s="229"/>
      <c r="G62" s="229"/>
      <c r="H62" s="229"/>
      <c r="I62" s="229"/>
      <c r="J62" s="250">
        <f t="shared" ref="J62:J69" si="11">SUM(D62:H62)</f>
        <v>0</v>
      </c>
      <c r="K62" s="226"/>
      <c r="M62" s="30"/>
    </row>
    <row r="63" spans="2:13" ht="15.75" customHeight="1" x14ac:dyDescent="0.3">
      <c r="B63" s="222"/>
      <c r="C63" s="230" t="s">
        <v>535</v>
      </c>
      <c r="D63" s="231"/>
      <c r="E63" s="231"/>
      <c r="F63" s="232"/>
      <c r="G63" s="232"/>
      <c r="H63" s="232"/>
      <c r="I63" s="232"/>
      <c r="J63" s="236">
        <f t="shared" si="11"/>
        <v>0</v>
      </c>
      <c r="K63" s="226"/>
      <c r="M63" s="30"/>
    </row>
    <row r="64" spans="2:13" ht="15.75" customHeight="1" x14ac:dyDescent="0.3">
      <c r="B64" s="222"/>
      <c r="C64" s="230" t="s">
        <v>536</v>
      </c>
      <c r="D64" s="231"/>
      <c r="E64" s="231"/>
      <c r="F64" s="231"/>
      <c r="G64" s="231"/>
      <c r="H64" s="231"/>
      <c r="I64" s="231"/>
      <c r="J64" s="236">
        <f t="shared" si="11"/>
        <v>0</v>
      </c>
      <c r="K64" s="226"/>
      <c r="M64" s="30"/>
    </row>
    <row r="65" spans="2:13" ht="18.75" customHeight="1" x14ac:dyDescent="0.3">
      <c r="B65" s="222"/>
      <c r="C65" s="233" t="s">
        <v>537</v>
      </c>
      <c r="D65" s="231"/>
      <c r="E65" s="231"/>
      <c r="F65" s="231"/>
      <c r="G65" s="231"/>
      <c r="H65" s="231"/>
      <c r="I65" s="231"/>
      <c r="J65" s="236">
        <f t="shared" si="11"/>
        <v>0</v>
      </c>
      <c r="K65" s="226"/>
      <c r="M65" s="30"/>
    </row>
    <row r="66" spans="2:13" x14ac:dyDescent="0.3">
      <c r="B66" s="222"/>
      <c r="C66" s="230" t="s">
        <v>538</v>
      </c>
      <c r="D66" s="231"/>
      <c r="E66" s="231"/>
      <c r="F66" s="231"/>
      <c r="G66" s="231"/>
      <c r="H66" s="231"/>
      <c r="I66" s="231"/>
      <c r="J66" s="236">
        <f t="shared" si="11"/>
        <v>0</v>
      </c>
      <c r="K66" s="226"/>
      <c r="M66" s="30"/>
    </row>
    <row r="67" spans="2:13" s="32" customFormat="1" ht="21.75" customHeight="1" x14ac:dyDescent="0.3">
      <c r="B67" s="222"/>
      <c r="C67" s="230" t="s">
        <v>539</v>
      </c>
      <c r="D67" s="231"/>
      <c r="E67" s="231"/>
      <c r="F67" s="231"/>
      <c r="G67" s="231"/>
      <c r="H67" s="231"/>
      <c r="I67" s="231"/>
      <c r="J67" s="236">
        <f t="shared" si="11"/>
        <v>0</v>
      </c>
      <c r="K67" s="226"/>
    </row>
    <row r="68" spans="2:13" s="32" customFormat="1" ht="31.2" x14ac:dyDescent="0.3">
      <c r="B68" s="222"/>
      <c r="C68" s="230" t="s">
        <v>540</v>
      </c>
      <c r="D68" s="231"/>
      <c r="E68" s="231"/>
      <c r="F68" s="231"/>
      <c r="G68" s="231"/>
      <c r="H68" s="231"/>
      <c r="I68" s="231"/>
      <c r="J68" s="236">
        <f t="shared" si="11"/>
        <v>0</v>
      </c>
      <c r="K68" s="226"/>
    </row>
    <row r="69" spans="2:13" x14ac:dyDescent="0.3">
      <c r="B69" s="222"/>
      <c r="C69" s="234" t="s">
        <v>21</v>
      </c>
      <c r="D69" s="235">
        <f>SUM(D62:D68)</f>
        <v>0</v>
      </c>
      <c r="E69" s="235"/>
      <c r="F69" s="235">
        <f>SUM(F62:F68)</f>
        <v>0</v>
      </c>
      <c r="G69" s="235"/>
      <c r="H69" s="235">
        <f>SUM(H62:H68)</f>
        <v>0</v>
      </c>
      <c r="I69" s="235"/>
      <c r="J69" s="236">
        <f t="shared" si="11"/>
        <v>0</v>
      </c>
      <c r="K69" s="226"/>
      <c r="M69" s="30"/>
    </row>
    <row r="70" spans="2:13" s="32" customFormat="1" x14ac:dyDescent="0.3">
      <c r="B70" s="237"/>
      <c r="C70" s="238"/>
      <c r="D70" s="239"/>
      <c r="E70" s="239"/>
      <c r="F70" s="239"/>
      <c r="G70" s="239"/>
      <c r="H70" s="239"/>
      <c r="I70" s="239"/>
      <c r="J70" s="240"/>
      <c r="K70" s="241"/>
    </row>
    <row r="71" spans="2:13" x14ac:dyDescent="0.3">
      <c r="B71" s="237"/>
      <c r="C71" s="442" t="s">
        <v>411</v>
      </c>
      <c r="D71" s="443"/>
      <c r="E71" s="443"/>
      <c r="F71" s="443"/>
      <c r="G71" s="443"/>
      <c r="H71" s="443"/>
      <c r="I71" s="443"/>
      <c r="J71" s="443"/>
      <c r="K71" s="242"/>
      <c r="M71" s="30"/>
    </row>
    <row r="72" spans="2:13" ht="21.75" customHeight="1" thickBot="1" x14ac:dyDescent="0.35">
      <c r="B72" s="222"/>
      <c r="C72" s="223" t="s">
        <v>549</v>
      </c>
      <c r="D72" s="224">
        <f>'1) Tableau budgétaire 1'!D66</f>
        <v>0</v>
      </c>
      <c r="E72" s="224"/>
      <c r="F72" s="224">
        <f>'1) Tableau budgétaire 1'!F66</f>
        <v>40000</v>
      </c>
      <c r="G72" s="224">
        <f>'1) Tableau budgétaire 1'!G66</f>
        <v>40000</v>
      </c>
      <c r="H72" s="224">
        <f>'1) Tableau budgétaire 1'!H66</f>
        <v>20000</v>
      </c>
      <c r="I72" s="224">
        <f>'1) Tableau budgétaire 1'!I66</f>
        <v>25000</v>
      </c>
      <c r="J72" s="225">
        <f>+D72+F72+H72</f>
        <v>60000</v>
      </c>
      <c r="K72" s="226">
        <f>+E72+G72+I72</f>
        <v>65000</v>
      </c>
      <c r="M72" s="30"/>
    </row>
    <row r="73" spans="2:13" ht="15.75" customHeight="1" thickBot="1" x14ac:dyDescent="0.35">
      <c r="B73" s="222"/>
      <c r="C73" s="227" t="s">
        <v>534</v>
      </c>
      <c r="D73" s="228"/>
      <c r="E73" s="228"/>
      <c r="F73" s="229"/>
      <c r="G73" s="229"/>
      <c r="H73" s="229"/>
      <c r="I73" s="229"/>
      <c r="J73" s="225">
        <f t="shared" ref="J73:J80" si="12">+D73+F73+H73</f>
        <v>0</v>
      </c>
      <c r="K73" s="226">
        <f t="shared" ref="K73:K80" si="13">+E73+G73+I73</f>
        <v>0</v>
      </c>
      <c r="M73" s="30"/>
    </row>
    <row r="74" spans="2:13" ht="15.75" customHeight="1" thickBot="1" x14ac:dyDescent="0.35">
      <c r="B74" s="222"/>
      <c r="C74" s="230" t="s">
        <v>535</v>
      </c>
      <c r="D74" s="231"/>
      <c r="E74" s="231"/>
      <c r="F74" s="232"/>
      <c r="G74" s="232"/>
      <c r="H74" s="232"/>
      <c r="I74" s="232"/>
      <c r="J74" s="225">
        <f t="shared" si="12"/>
        <v>0</v>
      </c>
      <c r="K74" s="226">
        <f t="shared" si="13"/>
        <v>0</v>
      </c>
      <c r="M74" s="30"/>
    </row>
    <row r="75" spans="2:13" ht="15.75" customHeight="1" thickBot="1" x14ac:dyDescent="0.35">
      <c r="B75" s="222"/>
      <c r="C75" s="230" t="s">
        <v>536</v>
      </c>
      <c r="D75" s="231"/>
      <c r="E75" s="231"/>
      <c r="F75" s="231"/>
      <c r="G75" s="231"/>
      <c r="H75" s="231"/>
      <c r="I75" s="231"/>
      <c r="J75" s="225">
        <f t="shared" si="12"/>
        <v>0</v>
      </c>
      <c r="K75" s="226">
        <f t="shared" si="13"/>
        <v>0</v>
      </c>
      <c r="M75" s="30"/>
    </row>
    <row r="76" spans="2:13" ht="16.2" thickBot="1" x14ac:dyDescent="0.35">
      <c r="B76" s="222"/>
      <c r="C76" s="233" t="s">
        <v>537</v>
      </c>
      <c r="D76" s="231"/>
      <c r="E76" s="231"/>
      <c r="F76" s="231">
        <v>10000</v>
      </c>
      <c r="G76" s="231">
        <v>10000</v>
      </c>
      <c r="H76" s="231">
        <v>15000</v>
      </c>
      <c r="I76" s="231">
        <v>20000</v>
      </c>
      <c r="J76" s="225">
        <f t="shared" si="12"/>
        <v>25000</v>
      </c>
      <c r="K76" s="226">
        <f t="shared" si="13"/>
        <v>30000</v>
      </c>
      <c r="M76" s="30"/>
    </row>
    <row r="77" spans="2:13" ht="16.2" thickBot="1" x14ac:dyDescent="0.35">
      <c r="B77" s="222"/>
      <c r="C77" s="230" t="s">
        <v>538</v>
      </c>
      <c r="D77" s="231"/>
      <c r="E77" s="231"/>
      <c r="F77" s="231">
        <v>5000</v>
      </c>
      <c r="G77" s="231">
        <v>5000</v>
      </c>
      <c r="H77" s="231">
        <v>5000</v>
      </c>
      <c r="I77" s="231">
        <v>5000</v>
      </c>
      <c r="J77" s="225">
        <f t="shared" si="12"/>
        <v>10000</v>
      </c>
      <c r="K77" s="226">
        <f t="shared" si="13"/>
        <v>10000</v>
      </c>
      <c r="M77" s="30"/>
    </row>
    <row r="78" spans="2:13" ht="16.2" thickBot="1" x14ac:dyDescent="0.35">
      <c r="B78" s="222"/>
      <c r="C78" s="230" t="s">
        <v>539</v>
      </c>
      <c r="D78" s="231"/>
      <c r="E78" s="231"/>
      <c r="F78" s="231">
        <v>25000</v>
      </c>
      <c r="G78" s="231">
        <v>25000</v>
      </c>
      <c r="H78" s="231"/>
      <c r="I78" s="231"/>
      <c r="J78" s="225">
        <f t="shared" si="12"/>
        <v>25000</v>
      </c>
      <c r="K78" s="226">
        <f t="shared" si="13"/>
        <v>25000</v>
      </c>
      <c r="M78" s="30"/>
    </row>
    <row r="79" spans="2:13" ht="31.8" thickBot="1" x14ac:dyDescent="0.35">
      <c r="B79" s="222"/>
      <c r="C79" s="230" t="s">
        <v>540</v>
      </c>
      <c r="D79" s="231"/>
      <c r="E79" s="231"/>
      <c r="F79" s="231"/>
      <c r="G79" s="231"/>
      <c r="H79" s="231">
        <v>0</v>
      </c>
      <c r="I79" s="231"/>
      <c r="J79" s="225">
        <f t="shared" si="12"/>
        <v>0</v>
      </c>
      <c r="K79" s="226">
        <f t="shared" si="13"/>
        <v>0</v>
      </c>
      <c r="M79" s="30"/>
    </row>
    <row r="80" spans="2:13" ht="16.2" thickBot="1" x14ac:dyDescent="0.35">
      <c r="B80" s="222"/>
      <c r="C80" s="234" t="s">
        <v>21</v>
      </c>
      <c r="D80" s="235">
        <f>SUM(D73:D79)</f>
        <v>0</v>
      </c>
      <c r="E80" s="235"/>
      <c r="F80" s="235">
        <f>SUM(F73:F79)</f>
        <v>40000</v>
      </c>
      <c r="G80" s="235">
        <f>SUM(G73:G79)</f>
        <v>40000</v>
      </c>
      <c r="H80" s="235">
        <f>SUM(H73:H79)</f>
        <v>20000</v>
      </c>
      <c r="I80" s="235">
        <f>SUM(I73:I79)</f>
        <v>25000</v>
      </c>
      <c r="J80" s="225">
        <f t="shared" si="12"/>
        <v>60000</v>
      </c>
      <c r="K80" s="226">
        <f t="shared" si="13"/>
        <v>65000</v>
      </c>
      <c r="M80" s="30"/>
    </row>
    <row r="81" spans="2:13" s="32" customFormat="1" x14ac:dyDescent="0.3">
      <c r="B81" s="237"/>
      <c r="C81" s="238"/>
      <c r="D81" s="239"/>
      <c r="E81" s="239"/>
      <c r="F81" s="239"/>
      <c r="G81" s="239"/>
      <c r="H81" s="239"/>
      <c r="I81" s="239"/>
      <c r="J81" s="240"/>
      <c r="K81" s="241"/>
    </row>
    <row r="82" spans="2:13" x14ac:dyDescent="0.3">
      <c r="B82" s="222"/>
      <c r="C82" s="442" t="s">
        <v>418</v>
      </c>
      <c r="D82" s="443"/>
      <c r="E82" s="443"/>
      <c r="F82" s="443"/>
      <c r="G82" s="443"/>
      <c r="H82" s="443"/>
      <c r="I82" s="443"/>
      <c r="J82" s="443"/>
      <c r="K82" s="242"/>
      <c r="M82" s="30"/>
    </row>
    <row r="83" spans="2:13" ht="21.75" customHeight="1" thickBot="1" x14ac:dyDescent="0.35">
      <c r="B83" s="237"/>
      <c r="C83" s="223" t="s">
        <v>550</v>
      </c>
      <c r="D83" s="224">
        <f>'1) Tableau budgétaire 1'!D74</f>
        <v>25000</v>
      </c>
      <c r="E83" s="224">
        <f>'1) Tableau budgétaire 1'!E74</f>
        <v>5000</v>
      </c>
      <c r="F83" s="224">
        <f>'1) Tableau budgétaire 1'!F74</f>
        <v>56000</v>
      </c>
      <c r="G83" s="224">
        <f>'1) Tableau budgétaire 1'!G74</f>
        <v>56000</v>
      </c>
      <c r="H83" s="224">
        <f>'1) Tableau budgétaire 1'!H74</f>
        <v>96000</v>
      </c>
      <c r="I83" s="224">
        <f>'1) Tableau budgétaire 1'!I74</f>
        <v>96000</v>
      </c>
      <c r="J83" s="225">
        <f>+D83+F83+H83</f>
        <v>177000</v>
      </c>
      <c r="K83" s="226">
        <f>+E83+G83+I83</f>
        <v>157000</v>
      </c>
      <c r="M83" s="30"/>
    </row>
    <row r="84" spans="2:13" ht="18" customHeight="1" x14ac:dyDescent="0.3">
      <c r="B84" s="222"/>
      <c r="C84" s="227" t="s">
        <v>534</v>
      </c>
      <c r="D84" s="228"/>
      <c r="E84" s="228"/>
      <c r="F84" s="229"/>
      <c r="G84" s="229"/>
      <c r="H84" s="229"/>
      <c r="I84" s="229"/>
      <c r="J84" s="250">
        <f t="shared" ref="J84:J90" si="14">SUM(D84:H84)</f>
        <v>0</v>
      </c>
      <c r="K84" s="226">
        <f t="shared" ref="K84:K91" si="15">+E84+G84+I84</f>
        <v>0</v>
      </c>
      <c r="M84" s="30"/>
    </row>
    <row r="85" spans="2:13" ht="15.75" customHeight="1" x14ac:dyDescent="0.3">
      <c r="B85" s="222"/>
      <c r="C85" s="230" t="s">
        <v>535</v>
      </c>
      <c r="D85" s="231"/>
      <c r="E85" s="231"/>
      <c r="F85" s="232">
        <v>2000</v>
      </c>
      <c r="G85" s="232">
        <v>2000</v>
      </c>
      <c r="H85" s="232">
        <v>5000</v>
      </c>
      <c r="I85" s="232">
        <v>5000</v>
      </c>
      <c r="J85" s="236">
        <f t="shared" si="14"/>
        <v>9000</v>
      </c>
      <c r="K85" s="226">
        <f t="shared" si="15"/>
        <v>7000</v>
      </c>
      <c r="M85" s="30"/>
    </row>
    <row r="86" spans="2:13" s="32" customFormat="1" ht="15.75" customHeight="1" x14ac:dyDescent="0.3">
      <c r="B86" s="222"/>
      <c r="C86" s="230" t="s">
        <v>536</v>
      </c>
      <c r="D86" s="231"/>
      <c r="E86" s="231"/>
      <c r="F86" s="231">
        <v>3000</v>
      </c>
      <c r="G86" s="231">
        <v>3000</v>
      </c>
      <c r="H86" s="231">
        <v>0</v>
      </c>
      <c r="I86" s="231">
        <v>0</v>
      </c>
      <c r="J86" s="236">
        <f t="shared" si="14"/>
        <v>6000</v>
      </c>
      <c r="K86" s="226">
        <f t="shared" si="15"/>
        <v>3000</v>
      </c>
    </row>
    <row r="87" spans="2:13" x14ac:dyDescent="0.3">
      <c r="B87" s="237"/>
      <c r="C87" s="233" t="s">
        <v>537</v>
      </c>
      <c r="D87" s="231">
        <v>10000</v>
      </c>
      <c r="E87" s="231"/>
      <c r="F87" s="231">
        <v>0</v>
      </c>
      <c r="G87" s="231">
        <v>0</v>
      </c>
      <c r="H87" s="231">
        <v>30000</v>
      </c>
      <c r="I87" s="231">
        <v>30000</v>
      </c>
      <c r="J87" s="236">
        <f t="shared" si="14"/>
        <v>40000</v>
      </c>
      <c r="K87" s="226">
        <f t="shared" si="15"/>
        <v>30000</v>
      </c>
      <c r="M87" s="30"/>
    </row>
    <row r="88" spans="2:13" x14ac:dyDescent="0.3">
      <c r="B88" s="237"/>
      <c r="C88" s="230" t="s">
        <v>538</v>
      </c>
      <c r="D88" s="231"/>
      <c r="E88" s="231">
        <v>5000</v>
      </c>
      <c r="F88" s="231">
        <v>5000</v>
      </c>
      <c r="G88" s="231">
        <v>5000</v>
      </c>
      <c r="H88" s="231">
        <v>0</v>
      </c>
      <c r="I88" s="231">
        <v>0</v>
      </c>
      <c r="J88" s="236">
        <f t="shared" si="14"/>
        <v>15000</v>
      </c>
      <c r="K88" s="226">
        <f t="shared" si="15"/>
        <v>10000</v>
      </c>
      <c r="M88" s="30"/>
    </row>
    <row r="89" spans="2:13" x14ac:dyDescent="0.3">
      <c r="B89" s="237"/>
      <c r="C89" s="230" t="s">
        <v>539</v>
      </c>
      <c r="D89" s="231">
        <v>15000</v>
      </c>
      <c r="E89" s="231"/>
      <c r="F89" s="231">
        <v>44000</v>
      </c>
      <c r="G89" s="231">
        <v>44000</v>
      </c>
      <c r="H89" s="231">
        <v>56000</v>
      </c>
      <c r="I89" s="231">
        <v>56000</v>
      </c>
      <c r="J89" s="236">
        <f t="shared" si="14"/>
        <v>159000</v>
      </c>
      <c r="K89" s="226">
        <f t="shared" si="15"/>
        <v>100000</v>
      </c>
      <c r="M89" s="30"/>
    </row>
    <row r="90" spans="2:13" ht="31.2" x14ac:dyDescent="0.3">
      <c r="B90" s="222"/>
      <c r="C90" s="230" t="s">
        <v>540</v>
      </c>
      <c r="D90" s="231"/>
      <c r="E90" s="231"/>
      <c r="F90" s="231">
        <v>2000</v>
      </c>
      <c r="G90" s="231">
        <v>2000</v>
      </c>
      <c r="H90" s="231">
        <v>5000</v>
      </c>
      <c r="I90" s="231">
        <v>5000</v>
      </c>
      <c r="J90" s="236">
        <f t="shared" si="14"/>
        <v>9000</v>
      </c>
      <c r="K90" s="226">
        <f t="shared" si="15"/>
        <v>7000</v>
      </c>
      <c r="M90" s="30"/>
    </row>
    <row r="91" spans="2:13" x14ac:dyDescent="0.3">
      <c r="B91" s="222"/>
      <c r="C91" s="234" t="s">
        <v>21</v>
      </c>
      <c r="D91" s="235">
        <f t="shared" ref="D91:I91" si="16">SUM(D84:D90)</f>
        <v>25000</v>
      </c>
      <c r="E91" s="235">
        <f t="shared" si="16"/>
        <v>5000</v>
      </c>
      <c r="F91" s="235">
        <f t="shared" si="16"/>
        <v>56000</v>
      </c>
      <c r="G91" s="235">
        <f t="shared" si="16"/>
        <v>56000</v>
      </c>
      <c r="H91" s="235">
        <f t="shared" si="16"/>
        <v>96000</v>
      </c>
      <c r="I91" s="235">
        <f t="shared" si="16"/>
        <v>96000</v>
      </c>
      <c r="J91" s="236">
        <f>+D91+F91+H91</f>
        <v>177000</v>
      </c>
      <c r="K91" s="226">
        <f t="shared" si="15"/>
        <v>157000</v>
      </c>
      <c r="M91" s="30"/>
    </row>
    <row r="92" spans="2:13" s="32" customFormat="1" x14ac:dyDescent="0.3">
      <c r="B92" s="237"/>
      <c r="C92" s="238"/>
      <c r="D92" s="239"/>
      <c r="E92" s="239"/>
      <c r="F92" s="239"/>
      <c r="G92" s="239"/>
      <c r="H92" s="239"/>
      <c r="I92" s="239"/>
      <c r="J92" s="240"/>
      <c r="K92" s="241"/>
    </row>
    <row r="93" spans="2:13" x14ac:dyDescent="0.3">
      <c r="B93" s="222"/>
      <c r="C93" s="442" t="s">
        <v>425</v>
      </c>
      <c r="D93" s="443"/>
      <c r="E93" s="443"/>
      <c r="F93" s="443"/>
      <c r="G93" s="443"/>
      <c r="H93" s="443"/>
      <c r="I93" s="443"/>
      <c r="J93" s="443"/>
      <c r="K93" s="242"/>
      <c r="M93" s="30"/>
    </row>
    <row r="94" spans="2:13" ht="21.75" customHeight="1" thickBot="1" x14ac:dyDescent="0.35">
      <c r="B94" s="222"/>
      <c r="C94" s="223" t="s">
        <v>551</v>
      </c>
      <c r="D94" s="224">
        <f>'1) Tableau budgétaire 1'!D82</f>
        <v>190000</v>
      </c>
      <c r="E94" s="224">
        <f>'1) Tableau budgétaire 1'!E82</f>
        <v>159483.70000000001</v>
      </c>
      <c r="F94" s="224">
        <f>'1) Tableau budgétaire 1'!F82</f>
        <v>80000</v>
      </c>
      <c r="G94" s="224">
        <f>'1) Tableau budgétaire 1'!G82</f>
        <v>80000</v>
      </c>
      <c r="H94" s="224">
        <f>'1) Tableau budgétaire 1'!H82</f>
        <v>50000</v>
      </c>
      <c r="I94" s="224">
        <f>'1) Tableau budgétaire 1'!I82</f>
        <v>40000</v>
      </c>
      <c r="J94" s="225">
        <f>+D94+F94+H94</f>
        <v>320000</v>
      </c>
      <c r="K94" s="226">
        <f>+E94+G94+I94</f>
        <v>279483.7</v>
      </c>
      <c r="M94" s="30"/>
    </row>
    <row r="95" spans="2:13" ht="15.75" customHeight="1" thickBot="1" x14ac:dyDescent="0.35">
      <c r="B95" s="222"/>
      <c r="C95" s="227" t="s">
        <v>534</v>
      </c>
      <c r="D95" s="228">
        <v>0</v>
      </c>
      <c r="E95" s="228"/>
      <c r="F95" s="229"/>
      <c r="G95" s="229"/>
      <c r="H95" s="229"/>
      <c r="I95" s="229"/>
      <c r="J95" s="225">
        <f t="shared" ref="J95:J102" si="17">+D95+F95+H95</f>
        <v>0</v>
      </c>
      <c r="K95" s="226">
        <f t="shared" ref="K95:K102" si="18">+E95+G95+I95</f>
        <v>0</v>
      </c>
      <c r="M95" s="30"/>
    </row>
    <row r="96" spans="2:13" ht="15.75" customHeight="1" thickBot="1" x14ac:dyDescent="0.35">
      <c r="B96" s="237"/>
      <c r="C96" s="230" t="s">
        <v>535</v>
      </c>
      <c r="D96" s="231">
        <v>1000</v>
      </c>
      <c r="E96" s="231"/>
      <c r="F96" s="232"/>
      <c r="G96" s="232"/>
      <c r="H96" s="232">
        <v>9000</v>
      </c>
      <c r="I96" s="232">
        <v>5000</v>
      </c>
      <c r="J96" s="225">
        <f t="shared" si="17"/>
        <v>10000</v>
      </c>
      <c r="K96" s="226">
        <f t="shared" si="18"/>
        <v>5000</v>
      </c>
      <c r="M96" s="30"/>
    </row>
    <row r="97" spans="2:13" ht="15.75" customHeight="1" thickBot="1" x14ac:dyDescent="0.35">
      <c r="B97" s="222"/>
      <c r="C97" s="230" t="s">
        <v>536</v>
      </c>
      <c r="D97" s="231"/>
      <c r="E97" s="231"/>
      <c r="F97" s="231"/>
      <c r="G97" s="231"/>
      <c r="H97" s="231"/>
      <c r="I97" s="231"/>
      <c r="J97" s="225">
        <f t="shared" si="17"/>
        <v>0</v>
      </c>
      <c r="K97" s="226">
        <f t="shared" si="18"/>
        <v>0</v>
      </c>
      <c r="M97" s="30"/>
    </row>
    <row r="98" spans="2:13" ht="16.2" thickBot="1" x14ac:dyDescent="0.35">
      <c r="B98" s="222"/>
      <c r="C98" s="233" t="s">
        <v>537</v>
      </c>
      <c r="D98" s="231">
        <v>40000</v>
      </c>
      <c r="E98" s="231"/>
      <c r="F98" s="231">
        <v>10000</v>
      </c>
      <c r="G98" s="231">
        <v>10000</v>
      </c>
      <c r="H98" s="231">
        <v>20000</v>
      </c>
      <c r="I98" s="231">
        <v>20000</v>
      </c>
      <c r="J98" s="225">
        <f t="shared" si="17"/>
        <v>70000</v>
      </c>
      <c r="K98" s="226">
        <f t="shared" si="18"/>
        <v>30000</v>
      </c>
      <c r="M98" s="30"/>
    </row>
    <row r="99" spans="2:13" ht="16.2" thickBot="1" x14ac:dyDescent="0.35">
      <c r="B99" s="222"/>
      <c r="C99" s="230" t="s">
        <v>538</v>
      </c>
      <c r="D99" s="231">
        <v>5000</v>
      </c>
      <c r="E99" s="231">
        <v>9483.7000000000007</v>
      </c>
      <c r="F99" s="231">
        <v>5000</v>
      </c>
      <c r="G99" s="231">
        <v>5000</v>
      </c>
      <c r="H99" s="231">
        <v>5000</v>
      </c>
      <c r="I99" s="231">
        <v>5000</v>
      </c>
      <c r="J99" s="225">
        <f t="shared" si="17"/>
        <v>15000</v>
      </c>
      <c r="K99" s="226">
        <f t="shared" si="18"/>
        <v>19483.7</v>
      </c>
      <c r="M99" s="30"/>
    </row>
    <row r="100" spans="2:13" ht="25.5" customHeight="1" thickBot="1" x14ac:dyDescent="0.35">
      <c r="B100" s="222"/>
      <c r="C100" s="230" t="s">
        <v>539</v>
      </c>
      <c r="D100" s="231">
        <v>144000</v>
      </c>
      <c r="E100" s="231">
        <v>150000</v>
      </c>
      <c r="F100" s="231">
        <v>60000</v>
      </c>
      <c r="G100" s="231">
        <v>60000</v>
      </c>
      <c r="H100" s="231">
        <v>10000</v>
      </c>
      <c r="I100" s="231">
        <v>10000</v>
      </c>
      <c r="J100" s="225">
        <f t="shared" si="17"/>
        <v>214000</v>
      </c>
      <c r="K100" s="226">
        <f t="shared" si="18"/>
        <v>220000</v>
      </c>
      <c r="M100" s="30"/>
    </row>
    <row r="101" spans="2:13" ht="31.8" thickBot="1" x14ac:dyDescent="0.35">
      <c r="B101" s="237"/>
      <c r="C101" s="230" t="s">
        <v>540</v>
      </c>
      <c r="D101" s="231"/>
      <c r="E101" s="231"/>
      <c r="F101" s="231">
        <v>5000</v>
      </c>
      <c r="G101" s="231">
        <v>5000</v>
      </c>
      <c r="H101" s="231">
        <v>6000</v>
      </c>
      <c r="I101" s="231">
        <v>0</v>
      </c>
      <c r="J101" s="225">
        <f t="shared" si="17"/>
        <v>11000</v>
      </c>
      <c r="K101" s="226">
        <f t="shared" si="18"/>
        <v>5000</v>
      </c>
      <c r="M101" s="30"/>
    </row>
    <row r="102" spans="2:13" ht="15.75" customHeight="1" thickBot="1" x14ac:dyDescent="0.35">
      <c r="B102" s="222"/>
      <c r="C102" s="234" t="s">
        <v>21</v>
      </c>
      <c r="D102" s="235">
        <f t="shared" ref="D102:I102" si="19">SUM(D95:D101)</f>
        <v>190000</v>
      </c>
      <c r="E102" s="235">
        <f t="shared" si="19"/>
        <v>159483.70000000001</v>
      </c>
      <c r="F102" s="235">
        <f t="shared" si="19"/>
        <v>80000</v>
      </c>
      <c r="G102" s="235">
        <f t="shared" si="19"/>
        <v>80000</v>
      </c>
      <c r="H102" s="235">
        <f t="shared" si="19"/>
        <v>50000</v>
      </c>
      <c r="I102" s="235">
        <f t="shared" si="19"/>
        <v>40000</v>
      </c>
      <c r="J102" s="225">
        <f t="shared" si="17"/>
        <v>320000</v>
      </c>
      <c r="K102" s="226">
        <f t="shared" si="18"/>
        <v>279483.7</v>
      </c>
      <c r="M102" s="30"/>
    </row>
    <row r="103" spans="2:13" ht="25.5" customHeight="1" x14ac:dyDescent="0.3">
      <c r="B103" s="222"/>
      <c r="C103" s="222"/>
      <c r="D103" s="251"/>
      <c r="E103" s="251"/>
      <c r="F103" s="251"/>
      <c r="G103" s="251"/>
      <c r="H103" s="251"/>
      <c r="I103" s="251"/>
      <c r="J103" s="251"/>
      <c r="K103" s="252"/>
      <c r="M103" s="30"/>
    </row>
    <row r="104" spans="2:13" x14ac:dyDescent="0.3">
      <c r="B104" s="442" t="s">
        <v>552</v>
      </c>
      <c r="C104" s="443"/>
      <c r="D104" s="443"/>
      <c r="E104" s="443"/>
      <c r="F104" s="443"/>
      <c r="G104" s="443"/>
      <c r="H104" s="443"/>
      <c r="I104" s="443"/>
      <c r="J104" s="443"/>
      <c r="K104" s="242"/>
      <c r="M104" s="30"/>
    </row>
    <row r="105" spans="2:13" x14ac:dyDescent="0.3">
      <c r="B105" s="222"/>
      <c r="C105" s="442" t="s">
        <v>433</v>
      </c>
      <c r="D105" s="443"/>
      <c r="E105" s="443"/>
      <c r="F105" s="443"/>
      <c r="G105" s="443"/>
      <c r="H105" s="443"/>
      <c r="I105" s="443"/>
      <c r="J105" s="443"/>
      <c r="K105" s="242"/>
      <c r="M105" s="30"/>
    </row>
    <row r="106" spans="2:13" ht="22.5" customHeight="1" thickBot="1" x14ac:dyDescent="0.35">
      <c r="B106" s="222"/>
      <c r="C106" s="223" t="s">
        <v>553</v>
      </c>
      <c r="D106" s="224">
        <f>'1) Tableau budgétaire 1'!D94</f>
        <v>0</v>
      </c>
      <c r="E106" s="224"/>
      <c r="F106" s="224">
        <f>'1) Tableau budgétaire 1'!F94</f>
        <v>0</v>
      </c>
      <c r="G106" s="224"/>
      <c r="H106" s="224">
        <f>'1) Tableau budgétaire 1'!H94</f>
        <v>0</v>
      </c>
      <c r="I106" s="224"/>
      <c r="J106" s="225">
        <f>SUM(D106:H106)</f>
        <v>0</v>
      </c>
      <c r="K106" s="226"/>
      <c r="M106" s="30"/>
    </row>
    <row r="107" spans="2:13" x14ac:dyDescent="0.3">
      <c r="B107" s="222"/>
      <c r="C107" s="227" t="s">
        <v>534</v>
      </c>
      <c r="D107" s="228"/>
      <c r="E107" s="228"/>
      <c r="F107" s="229"/>
      <c r="G107" s="229"/>
      <c r="H107" s="229"/>
      <c r="I107" s="229"/>
      <c r="J107" s="250">
        <f t="shared" ref="J107:J114" si="20">SUM(D107:H107)</f>
        <v>0</v>
      </c>
      <c r="K107" s="226"/>
      <c r="M107" s="30"/>
    </row>
    <row r="108" spans="2:13" x14ac:dyDescent="0.3">
      <c r="B108" s="222"/>
      <c r="C108" s="230" t="s">
        <v>535</v>
      </c>
      <c r="D108" s="231"/>
      <c r="E108" s="231"/>
      <c r="F108" s="232"/>
      <c r="G108" s="232"/>
      <c r="H108" s="232"/>
      <c r="I108" s="232"/>
      <c r="J108" s="236">
        <f t="shared" si="20"/>
        <v>0</v>
      </c>
      <c r="K108" s="226"/>
      <c r="M108" s="30"/>
    </row>
    <row r="109" spans="2:13" ht="15.75" customHeight="1" x14ac:dyDescent="0.3">
      <c r="B109" s="222"/>
      <c r="C109" s="230" t="s">
        <v>536</v>
      </c>
      <c r="D109" s="231"/>
      <c r="E109" s="231"/>
      <c r="F109" s="231"/>
      <c r="G109" s="231"/>
      <c r="H109" s="231"/>
      <c r="I109" s="231"/>
      <c r="J109" s="236">
        <f t="shared" si="20"/>
        <v>0</v>
      </c>
      <c r="K109" s="226"/>
      <c r="M109" s="30"/>
    </row>
    <row r="110" spans="2:13" x14ac:dyDescent="0.3">
      <c r="B110" s="222"/>
      <c r="C110" s="233" t="s">
        <v>537</v>
      </c>
      <c r="D110" s="231"/>
      <c r="E110" s="231"/>
      <c r="F110" s="231"/>
      <c r="G110" s="231"/>
      <c r="H110" s="231"/>
      <c r="I110" s="231"/>
      <c r="J110" s="236">
        <f t="shared" si="20"/>
        <v>0</v>
      </c>
      <c r="K110" s="226"/>
      <c r="M110" s="30"/>
    </row>
    <row r="111" spans="2:13" x14ac:dyDescent="0.3">
      <c r="B111" s="222"/>
      <c r="C111" s="230" t="s">
        <v>538</v>
      </c>
      <c r="D111" s="231"/>
      <c r="E111" s="231"/>
      <c r="F111" s="231"/>
      <c r="G111" s="231"/>
      <c r="H111" s="231"/>
      <c r="I111" s="231"/>
      <c r="J111" s="236">
        <f t="shared" si="20"/>
        <v>0</v>
      </c>
      <c r="K111" s="226"/>
      <c r="M111" s="30"/>
    </row>
    <row r="112" spans="2:13" x14ac:dyDescent="0.3">
      <c r="B112" s="222"/>
      <c r="C112" s="230" t="s">
        <v>539</v>
      </c>
      <c r="D112" s="231"/>
      <c r="E112" s="231"/>
      <c r="F112" s="231"/>
      <c r="G112" s="231"/>
      <c r="H112" s="231"/>
      <c r="I112" s="231"/>
      <c r="J112" s="236">
        <f t="shared" si="20"/>
        <v>0</v>
      </c>
      <c r="K112" s="226"/>
      <c r="M112" s="30"/>
    </row>
    <row r="113" spans="2:13" ht="31.2" x14ac:dyDescent="0.3">
      <c r="B113" s="222"/>
      <c r="C113" s="230" t="s">
        <v>540</v>
      </c>
      <c r="D113" s="231"/>
      <c r="E113" s="231"/>
      <c r="F113" s="231"/>
      <c r="G113" s="231"/>
      <c r="H113" s="231"/>
      <c r="I113" s="231"/>
      <c r="J113" s="236">
        <f t="shared" si="20"/>
        <v>0</v>
      </c>
      <c r="K113" s="226"/>
      <c r="M113" s="30"/>
    </row>
    <row r="114" spans="2:13" x14ac:dyDescent="0.3">
      <c r="B114" s="222"/>
      <c r="C114" s="234" t="s">
        <v>21</v>
      </c>
      <c r="D114" s="235">
        <f>SUM(D107:D113)</f>
        <v>0</v>
      </c>
      <c r="E114" s="235"/>
      <c r="F114" s="235">
        <f>SUM(F107:F113)</f>
        <v>0</v>
      </c>
      <c r="G114" s="235"/>
      <c r="H114" s="235">
        <f>SUM(H107:H113)</f>
        <v>0</v>
      </c>
      <c r="I114" s="235"/>
      <c r="J114" s="236">
        <f t="shared" si="20"/>
        <v>0</v>
      </c>
      <c r="K114" s="226"/>
      <c r="M114" s="30"/>
    </row>
    <row r="115" spans="2:13" s="32" customFormat="1" x14ac:dyDescent="0.3">
      <c r="B115" s="237"/>
      <c r="C115" s="238"/>
      <c r="D115" s="239"/>
      <c r="E115" s="239"/>
      <c r="F115" s="239"/>
      <c r="G115" s="239"/>
      <c r="H115" s="239"/>
      <c r="I115" s="239"/>
      <c r="J115" s="240"/>
      <c r="K115" s="241"/>
    </row>
    <row r="116" spans="2:13" ht="15.75" customHeight="1" x14ac:dyDescent="0.3">
      <c r="B116" s="222"/>
      <c r="C116" s="442" t="s">
        <v>554</v>
      </c>
      <c r="D116" s="443"/>
      <c r="E116" s="443"/>
      <c r="F116" s="443"/>
      <c r="G116" s="443"/>
      <c r="H116" s="443"/>
      <c r="I116" s="443"/>
      <c r="J116" s="443"/>
      <c r="K116" s="242"/>
      <c r="M116" s="30"/>
    </row>
    <row r="117" spans="2:13" ht="21.75" customHeight="1" thickBot="1" x14ac:dyDescent="0.35">
      <c r="B117" s="222"/>
      <c r="C117" s="223" t="s">
        <v>555</v>
      </c>
      <c r="D117" s="224">
        <f>'1) Tableau budgétaire 1'!D104</f>
        <v>0</v>
      </c>
      <c r="E117" s="224"/>
      <c r="F117" s="224">
        <f>'1) Tableau budgétaire 1'!F104</f>
        <v>0</v>
      </c>
      <c r="G117" s="224"/>
      <c r="H117" s="224">
        <f>'1) Tableau budgétaire 1'!H104</f>
        <v>0</v>
      </c>
      <c r="I117" s="224"/>
      <c r="J117" s="225">
        <f t="shared" ref="J117:J125" si="21">SUM(D117:H117)</f>
        <v>0</v>
      </c>
      <c r="K117" s="226"/>
      <c r="M117" s="30"/>
    </row>
    <row r="118" spans="2:13" x14ac:dyDescent="0.3">
      <c r="B118" s="222"/>
      <c r="C118" s="227" t="s">
        <v>534</v>
      </c>
      <c r="D118" s="228"/>
      <c r="E118" s="228"/>
      <c r="F118" s="229"/>
      <c r="G118" s="229"/>
      <c r="H118" s="229"/>
      <c r="I118" s="229"/>
      <c r="J118" s="250">
        <f t="shared" si="21"/>
        <v>0</v>
      </c>
      <c r="K118" s="226"/>
      <c r="M118" s="30"/>
    </row>
    <row r="119" spans="2:13" x14ac:dyDescent="0.3">
      <c r="B119" s="222"/>
      <c r="C119" s="230" t="s">
        <v>535</v>
      </c>
      <c r="D119" s="231"/>
      <c r="E119" s="231"/>
      <c r="F119" s="232"/>
      <c r="G119" s="232"/>
      <c r="H119" s="232"/>
      <c r="I119" s="232"/>
      <c r="J119" s="236">
        <f t="shared" si="21"/>
        <v>0</v>
      </c>
      <c r="K119" s="226"/>
      <c r="M119" s="30"/>
    </row>
    <row r="120" spans="2:13" ht="31.2" x14ac:dyDescent="0.3">
      <c r="B120" s="222"/>
      <c r="C120" s="230" t="s">
        <v>536</v>
      </c>
      <c r="D120" s="231"/>
      <c r="E120" s="231"/>
      <c r="F120" s="231"/>
      <c r="G120" s="231"/>
      <c r="H120" s="231"/>
      <c r="I120" s="231"/>
      <c r="J120" s="236">
        <f t="shared" si="21"/>
        <v>0</v>
      </c>
      <c r="K120" s="226"/>
      <c r="M120" s="30"/>
    </row>
    <row r="121" spans="2:13" x14ac:dyDescent="0.3">
      <c r="B121" s="222"/>
      <c r="C121" s="233" t="s">
        <v>537</v>
      </c>
      <c r="D121" s="231"/>
      <c r="E121" s="231"/>
      <c r="F121" s="231"/>
      <c r="G121" s="231"/>
      <c r="H121" s="231"/>
      <c r="I121" s="231"/>
      <c r="J121" s="236">
        <f t="shared" si="21"/>
        <v>0</v>
      </c>
      <c r="K121" s="226"/>
      <c r="M121" s="30"/>
    </row>
    <row r="122" spans="2:13" x14ac:dyDescent="0.3">
      <c r="B122" s="222"/>
      <c r="C122" s="230" t="s">
        <v>538</v>
      </c>
      <c r="D122" s="231"/>
      <c r="E122" s="231"/>
      <c r="F122" s="231"/>
      <c r="G122" s="231"/>
      <c r="H122" s="231"/>
      <c r="I122" s="231"/>
      <c r="J122" s="236">
        <f t="shared" si="21"/>
        <v>0</v>
      </c>
      <c r="K122" s="226"/>
      <c r="M122" s="30"/>
    </row>
    <row r="123" spans="2:13" x14ac:dyDescent="0.3">
      <c r="B123" s="222"/>
      <c r="C123" s="230" t="s">
        <v>539</v>
      </c>
      <c r="D123" s="231"/>
      <c r="E123" s="231"/>
      <c r="F123" s="231"/>
      <c r="G123" s="231"/>
      <c r="H123" s="231"/>
      <c r="I123" s="231"/>
      <c r="J123" s="236">
        <f t="shared" si="21"/>
        <v>0</v>
      </c>
      <c r="K123" s="226"/>
      <c r="M123" s="30"/>
    </row>
    <row r="124" spans="2:13" ht="31.2" x14ac:dyDescent="0.3">
      <c r="B124" s="222"/>
      <c r="C124" s="230" t="s">
        <v>540</v>
      </c>
      <c r="D124" s="231"/>
      <c r="E124" s="231"/>
      <c r="F124" s="231"/>
      <c r="G124" s="231"/>
      <c r="H124" s="231"/>
      <c r="I124" s="231"/>
      <c r="J124" s="236">
        <f t="shared" si="21"/>
        <v>0</v>
      </c>
      <c r="K124" s="226"/>
      <c r="M124" s="30"/>
    </row>
    <row r="125" spans="2:13" x14ac:dyDescent="0.3">
      <c r="B125" s="222"/>
      <c r="C125" s="234" t="s">
        <v>21</v>
      </c>
      <c r="D125" s="235">
        <f>SUM(D118:D124)</f>
        <v>0</v>
      </c>
      <c r="E125" s="235"/>
      <c r="F125" s="235">
        <f>SUM(F118:F124)</f>
        <v>0</v>
      </c>
      <c r="G125" s="235"/>
      <c r="H125" s="235">
        <f>SUM(H118:H124)</f>
        <v>0</v>
      </c>
      <c r="I125" s="235"/>
      <c r="J125" s="236">
        <f t="shared" si="21"/>
        <v>0</v>
      </c>
      <c r="K125" s="226"/>
      <c r="M125" s="30"/>
    </row>
    <row r="126" spans="2:13" s="32" customFormat="1" x14ac:dyDescent="0.3">
      <c r="B126" s="237"/>
      <c r="C126" s="238"/>
      <c r="D126" s="239"/>
      <c r="E126" s="239"/>
      <c r="F126" s="239"/>
      <c r="G126" s="239"/>
      <c r="H126" s="239"/>
      <c r="I126" s="239"/>
      <c r="J126" s="240"/>
      <c r="K126" s="241"/>
    </row>
    <row r="127" spans="2:13" x14ac:dyDescent="0.3">
      <c r="B127" s="222"/>
      <c r="C127" s="442" t="s">
        <v>451</v>
      </c>
      <c r="D127" s="443"/>
      <c r="E127" s="443"/>
      <c r="F127" s="443"/>
      <c r="G127" s="443"/>
      <c r="H127" s="443"/>
      <c r="I127" s="443"/>
      <c r="J127" s="443"/>
      <c r="K127" s="242"/>
      <c r="M127" s="30"/>
    </row>
    <row r="128" spans="2:13" ht="21" customHeight="1" thickBot="1" x14ac:dyDescent="0.35">
      <c r="B128" s="222"/>
      <c r="C128" s="223" t="s">
        <v>556</v>
      </c>
      <c r="D128" s="224">
        <f>'1) Tableau budgétaire 1'!D114</f>
        <v>0</v>
      </c>
      <c r="E128" s="224"/>
      <c r="F128" s="224">
        <f>'1) Tableau budgétaire 1'!F114</f>
        <v>0</v>
      </c>
      <c r="G128" s="224"/>
      <c r="H128" s="224">
        <f>'1) Tableau budgétaire 1'!H114</f>
        <v>0</v>
      </c>
      <c r="I128" s="224"/>
      <c r="J128" s="225">
        <f t="shared" ref="J128:J136" si="22">SUM(D128:H128)</f>
        <v>0</v>
      </c>
      <c r="K128" s="226"/>
      <c r="M128" s="30"/>
    </row>
    <row r="129" spans="2:13" x14ac:dyDescent="0.3">
      <c r="B129" s="222"/>
      <c r="C129" s="227" t="s">
        <v>534</v>
      </c>
      <c r="D129" s="228"/>
      <c r="E129" s="228"/>
      <c r="F129" s="229"/>
      <c r="G129" s="229"/>
      <c r="H129" s="229"/>
      <c r="I129" s="229"/>
      <c r="J129" s="250">
        <f t="shared" si="22"/>
        <v>0</v>
      </c>
      <c r="K129" s="226"/>
      <c r="M129" s="30"/>
    </row>
    <row r="130" spans="2:13" x14ac:dyDescent="0.3">
      <c r="B130" s="222"/>
      <c r="C130" s="230" t="s">
        <v>535</v>
      </c>
      <c r="D130" s="231"/>
      <c r="E130" s="231"/>
      <c r="F130" s="232"/>
      <c r="G130" s="232"/>
      <c r="H130" s="232"/>
      <c r="I130" s="232"/>
      <c r="J130" s="236">
        <f t="shared" si="22"/>
        <v>0</v>
      </c>
      <c r="K130" s="226"/>
      <c r="M130" s="30"/>
    </row>
    <row r="131" spans="2:13" ht="31.2" x14ac:dyDescent="0.3">
      <c r="B131" s="222"/>
      <c r="C131" s="230" t="s">
        <v>536</v>
      </c>
      <c r="D131" s="231"/>
      <c r="E131" s="231"/>
      <c r="F131" s="231"/>
      <c r="G131" s="231"/>
      <c r="H131" s="231"/>
      <c r="I131" s="231"/>
      <c r="J131" s="236">
        <f t="shared" si="22"/>
        <v>0</v>
      </c>
      <c r="K131" s="226"/>
      <c r="M131" s="30"/>
    </row>
    <row r="132" spans="2:13" x14ac:dyDescent="0.3">
      <c r="B132" s="222"/>
      <c r="C132" s="233" t="s">
        <v>537</v>
      </c>
      <c r="D132" s="231"/>
      <c r="E132" s="231"/>
      <c r="F132" s="231"/>
      <c r="G132" s="231"/>
      <c r="H132" s="231"/>
      <c r="I132" s="231"/>
      <c r="J132" s="236">
        <f t="shared" si="22"/>
        <v>0</v>
      </c>
      <c r="K132" s="226"/>
      <c r="M132" s="30"/>
    </row>
    <row r="133" spans="2:13" x14ac:dyDescent="0.3">
      <c r="B133" s="222"/>
      <c r="C133" s="230" t="s">
        <v>538</v>
      </c>
      <c r="D133" s="231"/>
      <c r="E133" s="231"/>
      <c r="F133" s="231"/>
      <c r="G133" s="231"/>
      <c r="H133" s="231"/>
      <c r="I133" s="231"/>
      <c r="J133" s="236">
        <f t="shared" si="22"/>
        <v>0</v>
      </c>
      <c r="K133" s="226"/>
      <c r="M133" s="30"/>
    </row>
    <row r="134" spans="2:13" x14ac:dyDescent="0.3">
      <c r="B134" s="222"/>
      <c r="C134" s="230" t="s">
        <v>539</v>
      </c>
      <c r="D134" s="231"/>
      <c r="E134" s="231"/>
      <c r="F134" s="231"/>
      <c r="G134" s="231"/>
      <c r="H134" s="231"/>
      <c r="I134" s="231"/>
      <c r="J134" s="236">
        <f t="shared" si="22"/>
        <v>0</v>
      </c>
      <c r="K134" s="226"/>
      <c r="M134" s="30"/>
    </row>
    <row r="135" spans="2:13" ht="31.2" x14ac:dyDescent="0.3">
      <c r="B135" s="222"/>
      <c r="C135" s="230" t="s">
        <v>540</v>
      </c>
      <c r="D135" s="231"/>
      <c r="E135" s="231"/>
      <c r="F135" s="231"/>
      <c r="G135" s="231"/>
      <c r="H135" s="231"/>
      <c r="I135" s="231"/>
      <c r="J135" s="236">
        <f t="shared" si="22"/>
        <v>0</v>
      </c>
      <c r="K135" s="226"/>
      <c r="M135" s="30"/>
    </row>
    <row r="136" spans="2:13" x14ac:dyDescent="0.3">
      <c r="B136" s="222"/>
      <c r="C136" s="234" t="s">
        <v>21</v>
      </c>
      <c r="D136" s="235">
        <f>SUM(D129:D135)</f>
        <v>0</v>
      </c>
      <c r="E136" s="235"/>
      <c r="F136" s="235">
        <f>SUM(F129:F135)</f>
        <v>0</v>
      </c>
      <c r="G136" s="235"/>
      <c r="H136" s="235">
        <f>SUM(H129:H135)</f>
        <v>0</v>
      </c>
      <c r="I136" s="235"/>
      <c r="J136" s="236">
        <f t="shared" si="22"/>
        <v>0</v>
      </c>
      <c r="K136" s="226"/>
      <c r="M136" s="30"/>
    </row>
    <row r="137" spans="2:13" s="32" customFormat="1" x14ac:dyDescent="0.3">
      <c r="B137" s="237"/>
      <c r="C137" s="238"/>
      <c r="D137" s="239"/>
      <c r="E137" s="239"/>
      <c r="F137" s="239"/>
      <c r="G137" s="239"/>
      <c r="H137" s="239"/>
      <c r="I137" s="239"/>
      <c r="J137" s="240"/>
      <c r="K137" s="241"/>
    </row>
    <row r="138" spans="2:13" x14ac:dyDescent="0.3">
      <c r="B138" s="222"/>
      <c r="C138" s="442" t="s">
        <v>460</v>
      </c>
      <c r="D138" s="443"/>
      <c r="E138" s="443"/>
      <c r="F138" s="443"/>
      <c r="G138" s="443"/>
      <c r="H138" s="443"/>
      <c r="I138" s="443"/>
      <c r="J138" s="443"/>
      <c r="K138" s="242"/>
      <c r="M138" s="30"/>
    </row>
    <row r="139" spans="2:13" ht="24" customHeight="1" thickBot="1" x14ac:dyDescent="0.35">
      <c r="B139" s="222"/>
      <c r="C139" s="223" t="s">
        <v>557</v>
      </c>
      <c r="D139" s="224">
        <f>'1) Tableau budgétaire 1'!D124</f>
        <v>0</v>
      </c>
      <c r="E139" s="224"/>
      <c r="F139" s="224">
        <f>'1) Tableau budgétaire 1'!F124</f>
        <v>0</v>
      </c>
      <c r="G139" s="224"/>
      <c r="H139" s="224">
        <f>'1) Tableau budgétaire 1'!H124</f>
        <v>0</v>
      </c>
      <c r="I139" s="224"/>
      <c r="J139" s="225">
        <f t="shared" ref="J139:J147" si="23">SUM(D139:H139)</f>
        <v>0</v>
      </c>
      <c r="K139" s="226"/>
      <c r="M139" s="30"/>
    </row>
    <row r="140" spans="2:13" ht="15.75" customHeight="1" x14ac:dyDescent="0.3">
      <c r="B140" s="222"/>
      <c r="C140" s="227" t="s">
        <v>534</v>
      </c>
      <c r="D140" s="228"/>
      <c r="E140" s="228"/>
      <c r="F140" s="229"/>
      <c r="G140" s="229"/>
      <c r="H140" s="229"/>
      <c r="I140" s="229"/>
      <c r="J140" s="250">
        <f t="shared" si="23"/>
        <v>0</v>
      </c>
      <c r="K140" s="226"/>
      <c r="M140" s="30"/>
    </row>
    <row r="141" spans="2:13" s="34" customFormat="1" x14ac:dyDescent="0.3">
      <c r="B141" s="251"/>
      <c r="C141" s="230" t="s">
        <v>535</v>
      </c>
      <c r="D141" s="231"/>
      <c r="E141" s="231"/>
      <c r="F141" s="232"/>
      <c r="G141" s="232"/>
      <c r="H141" s="232"/>
      <c r="I141" s="232"/>
      <c r="J141" s="236">
        <f t="shared" si="23"/>
        <v>0</v>
      </c>
      <c r="K141" s="226"/>
    </row>
    <row r="142" spans="2:13" s="34" customFormat="1" ht="15.75" customHeight="1" x14ac:dyDescent="0.3">
      <c r="B142" s="251"/>
      <c r="C142" s="230" t="s">
        <v>536</v>
      </c>
      <c r="D142" s="231"/>
      <c r="E142" s="231"/>
      <c r="F142" s="231"/>
      <c r="G142" s="231"/>
      <c r="H142" s="231"/>
      <c r="I142" s="231"/>
      <c r="J142" s="236">
        <f t="shared" si="23"/>
        <v>0</v>
      </c>
      <c r="K142" s="226"/>
    </row>
    <row r="143" spans="2:13" s="34" customFormat="1" x14ac:dyDescent="0.3">
      <c r="B143" s="251"/>
      <c r="C143" s="233" t="s">
        <v>537</v>
      </c>
      <c r="D143" s="231"/>
      <c r="E143" s="231"/>
      <c r="F143" s="231"/>
      <c r="G143" s="231"/>
      <c r="H143" s="231"/>
      <c r="I143" s="231"/>
      <c r="J143" s="236">
        <f t="shared" si="23"/>
        <v>0</v>
      </c>
      <c r="K143" s="226"/>
    </row>
    <row r="144" spans="2:13" s="34" customFormat="1" x14ac:dyDescent="0.3">
      <c r="B144" s="251"/>
      <c r="C144" s="230" t="s">
        <v>538</v>
      </c>
      <c r="D144" s="231"/>
      <c r="E144" s="231"/>
      <c r="F144" s="231"/>
      <c r="G144" s="231"/>
      <c r="H144" s="231"/>
      <c r="I144" s="231"/>
      <c r="J144" s="236">
        <f t="shared" si="23"/>
        <v>0</v>
      </c>
      <c r="K144" s="226"/>
    </row>
    <row r="145" spans="2:11" s="34" customFormat="1" ht="15.75" customHeight="1" x14ac:dyDescent="0.3">
      <c r="B145" s="251"/>
      <c r="C145" s="230" t="s">
        <v>539</v>
      </c>
      <c r="D145" s="231"/>
      <c r="E145" s="231"/>
      <c r="F145" s="231"/>
      <c r="G145" s="231"/>
      <c r="H145" s="231"/>
      <c r="I145" s="231"/>
      <c r="J145" s="236">
        <f t="shared" si="23"/>
        <v>0</v>
      </c>
      <c r="K145" s="226"/>
    </row>
    <row r="146" spans="2:11" s="34" customFormat="1" ht="31.2" x14ac:dyDescent="0.3">
      <c r="B146" s="251"/>
      <c r="C146" s="230" t="s">
        <v>540</v>
      </c>
      <c r="D146" s="231"/>
      <c r="E146" s="231"/>
      <c r="F146" s="231"/>
      <c r="G146" s="231"/>
      <c r="H146" s="231"/>
      <c r="I146" s="231"/>
      <c r="J146" s="236">
        <f t="shared" si="23"/>
        <v>0</v>
      </c>
      <c r="K146" s="226"/>
    </row>
    <row r="147" spans="2:11" s="34" customFormat="1" x14ac:dyDescent="0.3">
      <c r="B147" s="251"/>
      <c r="C147" s="234" t="s">
        <v>21</v>
      </c>
      <c r="D147" s="235">
        <f>SUM(D140:D146)</f>
        <v>0</v>
      </c>
      <c r="E147" s="235"/>
      <c r="F147" s="235">
        <f>SUM(F140:F146)</f>
        <v>0</v>
      </c>
      <c r="G147" s="235"/>
      <c r="H147" s="235">
        <f>SUM(H140:H146)</f>
        <v>0</v>
      </c>
      <c r="I147" s="235"/>
      <c r="J147" s="236">
        <f t="shared" si="23"/>
        <v>0</v>
      </c>
      <c r="K147" s="226"/>
    </row>
    <row r="148" spans="2:11" s="34" customFormat="1" x14ac:dyDescent="0.3">
      <c r="B148" s="251"/>
      <c r="C148" s="222"/>
      <c r="D148" s="237"/>
      <c r="E148" s="237"/>
      <c r="F148" s="237"/>
      <c r="G148" s="237"/>
      <c r="H148" s="237"/>
      <c r="I148" s="237"/>
      <c r="J148" s="222"/>
      <c r="K148" s="248"/>
    </row>
    <row r="149" spans="2:11" s="34" customFormat="1" x14ac:dyDescent="0.3">
      <c r="B149" s="442" t="s">
        <v>558</v>
      </c>
      <c r="C149" s="443"/>
      <c r="D149" s="443"/>
      <c r="E149" s="443"/>
      <c r="F149" s="443"/>
      <c r="G149" s="443"/>
      <c r="H149" s="443"/>
      <c r="I149" s="443"/>
      <c r="J149" s="443"/>
      <c r="K149" s="242"/>
    </row>
    <row r="150" spans="2:11" s="34" customFormat="1" x14ac:dyDescent="0.3">
      <c r="B150" s="222"/>
      <c r="C150" s="442" t="s">
        <v>470</v>
      </c>
      <c r="D150" s="443"/>
      <c r="E150" s="443"/>
      <c r="F150" s="443"/>
      <c r="G150" s="443"/>
      <c r="H150" s="443"/>
      <c r="I150" s="443"/>
      <c r="J150" s="443"/>
      <c r="K150" s="242"/>
    </row>
    <row r="151" spans="2:11" s="34" customFormat="1" ht="24" customHeight="1" thickBot="1" x14ac:dyDescent="0.35">
      <c r="B151" s="222"/>
      <c r="C151" s="223" t="s">
        <v>559</v>
      </c>
      <c r="D151" s="224">
        <f>'1) Tableau budgétaire 1'!D136</f>
        <v>0</v>
      </c>
      <c r="E151" s="224"/>
      <c r="F151" s="224">
        <f>'1) Tableau budgétaire 1'!F136</f>
        <v>0</v>
      </c>
      <c r="G151" s="224"/>
      <c r="H151" s="224">
        <f>'1) Tableau budgétaire 1'!H136</f>
        <v>0</v>
      </c>
      <c r="I151" s="224"/>
      <c r="J151" s="225">
        <f>SUM(D151:H151)</f>
        <v>0</v>
      </c>
      <c r="K151" s="226"/>
    </row>
    <row r="152" spans="2:11" s="34" customFormat="1" ht="24.75" customHeight="1" x14ac:dyDescent="0.3">
      <c r="B152" s="222"/>
      <c r="C152" s="227" t="s">
        <v>534</v>
      </c>
      <c r="D152" s="228"/>
      <c r="E152" s="228"/>
      <c r="F152" s="229"/>
      <c r="G152" s="229"/>
      <c r="H152" s="229"/>
      <c r="I152" s="229"/>
      <c r="J152" s="250">
        <f t="shared" ref="J152:J159" si="24">SUM(D152:H152)</f>
        <v>0</v>
      </c>
      <c r="K152" s="226"/>
    </row>
    <row r="153" spans="2:11" s="34" customFormat="1" ht="15.75" customHeight="1" x14ac:dyDescent="0.3">
      <c r="B153" s="222"/>
      <c r="C153" s="230" t="s">
        <v>535</v>
      </c>
      <c r="D153" s="231"/>
      <c r="E153" s="231"/>
      <c r="F153" s="232"/>
      <c r="G153" s="232"/>
      <c r="H153" s="232"/>
      <c r="I153" s="232"/>
      <c r="J153" s="236">
        <f t="shared" si="24"/>
        <v>0</v>
      </c>
      <c r="K153" s="226"/>
    </row>
    <row r="154" spans="2:11" s="34" customFormat="1" ht="15.75" customHeight="1" x14ac:dyDescent="0.3">
      <c r="B154" s="222"/>
      <c r="C154" s="230" t="s">
        <v>536</v>
      </c>
      <c r="D154" s="231"/>
      <c r="E154" s="231"/>
      <c r="F154" s="231"/>
      <c r="G154" s="231"/>
      <c r="H154" s="231"/>
      <c r="I154" s="231"/>
      <c r="J154" s="236">
        <f t="shared" si="24"/>
        <v>0</v>
      </c>
      <c r="K154" s="226"/>
    </row>
    <row r="155" spans="2:11" s="34" customFormat="1" ht="15.75" customHeight="1" x14ac:dyDescent="0.3">
      <c r="B155" s="222"/>
      <c r="C155" s="233" t="s">
        <v>537</v>
      </c>
      <c r="D155" s="231"/>
      <c r="E155" s="231"/>
      <c r="F155" s="231"/>
      <c r="G155" s="231"/>
      <c r="H155" s="231"/>
      <c r="I155" s="231"/>
      <c r="J155" s="236">
        <f t="shared" si="24"/>
        <v>0</v>
      </c>
      <c r="K155" s="226"/>
    </row>
    <row r="156" spans="2:11" s="34" customFormat="1" ht="15.75" customHeight="1" x14ac:dyDescent="0.3">
      <c r="B156" s="222"/>
      <c r="C156" s="230" t="s">
        <v>538</v>
      </c>
      <c r="D156" s="231"/>
      <c r="E156" s="231"/>
      <c r="F156" s="231"/>
      <c r="G156" s="231"/>
      <c r="H156" s="231"/>
      <c r="I156" s="231"/>
      <c r="J156" s="236">
        <f t="shared" si="24"/>
        <v>0</v>
      </c>
      <c r="K156" s="226"/>
    </row>
    <row r="157" spans="2:11" s="34" customFormat="1" ht="15.75" customHeight="1" x14ac:dyDescent="0.3">
      <c r="B157" s="222"/>
      <c r="C157" s="230" t="s">
        <v>539</v>
      </c>
      <c r="D157" s="231"/>
      <c r="E157" s="231"/>
      <c r="F157" s="231"/>
      <c r="G157" s="231"/>
      <c r="H157" s="231"/>
      <c r="I157" s="231"/>
      <c r="J157" s="236">
        <f t="shared" si="24"/>
        <v>0</v>
      </c>
      <c r="K157" s="226"/>
    </row>
    <row r="158" spans="2:11" s="34" customFormat="1" ht="15.75" customHeight="1" x14ac:dyDescent="0.3">
      <c r="B158" s="222"/>
      <c r="C158" s="230" t="s">
        <v>540</v>
      </c>
      <c r="D158" s="231"/>
      <c r="E158" s="231"/>
      <c r="F158" s="231"/>
      <c r="G158" s="231"/>
      <c r="H158" s="231"/>
      <c r="I158" s="231"/>
      <c r="J158" s="236">
        <f t="shared" si="24"/>
        <v>0</v>
      </c>
      <c r="K158" s="226"/>
    </row>
    <row r="159" spans="2:11" s="34" customFormat="1" ht="15.75" customHeight="1" x14ac:dyDescent="0.3">
      <c r="B159" s="222"/>
      <c r="C159" s="234" t="s">
        <v>21</v>
      </c>
      <c r="D159" s="235">
        <f>SUM(D152:D158)</f>
        <v>0</v>
      </c>
      <c r="E159" s="235"/>
      <c r="F159" s="235">
        <f>SUM(F152:F158)</f>
        <v>0</v>
      </c>
      <c r="G159" s="235"/>
      <c r="H159" s="235">
        <f>SUM(H152:H158)</f>
        <v>0</v>
      </c>
      <c r="I159" s="235"/>
      <c r="J159" s="236">
        <f t="shared" si="24"/>
        <v>0</v>
      </c>
      <c r="K159" s="226"/>
    </row>
    <row r="160" spans="2:11" s="32" customFormat="1" ht="15.75" customHeight="1" x14ac:dyDescent="0.3">
      <c r="B160" s="237"/>
      <c r="C160" s="238"/>
      <c r="D160" s="239"/>
      <c r="E160" s="239"/>
      <c r="F160" s="239"/>
      <c r="G160" s="239"/>
      <c r="H160" s="239"/>
      <c r="I160" s="239"/>
      <c r="J160" s="240"/>
      <c r="K160" s="241"/>
    </row>
    <row r="161" spans="2:11" s="34" customFormat="1" ht="15.75" customHeight="1" x14ac:dyDescent="0.3">
      <c r="B161" s="251"/>
      <c r="C161" s="442" t="s">
        <v>479</v>
      </c>
      <c r="D161" s="443"/>
      <c r="E161" s="443"/>
      <c r="F161" s="443"/>
      <c r="G161" s="443"/>
      <c r="H161" s="443"/>
      <c r="I161" s="443"/>
      <c r="J161" s="443"/>
      <c r="K161" s="242"/>
    </row>
    <row r="162" spans="2:11" s="34" customFormat="1" ht="21" customHeight="1" thickBot="1" x14ac:dyDescent="0.35">
      <c r="B162" s="251"/>
      <c r="C162" s="223" t="s">
        <v>560</v>
      </c>
      <c r="D162" s="224">
        <f>'1) Tableau budgétaire 1'!D146</f>
        <v>0</v>
      </c>
      <c r="E162" s="224"/>
      <c r="F162" s="224">
        <f>'1) Tableau budgétaire 1'!F146</f>
        <v>0</v>
      </c>
      <c r="G162" s="224"/>
      <c r="H162" s="224">
        <f>'1) Tableau budgétaire 1'!H146</f>
        <v>0</v>
      </c>
      <c r="I162" s="224"/>
      <c r="J162" s="225">
        <f t="shared" ref="J162:J170" si="25">SUM(D162:H162)</f>
        <v>0</v>
      </c>
      <c r="K162" s="226"/>
    </row>
    <row r="163" spans="2:11" s="34" customFormat="1" ht="15.75" customHeight="1" x14ac:dyDescent="0.3">
      <c r="B163" s="251"/>
      <c r="C163" s="227" t="s">
        <v>534</v>
      </c>
      <c r="D163" s="228"/>
      <c r="E163" s="228"/>
      <c r="F163" s="229"/>
      <c r="G163" s="229"/>
      <c r="H163" s="229"/>
      <c r="I163" s="229"/>
      <c r="J163" s="250">
        <f t="shared" si="25"/>
        <v>0</v>
      </c>
      <c r="K163" s="226"/>
    </row>
    <row r="164" spans="2:11" s="34" customFormat="1" ht="15.75" customHeight="1" x14ac:dyDescent="0.3">
      <c r="B164" s="251"/>
      <c r="C164" s="230" t="s">
        <v>535</v>
      </c>
      <c r="D164" s="231"/>
      <c r="E164" s="231"/>
      <c r="F164" s="232"/>
      <c r="G164" s="232"/>
      <c r="H164" s="232"/>
      <c r="I164" s="232"/>
      <c r="J164" s="236">
        <f t="shared" si="25"/>
        <v>0</v>
      </c>
      <c r="K164" s="226"/>
    </row>
    <row r="165" spans="2:11" s="34" customFormat="1" ht="15.75" customHeight="1" x14ac:dyDescent="0.3">
      <c r="B165" s="251"/>
      <c r="C165" s="230" t="s">
        <v>536</v>
      </c>
      <c r="D165" s="231"/>
      <c r="E165" s="231"/>
      <c r="F165" s="231"/>
      <c r="G165" s="231"/>
      <c r="H165" s="231"/>
      <c r="I165" s="231"/>
      <c r="J165" s="236">
        <f t="shared" si="25"/>
        <v>0</v>
      </c>
      <c r="K165" s="226"/>
    </row>
    <row r="166" spans="2:11" s="34" customFormat="1" ht="15.75" customHeight="1" x14ac:dyDescent="0.3">
      <c r="B166" s="251"/>
      <c r="C166" s="233" t="s">
        <v>537</v>
      </c>
      <c r="D166" s="231"/>
      <c r="E166" s="231"/>
      <c r="F166" s="231"/>
      <c r="G166" s="231"/>
      <c r="H166" s="231"/>
      <c r="I166" s="231"/>
      <c r="J166" s="236">
        <f t="shared" si="25"/>
        <v>0</v>
      </c>
      <c r="K166" s="226"/>
    </row>
    <row r="167" spans="2:11" s="34" customFormat="1" ht="15.75" customHeight="1" x14ac:dyDescent="0.3">
      <c r="B167" s="251"/>
      <c r="C167" s="230" t="s">
        <v>538</v>
      </c>
      <c r="D167" s="231"/>
      <c r="E167" s="231"/>
      <c r="F167" s="231"/>
      <c r="G167" s="231"/>
      <c r="H167" s="231"/>
      <c r="I167" s="231"/>
      <c r="J167" s="236">
        <f t="shared" si="25"/>
        <v>0</v>
      </c>
      <c r="K167" s="226"/>
    </row>
    <row r="168" spans="2:11" s="34" customFormat="1" ht="15.75" customHeight="1" x14ac:dyDescent="0.3">
      <c r="B168" s="251"/>
      <c r="C168" s="230" t="s">
        <v>539</v>
      </c>
      <c r="D168" s="231"/>
      <c r="E168" s="231"/>
      <c r="F168" s="231"/>
      <c r="G168" s="231"/>
      <c r="H168" s="231"/>
      <c r="I168" s="231"/>
      <c r="J168" s="236">
        <f t="shared" si="25"/>
        <v>0</v>
      </c>
      <c r="K168" s="226"/>
    </row>
    <row r="169" spans="2:11" s="34" customFormat="1" ht="15.75" customHeight="1" x14ac:dyDescent="0.3">
      <c r="B169" s="251"/>
      <c r="C169" s="230" t="s">
        <v>540</v>
      </c>
      <c r="D169" s="231"/>
      <c r="E169" s="231"/>
      <c r="F169" s="231"/>
      <c r="G169" s="231"/>
      <c r="H169" s="231"/>
      <c r="I169" s="231"/>
      <c r="J169" s="236">
        <f t="shared" si="25"/>
        <v>0</v>
      </c>
      <c r="K169" s="226"/>
    </row>
    <row r="170" spans="2:11" s="34" customFormat="1" ht="15.75" customHeight="1" x14ac:dyDescent="0.3">
      <c r="B170" s="251"/>
      <c r="C170" s="234" t="s">
        <v>21</v>
      </c>
      <c r="D170" s="235">
        <f>SUM(D163:D169)</f>
        <v>0</v>
      </c>
      <c r="E170" s="235"/>
      <c r="F170" s="235">
        <f>SUM(F163:F169)</f>
        <v>0</v>
      </c>
      <c r="G170" s="235"/>
      <c r="H170" s="235">
        <f>SUM(H163:H169)</f>
        <v>0</v>
      </c>
      <c r="I170" s="235"/>
      <c r="J170" s="236">
        <f t="shared" si="25"/>
        <v>0</v>
      </c>
      <c r="K170" s="226"/>
    </row>
    <row r="171" spans="2:11" s="32" customFormat="1" ht="15.75" customHeight="1" x14ac:dyDescent="0.3">
      <c r="B171" s="237"/>
      <c r="C171" s="238"/>
      <c r="D171" s="239"/>
      <c r="E171" s="239"/>
      <c r="F171" s="239"/>
      <c r="G171" s="239"/>
      <c r="H171" s="239"/>
      <c r="I171" s="239"/>
      <c r="J171" s="240"/>
      <c r="K171" s="241"/>
    </row>
    <row r="172" spans="2:11" s="34" customFormat="1" ht="15.75" customHeight="1" x14ac:dyDescent="0.3">
      <c r="B172" s="251"/>
      <c r="C172" s="442" t="s">
        <v>488</v>
      </c>
      <c r="D172" s="443"/>
      <c r="E172" s="443"/>
      <c r="F172" s="443"/>
      <c r="G172" s="443"/>
      <c r="H172" s="443"/>
      <c r="I172" s="443"/>
      <c r="J172" s="443"/>
      <c r="K172" s="242"/>
    </row>
    <row r="173" spans="2:11" s="34" customFormat="1" ht="19.5" customHeight="1" thickBot="1" x14ac:dyDescent="0.35">
      <c r="B173" s="251"/>
      <c r="C173" s="223" t="s">
        <v>561</v>
      </c>
      <c r="D173" s="224">
        <f>'1) Tableau budgétaire 1'!D156</f>
        <v>0</v>
      </c>
      <c r="E173" s="224"/>
      <c r="F173" s="224">
        <f>'1) Tableau budgétaire 1'!F156</f>
        <v>0</v>
      </c>
      <c r="G173" s="224"/>
      <c r="H173" s="224">
        <f>'1) Tableau budgétaire 1'!H156</f>
        <v>0</v>
      </c>
      <c r="I173" s="224"/>
      <c r="J173" s="225">
        <f t="shared" ref="J173:J181" si="26">SUM(D173:H173)</f>
        <v>0</v>
      </c>
      <c r="K173" s="226"/>
    </row>
    <row r="174" spans="2:11" s="34" customFormat="1" ht="15.75" customHeight="1" x14ac:dyDescent="0.3">
      <c r="B174" s="251"/>
      <c r="C174" s="227" t="s">
        <v>534</v>
      </c>
      <c r="D174" s="228"/>
      <c r="E174" s="228"/>
      <c r="F174" s="229"/>
      <c r="G174" s="229"/>
      <c r="H174" s="229"/>
      <c r="I174" s="229"/>
      <c r="J174" s="250">
        <f t="shared" si="26"/>
        <v>0</v>
      </c>
      <c r="K174" s="226"/>
    </row>
    <row r="175" spans="2:11" s="34" customFormat="1" ht="15.75" customHeight="1" x14ac:dyDescent="0.3">
      <c r="B175" s="251"/>
      <c r="C175" s="230" t="s">
        <v>535</v>
      </c>
      <c r="D175" s="231"/>
      <c r="E175" s="231"/>
      <c r="F175" s="232"/>
      <c r="G175" s="232"/>
      <c r="H175" s="232"/>
      <c r="I175" s="232"/>
      <c r="J175" s="236">
        <f t="shared" si="26"/>
        <v>0</v>
      </c>
      <c r="K175" s="226"/>
    </row>
    <row r="176" spans="2:11" s="34" customFormat="1" ht="15.75" customHeight="1" x14ac:dyDescent="0.3">
      <c r="B176" s="251"/>
      <c r="C176" s="230" t="s">
        <v>536</v>
      </c>
      <c r="D176" s="231"/>
      <c r="E176" s="231"/>
      <c r="F176" s="231"/>
      <c r="G176" s="231"/>
      <c r="H176" s="231"/>
      <c r="I176" s="231"/>
      <c r="J176" s="236">
        <f t="shared" si="26"/>
        <v>0</v>
      </c>
      <c r="K176" s="226"/>
    </row>
    <row r="177" spans="2:11" s="34" customFormat="1" ht="15.75" customHeight="1" x14ac:dyDescent="0.3">
      <c r="B177" s="251"/>
      <c r="C177" s="233" t="s">
        <v>537</v>
      </c>
      <c r="D177" s="231"/>
      <c r="E177" s="231"/>
      <c r="F177" s="231"/>
      <c r="G177" s="231"/>
      <c r="H177" s="231"/>
      <c r="I177" s="231"/>
      <c r="J177" s="236">
        <f t="shared" si="26"/>
        <v>0</v>
      </c>
      <c r="K177" s="226"/>
    </row>
    <row r="178" spans="2:11" s="34" customFormat="1" ht="15.75" customHeight="1" x14ac:dyDescent="0.3">
      <c r="B178" s="251"/>
      <c r="C178" s="230" t="s">
        <v>538</v>
      </c>
      <c r="D178" s="231"/>
      <c r="E178" s="231"/>
      <c r="F178" s="231"/>
      <c r="G178" s="231"/>
      <c r="H178" s="231"/>
      <c r="I178" s="231"/>
      <c r="J178" s="236">
        <f t="shared" si="26"/>
        <v>0</v>
      </c>
      <c r="K178" s="226"/>
    </row>
    <row r="179" spans="2:11" s="34" customFormat="1" ht="15.75" customHeight="1" x14ac:dyDescent="0.3">
      <c r="B179" s="251"/>
      <c r="C179" s="230" t="s">
        <v>539</v>
      </c>
      <c r="D179" s="231"/>
      <c r="E179" s="231"/>
      <c r="F179" s="231"/>
      <c r="G179" s="231"/>
      <c r="H179" s="231"/>
      <c r="I179" s="231"/>
      <c r="J179" s="236">
        <f t="shared" si="26"/>
        <v>0</v>
      </c>
      <c r="K179" s="226"/>
    </row>
    <row r="180" spans="2:11" s="34" customFormat="1" ht="15.75" customHeight="1" x14ac:dyDescent="0.3">
      <c r="B180" s="251"/>
      <c r="C180" s="230" t="s">
        <v>540</v>
      </c>
      <c r="D180" s="231"/>
      <c r="E180" s="231"/>
      <c r="F180" s="231"/>
      <c r="G180" s="231"/>
      <c r="H180" s="231"/>
      <c r="I180" s="231"/>
      <c r="J180" s="236">
        <f t="shared" si="26"/>
        <v>0</v>
      </c>
      <c r="K180" s="226"/>
    </row>
    <row r="181" spans="2:11" s="34" customFormat="1" ht="15.75" customHeight="1" x14ac:dyDescent="0.3">
      <c r="B181" s="251"/>
      <c r="C181" s="234" t="s">
        <v>21</v>
      </c>
      <c r="D181" s="235">
        <f>SUM(D174:D180)</f>
        <v>0</v>
      </c>
      <c r="E181" s="235"/>
      <c r="F181" s="235">
        <f>SUM(F174:F180)</f>
        <v>0</v>
      </c>
      <c r="G181" s="235"/>
      <c r="H181" s="235">
        <f>SUM(H174:H180)</f>
        <v>0</v>
      </c>
      <c r="I181" s="235"/>
      <c r="J181" s="236">
        <f t="shared" si="26"/>
        <v>0</v>
      </c>
      <c r="K181" s="226"/>
    </row>
    <row r="182" spans="2:11" s="32" customFormat="1" ht="15.75" customHeight="1" x14ac:dyDescent="0.3">
      <c r="B182" s="237"/>
      <c r="C182" s="238"/>
      <c r="D182" s="239"/>
      <c r="E182" s="239"/>
      <c r="F182" s="239"/>
      <c r="G182" s="239"/>
      <c r="H182" s="239"/>
      <c r="I182" s="239"/>
      <c r="J182" s="240"/>
      <c r="K182" s="241"/>
    </row>
    <row r="183" spans="2:11" s="34" customFormat="1" ht="15.75" customHeight="1" x14ac:dyDescent="0.3">
      <c r="B183" s="251"/>
      <c r="C183" s="442" t="s">
        <v>497</v>
      </c>
      <c r="D183" s="443"/>
      <c r="E183" s="443"/>
      <c r="F183" s="443"/>
      <c r="G183" s="443"/>
      <c r="H183" s="443"/>
      <c r="I183" s="443"/>
      <c r="J183" s="443"/>
      <c r="K183" s="242"/>
    </row>
    <row r="184" spans="2:11" s="34" customFormat="1" ht="22.5" customHeight="1" thickBot="1" x14ac:dyDescent="0.35">
      <c r="B184" s="251"/>
      <c r="C184" s="223" t="s">
        <v>562</v>
      </c>
      <c r="D184" s="224">
        <f>'1) Tableau budgétaire 1'!D166</f>
        <v>0</v>
      </c>
      <c r="E184" s="224"/>
      <c r="F184" s="224">
        <f>'1) Tableau budgétaire 1'!F166</f>
        <v>0</v>
      </c>
      <c r="G184" s="224"/>
      <c r="H184" s="224">
        <f>'1) Tableau budgétaire 1'!H166</f>
        <v>0</v>
      </c>
      <c r="I184" s="224"/>
      <c r="J184" s="225">
        <f t="shared" ref="J184:J192" si="27">SUM(D184:H184)</f>
        <v>0</v>
      </c>
      <c r="K184" s="226"/>
    </row>
    <row r="185" spans="2:11" s="34" customFormat="1" ht="15.75" customHeight="1" x14ac:dyDescent="0.3">
      <c r="B185" s="251"/>
      <c r="C185" s="227" t="s">
        <v>534</v>
      </c>
      <c r="D185" s="228"/>
      <c r="E185" s="228"/>
      <c r="F185" s="229"/>
      <c r="G185" s="229"/>
      <c r="H185" s="229"/>
      <c r="I185" s="229"/>
      <c r="J185" s="250">
        <f t="shared" si="27"/>
        <v>0</v>
      </c>
      <c r="K185" s="226"/>
    </row>
    <row r="186" spans="2:11" s="34" customFormat="1" ht="15.75" customHeight="1" x14ac:dyDescent="0.3">
      <c r="B186" s="251"/>
      <c r="C186" s="230" t="s">
        <v>535</v>
      </c>
      <c r="D186" s="231"/>
      <c r="E186" s="231"/>
      <c r="F186" s="232"/>
      <c r="G186" s="232"/>
      <c r="H186" s="232"/>
      <c r="I186" s="232"/>
      <c r="J186" s="236">
        <f t="shared" si="27"/>
        <v>0</v>
      </c>
      <c r="K186" s="226"/>
    </row>
    <row r="187" spans="2:11" s="34" customFormat="1" ht="15.75" customHeight="1" x14ac:dyDescent="0.3">
      <c r="B187" s="251"/>
      <c r="C187" s="230" t="s">
        <v>536</v>
      </c>
      <c r="D187" s="231"/>
      <c r="E187" s="231"/>
      <c r="F187" s="231"/>
      <c r="G187" s="231"/>
      <c r="H187" s="231"/>
      <c r="I187" s="231"/>
      <c r="J187" s="236">
        <f t="shared" si="27"/>
        <v>0</v>
      </c>
      <c r="K187" s="226"/>
    </row>
    <row r="188" spans="2:11" s="34" customFormat="1" ht="15.75" customHeight="1" x14ac:dyDescent="0.3">
      <c r="B188" s="251"/>
      <c r="C188" s="233" t="s">
        <v>537</v>
      </c>
      <c r="D188" s="231"/>
      <c r="E188" s="231"/>
      <c r="F188" s="231"/>
      <c r="G188" s="231"/>
      <c r="H188" s="231"/>
      <c r="I188" s="231"/>
      <c r="J188" s="236">
        <f t="shared" si="27"/>
        <v>0</v>
      </c>
      <c r="K188" s="226"/>
    </row>
    <row r="189" spans="2:11" s="34" customFormat="1" ht="15.75" customHeight="1" x14ac:dyDescent="0.3">
      <c r="B189" s="251"/>
      <c r="C189" s="230" t="s">
        <v>538</v>
      </c>
      <c r="D189" s="231"/>
      <c r="E189" s="231"/>
      <c r="F189" s="231"/>
      <c r="G189" s="231"/>
      <c r="H189" s="231"/>
      <c r="I189" s="231"/>
      <c r="J189" s="236">
        <f t="shared" si="27"/>
        <v>0</v>
      </c>
      <c r="K189" s="226"/>
    </row>
    <row r="190" spans="2:11" s="34" customFormat="1" ht="15.75" customHeight="1" x14ac:dyDescent="0.3">
      <c r="B190" s="251"/>
      <c r="C190" s="230" t="s">
        <v>539</v>
      </c>
      <c r="D190" s="231"/>
      <c r="E190" s="231"/>
      <c r="F190" s="231"/>
      <c r="G190" s="231"/>
      <c r="H190" s="231"/>
      <c r="I190" s="231"/>
      <c r="J190" s="236">
        <f t="shared" si="27"/>
        <v>0</v>
      </c>
      <c r="K190" s="226"/>
    </row>
    <row r="191" spans="2:11" s="34" customFormat="1" ht="15.75" customHeight="1" x14ac:dyDescent="0.3">
      <c r="B191" s="251"/>
      <c r="C191" s="230" t="s">
        <v>540</v>
      </c>
      <c r="D191" s="231"/>
      <c r="E191" s="231"/>
      <c r="F191" s="231"/>
      <c r="G191" s="231"/>
      <c r="H191" s="231"/>
      <c r="I191" s="231"/>
      <c r="J191" s="236">
        <f t="shared" si="27"/>
        <v>0</v>
      </c>
      <c r="K191" s="226"/>
    </row>
    <row r="192" spans="2:11" s="34" customFormat="1" ht="15.75" customHeight="1" x14ac:dyDescent="0.3">
      <c r="B192" s="251"/>
      <c r="C192" s="234" t="s">
        <v>21</v>
      </c>
      <c r="D192" s="235">
        <f>SUM(D185:D191)</f>
        <v>0</v>
      </c>
      <c r="E192" s="235"/>
      <c r="F192" s="235">
        <f>SUM(F185:F191)</f>
        <v>0</v>
      </c>
      <c r="G192" s="235"/>
      <c r="H192" s="235">
        <f>SUM(H185:H191)</f>
        <v>0</v>
      </c>
      <c r="I192" s="235"/>
      <c r="J192" s="236">
        <f t="shared" si="27"/>
        <v>0</v>
      </c>
      <c r="K192" s="226"/>
    </row>
    <row r="193" spans="2:11" s="34" customFormat="1" ht="15.75" customHeight="1" x14ac:dyDescent="0.3">
      <c r="B193" s="251"/>
      <c r="C193" s="222"/>
      <c r="D193" s="237"/>
      <c r="E193" s="237"/>
      <c r="F193" s="237"/>
      <c r="G193" s="237"/>
      <c r="H193" s="237"/>
      <c r="I193" s="237"/>
      <c r="J193" s="222"/>
      <c r="K193" s="248"/>
    </row>
    <row r="194" spans="2:11" s="34" customFormat="1" ht="15.75" customHeight="1" x14ac:dyDescent="0.3">
      <c r="B194" s="251"/>
      <c r="C194" s="442" t="s">
        <v>563</v>
      </c>
      <c r="D194" s="443"/>
      <c r="E194" s="443"/>
      <c r="F194" s="443"/>
      <c r="G194" s="443"/>
      <c r="H194" s="443"/>
      <c r="I194" s="443"/>
      <c r="J194" s="443"/>
      <c r="K194" s="242"/>
    </row>
    <row r="195" spans="2:11" s="34" customFormat="1" ht="36" customHeight="1" thickBot="1" x14ac:dyDescent="0.35">
      <c r="B195" s="251"/>
      <c r="C195" s="223" t="s">
        <v>564</v>
      </c>
      <c r="D195" s="224">
        <f>'1) Tableau budgétaire 1'!D173</f>
        <v>304467.29000000004</v>
      </c>
      <c r="E195" s="224">
        <f>'1) Tableau budgétaire 1'!E173</f>
        <v>349365.27</v>
      </c>
      <c r="F195" s="224">
        <f>'1) Tableau budgétaire 1'!F173</f>
        <v>107084.11</v>
      </c>
      <c r="G195" s="224">
        <f>'1) Tableau budgétaire 1'!G173</f>
        <v>107084.11</v>
      </c>
      <c r="H195" s="224">
        <f>'1) Tableau budgétaire 1'!H173</f>
        <v>83439.25</v>
      </c>
      <c r="I195" s="224">
        <f>'1) Tableau budgétaire 1'!I173</f>
        <v>81939.25</v>
      </c>
      <c r="J195" s="225">
        <f>D195+F195+H195</f>
        <v>494990.65</v>
      </c>
      <c r="K195" s="371">
        <f>E195+G195+I195</f>
        <v>538388.63</v>
      </c>
    </row>
    <row r="196" spans="2:11" s="34" customFormat="1" ht="15.75" customHeight="1" thickBot="1" x14ac:dyDescent="0.35">
      <c r="B196" s="251"/>
      <c r="C196" s="227" t="s">
        <v>534</v>
      </c>
      <c r="D196" s="228">
        <v>196000</v>
      </c>
      <c r="E196" s="228">
        <v>203000</v>
      </c>
      <c r="F196" s="229">
        <v>25000</v>
      </c>
      <c r="G196" s="229">
        <v>25000</v>
      </c>
      <c r="H196" s="229">
        <v>39000</v>
      </c>
      <c r="I196" s="229">
        <v>39000</v>
      </c>
      <c r="J196" s="253">
        <f t="shared" ref="J196:J203" si="28">D196+F196+H196</f>
        <v>260000</v>
      </c>
      <c r="K196" s="371">
        <f t="shared" ref="K196:K203" si="29">E196+G196+I196</f>
        <v>267000</v>
      </c>
    </row>
    <row r="197" spans="2:11" s="34" customFormat="1" ht="15.75" customHeight="1" thickBot="1" x14ac:dyDescent="0.35">
      <c r="B197" s="251"/>
      <c r="C197" s="230" t="s">
        <v>535</v>
      </c>
      <c r="D197" s="231">
        <v>20000</v>
      </c>
      <c r="E197" s="228"/>
      <c r="F197" s="232">
        <v>5084.1099999999997</v>
      </c>
      <c r="G197" s="232">
        <v>5084.1099999999997</v>
      </c>
      <c r="H197" s="232">
        <v>7000</v>
      </c>
      <c r="I197" s="232">
        <v>5500</v>
      </c>
      <c r="J197" s="253">
        <f t="shared" si="28"/>
        <v>32084.11</v>
      </c>
      <c r="K197" s="371">
        <f t="shared" si="29"/>
        <v>10584.11</v>
      </c>
    </row>
    <row r="198" spans="2:11" s="34" customFormat="1" ht="15.75" customHeight="1" thickBot="1" x14ac:dyDescent="0.35">
      <c r="B198" s="251"/>
      <c r="C198" s="230" t="s">
        <v>536</v>
      </c>
      <c r="D198" s="231">
        <v>9967.2900000000009</v>
      </c>
      <c r="E198" s="228"/>
      <c r="F198" s="231">
        <v>30000</v>
      </c>
      <c r="G198" s="231">
        <v>30000</v>
      </c>
      <c r="H198" s="231">
        <v>5439.25</v>
      </c>
      <c r="I198" s="231">
        <v>5439.25</v>
      </c>
      <c r="J198" s="253">
        <f t="shared" si="28"/>
        <v>45406.54</v>
      </c>
      <c r="K198" s="371">
        <f t="shared" si="29"/>
        <v>35439.25</v>
      </c>
    </row>
    <row r="199" spans="2:11" s="34" customFormat="1" ht="15.75" customHeight="1" thickBot="1" x14ac:dyDescent="0.35">
      <c r="B199" s="251"/>
      <c r="C199" s="233" t="s">
        <v>537</v>
      </c>
      <c r="D199" s="231">
        <v>45000</v>
      </c>
      <c r="E199" s="228">
        <v>365.5</v>
      </c>
      <c r="F199" s="231">
        <v>18000</v>
      </c>
      <c r="G199" s="231">
        <v>18000</v>
      </c>
      <c r="H199" s="231">
        <v>12000</v>
      </c>
      <c r="I199" s="231">
        <v>12000</v>
      </c>
      <c r="J199" s="253">
        <f t="shared" si="28"/>
        <v>75000</v>
      </c>
      <c r="K199" s="371">
        <f t="shared" si="29"/>
        <v>30365.5</v>
      </c>
    </row>
    <row r="200" spans="2:11" s="34" customFormat="1" ht="15.75" customHeight="1" thickBot="1" x14ac:dyDescent="0.35">
      <c r="B200" s="251"/>
      <c r="C200" s="230" t="s">
        <v>538</v>
      </c>
      <c r="D200" s="231">
        <v>20000</v>
      </c>
      <c r="E200" s="228"/>
      <c r="F200" s="231">
        <v>8000</v>
      </c>
      <c r="G200" s="231">
        <v>8000</v>
      </c>
      <c r="H200" s="231">
        <v>10000</v>
      </c>
      <c r="I200" s="231">
        <v>10000</v>
      </c>
      <c r="J200" s="253">
        <f t="shared" si="28"/>
        <v>38000</v>
      </c>
      <c r="K200" s="371">
        <f t="shared" si="29"/>
        <v>18000</v>
      </c>
    </row>
    <row r="201" spans="2:11" s="34" customFormat="1" ht="15.75" customHeight="1" thickBot="1" x14ac:dyDescent="0.35">
      <c r="B201" s="251"/>
      <c r="C201" s="230" t="s">
        <v>539</v>
      </c>
      <c r="D201" s="231"/>
      <c r="E201" s="228">
        <v>146000</v>
      </c>
      <c r="F201" s="231">
        <v>1000</v>
      </c>
      <c r="G201" s="231">
        <v>1000</v>
      </c>
      <c r="H201" s="231"/>
      <c r="I201" s="231"/>
      <c r="J201" s="253">
        <f t="shared" si="28"/>
        <v>1000</v>
      </c>
      <c r="K201" s="371">
        <f t="shared" si="29"/>
        <v>147000</v>
      </c>
    </row>
    <row r="202" spans="2:11" s="34" customFormat="1" ht="15.75" customHeight="1" thickBot="1" x14ac:dyDescent="0.35">
      <c r="B202" s="251"/>
      <c r="C202" s="230" t="s">
        <v>540</v>
      </c>
      <c r="D202" s="231">
        <v>13500</v>
      </c>
      <c r="E202" s="228"/>
      <c r="F202" s="231">
        <v>20000</v>
      </c>
      <c r="G202" s="231">
        <v>20000</v>
      </c>
      <c r="H202" s="231">
        <v>10000</v>
      </c>
      <c r="I202" s="231">
        <v>10000</v>
      </c>
      <c r="J202" s="253">
        <f t="shared" si="28"/>
        <v>43500</v>
      </c>
      <c r="K202" s="371">
        <f t="shared" si="29"/>
        <v>30000</v>
      </c>
    </row>
    <row r="203" spans="2:11" s="34" customFormat="1" ht="15.75" customHeight="1" thickBot="1" x14ac:dyDescent="0.35">
      <c r="B203" s="251"/>
      <c r="C203" s="234" t="s">
        <v>21</v>
      </c>
      <c r="D203" s="235">
        <f t="shared" ref="D203:I203" si="30">SUM(D196:D202)</f>
        <v>304467.29000000004</v>
      </c>
      <c r="E203" s="235">
        <f t="shared" si="30"/>
        <v>349365.5</v>
      </c>
      <c r="F203" s="235">
        <f t="shared" si="30"/>
        <v>107084.11</v>
      </c>
      <c r="G203" s="235">
        <f t="shared" si="30"/>
        <v>107084.11</v>
      </c>
      <c r="H203" s="235">
        <f t="shared" si="30"/>
        <v>83439.25</v>
      </c>
      <c r="I203" s="235">
        <f t="shared" si="30"/>
        <v>81939.25</v>
      </c>
      <c r="J203" s="225">
        <f t="shared" si="28"/>
        <v>494990.65</v>
      </c>
      <c r="K203" s="371">
        <f t="shared" si="29"/>
        <v>538388.86</v>
      </c>
    </row>
    <row r="204" spans="2:11" s="34" customFormat="1" ht="15.75" customHeight="1" thickBot="1" x14ac:dyDescent="0.35">
      <c r="B204" s="251"/>
      <c r="C204" s="222"/>
      <c r="D204" s="237"/>
      <c r="E204" s="237"/>
      <c r="F204" s="237"/>
      <c r="G204" s="237"/>
      <c r="H204" s="237"/>
      <c r="I204" s="237"/>
      <c r="J204" s="222"/>
      <c r="K204" s="248"/>
    </row>
    <row r="205" spans="2:11" s="34" customFormat="1" ht="19.5" customHeight="1" thickBot="1" x14ac:dyDescent="0.35">
      <c r="B205" s="251"/>
      <c r="C205" s="446" t="s">
        <v>530</v>
      </c>
      <c r="D205" s="447"/>
      <c r="E205" s="447"/>
      <c r="F205" s="447"/>
      <c r="G205" s="447"/>
      <c r="H205" s="447"/>
      <c r="I205" s="447"/>
      <c r="J205" s="447"/>
      <c r="K205" s="254"/>
    </row>
    <row r="206" spans="2:11" s="34" customFormat="1" ht="42.75" customHeight="1" x14ac:dyDescent="0.3">
      <c r="B206" s="251"/>
      <c r="C206" s="255"/>
      <c r="D206" s="256" t="s">
        <v>521</v>
      </c>
      <c r="E206" s="256"/>
      <c r="F206" s="256" t="s">
        <v>522</v>
      </c>
      <c r="G206" s="256"/>
      <c r="H206" s="256" t="s">
        <v>523</v>
      </c>
      <c r="I206" s="257"/>
      <c r="J206" s="448" t="s">
        <v>530</v>
      </c>
      <c r="K206" s="258"/>
    </row>
    <row r="207" spans="2:11" s="34" customFormat="1" ht="19.5" customHeight="1" x14ac:dyDescent="0.3">
      <c r="B207" s="251"/>
      <c r="C207" s="259"/>
      <c r="D207" s="260" t="str">
        <f>'1) Tableau budgétaire 1'!D13</f>
        <v>PNUD</v>
      </c>
      <c r="E207" s="260"/>
      <c r="F207" s="260" t="str">
        <f>'1) Tableau budgétaire 1'!F13</f>
        <v>UNICEF</v>
      </c>
      <c r="G207" s="260"/>
      <c r="H207" s="260" t="str">
        <f>'1) Tableau budgétaire 1'!H13</f>
        <v>UNFPA</v>
      </c>
      <c r="I207" s="261"/>
      <c r="J207" s="449"/>
      <c r="K207" s="258"/>
    </row>
    <row r="208" spans="2:11" s="34" customFormat="1" ht="19.5" customHeight="1" x14ac:dyDescent="0.3">
      <c r="B208" s="251"/>
      <c r="C208" s="262" t="s">
        <v>534</v>
      </c>
      <c r="D208" s="263">
        <f>SUM(D185,D174,D163,D152,D140,D129,D118,D107,D95,D84,D73,D62,D50,D39,D28,D17,D196)</f>
        <v>196000</v>
      </c>
      <c r="E208" s="263">
        <f>SUM(E185,E174,E163,E152,E140,E129,E118,E107,E95,E84,E73,E62,E50,E39,E28,E17,E196)</f>
        <v>203000</v>
      </c>
      <c r="F208" s="263">
        <f>SUM(F185,F174,F163,F152,F140,F129,F118,F107,F95,F84,F73,F62,F50,F39,F28,F17,F196)</f>
        <v>25000</v>
      </c>
      <c r="G208" s="263">
        <f>SUM(G185,G174,G163,G152,G140,G129,G118,G107,G95,G84,G73,G62,G50,G39,G28,G17,G196)</f>
        <v>25000</v>
      </c>
      <c r="H208" s="263">
        <f t="shared" ref="H208:I208" si="31">SUM(H185,H174,H163,H152,H140,H129,H118,H107,H95,H84,H73,H62,H50,H39,H28,H17,H196)</f>
        <v>39000</v>
      </c>
      <c r="I208" s="263">
        <f t="shared" si="31"/>
        <v>39000</v>
      </c>
      <c r="J208" s="264">
        <f t="shared" ref="J208:K215" si="32">D208+F208+H208</f>
        <v>260000</v>
      </c>
      <c r="K208" s="372">
        <f t="shared" si="32"/>
        <v>267000</v>
      </c>
    </row>
    <row r="209" spans="2:13" s="34" customFormat="1" ht="34.5" customHeight="1" x14ac:dyDescent="0.3">
      <c r="B209" s="251"/>
      <c r="C209" s="265" t="s">
        <v>535</v>
      </c>
      <c r="D209" s="263">
        <f t="shared" ref="D209:E214" si="33">SUM(D186,D175,D164,D153,D141,D130,D119,D108,D96,D85,D74,D63,D51,D40,D29,D18,D197)</f>
        <v>46000</v>
      </c>
      <c r="E209" s="263">
        <f t="shared" si="33"/>
        <v>30000</v>
      </c>
      <c r="F209" s="263">
        <f t="shared" ref="F209:G214" si="34">SUM(F186,F175,F164,F153,F141,F130,F119,F108,F96,F85,F74,F63,F51,F40,F29,F18,F197)</f>
        <v>17084.11</v>
      </c>
      <c r="G209" s="263">
        <f t="shared" si="34"/>
        <v>17084.11</v>
      </c>
      <c r="H209" s="263">
        <f t="shared" ref="H209:I209" si="35">SUM(H186,H175,H164,H153,H141,H130,H119,H108,H96,H85,H74,H63,H51,H40,H29,H18,H197)</f>
        <v>38000</v>
      </c>
      <c r="I209" s="263">
        <f t="shared" si="35"/>
        <v>32500</v>
      </c>
      <c r="J209" s="264">
        <f t="shared" si="32"/>
        <v>101084.11</v>
      </c>
      <c r="K209" s="372">
        <f t="shared" si="32"/>
        <v>79584.11</v>
      </c>
    </row>
    <row r="210" spans="2:13" s="34" customFormat="1" ht="48" customHeight="1" x14ac:dyDescent="0.3">
      <c r="B210" s="251"/>
      <c r="C210" s="265" t="s">
        <v>536</v>
      </c>
      <c r="D210" s="263">
        <f t="shared" si="33"/>
        <v>24967.29</v>
      </c>
      <c r="E210" s="263">
        <f t="shared" si="33"/>
        <v>10000</v>
      </c>
      <c r="F210" s="263">
        <f t="shared" si="34"/>
        <v>43000</v>
      </c>
      <c r="G210" s="263">
        <f t="shared" si="34"/>
        <v>53000</v>
      </c>
      <c r="H210" s="263">
        <f t="shared" ref="H210:I214" si="36">SUM(H187,H176,H165,H154,H142,H131,H120,H109,H97,H86,H75,H64,H52,H41,H30,H19,H198)</f>
        <v>25439.25</v>
      </c>
      <c r="I210" s="263">
        <f t="shared" si="36"/>
        <v>42439.25</v>
      </c>
      <c r="J210" s="264">
        <f t="shared" si="32"/>
        <v>93406.540000000008</v>
      </c>
      <c r="K210" s="372">
        <f t="shared" si="32"/>
        <v>105439.25</v>
      </c>
    </row>
    <row r="211" spans="2:13" s="34" customFormat="1" ht="33" customHeight="1" x14ac:dyDescent="0.3">
      <c r="B211" s="251"/>
      <c r="C211" s="266" t="s">
        <v>537</v>
      </c>
      <c r="D211" s="263">
        <f t="shared" si="33"/>
        <v>230000</v>
      </c>
      <c r="E211" s="263">
        <f t="shared" si="33"/>
        <v>123503.35</v>
      </c>
      <c r="F211" s="263">
        <f t="shared" si="34"/>
        <v>213000</v>
      </c>
      <c r="G211" s="263">
        <f t="shared" si="34"/>
        <v>213000</v>
      </c>
      <c r="H211" s="263">
        <f t="shared" si="36"/>
        <v>172000</v>
      </c>
      <c r="I211" s="263">
        <f t="shared" si="36"/>
        <v>192000</v>
      </c>
      <c r="J211" s="264">
        <f t="shared" si="32"/>
        <v>615000</v>
      </c>
      <c r="K211" s="372">
        <f t="shared" si="32"/>
        <v>528503.35</v>
      </c>
    </row>
    <row r="212" spans="2:13" s="34" customFormat="1" ht="21" customHeight="1" x14ac:dyDescent="0.3">
      <c r="B212" s="251"/>
      <c r="C212" s="265" t="s">
        <v>538</v>
      </c>
      <c r="D212" s="263">
        <f t="shared" si="33"/>
        <v>35000</v>
      </c>
      <c r="E212" s="263">
        <f t="shared" si="33"/>
        <v>29483.7</v>
      </c>
      <c r="F212" s="263">
        <f t="shared" si="34"/>
        <v>38000</v>
      </c>
      <c r="G212" s="263">
        <f t="shared" si="34"/>
        <v>48000</v>
      </c>
      <c r="H212" s="263">
        <f t="shared" si="36"/>
        <v>28000</v>
      </c>
      <c r="I212" s="263">
        <f t="shared" si="36"/>
        <v>28000</v>
      </c>
      <c r="J212" s="264">
        <f t="shared" si="32"/>
        <v>101000</v>
      </c>
      <c r="K212" s="372">
        <f t="shared" si="32"/>
        <v>105483.7</v>
      </c>
      <c r="L212" s="8"/>
    </row>
    <row r="213" spans="2:13" s="34" customFormat="1" ht="39.75" customHeight="1" x14ac:dyDescent="0.3">
      <c r="B213" s="251"/>
      <c r="C213" s="265" t="s">
        <v>539</v>
      </c>
      <c r="D213" s="263">
        <f>SUM(D190,D179,D168,D157,D145,D134,D123,D112,D100,D89,D78,D67,D55,D44,D33,D22,D201)</f>
        <v>285000</v>
      </c>
      <c r="E213" s="263">
        <f>SUM(E190,E179,E168,E157,E145,E134,E123,E112,E100,E89,E78,E67,E55,E44,E33,E22,E201)</f>
        <v>434480.47</v>
      </c>
      <c r="F213" s="263">
        <f t="shared" si="34"/>
        <v>425000</v>
      </c>
      <c r="G213" s="263">
        <f t="shared" si="34"/>
        <v>405000</v>
      </c>
      <c r="H213" s="263">
        <f t="shared" si="36"/>
        <v>246000</v>
      </c>
      <c r="I213" s="263">
        <f t="shared" si="36"/>
        <v>200500</v>
      </c>
      <c r="J213" s="264">
        <f t="shared" si="32"/>
        <v>956000</v>
      </c>
      <c r="K213" s="372">
        <f t="shared" si="32"/>
        <v>1039980.47</v>
      </c>
      <c r="L213" s="8"/>
    </row>
    <row r="214" spans="2:13" s="34" customFormat="1" ht="39.75" customHeight="1" x14ac:dyDescent="0.3">
      <c r="B214" s="251"/>
      <c r="C214" s="265" t="s">
        <v>540</v>
      </c>
      <c r="D214" s="267">
        <f t="shared" si="33"/>
        <v>33500</v>
      </c>
      <c r="E214" s="267">
        <f t="shared" si="33"/>
        <v>20000</v>
      </c>
      <c r="F214" s="267">
        <f t="shared" si="34"/>
        <v>52000</v>
      </c>
      <c r="G214" s="267">
        <f t="shared" si="34"/>
        <v>52000</v>
      </c>
      <c r="H214" s="267">
        <f t="shared" si="36"/>
        <v>31000</v>
      </c>
      <c r="I214" s="263">
        <f t="shared" si="36"/>
        <v>45000</v>
      </c>
      <c r="J214" s="264">
        <f t="shared" si="32"/>
        <v>116500</v>
      </c>
      <c r="K214" s="372">
        <f t="shared" si="32"/>
        <v>117000</v>
      </c>
      <c r="L214" s="8"/>
    </row>
    <row r="215" spans="2:13" s="34" customFormat="1" ht="22.5" customHeight="1" x14ac:dyDescent="0.3">
      <c r="B215" s="251"/>
      <c r="C215" s="268" t="s">
        <v>519</v>
      </c>
      <c r="D215" s="269">
        <f>SUM(D208:D214)</f>
        <v>850467.29</v>
      </c>
      <c r="E215" s="269">
        <f>SUM(E208:E214)</f>
        <v>850467.52</v>
      </c>
      <c r="F215" s="269">
        <f>SUM(F208:F214)</f>
        <v>813084.11</v>
      </c>
      <c r="G215" s="269">
        <f>SUM(G208:G214)</f>
        <v>813084.11</v>
      </c>
      <c r="H215" s="269">
        <f>SUM(H208:H214)</f>
        <v>579439.25</v>
      </c>
      <c r="I215" s="263">
        <f t="shared" ref="I215" si="37">SUM(I192,I181,I170,I159,I147,I136,I125,I114,I102,I91,I80,I69,I57,I46,I35,I24,I203)</f>
        <v>579439.25</v>
      </c>
      <c r="J215" s="264">
        <f t="shared" si="32"/>
        <v>2242990.65</v>
      </c>
      <c r="K215" s="372">
        <f t="shared" si="32"/>
        <v>2242990.88</v>
      </c>
      <c r="L215" s="8"/>
    </row>
    <row r="216" spans="2:13" s="34" customFormat="1" ht="26.25" customHeight="1" thickBot="1" x14ac:dyDescent="0.35">
      <c r="B216" s="251"/>
      <c r="C216" s="268" t="s">
        <v>520</v>
      </c>
      <c r="D216" s="270">
        <f>D215*0.07</f>
        <v>59532.710300000006</v>
      </c>
      <c r="E216" s="270">
        <f>E215*0.07</f>
        <v>59532.726400000007</v>
      </c>
      <c r="F216" s="270">
        <f>F215*0.07</f>
        <v>56915.887700000007</v>
      </c>
      <c r="G216" s="270">
        <f>G215*0.07</f>
        <v>56915.887700000007</v>
      </c>
      <c r="H216" s="270">
        <f t="shared" ref="H216:I216" si="38">H215*0.07</f>
        <v>40560.747500000005</v>
      </c>
      <c r="I216" s="270">
        <f t="shared" si="38"/>
        <v>40560.747500000005</v>
      </c>
      <c r="J216" s="264">
        <f t="shared" ref="J216" si="39">D216+F216+H216</f>
        <v>157009.34550000002</v>
      </c>
      <c r="K216" s="372">
        <f t="shared" ref="K216:K217" si="40">E216+G216+I216</f>
        <v>157009.3616</v>
      </c>
      <c r="L216" s="32"/>
    </row>
    <row r="217" spans="2:13" s="34" customFormat="1" ht="23.25" customHeight="1" thickBot="1" x14ac:dyDescent="0.35">
      <c r="B217" s="251"/>
      <c r="C217" s="271" t="s">
        <v>371</v>
      </c>
      <c r="D217" s="272">
        <f>SUM(D215:D216)</f>
        <v>910000.00030000007</v>
      </c>
      <c r="E217" s="273">
        <f>SUM(E215:E216)</f>
        <v>910000.24640000006</v>
      </c>
      <c r="F217" s="272">
        <f t="shared" ref="F217:J217" si="41">SUM(F215:F216)</f>
        <v>869999.99769999995</v>
      </c>
      <c r="G217" s="272">
        <f>SUM(G215:G216)</f>
        <v>869999.99769999995</v>
      </c>
      <c r="H217" s="272">
        <f t="shared" si="41"/>
        <v>619999.99750000006</v>
      </c>
      <c r="I217" s="272">
        <f t="shared" si="41"/>
        <v>619999.99750000006</v>
      </c>
      <c r="J217" s="274">
        <f t="shared" si="41"/>
        <v>2399999.9954999997</v>
      </c>
      <c r="K217" s="372">
        <f t="shared" si="40"/>
        <v>2400000.2416000003</v>
      </c>
      <c r="L217" s="32"/>
    </row>
    <row r="218" spans="2:13" ht="15.75" customHeight="1" x14ac:dyDescent="0.3">
      <c r="B218" s="222"/>
      <c r="C218" s="222"/>
      <c r="D218" s="237"/>
      <c r="E218" s="237"/>
      <c r="F218" s="237"/>
      <c r="G218" s="237"/>
      <c r="H218" s="237"/>
      <c r="I218" s="237"/>
      <c r="J218" s="222"/>
      <c r="K218" s="222"/>
    </row>
    <row r="219" spans="2:13" ht="15.75" customHeight="1" x14ac:dyDescent="0.3"/>
    <row r="220" spans="2:13" ht="15.75" customHeight="1" x14ac:dyDescent="0.3">
      <c r="E220" s="207"/>
    </row>
    <row r="221" spans="2:13" ht="40.5" customHeight="1" x14ac:dyDescent="0.3">
      <c r="F221" s="207"/>
    </row>
    <row r="222" spans="2:13" ht="24.75" customHeight="1" x14ac:dyDescent="0.3"/>
    <row r="223" spans="2:13" ht="41.25" customHeight="1" x14ac:dyDescent="0.3"/>
    <row r="224" spans="2:13" ht="51.75" customHeight="1" x14ac:dyDescent="0.3">
      <c r="M224" s="30"/>
    </row>
    <row r="225" spans="3:13" ht="42" customHeight="1" x14ac:dyDescent="0.3">
      <c r="M225" s="30"/>
    </row>
    <row r="226" spans="3:13" s="32" customFormat="1" ht="42" customHeight="1" x14ac:dyDescent="0.3">
      <c r="C226" s="30"/>
      <c r="J226" s="30"/>
      <c r="K226" s="30"/>
      <c r="L226" s="30"/>
    </row>
    <row r="227" spans="3:13" s="32" customFormat="1" ht="42" customHeight="1" x14ac:dyDescent="0.3">
      <c r="C227" s="30"/>
      <c r="J227" s="30"/>
      <c r="K227" s="30"/>
      <c r="L227" s="30"/>
    </row>
    <row r="228" spans="3:13" s="32" customFormat="1" ht="63.75" customHeight="1" x14ac:dyDescent="0.3">
      <c r="C228" s="30"/>
      <c r="J228" s="30"/>
      <c r="K228" s="30"/>
      <c r="L228" s="30"/>
    </row>
    <row r="229" spans="3:13" s="32" customFormat="1" ht="42" customHeight="1" x14ac:dyDescent="0.3">
      <c r="C229" s="30"/>
      <c r="J229" s="30"/>
      <c r="K229" s="30"/>
      <c r="L229" s="36"/>
    </row>
    <row r="230" spans="3:13" ht="23.25" customHeight="1" x14ac:dyDescent="0.3">
      <c r="M230" s="30"/>
    </row>
    <row r="231" spans="3:13" ht="27.75" customHeight="1" x14ac:dyDescent="0.3">
      <c r="M231" s="30"/>
    </row>
    <row r="232" spans="3:13" ht="55.5" customHeight="1" x14ac:dyDescent="0.3">
      <c r="M232" s="30"/>
    </row>
    <row r="233" spans="3:13" ht="57.75" customHeight="1" x14ac:dyDescent="0.3">
      <c r="L233" s="34"/>
      <c r="M233" s="30"/>
    </row>
    <row r="234" spans="3:13" ht="21.75" customHeight="1" x14ac:dyDescent="0.3">
      <c r="M234" s="30"/>
    </row>
    <row r="235" spans="3:13" ht="49.5" customHeight="1" x14ac:dyDescent="0.3">
      <c r="M235" s="30"/>
    </row>
    <row r="236" spans="3:13" ht="28.5" customHeight="1" x14ac:dyDescent="0.3">
      <c r="M236" s="30"/>
    </row>
    <row r="237" spans="3:13" ht="28.5" customHeight="1" x14ac:dyDescent="0.3">
      <c r="M237" s="30"/>
    </row>
    <row r="238" spans="3:13" ht="28.5" customHeight="1" x14ac:dyDescent="0.3">
      <c r="M238" s="30"/>
    </row>
    <row r="239" spans="3:13" ht="23.25" customHeight="1" x14ac:dyDescent="0.3">
      <c r="M239" s="36"/>
    </row>
    <row r="240" spans="3:13" ht="43.5" customHeight="1" x14ac:dyDescent="0.3">
      <c r="M240" s="36"/>
    </row>
    <row r="241" spans="3:13" ht="55.5" customHeight="1" x14ac:dyDescent="0.3">
      <c r="M241" s="30"/>
    </row>
    <row r="242" spans="3:13" ht="42.75" customHeight="1" x14ac:dyDescent="0.3">
      <c r="M242" s="36"/>
    </row>
    <row r="243" spans="3:13" ht="21.75" customHeight="1" x14ac:dyDescent="0.3">
      <c r="M243" s="36"/>
    </row>
    <row r="244" spans="3:13" ht="21.75" customHeight="1" x14ac:dyDescent="0.3">
      <c r="M244" s="36"/>
    </row>
    <row r="245" spans="3:13" s="34" customFormat="1" ht="23.25" customHeight="1" x14ac:dyDescent="0.3">
      <c r="C245" s="30"/>
      <c r="D245" s="32"/>
      <c r="E245" s="32"/>
      <c r="F245" s="32"/>
      <c r="G245" s="32"/>
      <c r="H245" s="32"/>
      <c r="I245" s="32"/>
      <c r="J245" s="30"/>
      <c r="K245" s="30"/>
      <c r="L245" s="30"/>
    </row>
    <row r="246" spans="3:13" ht="23.25" customHeight="1" x14ac:dyDescent="0.3"/>
    <row r="247" spans="3:13" ht="21.75" customHeight="1" x14ac:dyDescent="0.3"/>
    <row r="248" spans="3:13" ht="16.5" customHeight="1" x14ac:dyDescent="0.3"/>
    <row r="249" spans="3:13" ht="29.25" customHeight="1" x14ac:dyDescent="0.3"/>
    <row r="250" spans="3:13" ht="24.75" customHeight="1" x14ac:dyDescent="0.3"/>
    <row r="251" spans="3:13" ht="33" customHeight="1" x14ac:dyDescent="0.3"/>
    <row r="253" spans="3:13" ht="15" customHeight="1" x14ac:dyDescent="0.3"/>
    <row r="254" spans="3:13" ht="25.5" customHeight="1" x14ac:dyDescent="0.3"/>
  </sheetData>
  <sheetProtection insertColumns="0" insertRows="0" deleteRows="0"/>
  <mergeCells count="29">
    <mergeCell ref="C183:J183"/>
    <mergeCell ref="C194:J194"/>
    <mergeCell ref="C205:J205"/>
    <mergeCell ref="J206:J207"/>
    <mergeCell ref="K12:K13"/>
    <mergeCell ref="C127:J127"/>
    <mergeCell ref="C138:J138"/>
    <mergeCell ref="B149:J149"/>
    <mergeCell ref="C150:J150"/>
    <mergeCell ref="C161:J161"/>
    <mergeCell ref="C172:J172"/>
    <mergeCell ref="C71:J71"/>
    <mergeCell ref="C82:J82"/>
    <mergeCell ref="C93:J93"/>
    <mergeCell ref="B104:J104"/>
    <mergeCell ref="C105:J105"/>
    <mergeCell ref="C116:J116"/>
    <mergeCell ref="C15:J15"/>
    <mergeCell ref="C26:J26"/>
    <mergeCell ref="C37:J37"/>
    <mergeCell ref="C48:J48"/>
    <mergeCell ref="B59:J59"/>
    <mergeCell ref="C60:J60"/>
    <mergeCell ref="B14:J14"/>
    <mergeCell ref="C2:H2"/>
    <mergeCell ref="C5:J5"/>
    <mergeCell ref="C6:J8"/>
    <mergeCell ref="C10:H10"/>
    <mergeCell ref="J12:J13"/>
  </mergeCells>
  <conditionalFormatting sqref="J24">
    <cfRule type="cellIs" dxfId="36" priority="24" operator="notEqual">
      <formula>$J$16</formula>
    </cfRule>
  </conditionalFormatting>
  <conditionalFormatting sqref="J69:K69">
    <cfRule type="cellIs" dxfId="35" priority="20" operator="notEqual">
      <formula>$J$61</formula>
    </cfRule>
  </conditionalFormatting>
  <conditionalFormatting sqref="J91">
    <cfRule type="cellIs" dxfId="34" priority="18" operator="notEqual">
      <formula>$J$83</formula>
    </cfRule>
  </conditionalFormatting>
  <conditionalFormatting sqref="J114:K114">
    <cfRule type="cellIs" dxfId="33" priority="16" operator="notEqual">
      <formula>$J$106</formula>
    </cfRule>
  </conditionalFormatting>
  <conditionalFormatting sqref="J125:K125">
    <cfRule type="cellIs" dxfId="32" priority="15" operator="notEqual">
      <formula>$J$117</formula>
    </cfRule>
  </conditionalFormatting>
  <conditionalFormatting sqref="J136:K136">
    <cfRule type="cellIs" dxfId="31" priority="14" operator="notEqual">
      <formula>$J$128</formula>
    </cfRule>
  </conditionalFormatting>
  <conditionalFormatting sqref="J147:K147">
    <cfRule type="cellIs" dxfId="30" priority="13" operator="notEqual">
      <formula>$J$139</formula>
    </cfRule>
  </conditionalFormatting>
  <conditionalFormatting sqref="J159:K159">
    <cfRule type="cellIs" dxfId="29" priority="12" operator="notEqual">
      <formula>$J$151</formula>
    </cfRule>
  </conditionalFormatting>
  <conditionalFormatting sqref="J170:K170">
    <cfRule type="cellIs" dxfId="28" priority="11" operator="notEqual">
      <formula>$J$162</formula>
    </cfRule>
  </conditionalFormatting>
  <conditionalFormatting sqref="J181:K181">
    <cfRule type="cellIs" dxfId="27" priority="10" operator="notEqual">
      <formula>$J$162</formula>
    </cfRule>
  </conditionalFormatting>
  <conditionalFormatting sqref="J192:K192">
    <cfRule type="cellIs" dxfId="26" priority="9" operator="notEqual">
      <formula>$J$184</formula>
    </cfRule>
  </conditionalFormatting>
  <dataValidations count="8">
    <dataValidation allowBlank="1" showInputMessage="1" showErrorMessage="1" prompt="Output totals must match the original total from Table 1, and will show as red if not. " sqref="J24" xr:uid="{ACDD1849-DFBF-483A-94D8-DEAE2952EF78}"/>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3B1B1C7-A0C8-4DD0-94DB-26C935AB600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DED6CFE-533E-4261-9F95-859C1288379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513C4606-6BAB-432D-B977-BDC344657F93}"/>
    <dataValidation allowBlank="1" showInputMessage="1" showErrorMessage="1" prompt="Includes staff and non-staff travel paid for by the organization directly related to a project." sqref="C189 C21 C32 C43 C54 C66 C77 C88 C99 C111 C122 C133 C144 C156 C167 C178 C200 C212" xr:uid="{45D5DCF3-7E83-45D5-B208-C9A084959394}"/>
    <dataValidation allowBlank="1" showInputMessage="1" showErrorMessage="1" prompt="Services contracted by an organization which follow the normal procurement processes." sqref="C188 C20 C31 C42 C53 C65 C76 C87 C98 C110 C121 C132 C143 C155 C166 C177 C199 C211" xr:uid="{891EB515-DF79-45A8-BBA9-814DC7D94A8A}"/>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3964A857-A993-4BDF-B30D-0951A7422145}"/>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31EA86D4-0979-4EBA-A91F-074B6F755817}"/>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E384C4BB-9D0E-4E90-B261-4471E2E5E74D}">
            <xm:f>'1) Tableau budgétaire 1'!$J$186</xm:f>
            <x14:dxf>
              <font>
                <color rgb="FF9C0006"/>
              </font>
              <fill>
                <patternFill>
                  <bgColor rgb="FFFFC7CE"/>
                </patternFill>
              </fill>
            </x14:dxf>
          </x14:cfRule>
          <xm:sqref>J217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57" zoomScale="60" zoomScaleNormal="60" workbookViewId="0">
      <selection activeCell="L188" sqref="L188"/>
    </sheetView>
  </sheetViews>
  <sheetFormatPr baseColWidth="10" defaultColWidth="9.109375" defaultRowHeight="15.6" x14ac:dyDescent="0.3"/>
  <cols>
    <col min="1" max="1" width="4.44140625" style="30" customWidth="1"/>
    <col min="2" max="2" width="3.33203125" style="30" customWidth="1"/>
    <col min="3" max="3" width="51.44140625" style="30" customWidth="1"/>
    <col min="4" max="4" width="34.33203125" style="32" customWidth="1"/>
    <col min="5" max="5" width="35" style="32" customWidth="1"/>
    <col min="6" max="6" width="34" style="32" customWidth="1"/>
    <col min="7" max="7" width="25.6640625" style="30" customWidth="1"/>
    <col min="8" max="8" width="21.44140625" style="30" customWidth="1"/>
    <col min="9" max="9" width="16.88671875" style="30" customWidth="1"/>
    <col min="10" max="10" width="19.44140625" style="30" customWidth="1"/>
    <col min="11" max="11" width="19" style="30" customWidth="1"/>
    <col min="12" max="12" width="26" style="30" customWidth="1"/>
    <col min="13" max="13" width="21.109375" style="30" customWidth="1"/>
    <col min="14" max="14" width="7" style="34" customWidth="1"/>
    <col min="15" max="15" width="24.33203125" style="30" customWidth="1"/>
    <col min="16" max="16" width="26.44140625" style="30" customWidth="1"/>
    <col min="17" max="17" width="30.109375" style="30" customWidth="1"/>
    <col min="18" max="18" width="33" style="30" customWidth="1"/>
    <col min="19" max="20" width="22.6640625" style="30" customWidth="1"/>
    <col min="21" max="21" width="23.44140625" style="30" customWidth="1"/>
    <col min="22" max="22" width="32.109375" style="30" customWidth="1"/>
    <col min="23" max="23" width="9.109375" style="30"/>
    <col min="24" max="24" width="17.6640625" style="30" customWidth="1"/>
    <col min="25" max="25" width="26.44140625" style="30" customWidth="1"/>
    <col min="26" max="26" width="22.44140625" style="30" customWidth="1"/>
    <col min="27" max="27" width="29.6640625" style="30" customWidth="1"/>
    <col min="28" max="28" width="23.44140625" style="30" customWidth="1"/>
    <col min="29" max="29" width="18.44140625" style="30" customWidth="1"/>
    <col min="30" max="30" width="17.44140625" style="30" customWidth="1"/>
    <col min="31" max="31" width="25.109375" style="30" customWidth="1"/>
    <col min="32" max="16384" width="9.109375" style="30"/>
  </cols>
  <sheetData>
    <row r="1" spans="2:14" ht="24" customHeight="1" x14ac:dyDescent="0.3">
      <c r="L1" s="7"/>
      <c r="M1" s="2"/>
      <c r="N1" s="30"/>
    </row>
    <row r="2" spans="2:14" ht="46.5" customHeight="1" x14ac:dyDescent="0.85">
      <c r="C2" s="427" t="s">
        <v>510</v>
      </c>
      <c r="D2" s="427"/>
      <c r="E2" s="427"/>
      <c r="F2" s="427"/>
      <c r="G2" s="17"/>
      <c r="H2" s="18"/>
      <c r="I2" s="18"/>
      <c r="L2" s="7"/>
      <c r="M2" s="2"/>
      <c r="N2" s="30"/>
    </row>
    <row r="3" spans="2:14" ht="24" customHeight="1" x14ac:dyDescent="0.3">
      <c r="C3" s="22"/>
      <c r="D3" s="19"/>
      <c r="E3" s="19"/>
      <c r="F3" s="19"/>
      <c r="G3" s="19"/>
      <c r="H3" s="19"/>
      <c r="I3" s="19"/>
      <c r="L3" s="7"/>
      <c r="M3" s="2"/>
      <c r="N3" s="30"/>
    </row>
    <row r="4" spans="2:14" ht="24" customHeight="1" thickBot="1" x14ac:dyDescent="0.35">
      <c r="C4" s="22"/>
      <c r="D4" s="19"/>
      <c r="E4" s="19"/>
      <c r="F4" s="19"/>
      <c r="G4" s="19"/>
      <c r="H4" s="19"/>
      <c r="I4" s="19"/>
      <c r="L4" s="7"/>
      <c r="M4" s="2"/>
      <c r="N4" s="30"/>
    </row>
    <row r="5" spans="2:14" ht="30" customHeight="1" x14ac:dyDescent="0.7">
      <c r="C5" s="428" t="s">
        <v>5</v>
      </c>
      <c r="D5" s="429"/>
      <c r="E5" s="429"/>
      <c r="F5" s="429"/>
      <c r="G5" s="430"/>
      <c r="J5" s="7"/>
      <c r="K5" s="2"/>
      <c r="N5" s="30"/>
    </row>
    <row r="6" spans="2:14" ht="24" customHeight="1" x14ac:dyDescent="0.3">
      <c r="C6" s="431" t="s">
        <v>571</v>
      </c>
      <c r="D6" s="432"/>
      <c r="E6" s="432"/>
      <c r="F6" s="432"/>
      <c r="G6" s="433"/>
      <c r="J6" s="7"/>
      <c r="K6" s="2"/>
      <c r="N6" s="30"/>
    </row>
    <row r="7" spans="2:14" ht="41.25" customHeight="1" x14ac:dyDescent="0.3">
      <c r="C7" s="431"/>
      <c r="D7" s="432"/>
      <c r="E7" s="432"/>
      <c r="F7" s="432"/>
      <c r="G7" s="433"/>
      <c r="J7" s="7"/>
      <c r="K7" s="2"/>
      <c r="N7" s="30"/>
    </row>
    <row r="8" spans="2:14" ht="24" customHeight="1" thickBot="1" x14ac:dyDescent="0.35">
      <c r="C8" s="434"/>
      <c r="D8" s="435"/>
      <c r="E8" s="435"/>
      <c r="F8" s="435"/>
      <c r="G8" s="436"/>
      <c r="J8" s="7"/>
      <c r="K8" s="2"/>
      <c r="N8" s="30"/>
    </row>
    <row r="9" spans="2:14" ht="24" customHeight="1" thickBot="1" x14ac:dyDescent="0.35">
      <c r="C9" s="27"/>
      <c r="D9" s="27"/>
      <c r="E9" s="27"/>
      <c r="F9" s="27"/>
      <c r="L9" s="7"/>
      <c r="M9" s="2"/>
      <c r="N9" s="30"/>
    </row>
    <row r="10" spans="2:14" ht="25.5" customHeight="1" thickBot="1" x14ac:dyDescent="0.55000000000000004">
      <c r="C10" s="437" t="s">
        <v>572</v>
      </c>
      <c r="D10" s="438"/>
      <c r="E10" s="438"/>
      <c r="F10" s="439"/>
      <c r="L10" s="7"/>
      <c r="M10" s="2"/>
      <c r="N10" s="30"/>
    </row>
    <row r="11" spans="2:14" ht="24" customHeight="1" x14ac:dyDescent="0.3">
      <c r="C11" s="27"/>
      <c r="D11" s="27"/>
      <c r="E11" s="27"/>
      <c r="F11" s="27"/>
      <c r="L11" s="7"/>
      <c r="M11" s="2"/>
      <c r="N11" s="30"/>
    </row>
    <row r="12" spans="2:14" ht="40.5" customHeight="1" x14ac:dyDescent="0.3">
      <c r="C12" s="27"/>
      <c r="D12" s="84" t="s">
        <v>521</v>
      </c>
      <c r="E12" s="84" t="s">
        <v>522</v>
      </c>
      <c r="F12" s="84" t="s">
        <v>523</v>
      </c>
      <c r="G12" s="453" t="s">
        <v>13</v>
      </c>
      <c r="L12" s="7"/>
      <c r="M12" s="2"/>
      <c r="N12" s="30"/>
    </row>
    <row r="13" spans="2:14" ht="24" customHeight="1" x14ac:dyDescent="0.3">
      <c r="C13" s="27"/>
      <c r="D13" s="79" t="str">
        <f>'1) Tableau budgétaire 1'!D13</f>
        <v>PNUD</v>
      </c>
      <c r="E13" s="79" t="str">
        <f>'1) Tableau budgétaire 1'!F13</f>
        <v>UNICEF</v>
      </c>
      <c r="F13" s="79" t="str">
        <f>'1) Tableau budgétaire 1'!H13</f>
        <v>UNFPA</v>
      </c>
      <c r="G13" s="454"/>
      <c r="L13" s="7"/>
      <c r="M13" s="2"/>
      <c r="N13" s="30"/>
    </row>
    <row r="14" spans="2:14" ht="24" customHeight="1" x14ac:dyDescent="0.3">
      <c r="B14" s="425" t="s">
        <v>531</v>
      </c>
      <c r="C14" s="426"/>
      <c r="D14" s="426"/>
      <c r="E14" s="426"/>
      <c r="F14" s="426"/>
      <c r="G14" s="452"/>
      <c r="L14" s="7"/>
      <c r="M14" s="2"/>
      <c r="N14" s="30"/>
    </row>
    <row r="15" spans="2:14" ht="22.5" customHeight="1" x14ac:dyDescent="0.3">
      <c r="C15" s="425" t="s">
        <v>532</v>
      </c>
      <c r="D15" s="426"/>
      <c r="E15" s="426"/>
      <c r="F15" s="426"/>
      <c r="G15" s="452"/>
      <c r="L15" s="7"/>
      <c r="M15" s="2"/>
      <c r="N15" s="30"/>
    </row>
    <row r="16" spans="2:14" ht="24.75" customHeight="1" thickBot="1" x14ac:dyDescent="0.35">
      <c r="C16" s="42" t="s">
        <v>533</v>
      </c>
      <c r="D16" s="43">
        <f>'1) Tableau budgétaire 1'!D23</f>
        <v>70000</v>
      </c>
      <c r="E16" s="43">
        <f>'1) Tableau budgétaire 1'!F23</f>
        <v>180000</v>
      </c>
      <c r="F16" s="43">
        <f>'1) Tableau budgétaire 1'!H23</f>
        <v>100000</v>
      </c>
      <c r="G16" s="44">
        <f>SUM(D16:F16)</f>
        <v>350000</v>
      </c>
      <c r="L16" s="7"/>
      <c r="M16" s="2"/>
      <c r="N16" s="30"/>
    </row>
    <row r="17" spans="3:14" ht="21.75" customHeight="1" x14ac:dyDescent="0.3">
      <c r="C17" s="40" t="s">
        <v>534</v>
      </c>
      <c r="D17" s="74"/>
      <c r="E17" s="75"/>
      <c r="F17" s="75"/>
      <c r="G17" s="41">
        <f t="shared" ref="G17:G24" si="0">SUM(D17:F17)</f>
        <v>0</v>
      </c>
      <c r="N17" s="30"/>
    </row>
    <row r="18" spans="3:14" x14ac:dyDescent="0.3">
      <c r="C18" s="28" t="s">
        <v>535</v>
      </c>
      <c r="D18" s="76">
        <v>20000</v>
      </c>
      <c r="E18" s="5">
        <v>5000</v>
      </c>
      <c r="F18" s="5">
        <v>5000</v>
      </c>
      <c r="G18" s="39">
        <f t="shared" si="0"/>
        <v>30000</v>
      </c>
      <c r="N18" s="30"/>
    </row>
    <row r="19" spans="3:14" ht="15.75" customHeight="1" x14ac:dyDescent="0.3">
      <c r="C19" s="28" t="s">
        <v>536</v>
      </c>
      <c r="D19" s="76">
        <v>0</v>
      </c>
      <c r="E19" s="76"/>
      <c r="F19" s="76">
        <v>5000</v>
      </c>
      <c r="G19" s="39">
        <f t="shared" si="0"/>
        <v>5000</v>
      </c>
      <c r="N19" s="30"/>
    </row>
    <row r="20" spans="3:14" x14ac:dyDescent="0.3">
      <c r="C20" s="29" t="s">
        <v>537</v>
      </c>
      <c r="D20" s="76">
        <v>30000</v>
      </c>
      <c r="E20" s="76">
        <v>50000</v>
      </c>
      <c r="F20" s="76">
        <v>45000</v>
      </c>
      <c r="G20" s="39">
        <f t="shared" si="0"/>
        <v>125000</v>
      </c>
      <c r="N20" s="30"/>
    </row>
    <row r="21" spans="3:14" x14ac:dyDescent="0.3">
      <c r="C21" s="28" t="s">
        <v>538</v>
      </c>
      <c r="D21" s="76">
        <v>10000</v>
      </c>
      <c r="E21" s="76">
        <v>5000</v>
      </c>
      <c r="F21" s="76">
        <v>0</v>
      </c>
      <c r="G21" s="39">
        <f t="shared" si="0"/>
        <v>15000</v>
      </c>
      <c r="N21" s="30"/>
    </row>
    <row r="22" spans="3:14" ht="21.75" customHeight="1" x14ac:dyDescent="0.3">
      <c r="C22" s="28" t="s">
        <v>539</v>
      </c>
      <c r="D22" s="76">
        <v>40000</v>
      </c>
      <c r="E22" s="76">
        <v>50000</v>
      </c>
      <c r="F22" s="76">
        <v>50000</v>
      </c>
      <c r="G22" s="39">
        <f t="shared" si="0"/>
        <v>140000</v>
      </c>
      <c r="N22" s="30"/>
    </row>
    <row r="23" spans="3:14" ht="36.75" customHeight="1" x14ac:dyDescent="0.3">
      <c r="C23" s="28" t="s">
        <v>540</v>
      </c>
      <c r="D23" s="76"/>
      <c r="E23" s="76"/>
      <c r="F23" s="76"/>
      <c r="G23" s="39">
        <f t="shared" si="0"/>
        <v>0</v>
      </c>
      <c r="N23" s="30"/>
    </row>
    <row r="24" spans="3:14" ht="15.75" customHeight="1" x14ac:dyDescent="0.3">
      <c r="C24" s="33" t="s">
        <v>21</v>
      </c>
      <c r="D24" s="45">
        <f>SUM(D17:D23)</f>
        <v>100000</v>
      </c>
      <c r="E24" s="45">
        <f>SUM(E17:E23)</f>
        <v>110000</v>
      </c>
      <c r="F24" s="45">
        <f>SUM(F17:F23)</f>
        <v>105000</v>
      </c>
      <c r="G24" s="86">
        <f t="shared" si="0"/>
        <v>315000</v>
      </c>
      <c r="N24" s="30"/>
    </row>
    <row r="25" spans="3:14" s="32" customFormat="1" x14ac:dyDescent="0.3">
      <c r="C25" s="46"/>
      <c r="D25" s="47"/>
      <c r="E25" s="47"/>
      <c r="F25" s="47"/>
      <c r="G25" s="87"/>
    </row>
    <row r="26" spans="3:14" x14ac:dyDescent="0.3">
      <c r="C26" s="425" t="s">
        <v>541</v>
      </c>
      <c r="D26" s="426"/>
      <c r="E26" s="426"/>
      <c r="F26" s="426"/>
      <c r="G26" s="452"/>
      <c r="N26" s="30"/>
    </row>
    <row r="27" spans="3:14" ht="27" customHeight="1" thickBot="1" x14ac:dyDescent="0.35">
      <c r="C27" s="42" t="s">
        <v>542</v>
      </c>
      <c r="D27" s="43">
        <f>'1) Tableau budgétaire 1'!D31</f>
        <v>181000</v>
      </c>
      <c r="E27" s="43">
        <f>'1) Tableau budgétaire 1'!F31</f>
        <v>95000</v>
      </c>
      <c r="F27" s="43">
        <f>'1) Tableau budgétaire 1'!H31</f>
        <v>35000</v>
      </c>
      <c r="G27" s="44">
        <f t="shared" ref="G27:G35" si="1">SUM(D27:F27)</f>
        <v>311000</v>
      </c>
      <c r="N27" s="30"/>
    </row>
    <row r="28" spans="3:14" x14ac:dyDescent="0.3">
      <c r="C28" s="40" t="s">
        <v>534</v>
      </c>
      <c r="D28" s="74"/>
      <c r="E28" s="75"/>
      <c r="F28" s="75"/>
      <c r="G28" s="41">
        <f t="shared" si="1"/>
        <v>0</v>
      </c>
      <c r="N28" s="30"/>
    </row>
    <row r="29" spans="3:14" x14ac:dyDescent="0.3">
      <c r="C29" s="28" t="s">
        <v>535</v>
      </c>
      <c r="D29" s="76">
        <v>10000</v>
      </c>
      <c r="E29" s="5"/>
      <c r="F29" s="5"/>
      <c r="G29" s="39">
        <f t="shared" si="1"/>
        <v>10000</v>
      </c>
      <c r="N29" s="30"/>
    </row>
    <row r="30" spans="3:14" ht="31.2" x14ac:dyDescent="0.3">
      <c r="C30" s="28" t="s">
        <v>536</v>
      </c>
      <c r="D30" s="76">
        <v>10000</v>
      </c>
      <c r="E30" s="76">
        <v>0</v>
      </c>
      <c r="F30" s="76"/>
      <c r="G30" s="39">
        <f t="shared" si="1"/>
        <v>10000</v>
      </c>
      <c r="N30" s="30"/>
    </row>
    <row r="31" spans="3:14" x14ac:dyDescent="0.3">
      <c r="C31" s="29" t="s">
        <v>537</v>
      </c>
      <c r="D31" s="76">
        <v>75000</v>
      </c>
      <c r="E31" s="76">
        <v>30000</v>
      </c>
      <c r="F31" s="76"/>
      <c r="G31" s="39">
        <f t="shared" si="1"/>
        <v>105000</v>
      </c>
      <c r="N31" s="30"/>
    </row>
    <row r="32" spans="3:14" x14ac:dyDescent="0.3">
      <c r="C32" s="28" t="s">
        <v>538</v>
      </c>
      <c r="D32" s="76">
        <v>5000</v>
      </c>
      <c r="E32" s="76">
        <v>5000</v>
      </c>
      <c r="F32" s="76"/>
      <c r="G32" s="39">
        <f t="shared" si="1"/>
        <v>10000</v>
      </c>
      <c r="N32" s="30"/>
    </row>
    <row r="33" spans="3:14" x14ac:dyDescent="0.3">
      <c r="C33" s="28" t="s">
        <v>539</v>
      </c>
      <c r="D33" s="76"/>
      <c r="E33" s="76">
        <v>50000</v>
      </c>
      <c r="F33" s="76"/>
      <c r="G33" s="39">
        <f t="shared" si="1"/>
        <v>50000</v>
      </c>
      <c r="N33" s="30"/>
    </row>
    <row r="34" spans="3:14" ht="31.2" x14ac:dyDescent="0.3">
      <c r="C34" s="28" t="s">
        <v>540</v>
      </c>
      <c r="D34" s="76">
        <v>20000</v>
      </c>
      <c r="E34" s="76">
        <v>10000</v>
      </c>
      <c r="F34" s="76"/>
      <c r="G34" s="39">
        <f t="shared" si="1"/>
        <v>30000</v>
      </c>
      <c r="N34" s="30"/>
    </row>
    <row r="35" spans="3:14" x14ac:dyDescent="0.3">
      <c r="C35" s="33" t="s">
        <v>21</v>
      </c>
      <c r="D35" s="45">
        <f>SUM(D28:D34)</f>
        <v>120000</v>
      </c>
      <c r="E35" s="45">
        <f>SUM(E28:E34)</f>
        <v>95000</v>
      </c>
      <c r="F35" s="45">
        <f>SUM(F28:F34)</f>
        <v>0</v>
      </c>
      <c r="G35" s="39">
        <f t="shared" si="1"/>
        <v>215000</v>
      </c>
      <c r="N35" s="30"/>
    </row>
    <row r="36" spans="3:14" s="32" customFormat="1" x14ac:dyDescent="0.3">
      <c r="C36" s="46"/>
      <c r="D36" s="47"/>
      <c r="E36" s="47"/>
      <c r="F36" s="47"/>
      <c r="G36" s="48"/>
    </row>
    <row r="37" spans="3:14" x14ac:dyDescent="0.3">
      <c r="C37" s="425" t="s">
        <v>543</v>
      </c>
      <c r="D37" s="426"/>
      <c r="E37" s="426"/>
      <c r="F37" s="426"/>
      <c r="G37" s="452"/>
      <c r="N37" s="30"/>
    </row>
    <row r="38" spans="3:14" ht="21.75" customHeight="1" thickBot="1" x14ac:dyDescent="0.35">
      <c r="C38" s="42" t="s">
        <v>544</v>
      </c>
      <c r="D38" s="43">
        <f>'1) Tableau budgétaire 1'!D40</f>
        <v>80000</v>
      </c>
      <c r="E38" s="43">
        <f>'1) Tableau budgétaire 1'!F40</f>
        <v>110000</v>
      </c>
      <c r="F38" s="43">
        <f>'1) Tableau budgétaire 1'!H40</f>
        <v>145000</v>
      </c>
      <c r="G38" s="44">
        <f t="shared" ref="G38:G46" si="2">SUM(D38:F38)</f>
        <v>335000</v>
      </c>
      <c r="N38" s="30"/>
    </row>
    <row r="39" spans="3:14" x14ac:dyDescent="0.3">
      <c r="C39" s="40" t="s">
        <v>534</v>
      </c>
      <c r="D39" s="74"/>
      <c r="E39" s="75"/>
      <c r="F39" s="75"/>
      <c r="G39" s="41">
        <f t="shared" si="2"/>
        <v>0</v>
      </c>
      <c r="N39" s="30"/>
    </row>
    <row r="40" spans="3:14" s="32" customFormat="1" ht="15.75" customHeight="1" x14ac:dyDescent="0.3">
      <c r="C40" s="28" t="s">
        <v>535</v>
      </c>
      <c r="D40" s="76">
        <v>10000</v>
      </c>
      <c r="E40" s="5"/>
      <c r="F40" s="5">
        <v>12000</v>
      </c>
      <c r="G40" s="39">
        <f t="shared" si="2"/>
        <v>22000</v>
      </c>
    </row>
    <row r="41" spans="3:14" s="32" customFormat="1" ht="31.2" x14ac:dyDescent="0.3">
      <c r="C41" s="28" t="s">
        <v>536</v>
      </c>
      <c r="D41" s="76">
        <v>5000</v>
      </c>
      <c r="E41" s="76">
        <v>5000</v>
      </c>
      <c r="F41" s="76">
        <v>10000</v>
      </c>
      <c r="G41" s="39">
        <f t="shared" si="2"/>
        <v>20000</v>
      </c>
    </row>
    <row r="42" spans="3:14" s="32" customFormat="1" x14ac:dyDescent="0.3">
      <c r="C42" s="29" t="s">
        <v>537</v>
      </c>
      <c r="D42" s="76">
        <v>40000</v>
      </c>
      <c r="E42" s="76">
        <v>45000</v>
      </c>
      <c r="F42" s="76">
        <v>70000</v>
      </c>
      <c r="G42" s="39">
        <f t="shared" si="2"/>
        <v>155000</v>
      </c>
    </row>
    <row r="43" spans="3:14" x14ac:dyDescent="0.3">
      <c r="C43" s="28" t="s">
        <v>538</v>
      </c>
      <c r="D43" s="76">
        <v>0</v>
      </c>
      <c r="E43" s="76"/>
      <c r="F43" s="76">
        <v>3000</v>
      </c>
      <c r="G43" s="39">
        <f t="shared" si="2"/>
        <v>3000</v>
      </c>
      <c r="N43" s="30"/>
    </row>
    <row r="44" spans="3:14" x14ac:dyDescent="0.3">
      <c r="C44" s="28" t="s">
        <v>539</v>
      </c>
      <c r="D44" s="76">
        <v>25000</v>
      </c>
      <c r="E44" s="76">
        <v>50000</v>
      </c>
      <c r="F44" s="76">
        <v>60000</v>
      </c>
      <c r="G44" s="39">
        <f t="shared" si="2"/>
        <v>135000</v>
      </c>
      <c r="N44" s="30"/>
    </row>
    <row r="45" spans="3:14" ht="31.2" x14ac:dyDescent="0.3">
      <c r="C45" s="28" t="s">
        <v>540</v>
      </c>
      <c r="D45" s="76"/>
      <c r="E45" s="76">
        <v>10000</v>
      </c>
      <c r="F45" s="76">
        <v>30000</v>
      </c>
      <c r="G45" s="39">
        <f t="shared" si="2"/>
        <v>40000</v>
      </c>
      <c r="N45" s="30"/>
    </row>
    <row r="46" spans="3:14" x14ac:dyDescent="0.3">
      <c r="C46" s="95" t="s">
        <v>21</v>
      </c>
      <c r="D46" s="96">
        <f>SUM(D39:D45)</f>
        <v>80000</v>
      </c>
      <c r="E46" s="96">
        <f>SUM(E39:E45)</f>
        <v>110000</v>
      </c>
      <c r="F46" s="96">
        <f>SUM(F39:F45)</f>
        <v>185000</v>
      </c>
      <c r="G46" s="97">
        <f t="shared" si="2"/>
        <v>375000</v>
      </c>
      <c r="N46" s="30"/>
    </row>
    <row r="47" spans="3:14" x14ac:dyDescent="0.3">
      <c r="C47" s="98"/>
      <c r="D47" s="99"/>
      <c r="E47" s="99"/>
      <c r="F47" s="99"/>
      <c r="G47" s="100"/>
      <c r="N47" s="30"/>
    </row>
    <row r="48" spans="3:14" s="32" customFormat="1" x14ac:dyDescent="0.3">
      <c r="C48" s="455" t="s">
        <v>545</v>
      </c>
      <c r="D48" s="456"/>
      <c r="E48" s="456"/>
      <c r="F48" s="456"/>
      <c r="G48" s="457"/>
    </row>
    <row r="49" spans="2:14" ht="20.25" customHeight="1" thickBot="1" x14ac:dyDescent="0.35">
      <c r="C49" s="42" t="s">
        <v>546</v>
      </c>
      <c r="D49" s="43">
        <f>'1) Tableau budgétaire 1'!D48</f>
        <v>0</v>
      </c>
      <c r="E49" s="43">
        <f>'1) Tableau budgétaire 1'!F48</f>
        <v>145000</v>
      </c>
      <c r="F49" s="43">
        <f>'1) Tableau budgétaire 1'!H48</f>
        <v>50000</v>
      </c>
      <c r="G49" s="44">
        <f t="shared" ref="G49:G57" si="3">SUM(D49:F49)</f>
        <v>195000</v>
      </c>
      <c r="N49" s="30"/>
    </row>
    <row r="50" spans="2:14" x14ac:dyDescent="0.3">
      <c r="C50" s="40" t="s">
        <v>534</v>
      </c>
      <c r="D50" s="74"/>
      <c r="E50" s="75"/>
      <c r="F50" s="75"/>
      <c r="G50" s="41">
        <f t="shared" si="3"/>
        <v>0</v>
      </c>
      <c r="N50" s="30"/>
    </row>
    <row r="51" spans="2:14" ht="15.75" customHeight="1" x14ac:dyDescent="0.3">
      <c r="C51" s="28" t="s">
        <v>535</v>
      </c>
      <c r="D51" s="76"/>
      <c r="E51" s="5">
        <v>5000</v>
      </c>
      <c r="F51" s="5">
        <v>0</v>
      </c>
      <c r="G51" s="39">
        <f t="shared" si="3"/>
        <v>5000</v>
      </c>
      <c r="N51" s="30"/>
    </row>
    <row r="52" spans="2:14" ht="32.25" customHeight="1" x14ac:dyDescent="0.3">
      <c r="C52" s="28" t="s">
        <v>536</v>
      </c>
      <c r="D52" s="76"/>
      <c r="E52" s="76">
        <v>5000</v>
      </c>
      <c r="F52" s="76">
        <v>5000</v>
      </c>
      <c r="G52" s="39">
        <f t="shared" si="3"/>
        <v>10000</v>
      </c>
      <c r="N52" s="30"/>
    </row>
    <row r="53" spans="2:14" s="32" customFormat="1" x14ac:dyDescent="0.3">
      <c r="C53" s="29" t="s">
        <v>537</v>
      </c>
      <c r="D53" s="76"/>
      <c r="E53" s="76">
        <v>50000</v>
      </c>
      <c r="F53" s="76">
        <v>10000</v>
      </c>
      <c r="G53" s="39">
        <f t="shared" si="3"/>
        <v>60000</v>
      </c>
    </row>
    <row r="54" spans="2:14" x14ac:dyDescent="0.3">
      <c r="C54" s="28" t="s">
        <v>538</v>
      </c>
      <c r="D54" s="76"/>
      <c r="E54" s="76">
        <v>5000</v>
      </c>
      <c r="F54" s="76">
        <v>5000</v>
      </c>
      <c r="G54" s="39">
        <f t="shared" si="3"/>
        <v>10000</v>
      </c>
      <c r="N54" s="30"/>
    </row>
    <row r="55" spans="2:14" x14ac:dyDescent="0.3">
      <c r="C55" s="28" t="s">
        <v>539</v>
      </c>
      <c r="D55" s="76"/>
      <c r="E55" s="76">
        <v>75000</v>
      </c>
      <c r="F55" s="76">
        <v>30000</v>
      </c>
      <c r="G55" s="39">
        <f t="shared" si="3"/>
        <v>105000</v>
      </c>
      <c r="N55" s="30"/>
    </row>
    <row r="56" spans="2:14" ht="31.2" x14ac:dyDescent="0.3">
      <c r="C56" s="28" t="s">
        <v>540</v>
      </c>
      <c r="D56" s="76"/>
      <c r="E56" s="76">
        <v>5000</v>
      </c>
      <c r="F56" s="76">
        <v>0</v>
      </c>
      <c r="G56" s="39">
        <f t="shared" si="3"/>
        <v>5000</v>
      </c>
      <c r="N56" s="30"/>
    </row>
    <row r="57" spans="2:14" ht="21" customHeight="1" x14ac:dyDescent="0.3">
      <c r="C57" s="33" t="s">
        <v>21</v>
      </c>
      <c r="D57" s="45">
        <f>SUM(D50:D56)</f>
        <v>0</v>
      </c>
      <c r="E57" s="45">
        <f>SUM(E50:E56)</f>
        <v>145000</v>
      </c>
      <c r="F57" s="45">
        <f>SUM(F50:F56)</f>
        <v>50000</v>
      </c>
      <c r="G57" s="39">
        <f t="shared" si="3"/>
        <v>195000</v>
      </c>
      <c r="N57" s="30"/>
    </row>
    <row r="58" spans="2:14" s="32" customFormat="1" ht="22.5" customHeight="1" x14ac:dyDescent="0.3">
      <c r="C58" s="49"/>
      <c r="D58" s="47"/>
      <c r="E58" s="47"/>
      <c r="F58" s="47"/>
      <c r="G58" s="48"/>
    </row>
    <row r="59" spans="2:14" x14ac:dyDescent="0.3">
      <c r="B59" s="425" t="s">
        <v>547</v>
      </c>
      <c r="C59" s="426"/>
      <c r="D59" s="426"/>
      <c r="E59" s="426"/>
      <c r="F59" s="426"/>
      <c r="G59" s="452"/>
      <c r="N59" s="30"/>
    </row>
    <row r="60" spans="2:14" x14ac:dyDescent="0.3">
      <c r="C60" s="425" t="s">
        <v>406</v>
      </c>
      <c r="D60" s="426"/>
      <c r="E60" s="426"/>
      <c r="F60" s="426"/>
      <c r="G60" s="452"/>
      <c r="N60" s="30"/>
    </row>
    <row r="61" spans="2:14" ht="24" customHeight="1" thickBot="1" x14ac:dyDescent="0.35">
      <c r="C61" s="42" t="s">
        <v>548</v>
      </c>
      <c r="D61" s="43">
        <f>'1) Tableau budgétaire 1'!D57</f>
        <v>0</v>
      </c>
      <c r="E61" s="43">
        <f>'1) Tableau budgétaire 1'!F57</f>
        <v>0</v>
      </c>
      <c r="F61" s="43">
        <f>'1) Tableau budgétaire 1'!H57</f>
        <v>0</v>
      </c>
      <c r="G61" s="44">
        <f>SUM(D61:F61)</f>
        <v>0</v>
      </c>
      <c r="N61" s="30"/>
    </row>
    <row r="62" spans="2:14" ht="15.75" customHeight="1" x14ac:dyDescent="0.3">
      <c r="C62" s="40" t="s">
        <v>534</v>
      </c>
      <c r="D62" s="74"/>
      <c r="E62" s="75"/>
      <c r="F62" s="75"/>
      <c r="G62" s="41">
        <f t="shared" ref="G62:G69" si="4">SUM(D62:F62)</f>
        <v>0</v>
      </c>
      <c r="N62" s="30"/>
    </row>
    <row r="63" spans="2:14" ht="15.75" customHeight="1" x14ac:dyDescent="0.3">
      <c r="C63" s="28" t="s">
        <v>535</v>
      </c>
      <c r="D63" s="76"/>
      <c r="E63" s="5"/>
      <c r="F63" s="5"/>
      <c r="G63" s="39">
        <f t="shared" si="4"/>
        <v>0</v>
      </c>
      <c r="N63" s="30"/>
    </row>
    <row r="64" spans="2:14" ht="15.75" customHeight="1" x14ac:dyDescent="0.3">
      <c r="C64" s="28" t="s">
        <v>536</v>
      </c>
      <c r="D64" s="76"/>
      <c r="E64" s="76"/>
      <c r="F64" s="76"/>
      <c r="G64" s="39">
        <f t="shared" si="4"/>
        <v>0</v>
      </c>
      <c r="N64" s="30"/>
    </row>
    <row r="65" spans="2:14" ht="18.75" customHeight="1" x14ac:dyDescent="0.3">
      <c r="C65" s="29" t="s">
        <v>537</v>
      </c>
      <c r="D65" s="76"/>
      <c r="E65" s="76">
        <v>10000</v>
      </c>
      <c r="F65" s="76">
        <v>25000</v>
      </c>
      <c r="G65" s="39">
        <f t="shared" si="4"/>
        <v>35000</v>
      </c>
      <c r="N65" s="30"/>
    </row>
    <row r="66" spans="2:14" x14ac:dyDescent="0.3">
      <c r="C66" s="28" t="s">
        <v>538</v>
      </c>
      <c r="D66" s="76"/>
      <c r="E66" s="76">
        <v>5000</v>
      </c>
      <c r="F66" s="76">
        <v>5000</v>
      </c>
      <c r="G66" s="39">
        <f t="shared" si="4"/>
        <v>10000</v>
      </c>
      <c r="N66" s="30"/>
    </row>
    <row r="67" spans="2:14" s="32" customFormat="1" ht="21.75" customHeight="1" x14ac:dyDescent="0.3">
      <c r="B67" s="30"/>
      <c r="C67" s="28" t="s">
        <v>539</v>
      </c>
      <c r="D67" s="76"/>
      <c r="E67" s="76">
        <v>50000</v>
      </c>
      <c r="F67" s="76">
        <v>10000</v>
      </c>
      <c r="G67" s="39">
        <f t="shared" si="4"/>
        <v>60000</v>
      </c>
    </row>
    <row r="68" spans="2:14" s="32" customFormat="1" ht="31.2" x14ac:dyDescent="0.3">
      <c r="B68" s="30"/>
      <c r="C68" s="28" t="s">
        <v>540</v>
      </c>
      <c r="D68" s="76"/>
      <c r="E68" s="76">
        <v>5000</v>
      </c>
      <c r="F68" s="76"/>
      <c r="G68" s="39">
        <f t="shared" si="4"/>
        <v>5000</v>
      </c>
    </row>
    <row r="69" spans="2:14" x14ac:dyDescent="0.3">
      <c r="C69" s="33" t="s">
        <v>21</v>
      </c>
      <c r="D69" s="45">
        <f>SUM(D62:D68)</f>
        <v>0</v>
      </c>
      <c r="E69" s="45">
        <f>SUM(E62:E68)</f>
        <v>70000</v>
      </c>
      <c r="F69" s="45">
        <f>SUM(F62:F68)</f>
        <v>40000</v>
      </c>
      <c r="G69" s="39">
        <f t="shared" si="4"/>
        <v>110000</v>
      </c>
      <c r="N69" s="30"/>
    </row>
    <row r="70" spans="2:14" s="32" customFormat="1" x14ac:dyDescent="0.3">
      <c r="C70" s="46"/>
      <c r="D70" s="47"/>
      <c r="E70" s="47"/>
      <c r="F70" s="47"/>
      <c r="G70" s="48"/>
    </row>
    <row r="71" spans="2:14" x14ac:dyDescent="0.3">
      <c r="B71" s="32"/>
      <c r="C71" s="425" t="s">
        <v>411</v>
      </c>
      <c r="D71" s="426"/>
      <c r="E71" s="426"/>
      <c r="F71" s="426"/>
      <c r="G71" s="452"/>
      <c r="N71" s="30"/>
    </row>
    <row r="72" spans="2:14" ht="21.75" customHeight="1" thickBot="1" x14ac:dyDescent="0.35">
      <c r="C72" s="42" t="s">
        <v>549</v>
      </c>
      <c r="D72" s="43">
        <f>'1) Tableau budgétaire 1'!D66</f>
        <v>0</v>
      </c>
      <c r="E72" s="43">
        <f>'1) Tableau budgétaire 1'!F66</f>
        <v>40000</v>
      </c>
      <c r="F72" s="43">
        <f>'1) Tableau budgétaire 1'!H66</f>
        <v>20000</v>
      </c>
      <c r="G72" s="44">
        <f t="shared" ref="G72:G80" si="5">SUM(D72:F72)</f>
        <v>60000</v>
      </c>
      <c r="N72" s="30"/>
    </row>
    <row r="73" spans="2:14" ht="15.75" customHeight="1" x14ac:dyDescent="0.3">
      <c r="C73" s="40" t="s">
        <v>534</v>
      </c>
      <c r="D73" s="74"/>
      <c r="E73" s="75"/>
      <c r="F73" s="75"/>
      <c r="G73" s="41">
        <f t="shared" si="5"/>
        <v>0</v>
      </c>
      <c r="N73" s="30"/>
    </row>
    <row r="74" spans="2:14" ht="15.75" customHeight="1" x14ac:dyDescent="0.3">
      <c r="C74" s="28" t="s">
        <v>535</v>
      </c>
      <c r="D74" s="76">
        <v>0</v>
      </c>
      <c r="E74" s="5"/>
      <c r="F74" s="5"/>
      <c r="G74" s="39">
        <f t="shared" si="5"/>
        <v>0</v>
      </c>
      <c r="N74" s="30"/>
    </row>
    <row r="75" spans="2:14" ht="15.75" customHeight="1" x14ac:dyDescent="0.3">
      <c r="C75" s="28" t="s">
        <v>536</v>
      </c>
      <c r="D75" s="76">
        <v>5000</v>
      </c>
      <c r="E75" s="76">
        <v>5000</v>
      </c>
      <c r="F75" s="76"/>
      <c r="G75" s="39">
        <f t="shared" si="5"/>
        <v>10000</v>
      </c>
      <c r="N75" s="30"/>
    </row>
    <row r="76" spans="2:14" x14ac:dyDescent="0.3">
      <c r="C76" s="29" t="s">
        <v>537</v>
      </c>
      <c r="D76" s="76">
        <v>10000</v>
      </c>
      <c r="E76" s="76">
        <v>30000</v>
      </c>
      <c r="F76" s="76">
        <v>10000</v>
      </c>
      <c r="G76" s="39">
        <f t="shared" si="5"/>
        <v>50000</v>
      </c>
      <c r="N76" s="30"/>
    </row>
    <row r="77" spans="2:14" x14ac:dyDescent="0.3">
      <c r="C77" s="28" t="s">
        <v>538</v>
      </c>
      <c r="D77" s="76">
        <v>5000</v>
      </c>
      <c r="E77" s="76">
        <v>5000</v>
      </c>
      <c r="F77" s="76">
        <v>5000</v>
      </c>
      <c r="G77" s="39">
        <f t="shared" si="5"/>
        <v>15000</v>
      </c>
      <c r="N77" s="30"/>
    </row>
    <row r="78" spans="2:14" x14ac:dyDescent="0.3">
      <c r="C78" s="28" t="s">
        <v>539</v>
      </c>
      <c r="D78" s="76">
        <v>15000</v>
      </c>
      <c r="E78" s="76">
        <v>30000</v>
      </c>
      <c r="F78" s="76"/>
      <c r="G78" s="39">
        <f t="shared" si="5"/>
        <v>45000</v>
      </c>
      <c r="N78" s="30"/>
    </row>
    <row r="79" spans="2:14" ht="31.2" x14ac:dyDescent="0.3">
      <c r="C79" s="28" t="s">
        <v>540</v>
      </c>
      <c r="D79" s="76"/>
      <c r="E79" s="76"/>
      <c r="F79" s="76">
        <v>0</v>
      </c>
      <c r="G79" s="39">
        <f t="shared" si="5"/>
        <v>0</v>
      </c>
      <c r="N79" s="30"/>
    </row>
    <row r="80" spans="2:14" x14ac:dyDescent="0.3">
      <c r="C80" s="33" t="s">
        <v>21</v>
      </c>
      <c r="D80" s="45">
        <f>SUM(D73:D79)</f>
        <v>35000</v>
      </c>
      <c r="E80" s="45">
        <f>SUM(E73:E79)</f>
        <v>70000</v>
      </c>
      <c r="F80" s="45">
        <f>SUM(F73:F79)</f>
        <v>15000</v>
      </c>
      <c r="G80" s="39">
        <f t="shared" si="5"/>
        <v>120000</v>
      </c>
      <c r="N80" s="30"/>
    </row>
    <row r="81" spans="2:14" s="32" customFormat="1" x14ac:dyDescent="0.3">
      <c r="C81" s="46"/>
      <c r="D81" s="47"/>
      <c r="E81" s="47"/>
      <c r="F81" s="47"/>
      <c r="G81" s="48"/>
    </row>
    <row r="82" spans="2:14" x14ac:dyDescent="0.3">
      <c r="C82" s="425" t="s">
        <v>418</v>
      </c>
      <c r="D82" s="426"/>
      <c r="E82" s="426"/>
      <c r="F82" s="426"/>
      <c r="G82" s="452"/>
      <c r="N82" s="30"/>
    </row>
    <row r="83" spans="2:14" ht="21.75" customHeight="1" thickBot="1" x14ac:dyDescent="0.35">
      <c r="B83" s="32"/>
      <c r="C83" s="42" t="s">
        <v>550</v>
      </c>
      <c r="D83" s="43">
        <f>'1) Tableau budgétaire 1'!D74</f>
        <v>25000</v>
      </c>
      <c r="E83" s="43">
        <f>'1) Tableau budgétaire 1'!F74</f>
        <v>56000</v>
      </c>
      <c r="F83" s="43">
        <f>'1) Tableau budgétaire 1'!H74</f>
        <v>96000</v>
      </c>
      <c r="G83" s="44">
        <f t="shared" ref="G83:G91" si="6">SUM(D83:F83)</f>
        <v>177000</v>
      </c>
      <c r="N83" s="30"/>
    </row>
    <row r="84" spans="2:14" ht="18" customHeight="1" x14ac:dyDescent="0.3">
      <c r="C84" s="40" t="s">
        <v>534</v>
      </c>
      <c r="D84" s="74"/>
      <c r="E84" s="75"/>
      <c r="F84" s="75"/>
      <c r="G84" s="41">
        <f t="shared" si="6"/>
        <v>0</v>
      </c>
      <c r="N84" s="30"/>
    </row>
    <row r="85" spans="2:14" ht="15.75" customHeight="1" x14ac:dyDescent="0.3">
      <c r="C85" s="28" t="s">
        <v>535</v>
      </c>
      <c r="D85" s="76">
        <v>5000</v>
      </c>
      <c r="E85" s="5">
        <v>2000</v>
      </c>
      <c r="F85" s="5">
        <v>5000</v>
      </c>
      <c r="G85" s="39">
        <f t="shared" si="6"/>
        <v>12000</v>
      </c>
      <c r="N85" s="30"/>
    </row>
    <row r="86" spans="2:14" s="32" customFormat="1" ht="15.75" customHeight="1" x14ac:dyDescent="0.3">
      <c r="B86" s="30"/>
      <c r="C86" s="28" t="s">
        <v>536</v>
      </c>
      <c r="D86" s="76">
        <v>5000</v>
      </c>
      <c r="E86" s="76">
        <v>3000</v>
      </c>
      <c r="F86" s="76">
        <v>0</v>
      </c>
      <c r="G86" s="39">
        <f t="shared" si="6"/>
        <v>8000</v>
      </c>
    </row>
    <row r="87" spans="2:14" x14ac:dyDescent="0.3">
      <c r="B87" s="32"/>
      <c r="C87" s="29" t="s">
        <v>537</v>
      </c>
      <c r="D87" s="76">
        <v>30000</v>
      </c>
      <c r="E87" s="76">
        <v>0</v>
      </c>
      <c r="F87" s="76">
        <v>21000</v>
      </c>
      <c r="G87" s="39">
        <f t="shared" si="6"/>
        <v>51000</v>
      </c>
      <c r="N87" s="30"/>
    </row>
    <row r="88" spans="2:14" x14ac:dyDescent="0.3">
      <c r="B88" s="32"/>
      <c r="C88" s="28" t="s">
        <v>538</v>
      </c>
      <c r="D88" s="76">
        <v>5000</v>
      </c>
      <c r="E88" s="76">
        <v>5000</v>
      </c>
      <c r="F88" s="76">
        <v>0</v>
      </c>
      <c r="G88" s="39">
        <f t="shared" si="6"/>
        <v>10000</v>
      </c>
      <c r="N88" s="30"/>
    </row>
    <row r="89" spans="2:14" x14ac:dyDescent="0.3">
      <c r="B89" s="32"/>
      <c r="C89" s="28" t="s">
        <v>539</v>
      </c>
      <c r="D89" s="76">
        <v>15000</v>
      </c>
      <c r="E89" s="76">
        <v>44000</v>
      </c>
      <c r="F89" s="76">
        <v>30000</v>
      </c>
      <c r="G89" s="39">
        <f t="shared" si="6"/>
        <v>89000</v>
      </c>
      <c r="N89" s="30"/>
    </row>
    <row r="90" spans="2:14" ht="31.2" x14ac:dyDescent="0.3">
      <c r="C90" s="28" t="s">
        <v>540</v>
      </c>
      <c r="D90" s="76">
        <v>5000</v>
      </c>
      <c r="E90" s="76">
        <v>2000</v>
      </c>
      <c r="F90" s="76">
        <v>5000</v>
      </c>
      <c r="G90" s="39">
        <f t="shared" si="6"/>
        <v>12000</v>
      </c>
      <c r="N90" s="30"/>
    </row>
    <row r="91" spans="2:14" x14ac:dyDescent="0.3">
      <c r="C91" s="33" t="s">
        <v>21</v>
      </c>
      <c r="D91" s="45">
        <f>SUM(D84:D90)</f>
        <v>65000</v>
      </c>
      <c r="E91" s="45">
        <f>SUM(E84:E90)</f>
        <v>56000</v>
      </c>
      <c r="F91" s="45">
        <f>SUM(F84:F90)</f>
        <v>61000</v>
      </c>
      <c r="G91" s="39">
        <f t="shared" si="6"/>
        <v>182000</v>
      </c>
      <c r="N91" s="30"/>
    </row>
    <row r="92" spans="2:14" s="32" customFormat="1" x14ac:dyDescent="0.3">
      <c r="C92" s="46"/>
      <c r="D92" s="47"/>
      <c r="E92" s="47"/>
      <c r="F92" s="47"/>
      <c r="G92" s="48"/>
    </row>
    <row r="93" spans="2:14" x14ac:dyDescent="0.3">
      <c r="C93" s="425" t="s">
        <v>425</v>
      </c>
      <c r="D93" s="426"/>
      <c r="E93" s="426"/>
      <c r="F93" s="426"/>
      <c r="G93" s="452"/>
      <c r="N93" s="30"/>
    </row>
    <row r="94" spans="2:14" ht="21.75" customHeight="1" thickBot="1" x14ac:dyDescent="0.35">
      <c r="C94" s="42" t="s">
        <v>551</v>
      </c>
      <c r="D94" s="43">
        <f>'1) Tableau budgétaire 1'!D82</f>
        <v>190000</v>
      </c>
      <c r="E94" s="43">
        <f>'1) Tableau budgétaire 1'!F82</f>
        <v>80000</v>
      </c>
      <c r="F94" s="43">
        <f>'1) Tableau budgétaire 1'!H82</f>
        <v>50000</v>
      </c>
      <c r="G94" s="44">
        <f t="shared" ref="G94:G102" si="7">SUM(D94:F94)</f>
        <v>320000</v>
      </c>
      <c r="N94" s="30"/>
    </row>
    <row r="95" spans="2:14" ht="15.75" customHeight="1" x14ac:dyDescent="0.3">
      <c r="C95" s="40" t="s">
        <v>534</v>
      </c>
      <c r="D95" s="74">
        <v>0</v>
      </c>
      <c r="E95" s="75"/>
      <c r="F95" s="75"/>
      <c r="G95" s="41">
        <f t="shared" si="7"/>
        <v>0</v>
      </c>
      <c r="N95" s="30"/>
    </row>
    <row r="96" spans="2:14" ht="15.75" customHeight="1" x14ac:dyDescent="0.3">
      <c r="B96" s="32"/>
      <c r="C96" s="28" t="s">
        <v>535</v>
      </c>
      <c r="D96" s="76">
        <v>1000</v>
      </c>
      <c r="E96" s="5"/>
      <c r="F96" s="5">
        <v>9000</v>
      </c>
      <c r="G96" s="39">
        <f t="shared" si="7"/>
        <v>10000</v>
      </c>
      <c r="N96" s="30"/>
    </row>
    <row r="97" spans="2:14" ht="15.75" customHeight="1" x14ac:dyDescent="0.3">
      <c r="C97" s="28" t="s">
        <v>536</v>
      </c>
      <c r="D97" s="76"/>
      <c r="E97" s="76"/>
      <c r="F97" s="76"/>
      <c r="G97" s="39">
        <f t="shared" si="7"/>
        <v>0</v>
      </c>
      <c r="N97" s="30"/>
    </row>
    <row r="98" spans="2:14" x14ac:dyDescent="0.3">
      <c r="C98" s="29" t="s">
        <v>537</v>
      </c>
      <c r="D98" s="76">
        <v>40000</v>
      </c>
      <c r="E98" s="76">
        <v>10000</v>
      </c>
      <c r="F98" s="76">
        <v>20000</v>
      </c>
      <c r="G98" s="39">
        <f t="shared" si="7"/>
        <v>70000</v>
      </c>
      <c r="N98" s="30"/>
    </row>
    <row r="99" spans="2:14" x14ac:dyDescent="0.3">
      <c r="C99" s="28" t="s">
        <v>538</v>
      </c>
      <c r="D99" s="76">
        <v>5000</v>
      </c>
      <c r="E99" s="76">
        <v>5000</v>
      </c>
      <c r="F99" s="76">
        <v>5000</v>
      </c>
      <c r="G99" s="39">
        <f t="shared" si="7"/>
        <v>15000</v>
      </c>
      <c r="N99" s="30"/>
    </row>
    <row r="100" spans="2:14" ht="25.5" customHeight="1" x14ac:dyDescent="0.3">
      <c r="C100" s="28" t="s">
        <v>539</v>
      </c>
      <c r="D100" s="76">
        <v>100000</v>
      </c>
      <c r="E100" s="76">
        <v>30000</v>
      </c>
      <c r="F100" s="76">
        <v>0</v>
      </c>
      <c r="G100" s="39">
        <f t="shared" si="7"/>
        <v>130000</v>
      </c>
      <c r="N100" s="30"/>
    </row>
    <row r="101" spans="2:14" ht="31.2" x14ac:dyDescent="0.3">
      <c r="B101" s="32"/>
      <c r="C101" s="28" t="s">
        <v>540</v>
      </c>
      <c r="D101" s="76"/>
      <c r="E101" s="76">
        <v>5000</v>
      </c>
      <c r="F101" s="76">
        <v>6000</v>
      </c>
      <c r="G101" s="39">
        <f t="shared" si="7"/>
        <v>11000</v>
      </c>
      <c r="N101" s="30"/>
    </row>
    <row r="102" spans="2:14" ht="15.75" customHeight="1" x14ac:dyDescent="0.3">
      <c r="C102" s="33" t="s">
        <v>21</v>
      </c>
      <c r="D102" s="45">
        <f>SUM(D95:D101)</f>
        <v>146000</v>
      </c>
      <c r="E102" s="45">
        <f>SUM(E95:E101)</f>
        <v>50000</v>
      </c>
      <c r="F102" s="45">
        <f>SUM(F95:F101)</f>
        <v>40000</v>
      </c>
      <c r="G102" s="39">
        <f t="shared" si="7"/>
        <v>236000</v>
      </c>
      <c r="N102" s="30"/>
    </row>
    <row r="103" spans="2:14" ht="25.5" customHeight="1" x14ac:dyDescent="0.3">
      <c r="D103" s="34"/>
      <c r="E103" s="34"/>
      <c r="F103" s="34"/>
      <c r="G103" s="34"/>
      <c r="N103" s="30"/>
    </row>
    <row r="104" spans="2:14" x14ac:dyDescent="0.3">
      <c r="B104" s="425" t="s">
        <v>552</v>
      </c>
      <c r="C104" s="426"/>
      <c r="D104" s="426"/>
      <c r="E104" s="426"/>
      <c r="F104" s="426"/>
      <c r="G104" s="452"/>
      <c r="N104" s="30"/>
    </row>
    <row r="105" spans="2:14" x14ac:dyDescent="0.3">
      <c r="C105" s="425" t="s">
        <v>433</v>
      </c>
      <c r="D105" s="426"/>
      <c r="E105" s="426"/>
      <c r="F105" s="426"/>
      <c r="G105" s="452"/>
      <c r="N105" s="30"/>
    </row>
    <row r="106" spans="2:14" ht="22.5" customHeight="1" thickBot="1" x14ac:dyDescent="0.35">
      <c r="C106" s="42" t="s">
        <v>553</v>
      </c>
      <c r="D106" s="43">
        <f>'1) Tableau budgétaire 1'!D94</f>
        <v>0</v>
      </c>
      <c r="E106" s="43">
        <f>'1) Tableau budgétaire 1'!F94</f>
        <v>0</v>
      </c>
      <c r="F106" s="43">
        <f>'1) Tableau budgétaire 1'!H94</f>
        <v>0</v>
      </c>
      <c r="G106" s="44">
        <f>SUM(D106:F106)</f>
        <v>0</v>
      </c>
      <c r="N106" s="30"/>
    </row>
    <row r="107" spans="2:14" x14ac:dyDescent="0.3">
      <c r="C107" s="40" t="s">
        <v>534</v>
      </c>
      <c r="D107" s="74"/>
      <c r="E107" s="75"/>
      <c r="F107" s="75"/>
      <c r="G107" s="41">
        <f t="shared" ref="G107:G114" si="8">SUM(D107:F107)</f>
        <v>0</v>
      </c>
      <c r="N107" s="30"/>
    </row>
    <row r="108" spans="2:14" x14ac:dyDescent="0.3">
      <c r="C108" s="28" t="s">
        <v>535</v>
      </c>
      <c r="D108" s="76"/>
      <c r="E108" s="5"/>
      <c r="F108" s="5"/>
      <c r="G108" s="39">
        <f t="shared" si="8"/>
        <v>0</v>
      </c>
      <c r="N108" s="30"/>
    </row>
    <row r="109" spans="2:14" ht="15.75" customHeight="1" x14ac:dyDescent="0.3">
      <c r="C109" s="28" t="s">
        <v>536</v>
      </c>
      <c r="D109" s="76"/>
      <c r="E109" s="76"/>
      <c r="F109" s="76"/>
      <c r="G109" s="39">
        <f t="shared" si="8"/>
        <v>0</v>
      </c>
      <c r="N109" s="30"/>
    </row>
    <row r="110" spans="2:14" x14ac:dyDescent="0.3">
      <c r="C110" s="29" t="s">
        <v>537</v>
      </c>
      <c r="D110" s="76"/>
      <c r="E110" s="76"/>
      <c r="F110" s="76"/>
      <c r="G110" s="39">
        <f t="shared" si="8"/>
        <v>0</v>
      </c>
      <c r="N110" s="30"/>
    </row>
    <row r="111" spans="2:14" x14ac:dyDescent="0.3">
      <c r="C111" s="28" t="s">
        <v>538</v>
      </c>
      <c r="D111" s="76"/>
      <c r="E111" s="76"/>
      <c r="F111" s="76"/>
      <c r="G111" s="39">
        <f t="shared" si="8"/>
        <v>0</v>
      </c>
      <c r="N111" s="30"/>
    </row>
    <row r="112" spans="2:14" x14ac:dyDescent="0.3">
      <c r="C112" s="28" t="s">
        <v>539</v>
      </c>
      <c r="D112" s="76"/>
      <c r="E112" s="76"/>
      <c r="F112" s="76"/>
      <c r="G112" s="39">
        <f t="shared" si="8"/>
        <v>0</v>
      </c>
      <c r="N112" s="30"/>
    </row>
    <row r="113" spans="3:14" ht="31.2" x14ac:dyDescent="0.3">
      <c r="C113" s="28" t="s">
        <v>540</v>
      </c>
      <c r="D113" s="76"/>
      <c r="E113" s="76"/>
      <c r="F113" s="76"/>
      <c r="G113" s="39">
        <f t="shared" si="8"/>
        <v>0</v>
      </c>
      <c r="N113" s="30"/>
    </row>
    <row r="114" spans="3:14" x14ac:dyDescent="0.3">
      <c r="C114" s="33" t="s">
        <v>21</v>
      </c>
      <c r="D114" s="45">
        <f>SUM(D107:D113)</f>
        <v>0</v>
      </c>
      <c r="E114" s="45">
        <f>SUM(E107:E113)</f>
        <v>0</v>
      </c>
      <c r="F114" s="45">
        <f>SUM(F107:F113)</f>
        <v>0</v>
      </c>
      <c r="G114" s="39">
        <f t="shared" si="8"/>
        <v>0</v>
      </c>
      <c r="N114" s="30"/>
    </row>
    <row r="115" spans="3:14" s="32" customFormat="1" x14ac:dyDescent="0.3">
      <c r="C115" s="46"/>
      <c r="D115" s="47"/>
      <c r="E115" s="47"/>
      <c r="F115" s="47"/>
      <c r="G115" s="48"/>
    </row>
    <row r="116" spans="3:14" ht="15.75" customHeight="1" x14ac:dyDescent="0.3">
      <c r="C116" s="425" t="s">
        <v>554</v>
      </c>
      <c r="D116" s="426"/>
      <c r="E116" s="426"/>
      <c r="F116" s="426"/>
      <c r="G116" s="452"/>
      <c r="N116" s="30"/>
    </row>
    <row r="117" spans="3:14" ht="21.75" customHeight="1" thickBot="1" x14ac:dyDescent="0.35">
      <c r="C117" s="42" t="s">
        <v>555</v>
      </c>
      <c r="D117" s="43">
        <f>'1) Tableau budgétaire 1'!D104</f>
        <v>0</v>
      </c>
      <c r="E117" s="43">
        <f>'1) Tableau budgétaire 1'!F104</f>
        <v>0</v>
      </c>
      <c r="F117" s="43">
        <f>'1) Tableau budgétaire 1'!H104</f>
        <v>0</v>
      </c>
      <c r="G117" s="44">
        <f t="shared" ref="G117:G125" si="9">SUM(D117:F117)</f>
        <v>0</v>
      </c>
      <c r="N117" s="30"/>
    </row>
    <row r="118" spans="3:14" x14ac:dyDescent="0.3">
      <c r="C118" s="40" t="s">
        <v>534</v>
      </c>
      <c r="D118" s="74"/>
      <c r="E118" s="75"/>
      <c r="F118" s="75"/>
      <c r="G118" s="41">
        <f t="shared" si="9"/>
        <v>0</v>
      </c>
      <c r="N118" s="30"/>
    </row>
    <row r="119" spans="3:14" x14ac:dyDescent="0.3">
      <c r="C119" s="28" t="s">
        <v>535</v>
      </c>
      <c r="D119" s="76"/>
      <c r="E119" s="5"/>
      <c r="F119" s="5"/>
      <c r="G119" s="39">
        <f t="shared" si="9"/>
        <v>0</v>
      </c>
      <c r="N119" s="30"/>
    </row>
    <row r="120" spans="3:14" ht="31.2" x14ac:dyDescent="0.3">
      <c r="C120" s="28" t="s">
        <v>536</v>
      </c>
      <c r="D120" s="76"/>
      <c r="E120" s="76"/>
      <c r="F120" s="76"/>
      <c r="G120" s="39">
        <f t="shared" si="9"/>
        <v>0</v>
      </c>
      <c r="N120" s="30"/>
    </row>
    <row r="121" spans="3:14" x14ac:dyDescent="0.3">
      <c r="C121" s="29" t="s">
        <v>537</v>
      </c>
      <c r="D121" s="76"/>
      <c r="E121" s="76"/>
      <c r="F121" s="76"/>
      <c r="G121" s="39">
        <f t="shared" si="9"/>
        <v>0</v>
      </c>
      <c r="N121" s="30"/>
    </row>
    <row r="122" spans="3:14" x14ac:dyDescent="0.3">
      <c r="C122" s="28" t="s">
        <v>538</v>
      </c>
      <c r="D122" s="76"/>
      <c r="E122" s="76"/>
      <c r="F122" s="76"/>
      <c r="G122" s="39">
        <f t="shared" si="9"/>
        <v>0</v>
      </c>
      <c r="N122" s="30"/>
    </row>
    <row r="123" spans="3:14" x14ac:dyDescent="0.3">
      <c r="C123" s="28" t="s">
        <v>539</v>
      </c>
      <c r="D123" s="76"/>
      <c r="E123" s="76"/>
      <c r="F123" s="76"/>
      <c r="G123" s="39">
        <f t="shared" si="9"/>
        <v>0</v>
      </c>
      <c r="N123" s="30"/>
    </row>
    <row r="124" spans="3:14" ht="31.2" x14ac:dyDescent="0.3">
      <c r="C124" s="28" t="s">
        <v>540</v>
      </c>
      <c r="D124" s="76"/>
      <c r="E124" s="76"/>
      <c r="F124" s="76"/>
      <c r="G124" s="39">
        <f t="shared" si="9"/>
        <v>0</v>
      </c>
      <c r="N124" s="30"/>
    </row>
    <row r="125" spans="3:14" x14ac:dyDescent="0.3">
      <c r="C125" s="33" t="s">
        <v>21</v>
      </c>
      <c r="D125" s="45">
        <f>SUM(D118:D124)</f>
        <v>0</v>
      </c>
      <c r="E125" s="45">
        <f>SUM(E118:E124)</f>
        <v>0</v>
      </c>
      <c r="F125" s="45">
        <f>SUM(F118:F124)</f>
        <v>0</v>
      </c>
      <c r="G125" s="39">
        <f t="shared" si="9"/>
        <v>0</v>
      </c>
      <c r="N125" s="30"/>
    </row>
    <row r="126" spans="3:14" s="32" customFormat="1" x14ac:dyDescent="0.3">
      <c r="C126" s="46"/>
      <c r="D126" s="47"/>
      <c r="E126" s="47"/>
      <c r="F126" s="47"/>
      <c r="G126" s="48"/>
    </row>
    <row r="127" spans="3:14" x14ac:dyDescent="0.3">
      <c r="C127" s="425" t="s">
        <v>451</v>
      </c>
      <c r="D127" s="426"/>
      <c r="E127" s="426"/>
      <c r="F127" s="426"/>
      <c r="G127" s="452"/>
      <c r="N127" s="30"/>
    </row>
    <row r="128" spans="3:14" ht="21" customHeight="1" thickBot="1" x14ac:dyDescent="0.35">
      <c r="C128" s="42" t="s">
        <v>556</v>
      </c>
      <c r="D128" s="43">
        <f>'1) Tableau budgétaire 1'!D114</f>
        <v>0</v>
      </c>
      <c r="E128" s="43">
        <f>'1) Tableau budgétaire 1'!F114</f>
        <v>0</v>
      </c>
      <c r="F128" s="43">
        <f>'1) Tableau budgétaire 1'!H114</f>
        <v>0</v>
      </c>
      <c r="G128" s="44">
        <f t="shared" ref="G128:G136" si="10">SUM(D128:F128)</f>
        <v>0</v>
      </c>
      <c r="N128" s="30"/>
    </row>
    <row r="129" spans="3:14" x14ac:dyDescent="0.3">
      <c r="C129" s="40" t="s">
        <v>534</v>
      </c>
      <c r="D129" s="74"/>
      <c r="E129" s="75"/>
      <c r="F129" s="75"/>
      <c r="G129" s="41">
        <f t="shared" si="10"/>
        <v>0</v>
      </c>
      <c r="N129" s="30"/>
    </row>
    <row r="130" spans="3:14" x14ac:dyDescent="0.3">
      <c r="C130" s="28" t="s">
        <v>535</v>
      </c>
      <c r="D130" s="76"/>
      <c r="E130" s="5"/>
      <c r="F130" s="5"/>
      <c r="G130" s="39">
        <f t="shared" si="10"/>
        <v>0</v>
      </c>
      <c r="N130" s="30"/>
    </row>
    <row r="131" spans="3:14" ht="31.2" x14ac:dyDescent="0.3">
      <c r="C131" s="28" t="s">
        <v>536</v>
      </c>
      <c r="D131" s="76"/>
      <c r="E131" s="76"/>
      <c r="F131" s="76"/>
      <c r="G131" s="39">
        <f t="shared" si="10"/>
        <v>0</v>
      </c>
      <c r="N131" s="30"/>
    </row>
    <row r="132" spans="3:14" x14ac:dyDescent="0.3">
      <c r="C132" s="29" t="s">
        <v>537</v>
      </c>
      <c r="D132" s="76"/>
      <c r="E132" s="76"/>
      <c r="F132" s="76"/>
      <c r="G132" s="39">
        <f t="shared" si="10"/>
        <v>0</v>
      </c>
      <c r="N132" s="30"/>
    </row>
    <row r="133" spans="3:14" x14ac:dyDescent="0.3">
      <c r="C133" s="28" t="s">
        <v>538</v>
      </c>
      <c r="D133" s="76"/>
      <c r="E133" s="76"/>
      <c r="F133" s="76"/>
      <c r="G133" s="39">
        <f t="shared" si="10"/>
        <v>0</v>
      </c>
      <c r="N133" s="30"/>
    </row>
    <row r="134" spans="3:14" x14ac:dyDescent="0.3">
      <c r="C134" s="28" t="s">
        <v>539</v>
      </c>
      <c r="D134" s="76"/>
      <c r="E134" s="76"/>
      <c r="F134" s="76"/>
      <c r="G134" s="39">
        <f t="shared" si="10"/>
        <v>0</v>
      </c>
      <c r="N134" s="30"/>
    </row>
    <row r="135" spans="3:14" ht="31.2" x14ac:dyDescent="0.3">
      <c r="C135" s="28" t="s">
        <v>540</v>
      </c>
      <c r="D135" s="76"/>
      <c r="E135" s="76"/>
      <c r="F135" s="76"/>
      <c r="G135" s="39">
        <f t="shared" si="10"/>
        <v>0</v>
      </c>
      <c r="N135" s="30"/>
    </row>
    <row r="136" spans="3:14" x14ac:dyDescent="0.3">
      <c r="C136" s="33" t="s">
        <v>21</v>
      </c>
      <c r="D136" s="45">
        <f>SUM(D129:D135)</f>
        <v>0</v>
      </c>
      <c r="E136" s="45">
        <f>SUM(E129:E135)</f>
        <v>0</v>
      </c>
      <c r="F136" s="45">
        <f>SUM(F129:F135)</f>
        <v>0</v>
      </c>
      <c r="G136" s="39">
        <f t="shared" si="10"/>
        <v>0</v>
      </c>
      <c r="N136" s="30"/>
    </row>
    <row r="137" spans="3:14" s="32" customFormat="1" x14ac:dyDescent="0.3">
      <c r="C137" s="46"/>
      <c r="D137" s="47"/>
      <c r="E137" s="47"/>
      <c r="F137" s="47"/>
      <c r="G137" s="48"/>
    </row>
    <row r="138" spans="3:14" x14ac:dyDescent="0.3">
      <c r="C138" s="425" t="s">
        <v>460</v>
      </c>
      <c r="D138" s="426"/>
      <c r="E138" s="426"/>
      <c r="F138" s="426"/>
      <c r="G138" s="452"/>
      <c r="N138" s="30"/>
    </row>
    <row r="139" spans="3:14" ht="24" customHeight="1" thickBot="1" x14ac:dyDescent="0.35">
      <c r="C139" s="42" t="s">
        <v>557</v>
      </c>
      <c r="D139" s="43">
        <f>'1) Tableau budgétaire 1'!D124</f>
        <v>0</v>
      </c>
      <c r="E139" s="43">
        <f>'1) Tableau budgétaire 1'!F124</f>
        <v>0</v>
      </c>
      <c r="F139" s="43">
        <f>'1) Tableau budgétaire 1'!H124</f>
        <v>0</v>
      </c>
      <c r="G139" s="44">
        <f t="shared" ref="G139:G147" si="11">SUM(D139:F139)</f>
        <v>0</v>
      </c>
      <c r="N139" s="30"/>
    </row>
    <row r="140" spans="3:14" ht="15.75" customHeight="1" x14ac:dyDescent="0.3">
      <c r="C140" s="40" t="s">
        <v>534</v>
      </c>
      <c r="D140" s="74"/>
      <c r="E140" s="75"/>
      <c r="F140" s="75"/>
      <c r="G140" s="41">
        <f t="shared" si="11"/>
        <v>0</v>
      </c>
      <c r="N140" s="30"/>
    </row>
    <row r="141" spans="3:14" s="34" customFormat="1" x14ac:dyDescent="0.3">
      <c r="C141" s="28" t="s">
        <v>535</v>
      </c>
      <c r="D141" s="76"/>
      <c r="E141" s="5"/>
      <c r="F141" s="5"/>
      <c r="G141" s="39">
        <f t="shared" si="11"/>
        <v>0</v>
      </c>
    </row>
    <row r="142" spans="3:14" s="34" customFormat="1" ht="15.75" customHeight="1" x14ac:dyDescent="0.3">
      <c r="C142" s="28" t="s">
        <v>536</v>
      </c>
      <c r="D142" s="76"/>
      <c r="E142" s="76"/>
      <c r="F142" s="76"/>
      <c r="G142" s="39">
        <f t="shared" si="11"/>
        <v>0</v>
      </c>
    </row>
    <row r="143" spans="3:14" s="34" customFormat="1" x14ac:dyDescent="0.3">
      <c r="C143" s="29" t="s">
        <v>537</v>
      </c>
      <c r="D143" s="76"/>
      <c r="E143" s="76"/>
      <c r="F143" s="76"/>
      <c r="G143" s="39">
        <f t="shared" si="11"/>
        <v>0</v>
      </c>
    </row>
    <row r="144" spans="3:14" s="34" customFormat="1" x14ac:dyDescent="0.3">
      <c r="C144" s="28" t="s">
        <v>538</v>
      </c>
      <c r="D144" s="76"/>
      <c r="E144" s="76"/>
      <c r="F144" s="76"/>
      <c r="G144" s="39">
        <f t="shared" si="11"/>
        <v>0</v>
      </c>
    </row>
    <row r="145" spans="2:7" s="34" customFormat="1" ht="15.75" customHeight="1" x14ac:dyDescent="0.3">
      <c r="C145" s="28" t="s">
        <v>539</v>
      </c>
      <c r="D145" s="76"/>
      <c r="E145" s="76"/>
      <c r="F145" s="76"/>
      <c r="G145" s="39">
        <f t="shared" si="11"/>
        <v>0</v>
      </c>
    </row>
    <row r="146" spans="2:7" s="34" customFormat="1" ht="31.2" x14ac:dyDescent="0.3">
      <c r="C146" s="28" t="s">
        <v>540</v>
      </c>
      <c r="D146" s="76"/>
      <c r="E146" s="76"/>
      <c r="F146" s="76"/>
      <c r="G146" s="39">
        <f t="shared" si="11"/>
        <v>0</v>
      </c>
    </row>
    <row r="147" spans="2:7" s="34" customFormat="1" x14ac:dyDescent="0.3">
      <c r="C147" s="33" t="s">
        <v>21</v>
      </c>
      <c r="D147" s="45">
        <f>SUM(D140:D146)</f>
        <v>0</v>
      </c>
      <c r="E147" s="45">
        <f>SUM(E140:E146)</f>
        <v>0</v>
      </c>
      <c r="F147" s="45">
        <f>SUM(F140:F146)</f>
        <v>0</v>
      </c>
      <c r="G147" s="39">
        <f t="shared" si="11"/>
        <v>0</v>
      </c>
    </row>
    <row r="148" spans="2:7" s="34" customFormat="1" x14ac:dyDescent="0.3">
      <c r="C148" s="30"/>
      <c r="D148" s="32"/>
      <c r="E148" s="32"/>
      <c r="F148" s="32"/>
      <c r="G148" s="30"/>
    </row>
    <row r="149" spans="2:7" s="34" customFormat="1" x14ac:dyDescent="0.3">
      <c r="B149" s="425" t="s">
        <v>558</v>
      </c>
      <c r="C149" s="426"/>
      <c r="D149" s="426"/>
      <c r="E149" s="426"/>
      <c r="F149" s="426"/>
      <c r="G149" s="452"/>
    </row>
    <row r="150" spans="2:7" s="34" customFormat="1" x14ac:dyDescent="0.3">
      <c r="B150" s="30"/>
      <c r="C150" s="425" t="s">
        <v>470</v>
      </c>
      <c r="D150" s="426"/>
      <c r="E150" s="426"/>
      <c r="F150" s="426"/>
      <c r="G150" s="452"/>
    </row>
    <row r="151" spans="2:7" s="34" customFormat="1" ht="24" customHeight="1" thickBot="1" x14ac:dyDescent="0.35">
      <c r="B151" s="30"/>
      <c r="C151" s="42" t="s">
        <v>559</v>
      </c>
      <c r="D151" s="43">
        <f>'1) Tableau budgétaire 1'!D136</f>
        <v>0</v>
      </c>
      <c r="E151" s="43">
        <f>'1) Tableau budgétaire 1'!F136</f>
        <v>0</v>
      </c>
      <c r="F151" s="43">
        <f>'1) Tableau budgétaire 1'!H136</f>
        <v>0</v>
      </c>
      <c r="G151" s="44">
        <f>SUM(D151:F151)</f>
        <v>0</v>
      </c>
    </row>
    <row r="152" spans="2:7" s="34" customFormat="1" ht="24.75" customHeight="1" x14ac:dyDescent="0.3">
      <c r="B152" s="30"/>
      <c r="C152" s="40" t="s">
        <v>534</v>
      </c>
      <c r="D152" s="74"/>
      <c r="E152" s="75"/>
      <c r="F152" s="75"/>
      <c r="G152" s="41">
        <f t="shared" ref="G152:G159" si="12">SUM(D152:F152)</f>
        <v>0</v>
      </c>
    </row>
    <row r="153" spans="2:7" s="34" customFormat="1" ht="15.75" customHeight="1" x14ac:dyDescent="0.3">
      <c r="B153" s="30"/>
      <c r="C153" s="28" t="s">
        <v>535</v>
      </c>
      <c r="D153" s="76"/>
      <c r="E153" s="5"/>
      <c r="F153" s="5"/>
      <c r="G153" s="39">
        <f t="shared" si="12"/>
        <v>0</v>
      </c>
    </row>
    <row r="154" spans="2:7" s="34" customFormat="1" ht="15.75" customHeight="1" x14ac:dyDescent="0.3">
      <c r="B154" s="30"/>
      <c r="C154" s="28" t="s">
        <v>536</v>
      </c>
      <c r="D154" s="76"/>
      <c r="E154" s="76"/>
      <c r="F154" s="76"/>
      <c r="G154" s="39">
        <f t="shared" si="12"/>
        <v>0</v>
      </c>
    </row>
    <row r="155" spans="2:7" s="34" customFormat="1" ht="15.75" customHeight="1" x14ac:dyDescent="0.3">
      <c r="B155" s="30"/>
      <c r="C155" s="29" t="s">
        <v>537</v>
      </c>
      <c r="D155" s="76"/>
      <c r="E155" s="76"/>
      <c r="F155" s="76"/>
      <c r="G155" s="39">
        <f t="shared" si="12"/>
        <v>0</v>
      </c>
    </row>
    <row r="156" spans="2:7" s="34" customFormat="1" ht="15.75" customHeight="1" x14ac:dyDescent="0.3">
      <c r="B156" s="30"/>
      <c r="C156" s="28" t="s">
        <v>538</v>
      </c>
      <c r="D156" s="76"/>
      <c r="E156" s="76"/>
      <c r="F156" s="76"/>
      <c r="G156" s="39">
        <f t="shared" si="12"/>
        <v>0</v>
      </c>
    </row>
    <row r="157" spans="2:7" s="34" customFormat="1" ht="15.75" customHeight="1" x14ac:dyDescent="0.3">
      <c r="B157" s="30"/>
      <c r="C157" s="28" t="s">
        <v>539</v>
      </c>
      <c r="D157" s="76"/>
      <c r="E157" s="76"/>
      <c r="F157" s="76"/>
      <c r="G157" s="39">
        <f t="shared" si="12"/>
        <v>0</v>
      </c>
    </row>
    <row r="158" spans="2:7" s="34" customFormat="1" ht="15.75" customHeight="1" x14ac:dyDescent="0.3">
      <c r="B158" s="30"/>
      <c r="C158" s="28" t="s">
        <v>540</v>
      </c>
      <c r="D158" s="76"/>
      <c r="E158" s="76"/>
      <c r="F158" s="76"/>
      <c r="G158" s="39">
        <f t="shared" si="12"/>
        <v>0</v>
      </c>
    </row>
    <row r="159" spans="2:7" s="34" customFormat="1" ht="15.75" customHeight="1" x14ac:dyDescent="0.3">
      <c r="B159" s="30"/>
      <c r="C159" s="33" t="s">
        <v>21</v>
      </c>
      <c r="D159" s="45">
        <f>SUM(D152:D158)</f>
        <v>0</v>
      </c>
      <c r="E159" s="45">
        <f>SUM(E152:E158)</f>
        <v>0</v>
      </c>
      <c r="F159" s="45">
        <f>SUM(F152:F158)</f>
        <v>0</v>
      </c>
      <c r="G159" s="39">
        <f t="shared" si="12"/>
        <v>0</v>
      </c>
    </row>
    <row r="160" spans="2:7" s="32" customFormat="1" ht="15.75" customHeight="1" x14ac:dyDescent="0.3">
      <c r="C160" s="46"/>
      <c r="D160" s="47"/>
      <c r="E160" s="47"/>
      <c r="F160" s="47"/>
      <c r="G160" s="48"/>
    </row>
    <row r="161" spans="3:7" s="34" customFormat="1" ht="15.75" customHeight="1" x14ac:dyDescent="0.3">
      <c r="C161" s="425" t="s">
        <v>479</v>
      </c>
      <c r="D161" s="426"/>
      <c r="E161" s="426"/>
      <c r="F161" s="426"/>
      <c r="G161" s="452"/>
    </row>
    <row r="162" spans="3:7" s="34" customFormat="1" ht="21" customHeight="1" thickBot="1" x14ac:dyDescent="0.35">
      <c r="C162" s="42" t="s">
        <v>560</v>
      </c>
      <c r="D162" s="43">
        <f>'1) Tableau budgétaire 1'!D146</f>
        <v>0</v>
      </c>
      <c r="E162" s="43">
        <f>'1) Tableau budgétaire 1'!F146</f>
        <v>0</v>
      </c>
      <c r="F162" s="43">
        <f>'1) Tableau budgétaire 1'!H146</f>
        <v>0</v>
      </c>
      <c r="G162" s="44">
        <f t="shared" ref="G162:G170" si="13">SUM(D162:F162)</f>
        <v>0</v>
      </c>
    </row>
    <row r="163" spans="3:7" s="34" customFormat="1" ht="15.75" customHeight="1" x14ac:dyDescent="0.3">
      <c r="C163" s="40" t="s">
        <v>534</v>
      </c>
      <c r="D163" s="74"/>
      <c r="E163" s="75"/>
      <c r="F163" s="75"/>
      <c r="G163" s="41">
        <f t="shared" si="13"/>
        <v>0</v>
      </c>
    </row>
    <row r="164" spans="3:7" s="34" customFormat="1" ht="15.75" customHeight="1" x14ac:dyDescent="0.3">
      <c r="C164" s="28" t="s">
        <v>535</v>
      </c>
      <c r="D164" s="76"/>
      <c r="E164" s="5"/>
      <c r="F164" s="5"/>
      <c r="G164" s="39">
        <f t="shared" si="13"/>
        <v>0</v>
      </c>
    </row>
    <row r="165" spans="3:7" s="34" customFormat="1" ht="15.75" customHeight="1" x14ac:dyDescent="0.3">
      <c r="C165" s="28" t="s">
        <v>536</v>
      </c>
      <c r="D165" s="76"/>
      <c r="E165" s="76"/>
      <c r="F165" s="76"/>
      <c r="G165" s="39">
        <f t="shared" si="13"/>
        <v>0</v>
      </c>
    </row>
    <row r="166" spans="3:7" s="34" customFormat="1" ht="15.75" customHeight="1" x14ac:dyDescent="0.3">
      <c r="C166" s="29" t="s">
        <v>537</v>
      </c>
      <c r="D166" s="76"/>
      <c r="E166" s="76"/>
      <c r="F166" s="76"/>
      <c r="G166" s="39">
        <f t="shared" si="13"/>
        <v>0</v>
      </c>
    </row>
    <row r="167" spans="3:7" s="34" customFormat="1" ht="15.75" customHeight="1" x14ac:dyDescent="0.3">
      <c r="C167" s="28" t="s">
        <v>538</v>
      </c>
      <c r="D167" s="76"/>
      <c r="E167" s="76"/>
      <c r="F167" s="76"/>
      <c r="G167" s="39">
        <f t="shared" si="13"/>
        <v>0</v>
      </c>
    </row>
    <row r="168" spans="3:7" s="34" customFormat="1" ht="15.75" customHeight="1" x14ac:dyDescent="0.3">
      <c r="C168" s="28" t="s">
        <v>539</v>
      </c>
      <c r="D168" s="76"/>
      <c r="E168" s="76"/>
      <c r="F168" s="76"/>
      <c r="G168" s="39">
        <f t="shared" si="13"/>
        <v>0</v>
      </c>
    </row>
    <row r="169" spans="3:7" s="34" customFormat="1" ht="15.75" customHeight="1" x14ac:dyDescent="0.3">
      <c r="C169" s="28" t="s">
        <v>540</v>
      </c>
      <c r="D169" s="76"/>
      <c r="E169" s="76"/>
      <c r="F169" s="76"/>
      <c r="G169" s="39">
        <f t="shared" si="13"/>
        <v>0</v>
      </c>
    </row>
    <row r="170" spans="3:7" s="34" customFormat="1" ht="15.75" customHeight="1" x14ac:dyDescent="0.3">
      <c r="C170" s="33" t="s">
        <v>21</v>
      </c>
      <c r="D170" s="45">
        <f>SUM(D163:D169)</f>
        <v>0</v>
      </c>
      <c r="E170" s="45">
        <f>SUM(E163:E169)</f>
        <v>0</v>
      </c>
      <c r="F170" s="45">
        <f>SUM(F163:F169)</f>
        <v>0</v>
      </c>
      <c r="G170" s="39">
        <f t="shared" si="13"/>
        <v>0</v>
      </c>
    </row>
    <row r="171" spans="3:7" s="32" customFormat="1" ht="15.75" customHeight="1" x14ac:dyDescent="0.3">
      <c r="C171" s="46"/>
      <c r="D171" s="47"/>
      <c r="E171" s="47"/>
      <c r="F171" s="47"/>
      <c r="G171" s="48"/>
    </row>
    <row r="172" spans="3:7" s="34" customFormat="1" ht="15.75" customHeight="1" x14ac:dyDescent="0.3">
      <c r="C172" s="425" t="s">
        <v>488</v>
      </c>
      <c r="D172" s="426"/>
      <c r="E172" s="426"/>
      <c r="F172" s="426"/>
      <c r="G172" s="452"/>
    </row>
    <row r="173" spans="3:7" s="34" customFormat="1" ht="19.5" customHeight="1" thickBot="1" x14ac:dyDescent="0.35">
      <c r="C173" s="42" t="s">
        <v>561</v>
      </c>
      <c r="D173" s="43">
        <f>'1) Tableau budgétaire 1'!D156</f>
        <v>0</v>
      </c>
      <c r="E173" s="43">
        <f>'1) Tableau budgétaire 1'!F156</f>
        <v>0</v>
      </c>
      <c r="F173" s="43">
        <f>'1) Tableau budgétaire 1'!H156</f>
        <v>0</v>
      </c>
      <c r="G173" s="44">
        <f t="shared" ref="G173:G181" si="14">SUM(D173:F173)</f>
        <v>0</v>
      </c>
    </row>
    <row r="174" spans="3:7" s="34" customFormat="1" ht="15.75" customHeight="1" x14ac:dyDescent="0.3">
      <c r="C174" s="40" t="s">
        <v>534</v>
      </c>
      <c r="D174" s="74"/>
      <c r="E174" s="75"/>
      <c r="F174" s="75"/>
      <c r="G174" s="41">
        <f t="shared" si="14"/>
        <v>0</v>
      </c>
    </row>
    <row r="175" spans="3:7" s="34" customFormat="1" ht="15.75" customHeight="1" x14ac:dyDescent="0.3">
      <c r="C175" s="28" t="s">
        <v>535</v>
      </c>
      <c r="D175" s="76"/>
      <c r="E175" s="5"/>
      <c r="F175" s="5"/>
      <c r="G175" s="39">
        <f t="shared" si="14"/>
        <v>0</v>
      </c>
    </row>
    <row r="176" spans="3:7" s="34" customFormat="1" ht="15.75" customHeight="1" x14ac:dyDescent="0.3">
      <c r="C176" s="28" t="s">
        <v>536</v>
      </c>
      <c r="D176" s="76"/>
      <c r="E176" s="76"/>
      <c r="F176" s="76"/>
      <c r="G176" s="39">
        <f t="shared" si="14"/>
        <v>0</v>
      </c>
    </row>
    <row r="177" spans="3:7" s="34" customFormat="1" ht="15.75" customHeight="1" x14ac:dyDescent="0.3">
      <c r="C177" s="29" t="s">
        <v>537</v>
      </c>
      <c r="D177" s="76"/>
      <c r="E177" s="76"/>
      <c r="F177" s="76"/>
      <c r="G177" s="39">
        <f t="shared" si="14"/>
        <v>0</v>
      </c>
    </row>
    <row r="178" spans="3:7" s="34" customFormat="1" ht="15.75" customHeight="1" x14ac:dyDescent="0.3">
      <c r="C178" s="28" t="s">
        <v>538</v>
      </c>
      <c r="D178" s="76"/>
      <c r="E178" s="76"/>
      <c r="F178" s="76"/>
      <c r="G178" s="39">
        <f t="shared" si="14"/>
        <v>0</v>
      </c>
    </row>
    <row r="179" spans="3:7" s="34" customFormat="1" ht="15.75" customHeight="1" x14ac:dyDescent="0.3">
      <c r="C179" s="28" t="s">
        <v>539</v>
      </c>
      <c r="D179" s="76"/>
      <c r="E179" s="76"/>
      <c r="F179" s="76"/>
      <c r="G179" s="39">
        <f t="shared" si="14"/>
        <v>0</v>
      </c>
    </row>
    <row r="180" spans="3:7" s="34" customFormat="1" ht="15.75" customHeight="1" x14ac:dyDescent="0.3">
      <c r="C180" s="28" t="s">
        <v>540</v>
      </c>
      <c r="D180" s="76"/>
      <c r="E180" s="76"/>
      <c r="F180" s="76"/>
      <c r="G180" s="39">
        <f t="shared" si="14"/>
        <v>0</v>
      </c>
    </row>
    <row r="181" spans="3:7" s="34" customFormat="1" ht="15.75" customHeight="1" x14ac:dyDescent="0.3">
      <c r="C181" s="33" t="s">
        <v>21</v>
      </c>
      <c r="D181" s="45">
        <f>SUM(D174:D180)</f>
        <v>0</v>
      </c>
      <c r="E181" s="45">
        <f>SUM(E174:E180)</f>
        <v>0</v>
      </c>
      <c r="F181" s="45">
        <f>SUM(F174:F180)</f>
        <v>0</v>
      </c>
      <c r="G181" s="39">
        <f t="shared" si="14"/>
        <v>0</v>
      </c>
    </row>
    <row r="182" spans="3:7" s="32" customFormat="1" ht="15.75" customHeight="1" x14ac:dyDescent="0.3">
      <c r="C182" s="46"/>
      <c r="D182" s="47"/>
      <c r="E182" s="47"/>
      <c r="F182" s="47"/>
      <c r="G182" s="48"/>
    </row>
    <row r="183" spans="3:7" s="34" customFormat="1" ht="15.75" customHeight="1" x14ac:dyDescent="0.3">
      <c r="C183" s="425" t="s">
        <v>497</v>
      </c>
      <c r="D183" s="426"/>
      <c r="E183" s="426"/>
      <c r="F183" s="426"/>
      <c r="G183" s="452"/>
    </row>
    <row r="184" spans="3:7" s="34" customFormat="1" ht="22.5" customHeight="1" thickBot="1" x14ac:dyDescent="0.35">
      <c r="C184" s="42" t="s">
        <v>562</v>
      </c>
      <c r="D184" s="43">
        <f>'1) Tableau budgétaire 1'!D166</f>
        <v>0</v>
      </c>
      <c r="E184" s="43">
        <f>'1) Tableau budgétaire 1'!F166</f>
        <v>0</v>
      </c>
      <c r="F184" s="43">
        <f>'1) Tableau budgétaire 1'!H166</f>
        <v>0</v>
      </c>
      <c r="G184" s="44">
        <f t="shared" ref="G184:G192" si="15">SUM(D184:F184)</f>
        <v>0</v>
      </c>
    </row>
    <row r="185" spans="3:7" s="34" customFormat="1" ht="15.75" customHeight="1" x14ac:dyDescent="0.3">
      <c r="C185" s="40" t="s">
        <v>534</v>
      </c>
      <c r="D185" s="74"/>
      <c r="E185" s="75"/>
      <c r="F185" s="75"/>
      <c r="G185" s="41">
        <f t="shared" si="15"/>
        <v>0</v>
      </c>
    </row>
    <row r="186" spans="3:7" s="34" customFormat="1" ht="15.75" customHeight="1" x14ac:dyDescent="0.3">
      <c r="C186" s="28" t="s">
        <v>535</v>
      </c>
      <c r="D186" s="76"/>
      <c r="E186" s="5"/>
      <c r="F186" s="5"/>
      <c r="G186" s="39">
        <f t="shared" si="15"/>
        <v>0</v>
      </c>
    </row>
    <row r="187" spans="3:7" s="34" customFormat="1" ht="15.75" customHeight="1" x14ac:dyDescent="0.3">
      <c r="C187" s="28" t="s">
        <v>536</v>
      </c>
      <c r="D187" s="76"/>
      <c r="E187" s="76"/>
      <c r="F187" s="76"/>
      <c r="G187" s="39">
        <f t="shared" si="15"/>
        <v>0</v>
      </c>
    </row>
    <row r="188" spans="3:7" s="34" customFormat="1" ht="15.75" customHeight="1" x14ac:dyDescent="0.3">
      <c r="C188" s="29" t="s">
        <v>537</v>
      </c>
      <c r="D188" s="76"/>
      <c r="E188" s="76"/>
      <c r="F188" s="76"/>
      <c r="G188" s="39">
        <f t="shared" si="15"/>
        <v>0</v>
      </c>
    </row>
    <row r="189" spans="3:7" s="34" customFormat="1" ht="15.75" customHeight="1" x14ac:dyDescent="0.3">
      <c r="C189" s="28" t="s">
        <v>538</v>
      </c>
      <c r="D189" s="76"/>
      <c r="E189" s="76"/>
      <c r="F189" s="76"/>
      <c r="G189" s="39">
        <f t="shared" si="15"/>
        <v>0</v>
      </c>
    </row>
    <row r="190" spans="3:7" s="34" customFormat="1" ht="15.75" customHeight="1" x14ac:dyDescent="0.3">
      <c r="C190" s="28" t="s">
        <v>539</v>
      </c>
      <c r="D190" s="76"/>
      <c r="E190" s="76"/>
      <c r="F190" s="76"/>
      <c r="G190" s="39">
        <f t="shared" si="15"/>
        <v>0</v>
      </c>
    </row>
    <row r="191" spans="3:7" s="34" customFormat="1" ht="15.75" customHeight="1" x14ac:dyDescent="0.3">
      <c r="C191" s="28" t="s">
        <v>540</v>
      </c>
      <c r="D191" s="76"/>
      <c r="E191" s="76"/>
      <c r="F191" s="76"/>
      <c r="G191" s="39">
        <f t="shared" si="15"/>
        <v>0</v>
      </c>
    </row>
    <row r="192" spans="3:7" s="34" customFormat="1" ht="15.75" customHeight="1" x14ac:dyDescent="0.3">
      <c r="C192" s="33" t="s">
        <v>21</v>
      </c>
      <c r="D192" s="45">
        <f>SUM(D185:D191)</f>
        <v>0</v>
      </c>
      <c r="E192" s="45">
        <f>SUM(E185:E191)</f>
        <v>0</v>
      </c>
      <c r="F192" s="45">
        <f>SUM(F185:F191)</f>
        <v>0</v>
      </c>
      <c r="G192" s="39">
        <f t="shared" si="15"/>
        <v>0</v>
      </c>
    </row>
    <row r="193" spans="3:7" s="34" customFormat="1" ht="15.75" customHeight="1" x14ac:dyDescent="0.3">
      <c r="C193" s="30"/>
      <c r="D193" s="32"/>
      <c r="E193" s="32"/>
      <c r="F193" s="32"/>
      <c r="G193" s="30"/>
    </row>
    <row r="194" spans="3:7" s="34" customFormat="1" ht="15.75" customHeight="1" x14ac:dyDescent="0.3">
      <c r="C194" s="425" t="s">
        <v>563</v>
      </c>
      <c r="D194" s="426"/>
      <c r="E194" s="426"/>
      <c r="F194" s="426"/>
      <c r="G194" s="452"/>
    </row>
    <row r="195" spans="3:7" s="34" customFormat="1" ht="36" customHeight="1" thickBot="1" x14ac:dyDescent="0.35">
      <c r="C195" s="42" t="s">
        <v>564</v>
      </c>
      <c r="D195" s="43">
        <f>'1) Tableau budgétaire 1'!D173</f>
        <v>304467.29000000004</v>
      </c>
      <c r="E195" s="43">
        <f>'1) Tableau budgétaire 1'!F173</f>
        <v>107084.11</v>
      </c>
      <c r="F195" s="43">
        <f>'1) Tableau budgétaire 1'!H173</f>
        <v>83439.25</v>
      </c>
      <c r="G195" s="44">
        <f t="shared" ref="G195:G203" si="16">SUM(D195:F195)</f>
        <v>494990.65</v>
      </c>
    </row>
    <row r="196" spans="3:7" s="34" customFormat="1" ht="15.75" customHeight="1" x14ac:dyDescent="0.3">
      <c r="C196" s="40" t="s">
        <v>534</v>
      </c>
      <c r="D196" s="74">
        <v>196000</v>
      </c>
      <c r="E196" s="75">
        <v>25000</v>
      </c>
      <c r="F196" s="75">
        <v>39000</v>
      </c>
      <c r="G196" s="41">
        <f t="shared" si="16"/>
        <v>260000</v>
      </c>
    </row>
    <row r="197" spans="3:7" s="34" customFormat="1" ht="15.75" customHeight="1" x14ac:dyDescent="0.3">
      <c r="C197" s="28" t="s">
        <v>535</v>
      </c>
      <c r="D197" s="76">
        <v>20000</v>
      </c>
      <c r="E197" s="5">
        <v>5084.1099999999997</v>
      </c>
      <c r="F197" s="5">
        <v>7000</v>
      </c>
      <c r="G197" s="39">
        <f t="shared" si="16"/>
        <v>32084.11</v>
      </c>
    </row>
    <row r="198" spans="3:7" s="34" customFormat="1" ht="15.75" customHeight="1" x14ac:dyDescent="0.3">
      <c r="C198" s="28" t="s">
        <v>536</v>
      </c>
      <c r="D198" s="76">
        <v>9967.2900000000009</v>
      </c>
      <c r="E198" s="76">
        <v>30000</v>
      </c>
      <c r="F198" s="76">
        <v>5439.25</v>
      </c>
      <c r="G198" s="39">
        <f t="shared" si="16"/>
        <v>45406.54</v>
      </c>
    </row>
    <row r="199" spans="3:7" s="34" customFormat="1" ht="15.75" customHeight="1" x14ac:dyDescent="0.3">
      <c r="C199" s="29" t="s">
        <v>537</v>
      </c>
      <c r="D199" s="76">
        <v>45000</v>
      </c>
      <c r="E199" s="76">
        <v>18000</v>
      </c>
      <c r="F199" s="76">
        <v>12000</v>
      </c>
      <c r="G199" s="39">
        <f t="shared" si="16"/>
        <v>75000</v>
      </c>
    </row>
    <row r="200" spans="3:7" s="34" customFormat="1" ht="15.75" customHeight="1" x14ac:dyDescent="0.3">
      <c r="C200" s="28" t="s">
        <v>538</v>
      </c>
      <c r="D200" s="76">
        <v>20000</v>
      </c>
      <c r="E200" s="76">
        <v>8000</v>
      </c>
      <c r="F200" s="76">
        <v>10000</v>
      </c>
      <c r="G200" s="39">
        <f t="shared" si="16"/>
        <v>38000</v>
      </c>
    </row>
    <row r="201" spans="3:7" s="34" customFormat="1" ht="15.75" customHeight="1" x14ac:dyDescent="0.3">
      <c r="C201" s="28" t="s">
        <v>539</v>
      </c>
      <c r="D201" s="76"/>
      <c r="E201" s="76">
        <v>1000</v>
      </c>
      <c r="F201" s="76"/>
      <c r="G201" s="39">
        <f t="shared" si="16"/>
        <v>1000</v>
      </c>
    </row>
    <row r="202" spans="3:7" s="34" customFormat="1" ht="15.75" customHeight="1" x14ac:dyDescent="0.3">
      <c r="C202" s="28" t="s">
        <v>540</v>
      </c>
      <c r="D202" s="76">
        <v>13500</v>
      </c>
      <c r="E202" s="76">
        <v>20000</v>
      </c>
      <c r="F202" s="76">
        <v>10000</v>
      </c>
      <c r="G202" s="39">
        <f t="shared" si="16"/>
        <v>43500</v>
      </c>
    </row>
    <row r="203" spans="3:7" s="34" customFormat="1" ht="15.75" customHeight="1" x14ac:dyDescent="0.3">
      <c r="C203" s="33" t="s">
        <v>21</v>
      </c>
      <c r="D203" s="45">
        <f>SUM(D196:D202)</f>
        <v>304467.29000000004</v>
      </c>
      <c r="E203" s="45">
        <f>SUM(E196:E202)</f>
        <v>107084.11</v>
      </c>
      <c r="F203" s="45">
        <f>SUM(F196:F202)</f>
        <v>83439.25</v>
      </c>
      <c r="G203" s="39">
        <f t="shared" si="16"/>
        <v>494990.65</v>
      </c>
    </row>
    <row r="204" spans="3:7" s="34" customFormat="1" ht="15.75" customHeight="1" thickBot="1" x14ac:dyDescent="0.35">
      <c r="C204" s="30"/>
      <c r="D204" s="32"/>
      <c r="E204" s="32"/>
      <c r="F204" s="32"/>
      <c r="G204" s="30"/>
    </row>
    <row r="205" spans="3:7" s="34" customFormat="1" ht="19.5" customHeight="1" thickBot="1" x14ac:dyDescent="0.35">
      <c r="C205" s="460" t="s">
        <v>530</v>
      </c>
      <c r="D205" s="461"/>
      <c r="E205" s="461"/>
      <c r="F205" s="461"/>
      <c r="G205" s="462"/>
    </row>
    <row r="206" spans="3:7" s="34" customFormat="1" ht="42.75" customHeight="1" x14ac:dyDescent="0.3">
      <c r="C206" s="52"/>
      <c r="D206" s="84" t="s">
        <v>521</v>
      </c>
      <c r="E206" s="84" t="s">
        <v>522</v>
      </c>
      <c r="F206" s="84" t="s">
        <v>523</v>
      </c>
      <c r="G206" s="458" t="s">
        <v>530</v>
      </c>
    </row>
    <row r="207" spans="3:7" s="34" customFormat="1" ht="19.5" customHeight="1" x14ac:dyDescent="0.3">
      <c r="C207" s="105"/>
      <c r="D207" s="31" t="str">
        <f>'1) Tableau budgétaire 1'!D13</f>
        <v>PNUD</v>
      </c>
      <c r="E207" s="31" t="str">
        <f>'1) Tableau budgétaire 1'!F13</f>
        <v>UNICEF</v>
      </c>
      <c r="F207" s="31" t="str">
        <f>'1) Tableau budgétaire 1'!H13</f>
        <v>UNFPA</v>
      </c>
      <c r="G207" s="459"/>
    </row>
    <row r="208" spans="3:7" s="34" customFormat="1" ht="19.5" customHeight="1" x14ac:dyDescent="0.3">
      <c r="C208" s="102" t="s">
        <v>534</v>
      </c>
      <c r="D208" s="53">
        <f>SUM(D185,D174,D163,D152,D140,D129,D118,D107,D95,D84,D73,D62,D50,D39,D28,D17,D196)</f>
        <v>196000</v>
      </c>
      <c r="E208" s="53">
        <f>SUM(E185,E174,E163,E152,E140,E129,E118,E107,E95,E84,E73,E62,E50,E39,E28,E17,E196)</f>
        <v>25000</v>
      </c>
      <c r="F208" s="53">
        <f t="shared" ref="F208" si="17">SUM(F185,F174,F163,F152,F140,F129,F118,F107,F95,F84,F73,F62,F50,F39,F28,F17,F196)</f>
        <v>39000</v>
      </c>
      <c r="G208" s="50">
        <f t="shared" ref="G208:G215" si="18">SUM(D208:F208)</f>
        <v>260000</v>
      </c>
    </row>
    <row r="209" spans="3:14" s="34" customFormat="1" ht="34.5" customHeight="1" x14ac:dyDescent="0.3">
      <c r="C209" s="103" t="s">
        <v>535</v>
      </c>
      <c r="D209" s="53">
        <f>SUM(D186,D175,D164,D153,D141,D130,D119,D108,D96,D85,D74,D63,D51,D40,D29,D18,D197)</f>
        <v>66000</v>
      </c>
      <c r="E209" s="53">
        <f t="shared" ref="E209:F209" si="19">SUM(E186,E175,E164,E153,E141,E130,E119,E108,E96,E85,E74,E63,E51,E40,E29,E18,E197)</f>
        <v>17084.11</v>
      </c>
      <c r="F209" s="53">
        <f t="shared" si="19"/>
        <v>38000</v>
      </c>
      <c r="G209" s="51">
        <f t="shared" si="18"/>
        <v>121084.11</v>
      </c>
    </row>
    <row r="210" spans="3:14" s="34" customFormat="1" ht="48" customHeight="1" x14ac:dyDescent="0.3">
      <c r="C210" s="103" t="s">
        <v>536</v>
      </c>
      <c r="D210" s="53">
        <f t="shared" ref="D210:F214" si="20">SUM(D187,D176,D165,D154,D142,D131,D120,D109,D97,D86,D75,D64,D52,D41,D30,D19,D198)</f>
        <v>34967.29</v>
      </c>
      <c r="E210" s="53">
        <f t="shared" si="20"/>
        <v>48000</v>
      </c>
      <c r="F210" s="53">
        <f t="shared" si="20"/>
        <v>25439.25</v>
      </c>
      <c r="G210" s="51">
        <f t="shared" si="18"/>
        <v>108406.54000000001</v>
      </c>
    </row>
    <row r="211" spans="3:14" s="34" customFormat="1" ht="33" customHeight="1" x14ac:dyDescent="0.3">
      <c r="C211" s="104" t="s">
        <v>537</v>
      </c>
      <c r="D211" s="53">
        <f t="shared" si="20"/>
        <v>270000</v>
      </c>
      <c r="E211" s="53">
        <f t="shared" si="20"/>
        <v>243000</v>
      </c>
      <c r="F211" s="53">
        <f t="shared" si="20"/>
        <v>213000</v>
      </c>
      <c r="G211" s="51">
        <f t="shared" si="18"/>
        <v>726000</v>
      </c>
    </row>
    <row r="212" spans="3:14" s="34" customFormat="1" ht="21" customHeight="1" x14ac:dyDescent="0.3">
      <c r="C212" s="103" t="s">
        <v>538</v>
      </c>
      <c r="D212" s="53">
        <f t="shared" si="20"/>
        <v>50000</v>
      </c>
      <c r="E212" s="53">
        <f t="shared" si="20"/>
        <v>43000</v>
      </c>
      <c r="F212" s="53">
        <f t="shared" si="20"/>
        <v>33000</v>
      </c>
      <c r="G212" s="51">
        <f t="shared" si="18"/>
        <v>126000</v>
      </c>
      <c r="H212" s="9"/>
      <c r="I212" s="9"/>
      <c r="J212" s="9"/>
      <c r="K212" s="9"/>
      <c r="L212" s="9"/>
      <c r="M212" s="8"/>
    </row>
    <row r="213" spans="3:14" s="34" customFormat="1" ht="39.75" customHeight="1" x14ac:dyDescent="0.3">
      <c r="C213" s="103" t="s">
        <v>539</v>
      </c>
      <c r="D213" s="53">
        <f t="shared" si="20"/>
        <v>195000</v>
      </c>
      <c r="E213" s="53">
        <f t="shared" si="20"/>
        <v>380000</v>
      </c>
      <c r="F213" s="53">
        <f t="shared" si="20"/>
        <v>180000</v>
      </c>
      <c r="G213" s="51">
        <f t="shared" si="18"/>
        <v>755000</v>
      </c>
      <c r="H213" s="9"/>
      <c r="I213" s="9"/>
      <c r="J213" s="9"/>
      <c r="K213" s="9"/>
      <c r="L213" s="9"/>
      <c r="M213" s="8"/>
    </row>
    <row r="214" spans="3:14" s="34" customFormat="1" ht="39.75" customHeight="1" x14ac:dyDescent="0.3">
      <c r="C214" s="103" t="s">
        <v>540</v>
      </c>
      <c r="D214" s="88">
        <f t="shared" si="20"/>
        <v>38500</v>
      </c>
      <c r="E214" s="88">
        <f t="shared" si="20"/>
        <v>57000</v>
      </c>
      <c r="F214" s="88">
        <f t="shared" si="20"/>
        <v>51000</v>
      </c>
      <c r="G214" s="51">
        <f t="shared" si="18"/>
        <v>146500</v>
      </c>
      <c r="H214" s="9"/>
      <c r="I214" s="9"/>
      <c r="J214" s="9"/>
      <c r="K214" s="9"/>
      <c r="L214" s="9"/>
      <c r="M214" s="8"/>
    </row>
    <row r="215" spans="3:14" s="34" customFormat="1" ht="22.5" customHeight="1" x14ac:dyDescent="0.3">
      <c r="C215" s="85" t="s">
        <v>519</v>
      </c>
      <c r="D215" s="89">
        <f>SUM(D208:D214)</f>
        <v>850467.29</v>
      </c>
      <c r="E215" s="89">
        <f>SUM(E208:E214)</f>
        <v>813084.11</v>
      </c>
      <c r="F215" s="89">
        <f>SUM(F208:F214)</f>
        <v>579439.25</v>
      </c>
      <c r="G215" s="90">
        <f t="shared" si="18"/>
        <v>2242990.65</v>
      </c>
      <c r="H215" s="9"/>
      <c r="I215" s="9"/>
      <c r="J215" s="9"/>
      <c r="K215" s="9"/>
      <c r="L215" s="9"/>
      <c r="M215" s="8"/>
    </row>
    <row r="216" spans="3:14" s="34" customFormat="1" ht="26.25" customHeight="1" thickBot="1" x14ac:dyDescent="0.35">
      <c r="C216" s="85" t="s">
        <v>520</v>
      </c>
      <c r="D216" s="55">
        <f>D215*0.07</f>
        <v>59532.710300000006</v>
      </c>
      <c r="E216" s="55">
        <f t="shared" ref="E216:G216" si="21">E215*0.07</f>
        <v>56915.887700000007</v>
      </c>
      <c r="F216" s="55">
        <f t="shared" si="21"/>
        <v>40560.747500000005</v>
      </c>
      <c r="G216" s="93">
        <f t="shared" si="21"/>
        <v>157009.3455</v>
      </c>
      <c r="H216" s="16"/>
      <c r="I216" s="16"/>
      <c r="J216" s="16"/>
      <c r="K216" s="16"/>
      <c r="L216" s="35"/>
      <c r="M216" s="32"/>
    </row>
    <row r="217" spans="3:14" s="34" customFormat="1" ht="23.25" customHeight="1" thickBot="1" x14ac:dyDescent="0.35">
      <c r="C217" s="91" t="s">
        <v>371</v>
      </c>
      <c r="D217" s="92">
        <f>SUM(D215:D216)</f>
        <v>910000.00030000007</v>
      </c>
      <c r="E217" s="92">
        <f t="shared" ref="E217:G217" si="22">SUM(E215:E216)</f>
        <v>869999.99769999995</v>
      </c>
      <c r="F217" s="92">
        <f t="shared" si="22"/>
        <v>619999.99750000006</v>
      </c>
      <c r="G217" s="54">
        <f t="shared" si="22"/>
        <v>2399999.9954999997</v>
      </c>
      <c r="H217" s="16"/>
      <c r="I217" s="16"/>
      <c r="J217" s="16"/>
      <c r="K217" s="16"/>
      <c r="L217" s="35"/>
      <c r="M217" s="32"/>
    </row>
    <row r="218" spans="3:14" ht="15.75" customHeight="1" x14ac:dyDescent="0.3">
      <c r="L218" s="36"/>
    </row>
    <row r="219" spans="3:14" ht="15.75" customHeight="1" x14ac:dyDescent="0.3">
      <c r="H219" s="25"/>
      <c r="I219" s="25"/>
      <c r="L219" s="36"/>
    </row>
    <row r="220" spans="3:14" ht="15.75" customHeight="1" x14ac:dyDescent="0.3">
      <c r="H220" s="25"/>
      <c r="I220" s="25"/>
      <c r="L220" s="34"/>
    </row>
    <row r="221" spans="3:14" ht="40.5" customHeight="1" x14ac:dyDescent="0.3">
      <c r="H221" s="25"/>
      <c r="I221" s="25"/>
      <c r="L221" s="37"/>
    </row>
    <row r="222" spans="3:14" ht="24.75" customHeight="1" x14ac:dyDescent="0.3">
      <c r="H222" s="25"/>
      <c r="I222" s="25"/>
      <c r="L222" s="37"/>
    </row>
    <row r="223" spans="3:14" ht="41.25" customHeight="1" x14ac:dyDescent="0.3">
      <c r="H223" s="4"/>
      <c r="I223" s="25"/>
      <c r="L223" s="37"/>
    </row>
    <row r="224" spans="3:14" ht="51.75" customHeight="1" x14ac:dyDescent="0.3">
      <c r="H224" s="4"/>
      <c r="I224" s="25"/>
      <c r="L224" s="37"/>
      <c r="N224" s="30"/>
    </row>
    <row r="225" spans="3:14" ht="42" customHeight="1" x14ac:dyDescent="0.3">
      <c r="H225" s="25"/>
      <c r="I225" s="25"/>
      <c r="L225" s="37"/>
      <c r="N225" s="30"/>
    </row>
    <row r="226" spans="3:14" s="32" customFormat="1" ht="42" customHeight="1" x14ac:dyDescent="0.3">
      <c r="C226" s="30"/>
      <c r="G226" s="30"/>
      <c r="H226" s="34"/>
      <c r="I226" s="25"/>
      <c r="J226" s="30"/>
      <c r="K226" s="30"/>
      <c r="L226" s="37"/>
      <c r="M226" s="30"/>
    </row>
    <row r="227" spans="3:14" s="32" customFormat="1" ht="42" customHeight="1" x14ac:dyDescent="0.3">
      <c r="C227" s="30"/>
      <c r="G227" s="30"/>
      <c r="H227" s="30"/>
      <c r="I227" s="25"/>
      <c r="J227" s="30"/>
      <c r="K227" s="30"/>
      <c r="L227" s="30"/>
      <c r="M227" s="30"/>
    </row>
    <row r="228" spans="3:14" s="32" customFormat="1" ht="63.75" customHeight="1" x14ac:dyDescent="0.3">
      <c r="C228" s="30"/>
      <c r="G228" s="30"/>
      <c r="H228" s="30"/>
      <c r="I228" s="36"/>
      <c r="J228" s="34"/>
      <c r="K228" s="34"/>
      <c r="L228" s="30"/>
      <c r="M228" s="30"/>
    </row>
    <row r="229" spans="3:14" s="32" customFormat="1" ht="42" customHeight="1" x14ac:dyDescent="0.3">
      <c r="C229" s="30"/>
      <c r="G229" s="30"/>
      <c r="H229" s="30"/>
      <c r="I229" s="30"/>
      <c r="J229" s="30"/>
      <c r="K229" s="30"/>
      <c r="L229" s="30"/>
      <c r="M229" s="36"/>
    </row>
    <row r="230" spans="3:14" ht="23.25" customHeight="1" x14ac:dyDescent="0.3">
      <c r="N230" s="30"/>
    </row>
    <row r="231" spans="3:14" ht="27.75" customHeight="1" x14ac:dyDescent="0.3">
      <c r="L231" s="34"/>
      <c r="N231" s="30"/>
    </row>
    <row r="232" spans="3:14" ht="55.5" customHeight="1" x14ac:dyDescent="0.3">
      <c r="N232" s="30"/>
    </row>
    <row r="233" spans="3:14" ht="57.75" customHeight="1" x14ac:dyDescent="0.3">
      <c r="M233" s="34"/>
      <c r="N233" s="30"/>
    </row>
    <row r="234" spans="3:14" ht="21.75" customHeight="1" x14ac:dyDescent="0.3">
      <c r="N234" s="30"/>
    </row>
    <row r="235" spans="3:14" ht="49.5" customHeight="1" x14ac:dyDescent="0.3">
      <c r="N235" s="30"/>
    </row>
    <row r="236" spans="3:14" ht="28.5" customHeight="1" x14ac:dyDescent="0.3">
      <c r="N236" s="30"/>
    </row>
    <row r="237" spans="3:14" ht="28.5" customHeight="1" x14ac:dyDescent="0.3">
      <c r="N237" s="30"/>
    </row>
    <row r="238" spans="3:14" ht="28.5" customHeight="1" x14ac:dyDescent="0.3">
      <c r="N238" s="30"/>
    </row>
    <row r="239" spans="3:14" ht="23.25" customHeight="1" x14ac:dyDescent="0.3">
      <c r="N239" s="36"/>
    </row>
    <row r="240" spans="3:14" ht="43.5" customHeight="1" x14ac:dyDescent="0.3">
      <c r="N240" s="36"/>
    </row>
    <row r="241" spans="3:14" ht="55.5" customHeight="1" x14ac:dyDescent="0.3">
      <c r="N241" s="30"/>
    </row>
    <row r="242" spans="3:14" ht="42.75" customHeight="1" x14ac:dyDescent="0.3">
      <c r="N242" s="36"/>
    </row>
    <row r="243" spans="3:14" ht="21.75" customHeight="1" x14ac:dyDescent="0.3">
      <c r="N243" s="36"/>
    </row>
    <row r="244" spans="3:14" ht="21.75" customHeight="1" x14ac:dyDescent="0.3">
      <c r="N244" s="36"/>
    </row>
    <row r="245" spans="3:14" s="34" customFormat="1" ht="23.25" customHeight="1" x14ac:dyDescent="0.3">
      <c r="C245" s="30"/>
      <c r="D245" s="32"/>
      <c r="E245" s="32"/>
      <c r="F245" s="32"/>
      <c r="G245" s="30"/>
      <c r="H245" s="30"/>
      <c r="I245" s="30"/>
      <c r="J245" s="30"/>
      <c r="K245" s="30"/>
      <c r="L245" s="30"/>
      <c r="M245" s="30"/>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4" priority="18" operator="notEqual">
      <formula>$G$16</formula>
    </cfRule>
  </conditionalFormatting>
  <conditionalFormatting sqref="G35">
    <cfRule type="cellIs" dxfId="23" priority="17" operator="notEqual">
      <formula>$G$27</formula>
    </cfRule>
  </conditionalFormatting>
  <conditionalFormatting sqref="G46">
    <cfRule type="cellIs" dxfId="22" priority="16" operator="notEqual">
      <formula>$G$38</formula>
    </cfRule>
  </conditionalFormatting>
  <conditionalFormatting sqref="G57">
    <cfRule type="cellIs" dxfId="21" priority="15" operator="notEqual">
      <formula>$G$49</formula>
    </cfRule>
  </conditionalFormatting>
  <conditionalFormatting sqref="G69">
    <cfRule type="cellIs" dxfId="20" priority="14" operator="notEqual">
      <formula>$G$61</formula>
    </cfRule>
  </conditionalFormatting>
  <conditionalFormatting sqref="G80">
    <cfRule type="cellIs" dxfId="19" priority="13" operator="notEqual">
      <formula>$G$72</formula>
    </cfRule>
  </conditionalFormatting>
  <conditionalFormatting sqref="G91">
    <cfRule type="cellIs" dxfId="18" priority="12" operator="notEqual">
      <formula>$G$83</formula>
    </cfRule>
  </conditionalFormatting>
  <conditionalFormatting sqref="G102">
    <cfRule type="cellIs" dxfId="17" priority="11" operator="notEqual">
      <formula>$G$94</formula>
    </cfRule>
  </conditionalFormatting>
  <conditionalFormatting sqref="G114">
    <cfRule type="cellIs" dxfId="16" priority="10" operator="notEqual">
      <formula>$G$106</formula>
    </cfRule>
  </conditionalFormatting>
  <conditionalFormatting sqref="G125">
    <cfRule type="cellIs" dxfId="15" priority="9" operator="notEqual">
      <formula>$G$117</formula>
    </cfRule>
  </conditionalFormatting>
  <conditionalFormatting sqref="G136">
    <cfRule type="cellIs" dxfId="14" priority="8" operator="notEqual">
      <formula>$G$128</formula>
    </cfRule>
  </conditionalFormatting>
  <conditionalFormatting sqref="G147">
    <cfRule type="cellIs" dxfId="13" priority="7" operator="notEqual">
      <formula>$G$139</formula>
    </cfRule>
  </conditionalFormatting>
  <conditionalFormatting sqref="G159">
    <cfRule type="cellIs" dxfId="12" priority="6" operator="notEqual">
      <formula>$G$151</formula>
    </cfRule>
  </conditionalFormatting>
  <conditionalFormatting sqref="G170">
    <cfRule type="cellIs" dxfId="11" priority="5" operator="notEqual">
      <formula>$G$162</formula>
    </cfRule>
  </conditionalFormatting>
  <conditionalFormatting sqref="G181">
    <cfRule type="cellIs" dxfId="10" priority="4" operator="notEqual">
      <formula>$G$162</formula>
    </cfRule>
  </conditionalFormatting>
  <conditionalFormatting sqref="G192">
    <cfRule type="cellIs" dxfId="9" priority="3" operator="notEqual">
      <formula>$G$184</formula>
    </cfRule>
  </conditionalFormatting>
  <conditionalFormatting sqref="G203">
    <cfRule type="cellIs" dxfId="8"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1'!$J$186</xm:f>
            <x14:dxf>
              <font>
                <color rgb="FF9C0006"/>
              </font>
              <fill>
                <patternFill>
                  <bgColor rgb="FFFFC7CE"/>
                </patternFill>
              </fill>
            </x14:dxf>
          </x14:cfRule>
          <xm:sqref>G217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13" workbookViewId="0">
      <selection activeCell="J48" sqref="J48"/>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09" t="s">
        <v>565</v>
      </c>
      <c r="C2" s="1"/>
      <c r="D2" s="1"/>
      <c r="E2" s="1"/>
      <c r="F2" s="1"/>
    </row>
    <row r="3" spans="2:6" ht="70.5" customHeight="1" x14ac:dyDescent="0.3">
      <c r="B3" s="110" t="s">
        <v>573</v>
      </c>
    </row>
    <row r="4" spans="2:6" ht="57.6" x14ac:dyDescent="0.3">
      <c r="B4" s="107" t="s">
        <v>566</v>
      </c>
    </row>
    <row r="5" spans="2:6" x14ac:dyDescent="0.3">
      <c r="B5" s="107"/>
    </row>
    <row r="6" spans="2:6" ht="57.6" x14ac:dyDescent="0.3">
      <c r="B6" s="106" t="s">
        <v>567</v>
      </c>
    </row>
    <row r="7" spans="2:6" x14ac:dyDescent="0.3">
      <c r="B7" s="107"/>
    </row>
    <row r="8" spans="2:6" ht="72" x14ac:dyDescent="0.3">
      <c r="B8" s="106" t="s">
        <v>574</v>
      </c>
    </row>
    <row r="9" spans="2:6" x14ac:dyDescent="0.3">
      <c r="B9" s="107"/>
    </row>
    <row r="10" spans="2:6" ht="28.8" x14ac:dyDescent="0.3">
      <c r="B10" s="107" t="s">
        <v>568</v>
      </c>
    </row>
    <row r="11" spans="2:6" x14ac:dyDescent="0.3">
      <c r="B11" s="107"/>
    </row>
    <row r="12" spans="2:6" ht="72" x14ac:dyDescent="0.3">
      <c r="B12" s="106" t="s">
        <v>575</v>
      </c>
    </row>
    <row r="13" spans="2:6" x14ac:dyDescent="0.3">
      <c r="B13" s="107"/>
    </row>
    <row r="14" spans="2:6" ht="58.2" thickBot="1" x14ac:dyDescent="0.35">
      <c r="B14" s="108" t="s">
        <v>569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O16" sqref="O16"/>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76" t="s">
        <v>372</v>
      </c>
      <c r="C2" s="477"/>
      <c r="D2" s="478"/>
    </row>
    <row r="3" spans="2:4" ht="15" thickBot="1" x14ac:dyDescent="0.35">
      <c r="B3" s="479"/>
      <c r="C3" s="480"/>
      <c r="D3" s="481"/>
    </row>
    <row r="4" spans="2:4" ht="15" thickBot="1" x14ac:dyDescent="0.35"/>
    <row r="5" spans="2:4" x14ac:dyDescent="0.3">
      <c r="B5" s="467" t="s">
        <v>22</v>
      </c>
      <c r="C5" s="468"/>
      <c r="D5" s="469"/>
    </row>
    <row r="6" spans="2:4" ht="15" thickBot="1" x14ac:dyDescent="0.35">
      <c r="B6" s="470"/>
      <c r="C6" s="471"/>
      <c r="D6" s="472"/>
    </row>
    <row r="7" spans="2:4" x14ac:dyDescent="0.3">
      <c r="B7" s="63" t="s">
        <v>23</v>
      </c>
      <c r="C7" s="465">
        <f>SUM('1) Tableau budgétaire 1'!D23:H23,'1) Tableau budgétaire 1'!D31:H31,'1) Tableau budgétaire 1'!D40:H40,'1) Tableau budgétaire 1'!D48:H48)</f>
        <v>2057618.32</v>
      </c>
      <c r="D7" s="466"/>
    </row>
    <row r="8" spans="2:4" x14ac:dyDescent="0.3">
      <c r="B8" s="63" t="s">
        <v>370</v>
      </c>
      <c r="C8" s="463">
        <f>SUM(D10:D14)</f>
        <v>0</v>
      </c>
      <c r="D8" s="464"/>
    </row>
    <row r="9" spans="2:4" x14ac:dyDescent="0.3">
      <c r="B9" s="64" t="s">
        <v>364</v>
      </c>
      <c r="C9" s="65" t="s">
        <v>365</v>
      </c>
      <c r="D9" s="66" t="s">
        <v>366</v>
      </c>
    </row>
    <row r="10" spans="2:4" ht="35.1" customHeight="1" x14ac:dyDescent="0.3">
      <c r="B10" s="80"/>
      <c r="C10" s="68"/>
      <c r="D10" s="69">
        <f>$C$7*C10</f>
        <v>0</v>
      </c>
    </row>
    <row r="11" spans="2:4" ht="35.1" customHeight="1" x14ac:dyDescent="0.3">
      <c r="B11" s="80"/>
      <c r="C11" s="68"/>
      <c r="D11" s="69">
        <f>C7*C11</f>
        <v>0</v>
      </c>
    </row>
    <row r="12" spans="2:4" ht="35.1" customHeight="1" x14ac:dyDescent="0.3">
      <c r="B12" s="81"/>
      <c r="C12" s="68"/>
      <c r="D12" s="69">
        <f>C7*C12</f>
        <v>0</v>
      </c>
    </row>
    <row r="13" spans="2:4" ht="35.1" customHeight="1" x14ac:dyDescent="0.3">
      <c r="B13" s="81"/>
      <c r="C13" s="68"/>
      <c r="D13" s="69">
        <f>C7*C13</f>
        <v>0</v>
      </c>
    </row>
    <row r="14" spans="2:4" ht="35.1" customHeight="1" thickBot="1" x14ac:dyDescent="0.35">
      <c r="B14" s="82"/>
      <c r="C14" s="68"/>
      <c r="D14" s="73">
        <f>C7*C14</f>
        <v>0</v>
      </c>
    </row>
    <row r="15" spans="2:4" ht="15" thickBot="1" x14ac:dyDescent="0.35"/>
    <row r="16" spans="2:4" x14ac:dyDescent="0.3">
      <c r="B16" s="467" t="s">
        <v>367</v>
      </c>
      <c r="C16" s="468"/>
      <c r="D16" s="469"/>
    </row>
    <row r="17" spans="2:4" ht="15" thickBot="1" x14ac:dyDescent="0.35">
      <c r="B17" s="473"/>
      <c r="C17" s="474"/>
      <c r="D17" s="475"/>
    </row>
    <row r="18" spans="2:4" x14ac:dyDescent="0.3">
      <c r="B18" s="63" t="s">
        <v>23</v>
      </c>
      <c r="C18" s="465">
        <f>SUM('1) Tableau budgétaire 1'!D57:H57,'1) Tableau budgétaire 1'!D66:H66,'1) Tableau budgétaire 1'!D74:H74,'1) Tableau budgétaire 1'!D82:H82)</f>
        <v>897483.7</v>
      </c>
      <c r="D18" s="466"/>
    </row>
    <row r="19" spans="2:4" x14ac:dyDescent="0.3">
      <c r="B19" s="63" t="s">
        <v>370</v>
      </c>
      <c r="C19" s="463">
        <f>SUM(D21:D25)</f>
        <v>0</v>
      </c>
      <c r="D19" s="464"/>
    </row>
    <row r="20" spans="2:4" x14ac:dyDescent="0.3">
      <c r="B20" s="64" t="s">
        <v>364</v>
      </c>
      <c r="C20" s="65" t="s">
        <v>365</v>
      </c>
      <c r="D20" s="66" t="s">
        <v>366</v>
      </c>
    </row>
    <row r="21" spans="2:4" ht="35.1" customHeight="1" x14ac:dyDescent="0.3">
      <c r="B21" s="67"/>
      <c r="C21" s="68"/>
      <c r="D21" s="69">
        <f>$C$18*C21</f>
        <v>0</v>
      </c>
    </row>
    <row r="22" spans="2:4" ht="35.1" customHeight="1" x14ac:dyDescent="0.3">
      <c r="B22" s="70"/>
      <c r="C22" s="68"/>
      <c r="D22" s="69">
        <f>$C$18*C22</f>
        <v>0</v>
      </c>
    </row>
    <row r="23" spans="2:4" ht="35.1" customHeight="1" x14ac:dyDescent="0.3">
      <c r="B23" s="71"/>
      <c r="C23" s="68"/>
      <c r="D23" s="69">
        <f>$C$18*C23</f>
        <v>0</v>
      </c>
    </row>
    <row r="24" spans="2:4" ht="35.1" customHeight="1" x14ac:dyDescent="0.3">
      <c r="B24" s="71"/>
      <c r="C24" s="68"/>
      <c r="D24" s="69">
        <f>$C$18*C24</f>
        <v>0</v>
      </c>
    </row>
    <row r="25" spans="2:4" ht="35.1" customHeight="1" thickBot="1" x14ac:dyDescent="0.35">
      <c r="B25" s="72"/>
      <c r="C25" s="68"/>
      <c r="D25" s="69">
        <f>$C$18*C25</f>
        <v>0</v>
      </c>
    </row>
    <row r="26" spans="2:4" ht="15" thickBot="1" x14ac:dyDescent="0.35"/>
    <row r="27" spans="2:4" x14ac:dyDescent="0.3">
      <c r="B27" s="467" t="s">
        <v>368</v>
      </c>
      <c r="C27" s="468"/>
      <c r="D27" s="469"/>
    </row>
    <row r="28" spans="2:4" ht="15" thickBot="1" x14ac:dyDescent="0.35">
      <c r="B28" s="470"/>
      <c r="C28" s="471"/>
      <c r="D28" s="472"/>
    </row>
    <row r="29" spans="2:4" x14ac:dyDescent="0.3">
      <c r="B29" s="63" t="s">
        <v>23</v>
      </c>
      <c r="C29" s="465">
        <f>SUM('1) Tableau budgétaire 1'!D94:H94,'1) Tableau budgétaire 1'!D104:H104,'1) Tableau budgétaire 1'!D114:H114,'1) Tableau budgétaire 1'!D124:H124)</f>
        <v>0</v>
      </c>
      <c r="D29" s="466"/>
    </row>
    <row r="30" spans="2:4" x14ac:dyDescent="0.3">
      <c r="B30" s="63" t="s">
        <v>370</v>
      </c>
      <c r="C30" s="463">
        <f>SUM(D32:D36)</f>
        <v>0</v>
      </c>
      <c r="D30" s="464"/>
    </row>
    <row r="31" spans="2:4" x14ac:dyDescent="0.3">
      <c r="B31" s="64" t="s">
        <v>364</v>
      </c>
      <c r="C31" s="65" t="s">
        <v>365</v>
      </c>
      <c r="D31" s="66" t="s">
        <v>366</v>
      </c>
    </row>
    <row r="32" spans="2:4" ht="35.1" customHeight="1" x14ac:dyDescent="0.3">
      <c r="B32" s="67"/>
      <c r="C32" s="68"/>
      <c r="D32" s="69">
        <f>$C$29*C32</f>
        <v>0</v>
      </c>
    </row>
    <row r="33" spans="2:4" ht="35.1" customHeight="1" x14ac:dyDescent="0.3">
      <c r="B33" s="70"/>
      <c r="C33" s="68"/>
      <c r="D33" s="69">
        <f>$C$29*C33</f>
        <v>0</v>
      </c>
    </row>
    <row r="34" spans="2:4" ht="35.1" customHeight="1" x14ac:dyDescent="0.3">
      <c r="B34" s="71"/>
      <c r="C34" s="68"/>
      <c r="D34" s="69">
        <f>$C$29*C34</f>
        <v>0</v>
      </c>
    </row>
    <row r="35" spans="2:4" ht="35.1" customHeight="1" x14ac:dyDescent="0.3">
      <c r="B35" s="71"/>
      <c r="C35" s="68"/>
      <c r="D35" s="69">
        <f>$C$29*C35</f>
        <v>0</v>
      </c>
    </row>
    <row r="36" spans="2:4" ht="35.1" customHeight="1" thickBot="1" x14ac:dyDescent="0.35">
      <c r="B36" s="72"/>
      <c r="C36" s="68"/>
      <c r="D36" s="69">
        <f>$C$29*C36</f>
        <v>0</v>
      </c>
    </row>
    <row r="37" spans="2:4" ht="15" thickBot="1" x14ac:dyDescent="0.35"/>
    <row r="38" spans="2:4" x14ac:dyDescent="0.3">
      <c r="B38" s="467" t="s">
        <v>369</v>
      </c>
      <c r="C38" s="468"/>
      <c r="D38" s="469"/>
    </row>
    <row r="39" spans="2:4" ht="15" thickBot="1" x14ac:dyDescent="0.35">
      <c r="B39" s="470"/>
      <c r="C39" s="471"/>
      <c r="D39" s="472"/>
    </row>
    <row r="40" spans="2:4" x14ac:dyDescent="0.3">
      <c r="B40" s="63" t="s">
        <v>23</v>
      </c>
      <c r="C40" s="465">
        <f>SUM('1) Tableau budgétaire 1'!D136:H136,'1) Tableau budgétaire 1'!D146:H146,'1) Tableau budgétaire 1'!D156:H156,'1) Tableau budgétaire 1'!D166:H166)</f>
        <v>0</v>
      </c>
      <c r="D40" s="466"/>
    </row>
    <row r="41" spans="2:4" x14ac:dyDescent="0.3">
      <c r="B41" s="63" t="s">
        <v>370</v>
      </c>
      <c r="C41" s="463">
        <f>SUM(D43:D47)</f>
        <v>0</v>
      </c>
      <c r="D41" s="464"/>
    </row>
    <row r="42" spans="2:4" x14ac:dyDescent="0.3">
      <c r="B42" s="64" t="s">
        <v>364</v>
      </c>
      <c r="C42" s="65" t="s">
        <v>365</v>
      </c>
      <c r="D42" s="66" t="s">
        <v>366</v>
      </c>
    </row>
    <row r="43" spans="2:4" ht="35.1" customHeight="1" x14ac:dyDescent="0.3">
      <c r="B43" s="67"/>
      <c r="C43" s="68"/>
      <c r="D43" s="69">
        <f>$C$40*C43</f>
        <v>0</v>
      </c>
    </row>
    <row r="44" spans="2:4" ht="35.1" customHeight="1" x14ac:dyDescent="0.3">
      <c r="B44" s="70"/>
      <c r="C44" s="68"/>
      <c r="D44" s="69">
        <f>$C$40*C44</f>
        <v>0</v>
      </c>
    </row>
    <row r="45" spans="2:4" ht="35.1" customHeight="1" x14ac:dyDescent="0.3">
      <c r="B45" s="71"/>
      <c r="C45" s="68"/>
      <c r="D45" s="69">
        <f>$C$40*C45</f>
        <v>0</v>
      </c>
    </row>
    <row r="46" spans="2:4" ht="35.1" customHeight="1" x14ac:dyDescent="0.3">
      <c r="B46" s="71"/>
      <c r="C46" s="68"/>
      <c r="D46" s="69">
        <f>$C$40*C46</f>
        <v>0</v>
      </c>
    </row>
    <row r="47" spans="2:4" ht="35.1" customHeight="1" thickBot="1" x14ac:dyDescent="0.35">
      <c r="B47" s="72"/>
      <c r="C47" s="68"/>
      <c r="D47" s="7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6" priority="2" operator="greaterThan">
      <formula>$C$29</formula>
    </cfRule>
    <cfRule type="cellIs" dxfId="5" priority="5" operator="greaterThan">
      <formula>$C$29</formula>
    </cfRule>
  </conditionalFormatting>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41:D41">
    <cfRule type="cellIs" dxfId="2"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election activeCell="K23" sqref="K23"/>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56" customFormat="1" ht="15.6" x14ac:dyDescent="0.3">
      <c r="B2" s="485" t="s">
        <v>14</v>
      </c>
      <c r="C2" s="486"/>
      <c r="D2" s="486"/>
      <c r="E2" s="486"/>
      <c r="F2" s="487"/>
    </row>
    <row r="3" spans="2:6" s="56" customFormat="1" ht="16.2" thickBot="1" x14ac:dyDescent="0.35">
      <c r="B3" s="488"/>
      <c r="C3" s="489"/>
      <c r="D3" s="489"/>
      <c r="E3" s="489"/>
      <c r="F3" s="490"/>
    </row>
    <row r="4" spans="2:6" s="56" customFormat="1" ht="16.2" thickBot="1" x14ac:dyDescent="0.35"/>
    <row r="5" spans="2:6" s="56" customFormat="1" ht="16.2" thickBot="1" x14ac:dyDescent="0.35">
      <c r="B5" s="460" t="s">
        <v>7</v>
      </c>
      <c r="C5" s="461"/>
      <c r="D5" s="461"/>
      <c r="E5" s="461"/>
      <c r="F5" s="462"/>
    </row>
    <row r="6" spans="2:6" s="56" customFormat="1" ht="15.6" x14ac:dyDescent="0.3">
      <c r="B6" s="52"/>
      <c r="C6" s="38" t="s">
        <v>12</v>
      </c>
      <c r="D6" s="38" t="s">
        <v>15</v>
      </c>
      <c r="E6" s="38" t="s">
        <v>16</v>
      </c>
      <c r="F6" s="458" t="s">
        <v>7</v>
      </c>
    </row>
    <row r="7" spans="2:6" s="56" customFormat="1" ht="15.6" x14ac:dyDescent="0.3">
      <c r="B7" s="52"/>
      <c r="C7" s="31" t="str">
        <f>'1) Tableau budgétaire 1'!D13</f>
        <v>PNUD</v>
      </c>
      <c r="D7" s="31" t="str">
        <f>'1) Tableau budgétaire 1'!F13</f>
        <v>UNICEF</v>
      </c>
      <c r="E7" s="31" t="str">
        <f>'1) Tableau budgétaire 1'!H13</f>
        <v>UNFPA</v>
      </c>
      <c r="F7" s="459"/>
    </row>
    <row r="8" spans="2:6" s="56" customFormat="1" ht="31.2" x14ac:dyDescent="0.3">
      <c r="B8" s="6" t="s">
        <v>0</v>
      </c>
      <c r="C8" s="53">
        <f>'2) Tableau budgétaire 2'!D208</f>
        <v>196000</v>
      </c>
      <c r="D8" s="53">
        <f>'2) Tableau budgétaire 2'!E208</f>
        <v>25000</v>
      </c>
      <c r="E8" s="53">
        <f>'2) Tableau budgétaire 2'!F208</f>
        <v>39000</v>
      </c>
      <c r="F8" s="50">
        <f t="shared" ref="F8:F15" si="0">SUM(C8:E8)</f>
        <v>260000</v>
      </c>
    </row>
    <row r="9" spans="2:6" s="56" customFormat="1" ht="46.8" x14ac:dyDescent="0.3">
      <c r="B9" s="6" t="s">
        <v>1</v>
      </c>
      <c r="C9" s="53">
        <f>'2) Tableau budgétaire 2'!D209</f>
        <v>66000</v>
      </c>
      <c r="D9" s="53">
        <f>'2) Tableau budgétaire 2'!E209</f>
        <v>17084.11</v>
      </c>
      <c r="E9" s="53">
        <f>'2) Tableau budgétaire 2'!F209</f>
        <v>38000</v>
      </c>
      <c r="F9" s="51">
        <f t="shared" si="0"/>
        <v>121084.11</v>
      </c>
    </row>
    <row r="10" spans="2:6" s="56" customFormat="1" ht="62.4" x14ac:dyDescent="0.3">
      <c r="B10" s="6" t="s">
        <v>2</v>
      </c>
      <c r="C10" s="53">
        <f>'2) Tableau budgétaire 2'!D210</f>
        <v>34967.29</v>
      </c>
      <c r="D10" s="53">
        <f>'2) Tableau budgétaire 2'!E210</f>
        <v>48000</v>
      </c>
      <c r="E10" s="53">
        <f>'2) Tableau budgétaire 2'!F210</f>
        <v>25439.25</v>
      </c>
      <c r="F10" s="51">
        <f t="shared" si="0"/>
        <v>108406.54000000001</v>
      </c>
    </row>
    <row r="11" spans="2:6" s="56" customFormat="1" ht="31.2" x14ac:dyDescent="0.3">
      <c r="B11" s="15" t="s">
        <v>3</v>
      </c>
      <c r="C11" s="53">
        <f>'2) Tableau budgétaire 2'!D211</f>
        <v>270000</v>
      </c>
      <c r="D11" s="53">
        <f>'2) Tableau budgétaire 2'!E211</f>
        <v>243000</v>
      </c>
      <c r="E11" s="53">
        <f>'2) Tableau budgétaire 2'!F211</f>
        <v>213000</v>
      </c>
      <c r="F11" s="51">
        <f t="shared" si="0"/>
        <v>726000</v>
      </c>
    </row>
    <row r="12" spans="2:6" s="56" customFormat="1" ht="15.6" x14ac:dyDescent="0.3">
      <c r="B12" s="6" t="s">
        <v>6</v>
      </c>
      <c r="C12" s="53">
        <f>'2) Tableau budgétaire 2'!D212</f>
        <v>50000</v>
      </c>
      <c r="D12" s="53">
        <f>'2) Tableau budgétaire 2'!E212</f>
        <v>43000</v>
      </c>
      <c r="E12" s="53">
        <f>'2) Tableau budgétaire 2'!F212</f>
        <v>33000</v>
      </c>
      <c r="F12" s="51">
        <f t="shared" si="0"/>
        <v>126000</v>
      </c>
    </row>
    <row r="13" spans="2:6" s="56" customFormat="1" ht="46.8" x14ac:dyDescent="0.3">
      <c r="B13" s="6" t="s">
        <v>4</v>
      </c>
      <c r="C13" s="53">
        <f>'2) Tableau budgétaire 2'!D213</f>
        <v>195000</v>
      </c>
      <c r="D13" s="53">
        <f>'2) Tableau budgétaire 2'!E213</f>
        <v>380000</v>
      </c>
      <c r="E13" s="53">
        <f>'2) Tableau budgétaire 2'!F213</f>
        <v>180000</v>
      </c>
      <c r="F13" s="51">
        <f t="shared" si="0"/>
        <v>755000</v>
      </c>
    </row>
    <row r="14" spans="2:6" s="56" customFormat="1" ht="47.4" thickBot="1" x14ac:dyDescent="0.35">
      <c r="B14" s="115" t="s">
        <v>20</v>
      </c>
      <c r="C14" s="116">
        <f>'2) Tableau budgétaire 2'!D214</f>
        <v>38500</v>
      </c>
      <c r="D14" s="116">
        <f>'2) Tableau budgétaire 2'!E214</f>
        <v>57000</v>
      </c>
      <c r="E14" s="116">
        <f>'2) Tableau budgétaire 2'!F214</f>
        <v>51000</v>
      </c>
      <c r="F14" s="117">
        <f t="shared" si="0"/>
        <v>146500</v>
      </c>
    </row>
    <row r="15" spans="2:6" s="56" customFormat="1" ht="30" customHeight="1" x14ac:dyDescent="0.3">
      <c r="B15" s="120" t="s">
        <v>577</v>
      </c>
      <c r="C15" s="121">
        <f>SUM(C8:C14)</f>
        <v>850467.29</v>
      </c>
      <c r="D15" s="121">
        <f>SUM(D8:D14)</f>
        <v>813084.11</v>
      </c>
      <c r="E15" s="121">
        <f>SUM(E8:E14)</f>
        <v>579439.25</v>
      </c>
      <c r="F15" s="122">
        <f t="shared" si="0"/>
        <v>2242990.65</v>
      </c>
    </row>
    <row r="16" spans="2:6" s="56" customFormat="1" ht="22.5" customHeight="1" x14ac:dyDescent="0.3">
      <c r="B16" s="111" t="s">
        <v>576</v>
      </c>
      <c r="C16" s="112">
        <f>C15*0.07</f>
        <v>59532.710300000006</v>
      </c>
      <c r="D16" s="112">
        <f t="shared" ref="D16:F16" si="1">D15*0.07</f>
        <v>56915.887700000007</v>
      </c>
      <c r="E16" s="112">
        <f t="shared" si="1"/>
        <v>40560.747500000005</v>
      </c>
      <c r="F16" s="118">
        <f t="shared" si="1"/>
        <v>157009.3455</v>
      </c>
    </row>
    <row r="17" spans="2:7" s="56" customFormat="1" ht="30" customHeight="1" thickBot="1" x14ac:dyDescent="0.35">
      <c r="B17" s="113" t="s">
        <v>13</v>
      </c>
      <c r="C17" s="114">
        <f>C15+C16</f>
        <v>910000.00030000007</v>
      </c>
      <c r="D17" s="114">
        <f t="shared" ref="D17:F17" si="2">D15+D16</f>
        <v>869999.99769999995</v>
      </c>
      <c r="E17" s="114">
        <f t="shared" si="2"/>
        <v>619999.99750000006</v>
      </c>
      <c r="F17" s="119">
        <f t="shared" si="2"/>
        <v>2399999.9954999997</v>
      </c>
    </row>
    <row r="18" spans="2:7" s="56" customFormat="1" ht="16.2" thickBot="1" x14ac:dyDescent="0.35"/>
    <row r="19" spans="2:7" s="56" customFormat="1" ht="15.6" x14ac:dyDescent="0.3">
      <c r="B19" s="482" t="s">
        <v>8</v>
      </c>
      <c r="C19" s="483"/>
      <c r="D19" s="483"/>
      <c r="E19" s="483"/>
      <c r="F19" s="484"/>
    </row>
    <row r="20" spans="2:7" ht="15.6" x14ac:dyDescent="0.3">
      <c r="B20" s="13"/>
      <c r="C20" s="11" t="s">
        <v>17</v>
      </c>
      <c r="D20" s="11" t="s">
        <v>18</v>
      </c>
      <c r="E20" s="11" t="s">
        <v>19</v>
      </c>
      <c r="F20" s="14" t="s">
        <v>371</v>
      </c>
      <c r="G20" s="129" t="s">
        <v>10</v>
      </c>
    </row>
    <row r="21" spans="2:7" ht="15.6" x14ac:dyDescent="0.3">
      <c r="B21" s="13"/>
      <c r="C21" s="11" t="str">
        <f>'1) Tableau budgétaire 1'!D13</f>
        <v>PNUD</v>
      </c>
      <c r="D21" s="11" t="str">
        <f>'1) Tableau budgétaire 1'!F13</f>
        <v>UNICEF</v>
      </c>
      <c r="E21" s="11" t="str">
        <f>'1) Tableau budgétaire 1'!H13</f>
        <v>UNFPA</v>
      </c>
      <c r="F21" s="14"/>
      <c r="G21" s="129"/>
    </row>
    <row r="22" spans="2:7" ht="23.25" customHeight="1" x14ac:dyDescent="0.3">
      <c r="B22" s="12" t="s">
        <v>9</v>
      </c>
      <c r="C22" s="10">
        <f>'1) Tableau budgétaire 1'!D192</f>
        <v>455000.00015000004</v>
      </c>
      <c r="D22" s="10">
        <f>'1) Tableau budgétaire 1'!F192</f>
        <v>434999.99884999997</v>
      </c>
      <c r="E22" s="10">
        <f>'1) Tableau budgétaire 1'!H192</f>
        <v>309999.99875000003</v>
      </c>
      <c r="F22" s="128">
        <f>'1) Tableau budgétaire 1'!J192</f>
        <v>1199999.9977500001</v>
      </c>
      <c r="G22" s="130">
        <f>'1) Tableau budgétaire 1'!L192</f>
        <v>0.5</v>
      </c>
    </row>
    <row r="23" spans="2:7" ht="24.75" customHeight="1" x14ac:dyDescent="0.3">
      <c r="B23" s="12" t="s">
        <v>11</v>
      </c>
      <c r="C23" s="10">
        <f>'1) Tableau budgétaire 1'!D193</f>
        <v>455000.00015000004</v>
      </c>
      <c r="D23" s="10">
        <f>'1) Tableau budgétaire 1'!F193</f>
        <v>434999.99884999997</v>
      </c>
      <c r="E23" s="10">
        <f>'1) Tableau budgétaire 1'!H193</f>
        <v>309999.99875000003</v>
      </c>
      <c r="F23" s="128">
        <f>'1) Tableau budgétaire 1'!J193</f>
        <v>1199999.9977500001</v>
      </c>
      <c r="G23" s="130">
        <f>'1) Tableau budgétaire 1'!L193</f>
        <v>0.5</v>
      </c>
    </row>
    <row r="24" spans="2:7" ht="24.75" customHeight="1" thickBot="1" x14ac:dyDescent="0.35">
      <c r="B24" s="12" t="s">
        <v>582</v>
      </c>
      <c r="C24" s="10">
        <f>'1) Tableau budgétaire 1'!D194</f>
        <v>0</v>
      </c>
      <c r="D24" s="10">
        <f>'1) Tableau budgétaire 1'!F194</f>
        <v>0</v>
      </c>
      <c r="E24" s="10">
        <f>'1) Tableau budgétaire 1'!H194</f>
        <v>0</v>
      </c>
      <c r="F24" s="128">
        <f>'1) Tableau budgétaire 1'!J194</f>
        <v>0</v>
      </c>
      <c r="G24" s="131">
        <f>'1) Tableau budgétaire 1'!L194</f>
        <v>0</v>
      </c>
    </row>
    <row r="25" spans="2:7" ht="16.2" thickBot="1" x14ac:dyDescent="0.35">
      <c r="B25" s="3" t="s">
        <v>371</v>
      </c>
      <c r="C25" s="132">
        <f>'1) Tableau budgétaire 1'!D195</f>
        <v>910000.00030000007</v>
      </c>
      <c r="D25" s="132">
        <f>'1) Tableau budgétaire 1'!F195</f>
        <v>869999.99769999995</v>
      </c>
      <c r="E25" s="132">
        <f>'1) Tableau budgétaire 1'!H195</f>
        <v>619999.99750000006</v>
      </c>
      <c r="F25" s="132">
        <f>'1) Tableau budgétaire 1'!J195</f>
        <v>2399999.9955000002</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1'!$J$186</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8737-DA24-43D4-91EF-91B9513D82F3}">
  <dimension ref="B2:J25"/>
  <sheetViews>
    <sheetView showGridLines="0" zoomScale="55" zoomScaleNormal="55" workbookViewId="0">
      <selection activeCell="J41" sqref="J41"/>
    </sheetView>
  </sheetViews>
  <sheetFormatPr baseColWidth="10" defaultRowHeight="14.4" x14ac:dyDescent="0.3"/>
  <cols>
    <col min="2" max="2" width="20.44140625" customWidth="1"/>
    <col min="3" max="8" width="25.44140625" customWidth="1"/>
    <col min="9" max="10" width="24.44140625" customWidth="1"/>
  </cols>
  <sheetData>
    <row r="2" spans="2:10" ht="14.7" customHeight="1" x14ac:dyDescent="0.3">
      <c r="B2" s="494" t="s">
        <v>14</v>
      </c>
      <c r="C2" s="495"/>
      <c r="D2" s="495"/>
      <c r="E2" s="495"/>
      <c r="F2" s="495"/>
      <c r="G2" s="495"/>
      <c r="H2" s="495"/>
      <c r="I2" s="495"/>
      <c r="J2" s="495"/>
    </row>
    <row r="3" spans="2:10" ht="15" customHeight="1" x14ac:dyDescent="0.3">
      <c r="B3" s="494"/>
      <c r="C3" s="495"/>
      <c r="D3" s="495"/>
      <c r="E3" s="495"/>
      <c r="F3" s="495"/>
      <c r="G3" s="495"/>
      <c r="H3" s="495"/>
      <c r="I3" s="495"/>
      <c r="J3" s="495"/>
    </row>
    <row r="4" spans="2:10" ht="16.2" thickBot="1" x14ac:dyDescent="0.35">
      <c r="B4" s="56"/>
      <c r="C4" s="56"/>
      <c r="D4" s="56"/>
      <c r="E4" s="56"/>
      <c r="F4" s="56"/>
      <c r="G4" s="56"/>
      <c r="H4" s="56"/>
      <c r="I4" s="56"/>
      <c r="J4" s="56"/>
    </row>
    <row r="5" spans="2:10" ht="16.2" thickBot="1" x14ac:dyDescent="0.35">
      <c r="B5" s="460" t="s">
        <v>7</v>
      </c>
      <c r="C5" s="461"/>
      <c r="D5" s="461"/>
      <c r="E5" s="461"/>
      <c r="F5" s="461"/>
      <c r="G5" s="461"/>
      <c r="H5" s="461"/>
      <c r="I5" s="461"/>
      <c r="J5" s="462"/>
    </row>
    <row r="6" spans="2:10" ht="31.2" x14ac:dyDescent="0.3">
      <c r="B6" s="52"/>
      <c r="C6" s="193" t="s">
        <v>639</v>
      </c>
      <c r="D6" s="193" t="s">
        <v>640</v>
      </c>
      <c r="E6" s="193" t="s">
        <v>646</v>
      </c>
      <c r="F6" s="193" t="s">
        <v>645</v>
      </c>
      <c r="G6" s="193" t="s">
        <v>644</v>
      </c>
      <c r="H6" s="193" t="s">
        <v>643</v>
      </c>
      <c r="I6" s="491" t="s">
        <v>642</v>
      </c>
      <c r="J6" s="492" t="s">
        <v>641</v>
      </c>
    </row>
    <row r="7" spans="2:10" ht="31.2" customHeight="1" x14ac:dyDescent="0.3">
      <c r="B7" s="52"/>
      <c r="C7" s="200" t="str">
        <f>'1) Tableau budgétaire 1'!D13</f>
        <v>PNUD</v>
      </c>
      <c r="D7" s="200" t="s">
        <v>584</v>
      </c>
      <c r="E7" s="200" t="str">
        <f>'1) Tableau budgétaire 1'!F13</f>
        <v>UNICEF</v>
      </c>
      <c r="F7" s="200" t="s">
        <v>585</v>
      </c>
      <c r="G7" s="200" t="str">
        <f>'1) Tableau budgétaire 1'!H13</f>
        <v>UNFPA</v>
      </c>
      <c r="H7" s="201" t="s">
        <v>586</v>
      </c>
      <c r="I7" s="459"/>
      <c r="J7" s="493"/>
    </row>
    <row r="8" spans="2:10" ht="31.2" x14ac:dyDescent="0.3">
      <c r="B8" s="6" t="s">
        <v>0</v>
      </c>
      <c r="C8" s="208">
        <f>'2) Tableau budgétaire 2'!D208</f>
        <v>196000</v>
      </c>
      <c r="D8" s="209">
        <f>+'2) NCE-Tableau budgétaire 2'!E208</f>
        <v>203000</v>
      </c>
      <c r="E8" s="208">
        <f>'2) Tableau budgétaire 2'!E208</f>
        <v>25000</v>
      </c>
      <c r="F8" s="208">
        <f>+'2) NCE-Tableau budgétaire 2'!G208</f>
        <v>25000</v>
      </c>
      <c r="G8" s="208">
        <f>'2) Tableau budgétaire 2'!F208</f>
        <v>39000</v>
      </c>
      <c r="H8" s="210">
        <f>+'2) NCE-Tableau budgétaire 2'!I208</f>
        <v>39000</v>
      </c>
      <c r="I8" s="211">
        <f>+C8+E8+G8</f>
        <v>260000</v>
      </c>
      <c r="J8" s="211">
        <f>D8+F8+H8</f>
        <v>267000</v>
      </c>
    </row>
    <row r="9" spans="2:10" ht="46.8" x14ac:dyDescent="0.3">
      <c r="B9" s="6" t="s">
        <v>1</v>
      </c>
      <c r="C9" s="208">
        <f>'2) Tableau budgétaire 2'!D209</f>
        <v>66000</v>
      </c>
      <c r="D9" s="209">
        <f>+'2) NCE-Tableau budgétaire 2'!E209</f>
        <v>30000</v>
      </c>
      <c r="E9" s="208">
        <f>'2) Tableau budgétaire 2'!E209</f>
        <v>17084.11</v>
      </c>
      <c r="F9" s="208">
        <f>+'2) NCE-Tableau budgétaire 2'!G209</f>
        <v>17084.11</v>
      </c>
      <c r="G9" s="208">
        <f>'2) Tableau budgétaire 2'!F209</f>
        <v>38000</v>
      </c>
      <c r="H9" s="210">
        <f>+'2) NCE-Tableau budgétaire 2'!I209</f>
        <v>32500</v>
      </c>
      <c r="I9" s="211">
        <f t="shared" ref="I9:I14" si="0">+C9+E9+G9</f>
        <v>121084.11</v>
      </c>
      <c r="J9" s="211">
        <f t="shared" ref="J9:J17" si="1">D9+F9+H9</f>
        <v>79584.11</v>
      </c>
    </row>
    <row r="10" spans="2:10" ht="62.4" x14ac:dyDescent="0.3">
      <c r="B10" s="6" t="s">
        <v>2</v>
      </c>
      <c r="C10" s="208">
        <f>'2) Tableau budgétaire 2'!D210</f>
        <v>34967.29</v>
      </c>
      <c r="D10" s="209">
        <f>+'2) NCE-Tableau budgétaire 2'!E210</f>
        <v>10000</v>
      </c>
      <c r="E10" s="208">
        <f>'2) Tableau budgétaire 2'!E210</f>
        <v>48000</v>
      </c>
      <c r="F10" s="208">
        <f>+'2) NCE-Tableau budgétaire 2'!G210</f>
        <v>53000</v>
      </c>
      <c r="G10" s="208">
        <f>'2) Tableau budgétaire 2'!F210</f>
        <v>25439.25</v>
      </c>
      <c r="H10" s="210">
        <f>+'2) NCE-Tableau budgétaire 2'!I210</f>
        <v>42439.25</v>
      </c>
      <c r="I10" s="211">
        <f t="shared" si="0"/>
        <v>108406.54000000001</v>
      </c>
      <c r="J10" s="211">
        <f t="shared" si="1"/>
        <v>105439.25</v>
      </c>
    </row>
    <row r="11" spans="2:10" ht="31.2" x14ac:dyDescent="0.3">
      <c r="B11" s="15" t="s">
        <v>3</v>
      </c>
      <c r="C11" s="208">
        <f>'2) Tableau budgétaire 2'!D211</f>
        <v>270000</v>
      </c>
      <c r="D11" s="209">
        <f>+'2) NCE-Tableau budgétaire 2'!E211</f>
        <v>123503.35</v>
      </c>
      <c r="E11" s="208">
        <f>'2) Tableau budgétaire 2'!E211</f>
        <v>243000</v>
      </c>
      <c r="F11" s="208">
        <f>+'2) NCE-Tableau budgétaire 2'!G211</f>
        <v>213000</v>
      </c>
      <c r="G11" s="208">
        <f>'2) Tableau budgétaire 2'!F211</f>
        <v>213000</v>
      </c>
      <c r="H11" s="210">
        <f>+'2) NCE-Tableau budgétaire 2'!I211</f>
        <v>192000</v>
      </c>
      <c r="I11" s="211">
        <f t="shared" si="0"/>
        <v>726000</v>
      </c>
      <c r="J11" s="211">
        <f t="shared" si="1"/>
        <v>528503.35</v>
      </c>
    </row>
    <row r="12" spans="2:10" ht="15.6" x14ac:dyDescent="0.3">
      <c r="B12" s="6" t="s">
        <v>6</v>
      </c>
      <c r="C12" s="208">
        <f>'2) Tableau budgétaire 2'!D212</f>
        <v>50000</v>
      </c>
      <c r="D12" s="209">
        <f>+'2) NCE-Tableau budgétaire 2'!E212</f>
        <v>29483.7</v>
      </c>
      <c r="E12" s="208">
        <f>'2) Tableau budgétaire 2'!E212</f>
        <v>43000</v>
      </c>
      <c r="F12" s="208">
        <f>+'2) NCE-Tableau budgétaire 2'!G212</f>
        <v>48000</v>
      </c>
      <c r="G12" s="208">
        <f>'2) Tableau budgétaire 2'!F212</f>
        <v>33000</v>
      </c>
      <c r="H12" s="210">
        <f>+'2) NCE-Tableau budgétaire 2'!I212</f>
        <v>28000</v>
      </c>
      <c r="I12" s="211">
        <f t="shared" si="0"/>
        <v>126000</v>
      </c>
      <c r="J12" s="211">
        <f t="shared" si="1"/>
        <v>105483.7</v>
      </c>
    </row>
    <row r="13" spans="2:10" ht="46.8" x14ac:dyDescent="0.3">
      <c r="B13" s="6" t="s">
        <v>4</v>
      </c>
      <c r="C13" s="208">
        <f>'2) Tableau budgétaire 2'!D213</f>
        <v>195000</v>
      </c>
      <c r="D13" s="209">
        <f>+'2) NCE-Tableau budgétaire 2'!E213</f>
        <v>434480.47</v>
      </c>
      <c r="E13" s="208">
        <f>'2) Tableau budgétaire 2'!E213</f>
        <v>380000</v>
      </c>
      <c r="F13" s="208">
        <f>+'2) NCE-Tableau budgétaire 2'!G213</f>
        <v>405000</v>
      </c>
      <c r="G13" s="208">
        <f>'2) Tableau budgétaire 2'!F213</f>
        <v>180000</v>
      </c>
      <c r="H13" s="210">
        <f>+'2) NCE-Tableau budgétaire 2'!I213</f>
        <v>200500</v>
      </c>
      <c r="I13" s="211">
        <f t="shared" si="0"/>
        <v>755000</v>
      </c>
      <c r="J13" s="211">
        <f t="shared" si="1"/>
        <v>1039980.47</v>
      </c>
    </row>
    <row r="14" spans="2:10" ht="47.4" thickBot="1" x14ac:dyDescent="0.35">
      <c r="B14" s="115" t="s">
        <v>20</v>
      </c>
      <c r="C14" s="212">
        <f>'2) Tableau budgétaire 2'!D214</f>
        <v>38500</v>
      </c>
      <c r="D14" s="209">
        <f>+'2) NCE-Tableau budgétaire 2'!E214</f>
        <v>20000</v>
      </c>
      <c r="E14" s="212">
        <f>'2) Tableau budgétaire 2'!E214</f>
        <v>57000</v>
      </c>
      <c r="F14" s="208">
        <f>+'2) NCE-Tableau budgétaire 2'!G214</f>
        <v>52000</v>
      </c>
      <c r="G14" s="212">
        <f>'2) Tableau budgétaire 2'!F214</f>
        <v>51000</v>
      </c>
      <c r="H14" s="210">
        <f>+'2) NCE-Tableau budgétaire 2'!I214</f>
        <v>45000</v>
      </c>
      <c r="I14" s="211">
        <f t="shared" si="0"/>
        <v>146500</v>
      </c>
      <c r="J14" s="211">
        <f t="shared" si="1"/>
        <v>117000</v>
      </c>
    </row>
    <row r="15" spans="2:10" ht="16.2" thickBot="1" x14ac:dyDescent="0.35">
      <c r="B15" s="120" t="s">
        <v>577</v>
      </c>
      <c r="C15" s="213">
        <f t="shared" ref="C15:H15" si="2">SUM(C8:C14)</f>
        <v>850467.29</v>
      </c>
      <c r="D15" s="213">
        <f t="shared" si="2"/>
        <v>850467.52</v>
      </c>
      <c r="E15" s="213">
        <f t="shared" si="2"/>
        <v>813084.11</v>
      </c>
      <c r="F15" s="213">
        <f t="shared" si="2"/>
        <v>813084.11</v>
      </c>
      <c r="G15" s="213">
        <f t="shared" si="2"/>
        <v>579439.25</v>
      </c>
      <c r="H15" s="213">
        <f t="shared" si="2"/>
        <v>579439.25</v>
      </c>
      <c r="I15" s="214">
        <f>+C15+E15+G15</f>
        <v>2242990.65</v>
      </c>
      <c r="J15" s="211">
        <f t="shared" si="1"/>
        <v>2242990.88</v>
      </c>
    </row>
    <row r="16" spans="2:10" ht="15.6" x14ac:dyDescent="0.3">
      <c r="B16" s="111" t="s">
        <v>576</v>
      </c>
      <c r="C16" s="220">
        <f>C15*0.07</f>
        <v>59532.710300000006</v>
      </c>
      <c r="D16" s="220">
        <f>D15*0.07</f>
        <v>59532.726400000007</v>
      </c>
      <c r="E16" s="220">
        <f t="shared" ref="E16:G16" si="3">E15*0.07</f>
        <v>56915.887700000007</v>
      </c>
      <c r="F16" s="220">
        <f t="shared" ref="F16" si="4">F15*0.07</f>
        <v>56915.887700000007</v>
      </c>
      <c r="G16" s="220">
        <f t="shared" si="3"/>
        <v>40560.747500000005</v>
      </c>
      <c r="H16" s="220">
        <f t="shared" ref="H16" si="5">H15*0.07</f>
        <v>40560.747500000005</v>
      </c>
      <c r="I16" s="221">
        <f>+C16+E16+G16</f>
        <v>157009.34550000002</v>
      </c>
      <c r="J16" s="211">
        <f t="shared" si="1"/>
        <v>157009.3616</v>
      </c>
    </row>
    <row r="17" spans="2:10" ht="16.2" thickBot="1" x14ac:dyDescent="0.35">
      <c r="B17" s="113" t="s">
        <v>13</v>
      </c>
      <c r="C17" s="215">
        <f>C15+C16</f>
        <v>910000.00030000007</v>
      </c>
      <c r="D17" s="215">
        <f>D15+D16</f>
        <v>910000.24640000006</v>
      </c>
      <c r="E17" s="215">
        <f t="shared" ref="E17:I17" si="6">E15+E16</f>
        <v>869999.99769999995</v>
      </c>
      <c r="F17" s="215">
        <f t="shared" ref="F17" si="7">F15+F16</f>
        <v>869999.99769999995</v>
      </c>
      <c r="G17" s="215">
        <f t="shared" si="6"/>
        <v>619999.99750000006</v>
      </c>
      <c r="H17" s="215">
        <f t="shared" ref="H17" si="8">H15+H16</f>
        <v>619999.99750000006</v>
      </c>
      <c r="I17" s="216">
        <f t="shared" si="6"/>
        <v>2399999.9954999997</v>
      </c>
      <c r="J17" s="211">
        <f t="shared" si="1"/>
        <v>2400000.2416000003</v>
      </c>
    </row>
    <row r="18" spans="2:10" ht="16.2" thickBot="1" x14ac:dyDescent="0.35">
      <c r="B18" s="56"/>
      <c r="C18" s="56"/>
      <c r="D18" s="56"/>
      <c r="E18" s="56"/>
      <c r="F18" s="56"/>
      <c r="G18" s="56"/>
      <c r="H18" s="56"/>
      <c r="I18" s="56"/>
      <c r="J18" s="56"/>
    </row>
    <row r="19" spans="2:10" ht="15.45" customHeight="1" thickBot="1" x14ac:dyDescent="0.35">
      <c r="B19" s="496" t="s">
        <v>8</v>
      </c>
      <c r="C19" s="497"/>
      <c r="D19" s="497"/>
      <c r="E19" s="497"/>
      <c r="F19" s="497"/>
      <c r="G19" s="497"/>
      <c r="H19" s="497"/>
      <c r="I19" s="497"/>
      <c r="J19" s="498"/>
    </row>
    <row r="20" spans="2:10" ht="31.2" x14ac:dyDescent="0.3">
      <c r="B20" s="199"/>
      <c r="C20" s="193" t="s">
        <v>639</v>
      </c>
      <c r="D20" s="193" t="s">
        <v>640</v>
      </c>
      <c r="E20" s="193" t="s">
        <v>646</v>
      </c>
      <c r="F20" s="193" t="s">
        <v>645</v>
      </c>
      <c r="G20" s="193" t="s">
        <v>644</v>
      </c>
      <c r="H20" s="193" t="s">
        <v>643</v>
      </c>
      <c r="I20" s="491" t="s">
        <v>642</v>
      </c>
      <c r="J20" s="492" t="s">
        <v>641</v>
      </c>
    </row>
    <row r="21" spans="2:10" ht="15.6" x14ac:dyDescent="0.3">
      <c r="B21" s="13"/>
      <c r="C21" s="11" t="str">
        <f>'1) Tableau budgétaire 1'!D13</f>
        <v>PNUD</v>
      </c>
      <c r="D21" s="11" t="s">
        <v>584</v>
      </c>
      <c r="E21" s="11" t="str">
        <f>'1) Tableau budgétaire 1'!F13</f>
        <v>UNICEF</v>
      </c>
      <c r="F21" s="11" t="s">
        <v>585</v>
      </c>
      <c r="G21" s="11" t="str">
        <f>'1) Tableau budgétaire 1'!H13</f>
        <v>UNFPA</v>
      </c>
      <c r="H21" s="198" t="s">
        <v>586</v>
      </c>
      <c r="I21" s="459"/>
      <c r="J21" s="493"/>
    </row>
    <row r="22" spans="2:10" ht="15.6" x14ac:dyDescent="0.3">
      <c r="B22" s="12" t="s">
        <v>9</v>
      </c>
      <c r="C22" s="217">
        <f>'1) Tableau budgétaire 1'!D192</f>
        <v>455000.00015000004</v>
      </c>
      <c r="D22" s="217">
        <f>'1) Tableau budgétaire 1'!E192</f>
        <v>455000</v>
      </c>
      <c r="E22" s="217">
        <f>'1) Tableau budgétaire 1'!F192</f>
        <v>434999.99884999997</v>
      </c>
      <c r="F22" s="217">
        <f>'1) Tableau budgétaire 1'!G192</f>
        <v>435000</v>
      </c>
      <c r="G22" s="217">
        <f>'1) Tableau budgétaire 1'!H192</f>
        <v>309999.99875000003</v>
      </c>
      <c r="H22" s="217">
        <f>'1) Tableau budgétaire 1'!I192</f>
        <v>310000</v>
      </c>
      <c r="I22" s="218">
        <f>'1) Tableau budgétaire 1'!J192</f>
        <v>1199999.9977500001</v>
      </c>
      <c r="J22" s="218">
        <f>'1) Tableau budgétaire 1'!K192</f>
        <v>1200000</v>
      </c>
    </row>
    <row r="23" spans="2:10" ht="15.6" x14ac:dyDescent="0.3">
      <c r="B23" s="12" t="s">
        <v>11</v>
      </c>
      <c r="C23" s="217">
        <f>'1) Tableau budgétaire 1'!D193</f>
        <v>455000.00015000004</v>
      </c>
      <c r="D23" s="217">
        <f>'1) Tableau budgétaire 1'!E193</f>
        <v>455000</v>
      </c>
      <c r="E23" s="217">
        <f>'1) Tableau budgétaire 1'!F193</f>
        <v>434999.99884999997</v>
      </c>
      <c r="F23" s="217">
        <f>'1) Tableau budgétaire 1'!G193</f>
        <v>435000</v>
      </c>
      <c r="G23" s="217">
        <f>'1) Tableau budgétaire 1'!H193</f>
        <v>309999.99875000003</v>
      </c>
      <c r="H23" s="217">
        <f>'1) Tableau budgétaire 1'!I193</f>
        <v>310000</v>
      </c>
      <c r="I23" s="218">
        <f>'1) Tableau budgétaire 1'!J193</f>
        <v>1199999.9977500001</v>
      </c>
      <c r="J23" s="218">
        <f>'1) Tableau budgétaire 1'!K193</f>
        <v>1200000</v>
      </c>
    </row>
    <row r="24" spans="2:10" ht="15.6" x14ac:dyDescent="0.3">
      <c r="B24" s="12" t="s">
        <v>582</v>
      </c>
      <c r="C24" s="217">
        <f>'1) Tableau budgétaire 1'!D194</f>
        <v>0</v>
      </c>
      <c r="D24" s="217">
        <f>'1) Tableau budgétaire 1'!E194</f>
        <v>0</v>
      </c>
      <c r="E24" s="217">
        <f>'1) Tableau budgétaire 1'!F194</f>
        <v>0</v>
      </c>
      <c r="F24" s="217">
        <f>'1) Tableau budgétaire 1'!G194</f>
        <v>0</v>
      </c>
      <c r="G24" s="217">
        <f>'1) Tableau budgétaire 1'!H194</f>
        <v>0</v>
      </c>
      <c r="H24" s="217">
        <f>'1) Tableau budgétaire 1'!I194</f>
        <v>0</v>
      </c>
      <c r="I24" s="218">
        <f>'1) Tableau budgétaire 1'!J194</f>
        <v>0</v>
      </c>
      <c r="J24" s="218">
        <f>'1) Tableau budgétaire 1'!K194</f>
        <v>0</v>
      </c>
    </row>
    <row r="25" spans="2:10" ht="16.2" thickBot="1" x14ac:dyDescent="0.35">
      <c r="B25" s="3" t="s">
        <v>371</v>
      </c>
      <c r="C25" s="219">
        <f>'1) Tableau budgétaire 1'!D195</f>
        <v>910000.00030000007</v>
      </c>
      <c r="D25" s="219">
        <f>'1) Tableau budgétaire 1'!E195</f>
        <v>910000</v>
      </c>
      <c r="E25" s="219">
        <f>'1) Tableau budgétaire 1'!F195</f>
        <v>869999.99769999995</v>
      </c>
      <c r="F25" s="219">
        <f>'1) Tableau budgétaire 1'!G195</f>
        <v>870000</v>
      </c>
      <c r="G25" s="219">
        <f>'1) Tableau budgétaire 1'!H195</f>
        <v>619999.99750000006</v>
      </c>
      <c r="H25" s="219">
        <f>'1) Tableau budgétaire 1'!I195</f>
        <v>620000</v>
      </c>
      <c r="I25" s="219">
        <f>'1) Tableau budgétaire 1'!J195</f>
        <v>2399999.9955000002</v>
      </c>
      <c r="J25" s="219">
        <f>'1) Tableau budgétaire 1'!K195</f>
        <v>2400000</v>
      </c>
    </row>
  </sheetData>
  <mergeCells count="7">
    <mergeCell ref="I20:I21"/>
    <mergeCell ref="J20:J21"/>
    <mergeCell ref="B2:J3"/>
    <mergeCell ref="I6:I7"/>
    <mergeCell ref="J6:J7"/>
    <mergeCell ref="B19:J19"/>
    <mergeCell ref="B5:J5"/>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68F5F1C3-9C67-4384-8FEF-16D0F342149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7594C576-B587-4597-99BC-001A55F18E11}"/>
    <dataValidation allowBlank="1" showInputMessage="1" showErrorMessage="1" prompt="Services contracted by an organization which follow the normal procurement processes." sqref="B11" xr:uid="{325B2547-EE7A-4859-94FC-DDDE8FCE8484}"/>
    <dataValidation allowBlank="1" showInputMessage="1" showErrorMessage="1" prompt="Includes staff and non-staff travel paid for by the organization directly related to a project." sqref="B12" xr:uid="{17B83934-FA22-4F64-BA52-D29D2162BD9F}"/>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F79ABB9E-FFC9-4CB4-B82E-4891717D6EEC}"/>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9128E1FA-640E-4374-8105-D855D77C410A}"/>
    <dataValidation allowBlank="1" showInputMessage="1" showErrorMessage="1" prompt="Includes all related staff and temporary staff costs including base salary, post adjustment and all staff entitlements." sqref="B8" xr:uid="{640986C1-90B9-4B8B-8B33-E507CB35BD9C}"/>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0111FDF2-8224-4E95-897B-D5B4B59B1502}">
            <xm:f>'1) Tableau budgétaire 1'!$J$186</xm:f>
            <x14:dxf>
              <font>
                <color rgb="FF9C0006"/>
              </font>
              <fill>
                <patternFill>
                  <bgColor rgb="FFFFC7CE"/>
                </patternFill>
              </fill>
            </x14:dxf>
          </x14:cfRule>
          <xm:sqref>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DD83-F095-4F9F-9036-7B71274C6962}">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94">
        <v>0</v>
      </c>
    </row>
    <row r="2" spans="1:1" x14ac:dyDescent="0.3">
      <c r="A2" s="94">
        <v>0.2</v>
      </c>
    </row>
    <row r="3" spans="1:1" x14ac:dyDescent="0.3">
      <c r="A3" s="94">
        <v>0.4</v>
      </c>
    </row>
    <row r="4" spans="1:1" x14ac:dyDescent="0.3">
      <c r="A4" s="94">
        <v>0.6</v>
      </c>
    </row>
    <row r="5" spans="1:1" x14ac:dyDescent="0.3">
      <c r="A5" s="94">
        <v>0.8</v>
      </c>
    </row>
    <row r="6" spans="1:1" x14ac:dyDescent="0.3">
      <c r="A6" s="9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1439A4-EFE5-49EB-B198-617371E7B1D4}">
  <ds:schemaRefs>
    <ds:schemaRef ds:uri="http://schemas.microsoft.com/sharepoint/v3/contenttype/forms"/>
  </ds:schemaRefs>
</ds:datastoreItem>
</file>

<file path=customXml/itemProps2.xml><?xml version="1.0" encoding="utf-8"?>
<ds:datastoreItem xmlns:ds="http://schemas.openxmlformats.org/officeDocument/2006/customXml" ds:itemID="{71FD23D8-6146-49F3-A484-6796C5408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CD468E-867B-4E1A-A83E-59FDA37A466C}">
  <ds:schemaRefs>
    <ds:schemaRef ds:uri="http://schemas.microsoft.com/office/infopath/2007/PartnerControls"/>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 ds:uri="http://schemas.microsoft.com/office/2006/documentManagement/types"/>
    <ds:schemaRef ds:uri="3352a50b-fe51-4c0c-a9ac-ac90f8281031"/>
    <ds:schemaRef ds:uri="9dc44b34-9e2b-42ea-86f7-9ee7f71036f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1) Tableau budgétaire 1</vt:lpstr>
      <vt:lpstr>2) NCE-Tableau budgétaire 2</vt:lpstr>
      <vt:lpstr>2) Tableau budgétaire 2</vt:lpstr>
      <vt:lpstr>3) Notes d'explication</vt:lpstr>
      <vt:lpstr>4) Pour utilisation par PBSO</vt:lpstr>
      <vt:lpstr>5) Pour utilisation par MPTFO</vt:lpstr>
      <vt:lpstr>NCE - Budget changes</vt:lpstr>
      <vt:lpstr>Feuil1</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Betier La-Bassa Ouro-Adohi</cp:lastModifiedBy>
  <cp:lastPrinted>2020-11-12T16:33:14Z</cp:lastPrinted>
  <dcterms:created xsi:type="dcterms:W3CDTF">2017-11-15T21:17:43Z</dcterms:created>
  <dcterms:modified xsi:type="dcterms:W3CDTF">2022-06-14T18:21:17Z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