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defaultThemeVersion="166925"/>
  <mc:AlternateContent xmlns:mc="http://schemas.openxmlformats.org/markup-compatibility/2006">
    <mc:Choice Requires="x15">
      <x15ac:absPath xmlns:x15ac="http://schemas.microsoft.com/office/spreadsheetml/2010/11/ac" url="/Users/mac/Documents/UNDP Orientation Decuments/CSOs/Constitutional Review and Civic Education /Semi Annual Report-PBF /"/>
    </mc:Choice>
  </mc:AlternateContent>
  <xr:revisionPtr revIDLastSave="0" documentId="8_{69C99197-E9F2-F041-8DF0-A805E1A22C3C}" xr6:coauthVersionLast="47" xr6:coauthVersionMax="47" xr10:uidLastSave="{00000000-0000-0000-0000-000000000000}"/>
  <bookViews>
    <workbookView xWindow="0" yWindow="460" windowWidth="23140" windowHeight="12500" tabRatio="692" firstSheet="1" activeTab="6"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 6) Reportting By Actitivies" sheetId="10" r:id="rId7"/>
    <sheet name="7) Reporting by Category " sheetId="11" r:id="rId8"/>
    <sheet name="Dropdowns" sheetId="8" state="hidden" r:id="rId9"/>
    <sheet name="Sheet2" sheetId="7" state="hidden"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3" i="11" l="1"/>
  <c r="W14" i="11"/>
  <c r="R89" i="10"/>
  <c r="S89" i="10"/>
  <c r="Q13" i="11"/>
  <c r="Q14" i="11" s="1"/>
  <c r="P14" i="11"/>
  <c r="J14" i="11"/>
  <c r="R87" i="10"/>
  <c r="R86" i="10"/>
  <c r="R81" i="10"/>
  <c r="R80" i="10"/>
  <c r="R79" i="10"/>
  <c r="R75" i="10"/>
  <c r="R67" i="10"/>
  <c r="R65" i="10"/>
  <c r="R62" i="10"/>
  <c r="P65" i="10"/>
  <c r="R58" i="10"/>
  <c r="R50" i="10"/>
  <c r="R43" i="10"/>
  <c r="R37" i="10"/>
  <c r="R32" i="10"/>
  <c r="R33" i="10"/>
  <c r="R34" i="10"/>
  <c r="R31" i="10"/>
  <c r="R23" i="10"/>
  <c r="R27" i="10"/>
  <c r="R28" i="10" s="1"/>
  <c r="R17" i="10"/>
  <c r="R11" i="10"/>
  <c r="R12" i="10"/>
  <c r="R13" i="10"/>
  <c r="R14" i="10"/>
  <c r="R15" i="10"/>
  <c r="R16" i="10"/>
  <c r="R10" i="10"/>
  <c r="D81" i="10"/>
  <c r="E81" i="10"/>
  <c r="F81" i="10"/>
  <c r="C81" i="10"/>
  <c r="D87" i="10"/>
  <c r="C86" i="10"/>
  <c r="W7" i="11"/>
  <c r="W8" i="11"/>
  <c r="W10" i="11"/>
  <c r="W11" i="11"/>
  <c r="W12" i="11"/>
  <c r="W6" i="11"/>
  <c r="R35" i="10" l="1"/>
  <c r="O14" i="11"/>
  <c r="N14" i="11"/>
  <c r="I14" i="11"/>
  <c r="H14" i="11"/>
  <c r="D6" i="11"/>
  <c r="B6" i="11"/>
  <c r="C6" i="11"/>
  <c r="N88" i="10"/>
  <c r="M88" i="10"/>
  <c r="N80" i="10"/>
  <c r="N81" i="10" s="1"/>
  <c r="N87" i="10" s="1"/>
  <c r="N79" i="10"/>
  <c r="M80" i="10"/>
  <c r="N75" i="10"/>
  <c r="M81" i="10"/>
  <c r="M86" i="10"/>
  <c r="K89" i="10"/>
  <c r="L89" i="10"/>
  <c r="L83" i="10"/>
  <c r="L13" i="11"/>
  <c r="L15" i="11" s="1"/>
  <c r="K9" i="11"/>
  <c r="W9" i="11" s="1"/>
  <c r="J89" i="10"/>
  <c r="I23" i="10"/>
  <c r="K23" i="10"/>
  <c r="K13" i="11" l="1"/>
  <c r="K15" i="11" s="1"/>
  <c r="N89" i="10"/>
  <c r="R13" i="11"/>
  <c r="P7" i="11"/>
  <c r="P8" i="11"/>
  <c r="P9" i="11"/>
  <c r="P10" i="11"/>
  <c r="P11" i="11"/>
  <c r="P12" i="11"/>
  <c r="P6" i="11"/>
  <c r="P13" i="11" s="1"/>
  <c r="P15" i="11" s="1"/>
  <c r="X6" i="11"/>
  <c r="J7" i="11"/>
  <c r="J8" i="11"/>
  <c r="J9" i="11"/>
  <c r="J10" i="11"/>
  <c r="J11" i="11"/>
  <c r="J12" i="11"/>
  <c r="J6" i="11"/>
  <c r="J13" i="11" s="1"/>
  <c r="D14" i="11"/>
  <c r="D11" i="11"/>
  <c r="D12" i="11"/>
  <c r="E13" i="11"/>
  <c r="D10" i="11"/>
  <c r="D8" i="11"/>
  <c r="D7" i="11"/>
  <c r="D9" i="11"/>
  <c r="R85" i="10"/>
  <c r="R84" i="10"/>
  <c r="R78" i="10"/>
  <c r="R74" i="10"/>
  <c r="R68" i="10"/>
  <c r="R64" i="10"/>
  <c r="R63" i="10"/>
  <c r="R59" i="10"/>
  <c r="R57" i="10"/>
  <c r="R56" i="10"/>
  <c r="R55" i="10"/>
  <c r="R54" i="10"/>
  <c r="R53" i="10"/>
  <c r="R52" i="10"/>
  <c r="R49" i="10"/>
  <c r="R48" i="10"/>
  <c r="R47" i="10"/>
  <c r="R46" i="10"/>
  <c r="R45" i="10"/>
  <c r="R42" i="10"/>
  <c r="R41" i="10"/>
  <c r="R40" i="10"/>
  <c r="R39" i="10"/>
  <c r="R38" i="10"/>
  <c r="R25" i="10"/>
  <c r="R24" i="10"/>
  <c r="R22" i="10"/>
  <c r="R21" i="10"/>
  <c r="R20" i="10"/>
  <c r="R19" i="10"/>
  <c r="Q78" i="10"/>
  <c r="P74" i="10"/>
  <c r="Q74" i="10" s="1"/>
  <c r="P73" i="10"/>
  <c r="R73" i="10" s="1"/>
  <c r="P72" i="10"/>
  <c r="Q72" i="10" s="1"/>
  <c r="P71" i="10"/>
  <c r="R71" i="10" s="1"/>
  <c r="P70" i="10"/>
  <c r="Q70" i="10" s="1"/>
  <c r="P69" i="10"/>
  <c r="R69" i="10" s="1"/>
  <c r="P68" i="10"/>
  <c r="Q68" i="10" s="1"/>
  <c r="P67" i="10"/>
  <c r="Q65" i="10"/>
  <c r="P64" i="10"/>
  <c r="Q64" i="10" s="1"/>
  <c r="P63" i="10"/>
  <c r="Q63" i="10" s="1"/>
  <c r="P62" i="10"/>
  <c r="Q62" i="10" s="1"/>
  <c r="Q59" i="10"/>
  <c r="P59" i="10"/>
  <c r="P58" i="10"/>
  <c r="Q58" i="10" s="1"/>
  <c r="Q57" i="10"/>
  <c r="P57" i="10"/>
  <c r="P56" i="10"/>
  <c r="Q56" i="10" s="1"/>
  <c r="Q55" i="10"/>
  <c r="P55" i="10"/>
  <c r="P54" i="10"/>
  <c r="Q54" i="10" s="1"/>
  <c r="Q53" i="10"/>
  <c r="P53" i="10"/>
  <c r="P52" i="10"/>
  <c r="Q52" i="10" s="1"/>
  <c r="P50" i="10"/>
  <c r="Q50" i="10" s="1"/>
  <c r="P49" i="10"/>
  <c r="Q49" i="10" s="1"/>
  <c r="P48" i="10"/>
  <c r="Q48" i="10" s="1"/>
  <c r="P47" i="10"/>
  <c r="Q47" i="10" s="1"/>
  <c r="P46" i="10"/>
  <c r="Q46" i="10" s="1"/>
  <c r="P45" i="10"/>
  <c r="Q45" i="10" s="1"/>
  <c r="P43" i="10"/>
  <c r="Q43" i="10" s="1"/>
  <c r="P42" i="10"/>
  <c r="Q42" i="10" s="1"/>
  <c r="P41" i="10"/>
  <c r="Q41" i="10" s="1"/>
  <c r="P40" i="10"/>
  <c r="Q40" i="10" s="1"/>
  <c r="P39" i="10"/>
  <c r="Q39" i="10" s="1"/>
  <c r="P38" i="10"/>
  <c r="Q38" i="10" s="1"/>
  <c r="P37" i="10"/>
  <c r="Q37" i="10" s="1"/>
  <c r="P35" i="10"/>
  <c r="Q35" i="10" s="1"/>
  <c r="P34" i="10"/>
  <c r="Q34" i="10" s="1"/>
  <c r="P33" i="10"/>
  <c r="Q33" i="10" s="1"/>
  <c r="P32" i="10"/>
  <c r="Q32" i="10" s="1"/>
  <c r="P31" i="10"/>
  <c r="Q31" i="10" s="1"/>
  <c r="P28" i="10"/>
  <c r="Q28" i="10" s="1"/>
  <c r="P27" i="10"/>
  <c r="Q27" i="10" s="1"/>
  <c r="P26" i="10"/>
  <c r="Q26" i="10" s="1"/>
  <c r="P25" i="10"/>
  <c r="Q25" i="10" s="1"/>
  <c r="P24" i="10"/>
  <c r="Q24" i="10" s="1"/>
  <c r="P23" i="10"/>
  <c r="Q23" i="10" s="1"/>
  <c r="P22" i="10"/>
  <c r="Q22" i="10" s="1"/>
  <c r="P21" i="10"/>
  <c r="Q21" i="10" s="1"/>
  <c r="P20" i="10"/>
  <c r="Q20" i="10" s="1"/>
  <c r="P19" i="10"/>
  <c r="Q19" i="10" s="1"/>
  <c r="Q10" i="10"/>
  <c r="G10" i="10"/>
  <c r="G11" i="10"/>
  <c r="P17" i="10"/>
  <c r="Q17" i="10" s="1"/>
  <c r="P16" i="10"/>
  <c r="Q16" i="10" s="1"/>
  <c r="P15" i="10"/>
  <c r="Q15" i="10" s="1"/>
  <c r="P12" i="10"/>
  <c r="Q12" i="10"/>
  <c r="P13" i="10"/>
  <c r="Q13" i="10" s="1"/>
  <c r="P11" i="10"/>
  <c r="Q11" i="10" s="1"/>
  <c r="P10" i="10"/>
  <c r="L77" i="10"/>
  <c r="K75" i="10"/>
  <c r="L75" i="10" s="1"/>
  <c r="K74" i="10"/>
  <c r="L74" i="10" s="1"/>
  <c r="K73" i="10"/>
  <c r="L73" i="10" s="1"/>
  <c r="K72" i="10"/>
  <c r="L72" i="10" s="1"/>
  <c r="K71" i="10"/>
  <c r="L71" i="10" s="1"/>
  <c r="K70" i="10"/>
  <c r="L70" i="10" s="1"/>
  <c r="K69" i="10"/>
  <c r="L69" i="10" s="1"/>
  <c r="K68" i="10"/>
  <c r="L68" i="10" s="1"/>
  <c r="K67" i="10"/>
  <c r="L67" i="10" s="1"/>
  <c r="K65" i="10"/>
  <c r="L65" i="10" s="1"/>
  <c r="K64" i="10"/>
  <c r="L64" i="10" s="1"/>
  <c r="K63" i="10"/>
  <c r="L63" i="10" s="1"/>
  <c r="K62" i="10"/>
  <c r="L62" i="10" s="1"/>
  <c r="L59" i="10"/>
  <c r="K59" i="10"/>
  <c r="K58" i="10"/>
  <c r="L58" i="10" s="1"/>
  <c r="L57" i="10"/>
  <c r="K57" i="10"/>
  <c r="K56" i="10"/>
  <c r="L56" i="10" s="1"/>
  <c r="L55" i="10"/>
  <c r="K55" i="10"/>
  <c r="K54" i="10"/>
  <c r="L54" i="10" s="1"/>
  <c r="L53" i="10"/>
  <c r="K53" i="10"/>
  <c r="K52" i="10"/>
  <c r="L52" i="10" s="1"/>
  <c r="K50" i="10"/>
  <c r="L50" i="10" s="1"/>
  <c r="K49" i="10"/>
  <c r="L49" i="10" s="1"/>
  <c r="K48" i="10"/>
  <c r="L48" i="10" s="1"/>
  <c r="K47" i="10"/>
  <c r="L47" i="10" s="1"/>
  <c r="K46" i="10"/>
  <c r="L46" i="10" s="1"/>
  <c r="K45" i="10"/>
  <c r="L45" i="10" s="1"/>
  <c r="K43" i="10"/>
  <c r="L43" i="10" s="1"/>
  <c r="K42" i="10"/>
  <c r="L42" i="10" s="1"/>
  <c r="K41" i="10"/>
  <c r="L41" i="10" s="1"/>
  <c r="K40" i="10"/>
  <c r="L40" i="10" s="1"/>
  <c r="K39" i="10"/>
  <c r="L39" i="10" s="1"/>
  <c r="K38" i="10"/>
  <c r="L38" i="10" s="1"/>
  <c r="K37" i="10"/>
  <c r="L37" i="10" s="1"/>
  <c r="K35" i="10"/>
  <c r="L35" i="10" s="1"/>
  <c r="K34" i="10"/>
  <c r="L34" i="10" s="1"/>
  <c r="K33" i="10"/>
  <c r="L33" i="10" s="1"/>
  <c r="K32" i="10"/>
  <c r="L32" i="10" s="1"/>
  <c r="K31" i="10"/>
  <c r="L31" i="10" s="1"/>
  <c r="K26" i="10"/>
  <c r="L26" i="10" s="1"/>
  <c r="K25" i="10"/>
  <c r="L25" i="10" s="1"/>
  <c r="K24" i="10"/>
  <c r="L24" i="10" s="1"/>
  <c r="L23" i="10"/>
  <c r="K22" i="10"/>
  <c r="L22" i="10" s="1"/>
  <c r="K21" i="10"/>
  <c r="L21" i="10" s="1"/>
  <c r="K20" i="10"/>
  <c r="L20" i="10" s="1"/>
  <c r="K19" i="10"/>
  <c r="L19" i="10" s="1"/>
  <c r="L15" i="10"/>
  <c r="L10" i="10"/>
  <c r="P88" i="10"/>
  <c r="P85" i="10"/>
  <c r="Q85" i="10" s="1"/>
  <c r="P84" i="10"/>
  <c r="Q84" i="10" s="1"/>
  <c r="P83" i="10"/>
  <c r="Q83" i="10" s="1"/>
  <c r="P82" i="10"/>
  <c r="Q82" i="10" s="1"/>
  <c r="P81" i="10"/>
  <c r="Q81" i="10" s="1"/>
  <c r="P80" i="10"/>
  <c r="Q80" i="10" s="1"/>
  <c r="P79" i="10"/>
  <c r="Q79" i="10" s="1"/>
  <c r="P78" i="10"/>
  <c r="P77" i="10"/>
  <c r="Q77" i="10" s="1"/>
  <c r="K79" i="10"/>
  <c r="K88" i="10"/>
  <c r="L88" i="10" s="1"/>
  <c r="K85" i="10"/>
  <c r="L85" i="10" s="1"/>
  <c r="K84" i="10"/>
  <c r="L84" i="10" s="1"/>
  <c r="K83" i="10"/>
  <c r="K82" i="10"/>
  <c r="L82" i="10" s="1"/>
  <c r="K80" i="10"/>
  <c r="L80" i="10" s="1"/>
  <c r="L79" i="10"/>
  <c r="K78" i="10"/>
  <c r="L78" i="10" s="1"/>
  <c r="K77" i="10"/>
  <c r="F88" i="10"/>
  <c r="F85" i="10"/>
  <c r="F84" i="10"/>
  <c r="F83" i="10"/>
  <c r="F82" i="10"/>
  <c r="F78" i="10"/>
  <c r="F77" i="10"/>
  <c r="G77" i="10" s="1"/>
  <c r="F74" i="10"/>
  <c r="F73" i="10"/>
  <c r="G73" i="10" s="1"/>
  <c r="F72" i="10"/>
  <c r="F71" i="10"/>
  <c r="F70" i="10"/>
  <c r="F69" i="10"/>
  <c r="F68" i="10"/>
  <c r="G68" i="10" s="1"/>
  <c r="F67" i="10"/>
  <c r="F64" i="10"/>
  <c r="F63" i="10"/>
  <c r="F62" i="10"/>
  <c r="G62" i="10" s="1"/>
  <c r="F57" i="10"/>
  <c r="F56" i="10"/>
  <c r="F55" i="10"/>
  <c r="F54" i="10"/>
  <c r="F53" i="10"/>
  <c r="F52" i="10"/>
  <c r="F49" i="10"/>
  <c r="G48" i="10"/>
  <c r="F48" i="10"/>
  <c r="F47" i="10"/>
  <c r="F46" i="10"/>
  <c r="G46" i="10" s="1"/>
  <c r="F45" i="10"/>
  <c r="F42" i="10"/>
  <c r="F41" i="10"/>
  <c r="G41" i="10" s="1"/>
  <c r="F40" i="10"/>
  <c r="F39" i="10"/>
  <c r="F38" i="10"/>
  <c r="F37" i="10"/>
  <c r="F34" i="10"/>
  <c r="G34" i="10" s="1"/>
  <c r="F33" i="10"/>
  <c r="F32" i="10"/>
  <c r="F31" i="10"/>
  <c r="F26" i="10"/>
  <c r="F25" i="10"/>
  <c r="G25" i="10" s="1"/>
  <c r="F24" i="10"/>
  <c r="F23" i="10"/>
  <c r="F22" i="10"/>
  <c r="F21" i="10"/>
  <c r="G21" i="10" s="1"/>
  <c r="F20" i="10"/>
  <c r="F19" i="10"/>
  <c r="F16" i="10"/>
  <c r="G16" i="10" s="1"/>
  <c r="F15" i="10"/>
  <c r="G15" i="10" s="1"/>
  <c r="F12" i="10"/>
  <c r="G12" i="10" s="1"/>
  <c r="F11" i="10"/>
  <c r="F10" i="10"/>
  <c r="K16" i="10"/>
  <c r="L16" i="10" s="1"/>
  <c r="K15" i="10"/>
  <c r="K10" i="10"/>
  <c r="I13" i="10"/>
  <c r="J13" i="10"/>
  <c r="K12" i="10"/>
  <c r="K11" i="10"/>
  <c r="D13" i="10"/>
  <c r="E13" i="10"/>
  <c r="M11" i="10"/>
  <c r="M12" i="10"/>
  <c r="M10" i="10"/>
  <c r="H11" i="10"/>
  <c r="H12" i="10"/>
  <c r="H10" i="10"/>
  <c r="C10" i="10"/>
  <c r="C11" i="10"/>
  <c r="O79" i="10"/>
  <c r="O80" i="10" s="1"/>
  <c r="D79" i="10"/>
  <c r="D80" i="10" s="1"/>
  <c r="F80" i="10" s="1"/>
  <c r="E79" i="10"/>
  <c r="E80" i="10" s="1"/>
  <c r="I79" i="10"/>
  <c r="I80" i="10" s="1"/>
  <c r="J79" i="10"/>
  <c r="J80" i="10" s="1"/>
  <c r="T79" i="10"/>
  <c r="T80" i="10" s="1"/>
  <c r="C68" i="10"/>
  <c r="C69" i="10"/>
  <c r="C70" i="10"/>
  <c r="C71" i="10"/>
  <c r="C72" i="10"/>
  <c r="C73" i="10"/>
  <c r="C74" i="10"/>
  <c r="C67" i="10"/>
  <c r="H53" i="10"/>
  <c r="H54" i="10"/>
  <c r="H55" i="10"/>
  <c r="H56" i="10"/>
  <c r="H57" i="10"/>
  <c r="H52" i="10"/>
  <c r="C53" i="10"/>
  <c r="C54" i="10"/>
  <c r="C55" i="10"/>
  <c r="C56" i="10"/>
  <c r="C57" i="10"/>
  <c r="C52" i="10"/>
  <c r="M53" i="10"/>
  <c r="M54" i="10"/>
  <c r="M55" i="10"/>
  <c r="M56" i="10"/>
  <c r="M57" i="10"/>
  <c r="M52" i="10"/>
  <c r="M46" i="10"/>
  <c r="M47" i="10"/>
  <c r="M48" i="10"/>
  <c r="M49" i="10"/>
  <c r="M45" i="10"/>
  <c r="H46" i="10"/>
  <c r="H47" i="10"/>
  <c r="H48" i="10"/>
  <c r="H49" i="10"/>
  <c r="H45" i="10"/>
  <c r="C46" i="10"/>
  <c r="C47" i="10"/>
  <c r="C48" i="10"/>
  <c r="C49" i="10"/>
  <c r="C45" i="10"/>
  <c r="D50" i="10"/>
  <c r="E50" i="10"/>
  <c r="I50" i="10"/>
  <c r="J50" i="10"/>
  <c r="N50" i="10"/>
  <c r="O50" i="10"/>
  <c r="S50" i="10"/>
  <c r="T50" i="10"/>
  <c r="D58" i="10"/>
  <c r="F58" i="10" s="1"/>
  <c r="E58" i="10"/>
  <c r="I58" i="10"/>
  <c r="J58" i="10"/>
  <c r="N58" i="10"/>
  <c r="O58" i="10"/>
  <c r="T58" i="10"/>
  <c r="D43" i="10"/>
  <c r="E43" i="10"/>
  <c r="I43" i="10"/>
  <c r="J43" i="10"/>
  <c r="N43" i="10"/>
  <c r="O43" i="10"/>
  <c r="M32" i="10"/>
  <c r="M33" i="10"/>
  <c r="M34" i="10"/>
  <c r="M31" i="10"/>
  <c r="H32" i="10"/>
  <c r="H33" i="10"/>
  <c r="H34" i="10"/>
  <c r="H31" i="10"/>
  <c r="C32" i="10"/>
  <c r="C33" i="10"/>
  <c r="C34" i="10"/>
  <c r="C31" i="10"/>
  <c r="M78" i="10"/>
  <c r="M77" i="10"/>
  <c r="H78" i="10"/>
  <c r="H77" i="10"/>
  <c r="C78" i="10"/>
  <c r="C77" i="10"/>
  <c r="D75" i="10"/>
  <c r="E75" i="10"/>
  <c r="I75" i="10"/>
  <c r="J75" i="10"/>
  <c r="O75" i="10"/>
  <c r="M68" i="10"/>
  <c r="M69" i="10"/>
  <c r="M70" i="10"/>
  <c r="M71" i="10"/>
  <c r="M72" i="10"/>
  <c r="M73" i="10"/>
  <c r="M74" i="10"/>
  <c r="M67" i="10"/>
  <c r="M62" i="10"/>
  <c r="H68" i="10"/>
  <c r="H69" i="10"/>
  <c r="H70" i="10"/>
  <c r="H71" i="10"/>
  <c r="H72" i="10"/>
  <c r="H73" i="10"/>
  <c r="H74" i="10"/>
  <c r="H67" i="10"/>
  <c r="M63" i="10"/>
  <c r="M64" i="10"/>
  <c r="H63" i="10"/>
  <c r="H64" i="10"/>
  <c r="H62" i="10"/>
  <c r="D65" i="10"/>
  <c r="F65" i="10" s="1"/>
  <c r="C63" i="10"/>
  <c r="C64" i="10"/>
  <c r="C62" i="10"/>
  <c r="N65" i="10"/>
  <c r="O65" i="10"/>
  <c r="I65" i="10"/>
  <c r="J65" i="10"/>
  <c r="E65" i="10"/>
  <c r="H82" i="10"/>
  <c r="H83" i="10"/>
  <c r="H84" i="10"/>
  <c r="H85" i="10"/>
  <c r="N86" i="10"/>
  <c r="P86" i="10" s="1"/>
  <c r="Q86" i="10" s="1"/>
  <c r="I86" i="10"/>
  <c r="D86" i="10"/>
  <c r="M83" i="10"/>
  <c r="M84" i="10"/>
  <c r="M85" i="10"/>
  <c r="M82" i="10"/>
  <c r="C85" i="10"/>
  <c r="C84" i="10"/>
  <c r="C83" i="10"/>
  <c r="C82" i="10"/>
  <c r="H38" i="10"/>
  <c r="H39" i="10"/>
  <c r="H40" i="10"/>
  <c r="H41" i="10"/>
  <c r="H42" i="10"/>
  <c r="H37" i="10"/>
  <c r="M38" i="10"/>
  <c r="M39" i="10"/>
  <c r="M40" i="10"/>
  <c r="M41" i="10"/>
  <c r="M42" i="10"/>
  <c r="M37" i="10"/>
  <c r="C38" i="10"/>
  <c r="C39" i="10"/>
  <c r="C40" i="10"/>
  <c r="C41" i="10"/>
  <c r="C42" i="10"/>
  <c r="C37" i="10"/>
  <c r="C20" i="10"/>
  <c r="C21" i="10"/>
  <c r="C22" i="10"/>
  <c r="C23" i="10"/>
  <c r="C24" i="10"/>
  <c r="C25" i="10"/>
  <c r="C26" i="10"/>
  <c r="H20" i="10"/>
  <c r="H21" i="10"/>
  <c r="H22" i="10"/>
  <c r="H23" i="10"/>
  <c r="H24" i="10"/>
  <c r="H25" i="10"/>
  <c r="H26" i="10"/>
  <c r="H19" i="10"/>
  <c r="C19" i="10"/>
  <c r="C16" i="10"/>
  <c r="C15" i="10"/>
  <c r="B8" i="11" l="1"/>
  <c r="C8" i="11"/>
  <c r="B12" i="11"/>
  <c r="C12" i="11"/>
  <c r="H12" i="11"/>
  <c r="I12" i="11"/>
  <c r="I8" i="11"/>
  <c r="H8" i="11"/>
  <c r="O10" i="11"/>
  <c r="N10" i="11"/>
  <c r="B10" i="11"/>
  <c r="C10" i="11"/>
  <c r="B11" i="11"/>
  <c r="C11" i="11"/>
  <c r="I11" i="11"/>
  <c r="H11" i="11"/>
  <c r="I7" i="11"/>
  <c r="H7" i="11"/>
  <c r="N6" i="11"/>
  <c r="O6" i="11"/>
  <c r="O9" i="11"/>
  <c r="N9" i="11"/>
  <c r="B9" i="11"/>
  <c r="C9" i="11"/>
  <c r="E14" i="11"/>
  <c r="V14" i="11"/>
  <c r="C14" i="11"/>
  <c r="U14" i="11" s="1"/>
  <c r="B14" i="11"/>
  <c r="T14" i="11" s="1"/>
  <c r="I10" i="11"/>
  <c r="H10" i="11"/>
  <c r="O12" i="11"/>
  <c r="N12" i="11"/>
  <c r="O8" i="11"/>
  <c r="N8" i="11"/>
  <c r="B7" i="11"/>
  <c r="C7" i="11"/>
  <c r="D13" i="11"/>
  <c r="H6" i="11"/>
  <c r="I6" i="11"/>
  <c r="U6" i="11" s="1"/>
  <c r="I9" i="11"/>
  <c r="H9" i="11"/>
  <c r="N11" i="11"/>
  <c r="O11" i="11"/>
  <c r="O7" i="11"/>
  <c r="N7" i="11"/>
  <c r="R77" i="10"/>
  <c r="R82" i="10"/>
  <c r="Q73" i="10"/>
  <c r="P75" i="10"/>
  <c r="Q75" i="10" s="1"/>
  <c r="Q67" i="10"/>
  <c r="Q69" i="10"/>
  <c r="R72" i="10"/>
  <c r="Q71" i="10"/>
  <c r="R70" i="10"/>
  <c r="R83" i="10"/>
  <c r="R88" i="10"/>
  <c r="R26" i="10"/>
  <c r="I13" i="11"/>
  <c r="G6" i="11"/>
  <c r="G67" i="10"/>
  <c r="G71" i="10"/>
  <c r="G83" i="10"/>
  <c r="F13" i="10"/>
  <c r="G13" i="10" s="1"/>
  <c r="F75" i="10"/>
  <c r="G37" i="10"/>
  <c r="G56" i="10"/>
  <c r="G69" i="10"/>
  <c r="G85" i="10"/>
  <c r="G63" i="10"/>
  <c r="F43" i="10"/>
  <c r="F50" i="10"/>
  <c r="G33" i="10"/>
  <c r="G38" i="10"/>
  <c r="G42" i="10"/>
  <c r="G82" i="10"/>
  <c r="G20" i="10"/>
  <c r="G31" i="10"/>
  <c r="G49" i="10"/>
  <c r="G57" i="10"/>
  <c r="G74" i="10"/>
  <c r="G22" i="10"/>
  <c r="G26" i="10"/>
  <c r="G32" i="10"/>
  <c r="G39" i="10"/>
  <c r="G47" i="10"/>
  <c r="G54" i="10"/>
  <c r="G72" i="10"/>
  <c r="G78" i="10"/>
  <c r="G24" i="10"/>
  <c r="G52" i="10"/>
  <c r="G53" i="10"/>
  <c r="L12" i="10"/>
  <c r="G19" i="10"/>
  <c r="G23" i="10"/>
  <c r="G40" i="10"/>
  <c r="G45" i="10"/>
  <c r="G55" i="10"/>
  <c r="G64" i="10"/>
  <c r="G70" i="10"/>
  <c r="F79" i="10"/>
  <c r="G84" i="10"/>
  <c r="L11" i="10"/>
  <c r="K13" i="10"/>
  <c r="L13" i="10" s="1"/>
  <c r="C65" i="10"/>
  <c r="G65" i="10" s="1"/>
  <c r="M75" i="10"/>
  <c r="H79" i="10"/>
  <c r="C79" i="10"/>
  <c r="M50" i="10"/>
  <c r="M43" i="10"/>
  <c r="C58" i="10"/>
  <c r="G58" i="10" s="1"/>
  <c r="M79" i="10"/>
  <c r="M58" i="10"/>
  <c r="H58" i="10"/>
  <c r="H50" i="10"/>
  <c r="C50" i="10"/>
  <c r="G50" i="10" s="1"/>
  <c r="H43" i="10"/>
  <c r="C43" i="10"/>
  <c r="G43" i="10" s="1"/>
  <c r="M65" i="10"/>
  <c r="C75" i="10"/>
  <c r="G75" i="10" s="1"/>
  <c r="H75" i="10"/>
  <c r="H65" i="10"/>
  <c r="C35" i="10"/>
  <c r="H86" i="10"/>
  <c r="O35" i="10"/>
  <c r="N35" i="10"/>
  <c r="M35" i="10"/>
  <c r="O27" i="10"/>
  <c r="N27" i="10"/>
  <c r="M27" i="10"/>
  <c r="O17" i="10"/>
  <c r="N17" i="10"/>
  <c r="M17" i="10"/>
  <c r="O13" i="10"/>
  <c r="N13" i="10"/>
  <c r="M13" i="10"/>
  <c r="E86" i="10"/>
  <c r="F86" i="10" s="1"/>
  <c r="G86" i="10" s="1"/>
  <c r="J35" i="10"/>
  <c r="I35" i="10"/>
  <c r="H35" i="10"/>
  <c r="E35" i="10"/>
  <c r="D35" i="10"/>
  <c r="J27" i="10"/>
  <c r="I27" i="10"/>
  <c r="K27" i="10" s="1"/>
  <c r="H27" i="10"/>
  <c r="E27" i="10"/>
  <c r="D27" i="10"/>
  <c r="C27" i="10"/>
  <c r="J17" i="10"/>
  <c r="I17" i="10"/>
  <c r="K17" i="10" s="1"/>
  <c r="L17" i="10" s="1"/>
  <c r="H17" i="10"/>
  <c r="E17" i="10"/>
  <c r="D17" i="10"/>
  <c r="C17" i="10"/>
  <c r="H13" i="10"/>
  <c r="C13" i="10"/>
  <c r="F13" i="11"/>
  <c r="X12" i="11"/>
  <c r="S12" i="11"/>
  <c r="M12" i="11"/>
  <c r="X11" i="11"/>
  <c r="X10" i="11"/>
  <c r="S10" i="11"/>
  <c r="M10" i="11"/>
  <c r="X9" i="11"/>
  <c r="S9" i="11"/>
  <c r="S6" i="11"/>
  <c r="M6" i="11"/>
  <c r="D20" i="4"/>
  <c r="E20" i="4"/>
  <c r="C20" i="4"/>
  <c r="D6" i="4"/>
  <c r="E6" i="4"/>
  <c r="C6" i="4"/>
  <c r="E197" i="5"/>
  <c r="F197" i="5"/>
  <c r="D197" i="5"/>
  <c r="E4" i="5"/>
  <c r="F4" i="5"/>
  <c r="D4" i="5"/>
  <c r="F195" i="1"/>
  <c r="E195" i="1"/>
  <c r="D195" i="1"/>
  <c r="D187" i="1"/>
  <c r="F187" i="1"/>
  <c r="E187" i="1"/>
  <c r="G24" i="4"/>
  <c r="G23" i="4"/>
  <c r="G22" i="4"/>
  <c r="I15" i="1"/>
  <c r="I25" i="1"/>
  <c r="I35" i="1"/>
  <c r="I45" i="1"/>
  <c r="I57" i="1"/>
  <c r="I67" i="1"/>
  <c r="I77" i="1"/>
  <c r="I87" i="1"/>
  <c r="I99" i="1"/>
  <c r="I109" i="1"/>
  <c r="I119" i="1"/>
  <c r="I129" i="1"/>
  <c r="I141" i="1"/>
  <c r="I151" i="1"/>
  <c r="I161" i="1"/>
  <c r="I171" i="1"/>
  <c r="I178" i="1"/>
  <c r="D205" i="1"/>
  <c r="G174" i="1"/>
  <c r="H200" i="1"/>
  <c r="D199" i="5"/>
  <c r="C8" i="4" s="1"/>
  <c r="E205" i="5"/>
  <c r="D14" i="4" s="1"/>
  <c r="F205" i="5"/>
  <c r="E14" i="4" s="1"/>
  <c r="E204" i="5"/>
  <c r="F204" i="5"/>
  <c r="E13" i="4" s="1"/>
  <c r="E203" i="5"/>
  <c r="D12" i="4" s="1"/>
  <c r="F203" i="5"/>
  <c r="E12" i="4" s="1"/>
  <c r="E202" i="5"/>
  <c r="F202" i="5"/>
  <c r="E11" i="4" s="1"/>
  <c r="E201" i="5"/>
  <c r="D10" i="4" s="1"/>
  <c r="F201" i="5"/>
  <c r="E10" i="4" s="1"/>
  <c r="E200" i="5"/>
  <c r="D9" i="4" s="1"/>
  <c r="F200" i="5"/>
  <c r="E9" i="4" s="1"/>
  <c r="D201" i="5"/>
  <c r="C10" i="4" s="1"/>
  <c r="D202" i="5"/>
  <c r="D203" i="5"/>
  <c r="D204" i="5"/>
  <c r="D205" i="5"/>
  <c r="D200" i="5"/>
  <c r="C9" i="4" s="1"/>
  <c r="E199" i="5"/>
  <c r="F199" i="5"/>
  <c r="E8" i="4" s="1"/>
  <c r="D151" i="1"/>
  <c r="E151" i="1"/>
  <c r="E153" i="5" s="1"/>
  <c r="G175" i="1"/>
  <c r="G176" i="1"/>
  <c r="G177" i="1"/>
  <c r="G167" i="1"/>
  <c r="G170" i="1"/>
  <c r="G169" i="1"/>
  <c r="G168" i="1"/>
  <c r="G166" i="1"/>
  <c r="G165" i="1"/>
  <c r="G164" i="1"/>
  <c r="G163" i="1"/>
  <c r="G160" i="1"/>
  <c r="G159" i="1"/>
  <c r="G158" i="1"/>
  <c r="G157" i="1"/>
  <c r="G156" i="1"/>
  <c r="G155" i="1"/>
  <c r="G154" i="1"/>
  <c r="G153" i="1"/>
  <c r="G150" i="1"/>
  <c r="G149" i="1"/>
  <c r="G148" i="1"/>
  <c r="G147" i="1"/>
  <c r="G146" i="1"/>
  <c r="G145" i="1"/>
  <c r="G144" i="1"/>
  <c r="G143" i="1"/>
  <c r="G140" i="1"/>
  <c r="G139" i="1"/>
  <c r="G138" i="1"/>
  <c r="G137" i="1"/>
  <c r="G136" i="1"/>
  <c r="G135" i="1"/>
  <c r="G134" i="1"/>
  <c r="G133" i="1"/>
  <c r="G128" i="1"/>
  <c r="G127" i="1"/>
  <c r="G126" i="1"/>
  <c r="G125" i="1"/>
  <c r="G124" i="1"/>
  <c r="G123" i="1"/>
  <c r="G122" i="1"/>
  <c r="G121" i="1"/>
  <c r="G118" i="1"/>
  <c r="G117" i="1"/>
  <c r="G116" i="1"/>
  <c r="G115" i="1"/>
  <c r="G114" i="1"/>
  <c r="G113" i="1"/>
  <c r="G112" i="1"/>
  <c r="G111" i="1"/>
  <c r="G108" i="1"/>
  <c r="G107" i="1"/>
  <c r="G106" i="1"/>
  <c r="G105" i="1"/>
  <c r="G104" i="1"/>
  <c r="G103" i="1"/>
  <c r="G102" i="1"/>
  <c r="G101" i="1"/>
  <c r="G98" i="1"/>
  <c r="G97" i="1"/>
  <c r="G96" i="1"/>
  <c r="G95" i="1"/>
  <c r="G94" i="1"/>
  <c r="G93" i="1"/>
  <c r="G92" i="1"/>
  <c r="G91" i="1"/>
  <c r="G86" i="1"/>
  <c r="G85" i="1"/>
  <c r="G84" i="1"/>
  <c r="G83" i="1"/>
  <c r="G82" i="1"/>
  <c r="G81" i="1"/>
  <c r="G80" i="1"/>
  <c r="G79" i="1"/>
  <c r="G76" i="1"/>
  <c r="G75" i="1"/>
  <c r="G74" i="1"/>
  <c r="G73" i="1"/>
  <c r="G72" i="1"/>
  <c r="G71" i="1"/>
  <c r="G70" i="1"/>
  <c r="G69" i="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29" i="1"/>
  <c r="G28" i="1"/>
  <c r="G27" i="1"/>
  <c r="G18" i="1"/>
  <c r="G19" i="1"/>
  <c r="G20" i="1"/>
  <c r="G21" i="1"/>
  <c r="G22" i="1"/>
  <c r="G23" i="1"/>
  <c r="G24" i="1"/>
  <c r="G17" i="1"/>
  <c r="G8" i="1"/>
  <c r="G9" i="1"/>
  <c r="G10" i="1"/>
  <c r="G11" i="1"/>
  <c r="G12" i="1"/>
  <c r="G13" i="1"/>
  <c r="G14" i="1"/>
  <c r="G7" i="1"/>
  <c r="F194" i="5"/>
  <c r="E194" i="5"/>
  <c r="D194" i="5"/>
  <c r="G193" i="5"/>
  <c r="G192" i="5"/>
  <c r="G191" i="5"/>
  <c r="G190" i="5"/>
  <c r="G189" i="5"/>
  <c r="G188" i="5"/>
  <c r="G187" i="5"/>
  <c r="E178" i="1"/>
  <c r="E186" i="5" s="1"/>
  <c r="F178" i="1"/>
  <c r="F186" i="5" s="1"/>
  <c r="D178" i="1"/>
  <c r="D186" i="5" s="1"/>
  <c r="D8" i="4"/>
  <c r="G154" i="5"/>
  <c r="G155" i="5"/>
  <c r="G156" i="5"/>
  <c r="G157" i="5"/>
  <c r="G158" i="5"/>
  <c r="G159" i="5"/>
  <c r="G160" i="5"/>
  <c r="D161" i="5"/>
  <c r="G161" i="5" s="1"/>
  <c r="E161" i="5"/>
  <c r="F161" i="5"/>
  <c r="G165" i="5"/>
  <c r="G166" i="5"/>
  <c r="G167" i="5"/>
  <c r="G168" i="5"/>
  <c r="G169" i="5"/>
  <c r="G170" i="5"/>
  <c r="G171" i="5"/>
  <c r="D172" i="5"/>
  <c r="E172" i="5"/>
  <c r="F172" i="5"/>
  <c r="G172" i="5" s="1"/>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5" i="5" s="1"/>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D13" i="4"/>
  <c r="G150" i="5"/>
  <c r="E171" i="1"/>
  <c r="E175" i="5" s="1"/>
  <c r="F171" i="1"/>
  <c r="F175" i="5" s="1"/>
  <c r="E161" i="1"/>
  <c r="E164" i="5" s="1"/>
  <c r="F161" i="1"/>
  <c r="F164" i="5" s="1"/>
  <c r="F151" i="1"/>
  <c r="F153" i="5" s="1"/>
  <c r="E141" i="1"/>
  <c r="E142" i="5" s="1"/>
  <c r="F141" i="1"/>
  <c r="F142" i="5" s="1"/>
  <c r="E129" i="1"/>
  <c r="E130" i="5" s="1"/>
  <c r="F129" i="1"/>
  <c r="F130" i="5" s="1"/>
  <c r="E119" i="1"/>
  <c r="E119" i="5" s="1"/>
  <c r="F119" i="1"/>
  <c r="F119" i="5" s="1"/>
  <c r="E109" i="1"/>
  <c r="E108" i="5" s="1"/>
  <c r="F109" i="1"/>
  <c r="F108" i="5" s="1"/>
  <c r="E99" i="1"/>
  <c r="F99" i="1"/>
  <c r="F97" i="5" s="1"/>
  <c r="E87" i="1"/>
  <c r="E85" i="5" s="1"/>
  <c r="F87" i="1"/>
  <c r="F85" i="5" s="1"/>
  <c r="E77" i="1"/>
  <c r="E74" i="5" s="1"/>
  <c r="F77" i="1"/>
  <c r="F74" i="5" s="1"/>
  <c r="E67" i="1"/>
  <c r="E63" i="5" s="1"/>
  <c r="F67" i="1"/>
  <c r="F63" i="5"/>
  <c r="E57" i="1"/>
  <c r="E52" i="5" s="1"/>
  <c r="F57" i="1"/>
  <c r="F52" i="5" s="1"/>
  <c r="E45" i="1"/>
  <c r="E40" i="5" s="1"/>
  <c r="F45" i="1"/>
  <c r="F40" i="5" s="1"/>
  <c r="E35" i="1"/>
  <c r="E29" i="5" s="1"/>
  <c r="F35" i="1"/>
  <c r="F29" i="5" s="1"/>
  <c r="E25" i="1"/>
  <c r="E18" i="5" s="1"/>
  <c r="F25" i="1"/>
  <c r="F18" i="5" s="1"/>
  <c r="D25" i="1"/>
  <c r="D18" i="5" s="1"/>
  <c r="F15" i="1"/>
  <c r="F7" i="5" s="1"/>
  <c r="E15" i="1"/>
  <c r="E7" i="5" s="1"/>
  <c r="E97" i="5"/>
  <c r="D171" i="1"/>
  <c r="D175" i="5" s="1"/>
  <c r="D161" i="1"/>
  <c r="D164" i="5" s="1"/>
  <c r="D153" i="5"/>
  <c r="D141" i="1"/>
  <c r="D142" i="5" s="1"/>
  <c r="D129" i="1"/>
  <c r="D130" i="5" s="1"/>
  <c r="D119" i="1"/>
  <c r="D119" i="5" s="1"/>
  <c r="D109" i="1"/>
  <c r="D108" i="5" s="1"/>
  <c r="D99" i="1"/>
  <c r="D97" i="5" s="1"/>
  <c r="D87" i="1"/>
  <c r="D85" i="5" s="1"/>
  <c r="D77" i="1"/>
  <c r="D74" i="5" s="1"/>
  <c r="D67" i="1"/>
  <c r="D63" i="5" s="1"/>
  <c r="D57" i="1"/>
  <c r="D52" i="5" s="1"/>
  <c r="D45" i="1"/>
  <c r="D40" i="5" s="1"/>
  <c r="D35" i="1"/>
  <c r="D29" i="5" s="1"/>
  <c r="D15" i="1"/>
  <c r="D7" i="5" s="1"/>
  <c r="F14" i="11" l="1"/>
  <c r="X13" i="11"/>
  <c r="T7" i="11"/>
  <c r="B13" i="11"/>
  <c r="U15" i="11"/>
  <c r="U9" i="11"/>
  <c r="O13" i="11"/>
  <c r="O15" i="11" s="1"/>
  <c r="U10" i="11"/>
  <c r="U12" i="11"/>
  <c r="H13" i="11"/>
  <c r="T6" i="11"/>
  <c r="T9" i="11"/>
  <c r="Y9" i="11" s="1"/>
  <c r="N13" i="11"/>
  <c r="N15" i="11" s="1"/>
  <c r="T10" i="11"/>
  <c r="V10" i="11" s="1"/>
  <c r="T12" i="11"/>
  <c r="G13" i="11"/>
  <c r="D15" i="11"/>
  <c r="V13" i="11"/>
  <c r="V15" i="11" s="1"/>
  <c r="U11" i="11"/>
  <c r="U8" i="11"/>
  <c r="U7" i="11"/>
  <c r="C13" i="11"/>
  <c r="U13" i="11" s="1"/>
  <c r="T11" i="11"/>
  <c r="V11" i="11" s="1"/>
  <c r="T8" i="11"/>
  <c r="V8" i="11" s="1"/>
  <c r="L27" i="10"/>
  <c r="F17" i="10"/>
  <c r="F35" i="10"/>
  <c r="G35" i="10" s="1"/>
  <c r="G79" i="10"/>
  <c r="G17" i="10"/>
  <c r="F27" i="10"/>
  <c r="G27" i="10" s="1"/>
  <c r="M59" i="10"/>
  <c r="C80" i="10"/>
  <c r="G80" i="10" s="1"/>
  <c r="H80" i="10"/>
  <c r="C59" i="10"/>
  <c r="H59" i="10"/>
  <c r="C28" i="10"/>
  <c r="J86" i="10"/>
  <c r="K86" i="10" s="1"/>
  <c r="N59" i="10"/>
  <c r="I59" i="10"/>
  <c r="M28" i="10"/>
  <c r="J28" i="10"/>
  <c r="E28" i="10"/>
  <c r="J59" i="10"/>
  <c r="H28" i="10"/>
  <c r="E59" i="10"/>
  <c r="O28" i="10"/>
  <c r="O59" i="10"/>
  <c r="D28" i="10"/>
  <c r="F28" i="10" s="1"/>
  <c r="N28" i="10"/>
  <c r="I28" i="10"/>
  <c r="D59" i="10"/>
  <c r="F59" i="10" s="1"/>
  <c r="G59" i="10" s="1"/>
  <c r="Y10" i="11"/>
  <c r="R14" i="11"/>
  <c r="R15" i="11" s="1"/>
  <c r="Y12" i="11"/>
  <c r="W15" i="11"/>
  <c r="F15" i="11"/>
  <c r="M9" i="11"/>
  <c r="S13" i="11"/>
  <c r="F206" i="5"/>
  <c r="F207" i="5" s="1"/>
  <c r="G205" i="5"/>
  <c r="G204" i="5"/>
  <c r="G71" i="5"/>
  <c r="G60" i="5"/>
  <c r="G15" i="5"/>
  <c r="C14" i="4"/>
  <c r="F14" i="4" s="1"/>
  <c r="G116" i="5"/>
  <c r="C13" i="4"/>
  <c r="G201" i="5"/>
  <c r="G200" i="5"/>
  <c r="G199" i="5"/>
  <c r="G202" i="5"/>
  <c r="F10" i="4"/>
  <c r="G194" i="5"/>
  <c r="F9" i="4"/>
  <c r="F13" i="4"/>
  <c r="F8" i="4"/>
  <c r="G183" i="5"/>
  <c r="G26" i="5"/>
  <c r="H35" i="1"/>
  <c r="H171" i="1"/>
  <c r="G130" i="5"/>
  <c r="G153" i="5"/>
  <c r="H57" i="1"/>
  <c r="G52" i="5"/>
  <c r="G164" i="5"/>
  <c r="G93" i="5"/>
  <c r="G175" i="5"/>
  <c r="G37" i="5"/>
  <c r="G82" i="5"/>
  <c r="G127" i="5"/>
  <c r="E189" i="1"/>
  <c r="E190" i="1" s="1"/>
  <c r="E191" i="1" s="1"/>
  <c r="E199" i="1" s="1"/>
  <c r="D24" i="4" s="1"/>
  <c r="G48" i="5"/>
  <c r="G15" i="1"/>
  <c r="G35" i="1"/>
  <c r="G45" i="1"/>
  <c r="G57" i="1"/>
  <c r="G77" i="1"/>
  <c r="H87" i="1"/>
  <c r="H119" i="1"/>
  <c r="G129" i="1"/>
  <c r="H141" i="1"/>
  <c r="G151" i="1"/>
  <c r="G161" i="1"/>
  <c r="G171" i="1"/>
  <c r="H15" i="1"/>
  <c r="G25" i="1"/>
  <c r="C40" i="6"/>
  <c r="D43" i="6" s="1"/>
  <c r="G74" i="5"/>
  <c r="G63" i="5"/>
  <c r="D206" i="5"/>
  <c r="D207" i="5" s="1"/>
  <c r="D208" i="5" s="1"/>
  <c r="G138" i="5"/>
  <c r="G85" i="5"/>
  <c r="G7" i="5"/>
  <c r="H25" i="1"/>
  <c r="I202" i="1"/>
  <c r="G203" i="5"/>
  <c r="E206" i="5"/>
  <c r="E207" i="5" s="1"/>
  <c r="E208" i="5" s="1"/>
  <c r="H67" i="1"/>
  <c r="C18" i="6"/>
  <c r="D25" i="6" s="1"/>
  <c r="H99" i="1"/>
  <c r="G97" i="5"/>
  <c r="H178" i="1"/>
  <c r="G109" i="1"/>
  <c r="G186" i="5"/>
  <c r="G178" i="1"/>
  <c r="G29" i="5"/>
  <c r="G18" i="5"/>
  <c r="G40" i="5"/>
  <c r="G119" i="5"/>
  <c r="E15" i="4"/>
  <c r="G142" i="5"/>
  <c r="F189" i="1"/>
  <c r="C12" i="4"/>
  <c r="F12" i="4" s="1"/>
  <c r="C7" i="6"/>
  <c r="C11" i="4"/>
  <c r="D11" i="4"/>
  <c r="D15" i="4" s="1"/>
  <c r="H129" i="1"/>
  <c r="G119" i="1"/>
  <c r="H109" i="1"/>
  <c r="G141" i="1"/>
  <c r="C29" i="6"/>
  <c r="H45" i="1"/>
  <c r="G99" i="1"/>
  <c r="G87" i="1"/>
  <c r="H77" i="1"/>
  <c r="G67" i="1"/>
  <c r="G108" i="5"/>
  <c r="H151" i="1"/>
  <c r="H161" i="1"/>
  <c r="D189" i="1"/>
  <c r="Y11" i="11" l="1"/>
  <c r="V12" i="11"/>
  <c r="T13" i="11"/>
  <c r="T15" i="11" s="1"/>
  <c r="C15" i="11"/>
  <c r="B15" i="11"/>
  <c r="V6" i="11"/>
  <c r="Y6" i="11"/>
  <c r="V7" i="11"/>
  <c r="V9" i="11"/>
  <c r="X14" i="11"/>
  <c r="X15" i="11" s="1"/>
  <c r="Y15" i="11" s="1"/>
  <c r="L86" i="10"/>
  <c r="S14" i="11"/>
  <c r="Q15" i="11"/>
  <c r="G28" i="10"/>
  <c r="H81" i="10"/>
  <c r="O81" i="10"/>
  <c r="H87" i="10"/>
  <c r="I81" i="10"/>
  <c r="C87" i="10"/>
  <c r="E87" i="10"/>
  <c r="E89" i="10" s="1"/>
  <c r="J81" i="10"/>
  <c r="J87" i="10" s="1"/>
  <c r="L28" i="10"/>
  <c r="Y13" i="11"/>
  <c r="M14" i="11"/>
  <c r="G14" i="11"/>
  <c r="M13" i="11"/>
  <c r="J15" i="11"/>
  <c r="E15" i="11"/>
  <c r="F208" i="5"/>
  <c r="G206" i="5"/>
  <c r="G207" i="5" s="1"/>
  <c r="G208" i="5" s="1"/>
  <c r="E198" i="1"/>
  <c r="D23" i="4" s="1"/>
  <c r="E197" i="1"/>
  <c r="D22" i="4" s="1"/>
  <c r="D45" i="6"/>
  <c r="D23" i="6"/>
  <c r="D46" i="6"/>
  <c r="D44" i="6"/>
  <c r="D22" i="6"/>
  <c r="D47" i="6"/>
  <c r="D21" i="6"/>
  <c r="D24" i="6"/>
  <c r="D35" i="6"/>
  <c r="D34" i="6"/>
  <c r="D36" i="6"/>
  <c r="D32" i="6"/>
  <c r="D33" i="6"/>
  <c r="F11" i="4"/>
  <c r="C15" i="4"/>
  <c r="F190" i="1"/>
  <c r="F191" i="1" s="1"/>
  <c r="E16" i="4"/>
  <c r="E17" i="4" s="1"/>
  <c r="D190" i="1"/>
  <c r="D191" i="1" s="1"/>
  <c r="G189" i="1"/>
  <c r="D16" i="4"/>
  <c r="D17" i="4" s="1"/>
  <c r="D14" i="6"/>
  <c r="D13" i="6"/>
  <c r="D12" i="6"/>
  <c r="D10" i="6"/>
  <c r="D11" i="6"/>
  <c r="D202" i="1"/>
  <c r="Y14" i="11" l="1"/>
  <c r="I15" i="11"/>
  <c r="H15" i="11"/>
  <c r="P89" i="10"/>
  <c r="P87" i="10"/>
  <c r="Q87" i="10" s="1"/>
  <c r="I87" i="10"/>
  <c r="K81" i="10"/>
  <c r="F87" i="10"/>
  <c r="G87" i="10" s="1"/>
  <c r="G81" i="10"/>
  <c r="M87" i="10"/>
  <c r="Q88" i="10" s="1"/>
  <c r="H88" i="10"/>
  <c r="C88" i="10"/>
  <c r="G88" i="10" s="1"/>
  <c r="G15" i="11"/>
  <c r="S15" i="11"/>
  <c r="E200" i="1"/>
  <c r="D25" i="4" s="1"/>
  <c r="C19" i="6"/>
  <c r="C41" i="6"/>
  <c r="F198" i="1"/>
  <c r="E23" i="4" s="1"/>
  <c r="F197" i="1"/>
  <c r="F199" i="1"/>
  <c r="E24" i="4" s="1"/>
  <c r="D199" i="1"/>
  <c r="D198" i="1"/>
  <c r="D197" i="1"/>
  <c r="C16" i="4"/>
  <c r="C17" i="4" s="1"/>
  <c r="F15" i="4"/>
  <c r="G190" i="1"/>
  <c r="G191" i="1" s="1"/>
  <c r="D206" i="1" s="1"/>
  <c r="I203" i="1"/>
  <c r="C30" i="6"/>
  <c r="C8" i="6"/>
  <c r="I89" i="10" l="1"/>
  <c r="K87" i="10"/>
  <c r="L81" i="10"/>
  <c r="M89" i="10"/>
  <c r="Q89" i="10" s="1"/>
  <c r="H89" i="10"/>
  <c r="C89" i="10"/>
  <c r="D89" i="10"/>
  <c r="F89" i="10" s="1"/>
  <c r="M15" i="11"/>
  <c r="D203" i="1"/>
  <c r="C22" i="4"/>
  <c r="D200" i="1"/>
  <c r="C25" i="4" s="1"/>
  <c r="G197" i="1"/>
  <c r="C24" i="4"/>
  <c r="G199" i="1"/>
  <c r="F24" i="4" s="1"/>
  <c r="F200" i="1"/>
  <c r="E25" i="4" s="1"/>
  <c r="E22" i="4"/>
  <c r="C23" i="4"/>
  <c r="G198" i="1"/>
  <c r="F23" i="4" s="1"/>
  <c r="F16" i="4"/>
  <c r="F17" i="4" s="1"/>
  <c r="L87" i="10" l="1"/>
  <c r="G89" i="10"/>
  <c r="F22" i="4"/>
  <c r="G200" i="1"/>
  <c r="F2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tc={3D8C419D-02A2-44B6-AB61-C99946EE002A}</author>
  </authors>
  <commentList>
    <comment ref="B110"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Hi Evelyn - for the other constitution making prodoc we had agreed that UNDP will manage the grants to partners will this still be the case for this prodoc, if yes, feel free to include the grant amount for all partners under this output under UNDP.</t>
      </text>
    </comment>
  </commentList>
</comments>
</file>

<file path=xl/sharedStrings.xml><?xml version="1.0" encoding="utf-8"?>
<sst xmlns="http://schemas.openxmlformats.org/spreadsheetml/2006/main" count="1097" uniqueCount="727">
  <si>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</si>
  <si>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</si>
  <si>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</si>
  <si>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</si>
  <si>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</si>
  <si>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UNDP</t>
  </si>
  <si>
    <t>UN Women</t>
  </si>
  <si>
    <t>UNESCO</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</si>
  <si>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</si>
  <si>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</si>
  <si>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</si>
  <si>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</si>
  <si>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</si>
  <si>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</si>
  <si>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The R-TGoNU establishes inclusive and functional constitutional making mechanisms for developing a permanent constitution peacefully</t>
  </si>
  <si>
    <t>Output 1.1:</t>
  </si>
  <si>
    <t>A law guiding the constitution making process is developed and enacted</t>
  </si>
  <si>
    <t>Activity 1.1.1:</t>
  </si>
  <si>
    <t>Provide technical &amp; comparative analysis on laws guiding CMP</t>
  </si>
  <si>
    <t>Activity 1.1.2:</t>
  </si>
  <si>
    <t>Translate, print and dissminate 2,500 copies of the law</t>
  </si>
  <si>
    <t>Activity 1.1.3:</t>
  </si>
  <si>
    <t>Activity 1.1.4</t>
  </si>
  <si>
    <t>Activity 1.1.5</t>
  </si>
  <si>
    <t>Activity 1.1.6</t>
  </si>
  <si>
    <t>Activity 1.1.7</t>
  </si>
  <si>
    <t>Activity 1.1.8</t>
  </si>
  <si>
    <t>Output Total</t>
  </si>
  <si>
    <t>Output 1.2:</t>
  </si>
  <si>
    <t xml:space="preserve">The MOJCA and Ministerial Task Force on Chapter VI R-ARCSS coordinates and facilitates the establishment of constitution making mechanisms  </t>
  </si>
  <si>
    <t>Activity 1.2.1</t>
  </si>
  <si>
    <t>Faciliate &amp; support coordination activities of Task Force</t>
  </si>
  <si>
    <t>Activity 1.2.2</t>
  </si>
  <si>
    <t>Provide technical advice/faciliate appointments to RNCRC, CDC, NCC</t>
  </si>
  <si>
    <t>Activity 1.2.3</t>
  </si>
  <si>
    <t>Activity 1.2.4</t>
  </si>
  <si>
    <t>Activity 1.2.5</t>
  </si>
  <si>
    <t>Activity 1.2.6</t>
  </si>
  <si>
    <t>Activity 1.2.7</t>
  </si>
  <si>
    <t>Activity 1.2.8</t>
  </si>
  <si>
    <t>Output 1.3:</t>
  </si>
  <si>
    <t xml:space="preserve">The capacities of constitution making mechanisms to perform their mandated roles regarding constitution-making are strengthened </t>
  </si>
  <si>
    <t>Activity 1.3.1</t>
  </si>
  <si>
    <t>Activity 1.3.2</t>
  </si>
  <si>
    <t>Activity 1.3.3</t>
  </si>
  <si>
    <t>Activity 1.3.4</t>
  </si>
  <si>
    <t>Provide equipment, furniture and tools for R-NCRC and CDC</t>
  </si>
  <si>
    <t>Activity 1.3.5</t>
  </si>
  <si>
    <t>Train members and staff of R-NCRC and NCC and other critical institutions involved in the cmp like the Gender Committee and the Women's Parliamentary caucus on a gender reponsive, rights based and conflict sensitive CMP</t>
  </si>
  <si>
    <t>Activity 1.3.6</t>
  </si>
  <si>
    <t>Activity 1.3.7</t>
  </si>
  <si>
    <t>Deployment of Senior Gender Advisers to support the work of the constitution making institutions including the R-NCRC and NCC</t>
  </si>
  <si>
    <t>Activity 1.3.8</t>
  </si>
  <si>
    <t>Facilitate learning exchange opportunities for women leaders engaged in the cmp with countries that have undergone gender-sensitive cmp within the region.</t>
  </si>
  <si>
    <t>Output 1.4:</t>
  </si>
  <si>
    <t>Activity 1.4.1</t>
  </si>
  <si>
    <t>Activity 1.4.2</t>
  </si>
  <si>
    <t>Activity 1.4.3</t>
  </si>
  <si>
    <t>Activity 1.4.4</t>
  </si>
  <si>
    <t>Activity 1.4.5</t>
  </si>
  <si>
    <t>Activity 1.4.6</t>
  </si>
  <si>
    <t>Activity 1.4.7</t>
  </si>
  <si>
    <t>Activity 1.4.8</t>
  </si>
  <si>
    <t xml:space="preserve">OUTCOME 2: </t>
  </si>
  <si>
    <t>Constitution-making mechanisms and key non state actors implement gender-responsive, inclusive, people-driven and participatory processes for building consensus around the substance of the permanent constitution</t>
  </si>
  <si>
    <t>Outcome 2.1</t>
  </si>
  <si>
    <t xml:space="preserve">The R-NCRC is supported to undertake inclusive and gender responsive public consultations with nonstate actors and receive public submissions   </t>
  </si>
  <si>
    <t>Activity 2.1.1</t>
  </si>
  <si>
    <t>Support 10 R-NCRC organised public consultations at national and state level</t>
  </si>
  <si>
    <t>Activity 2.1.2</t>
  </si>
  <si>
    <t>Provide technical support to drafting the R-NCRC synsthised report on public consultations</t>
  </si>
  <si>
    <t>Activity 2.1.3</t>
  </si>
  <si>
    <t>Support editing, typesetting and  printing of public consultations report</t>
  </si>
  <si>
    <t>Activity 2.1.4</t>
  </si>
  <si>
    <t>Support women-specific consultations with the R-NCRC at national and sub-national levels</t>
  </si>
  <si>
    <t>Activity 2.1.5</t>
  </si>
  <si>
    <t>Activity 2.1.6</t>
  </si>
  <si>
    <t>Activity 2.1.7</t>
  </si>
  <si>
    <t>Activity 2.1.8</t>
  </si>
  <si>
    <t>Output 2.2</t>
  </si>
  <si>
    <t>Dialogues, mediated negotiations and broad-based consensus building on the content of the permanent constitution are facilitated with key stakeholders</t>
  </si>
  <si>
    <t>Activity 2.2.1</t>
  </si>
  <si>
    <t>Commission 5 position papers on judicial indepence, HRs, elections, land governance, federalism with key stakeholder groups</t>
  </si>
  <si>
    <t>Activity 2.2.2</t>
  </si>
  <si>
    <t>Support 10 sub national dialogues for youth, displaced groups and tradditional leaders</t>
  </si>
  <si>
    <t>Activity 2.2.3</t>
  </si>
  <si>
    <t>Activity 2.2.4</t>
  </si>
  <si>
    <t xml:space="preserve">Commission of position papers with women providing comparative analysis on areas/issues of concern/ contention from a gender-perspective during the cmp </t>
  </si>
  <si>
    <t>Activity 2.2.5</t>
  </si>
  <si>
    <t xml:space="preserve">Development, Validation and Publicizing of the South Sudan Women’s Charter </t>
  </si>
  <si>
    <t>Activity 2.2.6</t>
  </si>
  <si>
    <t>Activity 2.2.7</t>
  </si>
  <si>
    <t>Activity 2.2.8</t>
  </si>
  <si>
    <t>Output 2.3</t>
  </si>
  <si>
    <t xml:space="preserve">The Constitution Drafting Committee (CDC) drafts a gender responsive and human rights compliant constitutional text consistent with the R-ARCSS  </t>
  </si>
  <si>
    <t>Activity 2.3.1</t>
  </si>
  <si>
    <t>Train members of the CDC on their role and drafting skills</t>
  </si>
  <si>
    <t>Activity 2.3.2</t>
  </si>
  <si>
    <t xml:space="preserve">Produce position papers to inform the drafting of the constituion text (ref to Output </t>
  </si>
  <si>
    <t>Activity 2.3.3</t>
  </si>
  <si>
    <t>Activity 2.3.4</t>
  </si>
  <si>
    <t>Activity 2.3.5</t>
  </si>
  <si>
    <t xml:space="preserve">Offer training to members of the CDC on gender-sensitivity and responsiveness in drafting </t>
  </si>
  <si>
    <t>Activity 2.3.6</t>
  </si>
  <si>
    <t>Activity 2.3.7</t>
  </si>
  <si>
    <t>Activity 2.3.8</t>
  </si>
  <si>
    <t>Output 2.4</t>
  </si>
  <si>
    <t>The National Constitutional Conference (NCC) debates and adopts the final draft constitutional text to be submitted to the Constituent Assembly for final adoption</t>
  </si>
  <si>
    <t>Activity 2.4.1</t>
  </si>
  <si>
    <t xml:space="preserve">Convene 5 workshops to prepare youth, CSO, displaced groups, tradditonal and faith based delegates to NCC </t>
  </si>
  <si>
    <t>Activity 2.4.2</t>
  </si>
  <si>
    <t>Facilitate the PSC to carry out its mandate</t>
  </si>
  <si>
    <t>Activity 2.4.3</t>
  </si>
  <si>
    <t>Provide technical support to the NCC</t>
  </si>
  <si>
    <t>Activity 2.4.4</t>
  </si>
  <si>
    <t xml:space="preserve">Support the logistical/operations of the NCC to organise debates on draft text </t>
  </si>
  <si>
    <t>Activity 2.4.5</t>
  </si>
  <si>
    <t xml:space="preserve">Convene women delegates attending the NCC to support their preparation and strategize for the NCC </t>
  </si>
  <si>
    <t>Activity 2.4.6</t>
  </si>
  <si>
    <t>Support advocacy meetings for women delegates with other stakeholders at the NCC to support buy-in for the women's position</t>
  </si>
  <si>
    <t>Activity 2.4.7</t>
  </si>
  <si>
    <t>Activity 2.4.8</t>
  </si>
  <si>
    <t xml:space="preserve">OUTCOME 3: </t>
  </si>
  <si>
    <t xml:space="preserve">Communities/public have access to information to build awareness, understanding of and support for the constitution making process through strengthened media, CSOs and local outreaches </t>
  </si>
  <si>
    <t>Output 3.1</t>
  </si>
  <si>
    <t xml:space="preserve">Civic education campaigns on all constitutional issues are implemented and aligned with conflict sensitive, gender and locally contextualized principles </t>
  </si>
  <si>
    <t>Activity 3.1.1</t>
  </si>
  <si>
    <t>Activity 3.1.2</t>
  </si>
  <si>
    <t>Activity 3.1.3</t>
  </si>
  <si>
    <t>Develop and support specific civic education materials and awareness campaigns for women and on women's issues</t>
  </si>
  <si>
    <t>Activity 3.1.4</t>
  </si>
  <si>
    <t>Activity 3.1.5</t>
  </si>
  <si>
    <t>Activity 3.1.6</t>
  </si>
  <si>
    <t>Activity 3.1.7</t>
  </si>
  <si>
    <t>Activity 3.1.8</t>
  </si>
  <si>
    <t>Output 3.2:</t>
  </si>
  <si>
    <t>Media organisations deliver well informed, accurate and gender sensitive reporting on the constitution making process</t>
  </si>
  <si>
    <t>Activity 3.2.1</t>
  </si>
  <si>
    <t>Activity 3.2.2</t>
  </si>
  <si>
    <t>Activity 3.2.3</t>
  </si>
  <si>
    <t>Train and support community radio stations to produce, package and air programmes on Consitutuional issues</t>
  </si>
  <si>
    <t>Activity 3.2.4</t>
  </si>
  <si>
    <t>support training and mentorship  of journalists on conflict sensitive, gender reporting ethics and accurate reporting</t>
  </si>
  <si>
    <t>Activity 3.2.5</t>
  </si>
  <si>
    <t>Strengthen media institutions and  extend support to ensure safety of journalists during the Consitution making process and support development of a sfaety guide for journalists</t>
  </si>
  <si>
    <t>Activity 3.2.6</t>
  </si>
  <si>
    <t>Support 10 women and youth listner clubs attached to community radios to promote community listnership and contribution to Consitutuional issues</t>
  </si>
  <si>
    <t>Activity 3.2.7</t>
  </si>
  <si>
    <t>Train representatives from consitutuional making bodies and committees/commissions on the role of the media during the consititutional making process to grant journalists have access to accurate information</t>
  </si>
  <si>
    <t>Activity 3.2.8</t>
  </si>
  <si>
    <t>Output 3.3</t>
  </si>
  <si>
    <t xml:space="preserve">CSOs are strengthened to carry out civic education and promote public participation in national and state level constitution making debates </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</si>
  <si>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</si>
  <si>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</si>
  <si>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</si>
  <si>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</si>
  <si>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</si>
  <si>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</si>
  <si>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</si>
  <si>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</si>
  <si>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</si>
  <si>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</si>
  <si>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</si>
  <si>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</si>
  <si>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</si>
  <si>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</si>
  <si>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</si>
  <si>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</si>
  <si>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</si>
  <si>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</si>
  <si>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</si>
  <si>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</si>
  <si>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</si>
  <si>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</si>
  <si>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</si>
  <si>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</si>
  <si>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</si>
  <si>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</si>
  <si>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</si>
  <si>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</si>
  <si>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</si>
  <si>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</si>
  <si>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</si>
  <si>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</si>
  <si>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</si>
  <si>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</si>
  <si>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</si>
  <si>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</si>
  <si>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</si>
  <si>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</si>
  <si>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</si>
  <si>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</si>
  <si>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</si>
  <si>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</si>
  <si>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</si>
  <si>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</si>
  <si>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</si>
  <si>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</si>
  <si>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</si>
  <si>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</si>
  <si>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</si>
  <si>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</si>
  <si>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</si>
  <si>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</si>
  <si>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</si>
  <si>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</si>
  <si>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</si>
  <si>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UNDP: UN Women; UNESCO</t>
  </si>
  <si>
    <t>Additional operational costs</t>
  </si>
  <si>
    <t>UNDP (DPC, communications, HACT)</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</si>
  <si>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</si>
  <si>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</si>
  <si>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</si>
  <si>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</si>
  <si>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</si>
  <si>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</si>
  <si>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</si>
  <si>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</si>
  <si>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</si>
  <si>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</si>
  <si>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</si>
  <si>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</si>
  <si>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</si>
  <si>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</si>
  <si>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</si>
  <si>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</si>
  <si>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</si>
  <si>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</si>
  <si>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</si>
  <si>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</si>
  <si>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</si>
  <si>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</si>
  <si>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</si>
  <si>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</si>
  <si>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</si>
  <si>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</si>
  <si>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</si>
  <si>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</si>
  <si>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</si>
  <si>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</si>
  <si>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</si>
  <si>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</si>
  <si>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</si>
  <si>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</si>
  <si>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</si>
  <si>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</si>
  <si>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</si>
  <si>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</si>
  <si>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</si>
  <si>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</si>
  <si>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</si>
  <si>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</si>
  <si>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</si>
  <si>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</si>
  <si>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</si>
  <si>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</si>
  <si>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</si>
  <si>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</si>
  <si>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</si>
  <si>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</si>
  <si>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</si>
  <si>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</si>
  <si>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</si>
  <si>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</si>
  <si>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</si>
  <si>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</si>
  <si>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</si>
  <si>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</si>
  <si>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</si>
  <si>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</si>
  <si>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</si>
  <si>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</si>
  <si>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</si>
  <si>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</si>
  <si>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</si>
  <si>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</si>
  <si>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</si>
  <si>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</si>
  <si>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</si>
  <si>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</si>
  <si>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</si>
  <si>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</si>
  <si>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</si>
  <si>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</si>
  <si>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</si>
  <si>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</si>
  <si>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</si>
  <si>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</si>
  <si>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</si>
  <si>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</si>
  <si>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</si>
  <si>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</si>
  <si>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</si>
  <si>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</si>
  <si>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</si>
  <si>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</si>
  <si>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</si>
  <si>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</si>
  <si>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</si>
  <si>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</si>
  <si>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</si>
  <si>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</si>
  <si>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</si>
  <si>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</si>
  <si>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</si>
  <si>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</si>
  <si>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</si>
  <si>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</si>
  <si>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</si>
  <si>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</si>
  <si>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</si>
  <si>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</si>
  <si>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</si>
  <si>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</si>
  <si>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</si>
  <si>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</si>
  <si>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</si>
  <si>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</si>
  <si>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</si>
  <si>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</si>
  <si>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</si>
  <si>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</si>
  <si>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</si>
  <si>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</si>
  <si>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</si>
  <si>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</si>
  <si>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</si>
  <si>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</si>
  <si>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</si>
  <si>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</si>
  <si>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</si>
  <si>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</si>
  <si>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</si>
  <si>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</si>
  <si>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</si>
  <si>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</si>
  <si>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</si>
  <si>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</si>
  <si>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</si>
  <si>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</si>
  <si>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</si>
  <si>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</si>
  <si>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</si>
  <si>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</si>
  <si>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</si>
  <si>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</si>
  <si>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</si>
  <si>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</si>
  <si>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</si>
  <si>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</si>
  <si>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</si>
  <si>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</si>
  <si>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</si>
  <si>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</si>
  <si>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</si>
  <si>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</si>
  <si>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</si>
  <si>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</si>
  <si>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</si>
  <si>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</si>
  <si>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</si>
  <si>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</si>
  <si>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</si>
  <si>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</si>
  <si>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</si>
  <si>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</si>
  <si>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</si>
  <si>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</si>
  <si>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</si>
  <si>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</si>
  <si>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</si>
  <si>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</si>
  <si>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</si>
  <si>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</si>
  <si>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</si>
  <si>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</si>
  <si>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</si>
  <si>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</si>
  <si>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</si>
  <si>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</si>
  <si>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</si>
  <si>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</si>
  <si>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</si>
  <si>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</si>
  <si>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</si>
  <si>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</si>
  <si>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</si>
  <si>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</si>
  <si>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</si>
  <si>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</si>
  <si>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</si>
  <si>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</si>
  <si>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</si>
  <si>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</si>
  <si>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</si>
  <si>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</si>
  <si>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</si>
  <si>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</si>
  <si>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</si>
  <si>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</si>
  <si>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</si>
  <si>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</si>
  <si>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</si>
  <si>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</si>
  <si>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</si>
  <si>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</si>
  <si>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</si>
  <si>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</si>
  <si>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</si>
  <si>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</si>
  <si>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</si>
  <si>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</si>
  <si>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</si>
  <si>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</si>
  <si>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</si>
  <si>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</si>
  <si>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</si>
  <si>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</si>
  <si>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</si>
  <si>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</si>
  <si>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</si>
  <si>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</si>
  <si>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</si>
  <si>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</si>
  <si>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</si>
  <si>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</si>
  <si>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</si>
  <si>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</si>
  <si>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</si>
  <si>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</si>
  <si>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</si>
  <si>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</si>
  <si>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</si>
  <si>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</si>
  <si>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</si>
  <si>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</si>
  <si>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</si>
  <si>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</si>
  <si>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</si>
  <si>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</si>
  <si>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</si>
  <si>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</si>
  <si>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</si>
  <si>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</si>
  <si>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</si>
  <si>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</si>
  <si>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</si>
  <si>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</si>
  <si>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</si>
  <si>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</si>
  <si>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</si>
  <si>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</si>
  <si>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</si>
  <si>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</si>
  <si>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</si>
  <si>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</si>
  <si>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</si>
  <si>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</si>
  <si>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</si>
  <si>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</si>
  <si>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</si>
  <si>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</si>
  <si>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</si>
  <si>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</si>
  <si>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</si>
  <si>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</si>
  <si>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</si>
  <si>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</si>
  <si>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</si>
  <si>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</si>
  <si>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</si>
  <si>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</si>
  <si>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</si>
  <si>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</si>
  <si>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</si>
  <si>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</si>
  <si>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</si>
  <si>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</si>
  <si>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</si>
  <si>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</si>
  <si>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</si>
  <si>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</si>
  <si>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</si>
  <si>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</si>
  <si>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</si>
  <si>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</si>
  <si>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</si>
  <si>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</si>
  <si>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</si>
  <si>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</si>
  <si>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</si>
  <si>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</si>
  <si>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</si>
  <si>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</si>
  <si>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</si>
  <si>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</si>
  <si>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</si>
  <si>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</si>
  <si>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</si>
  <si>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</si>
  <si>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</si>
  <si>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</si>
  <si>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</si>
  <si>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</si>
  <si>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</si>
  <si>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</si>
  <si>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</si>
  <si>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</si>
  <si>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</si>
  <si>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</si>
  <si>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</si>
  <si>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</si>
  <si>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</si>
  <si>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</si>
  <si>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</si>
  <si>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</si>
  <si>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</si>
  <si>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</si>
  <si>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</si>
  <si>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</si>
  <si>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</si>
  <si>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</si>
  <si>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</si>
  <si>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</si>
  <si>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</si>
  <si>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</si>
  <si>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</si>
  <si>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</si>
  <si>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</si>
  <si>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</si>
  <si>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</si>
  <si>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</si>
  <si>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</si>
  <si>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</si>
  <si>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</si>
  <si>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</si>
  <si>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</si>
  <si>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</si>
  <si>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</si>
  <si>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</si>
  <si>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</si>
  <si>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</si>
  <si>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</si>
  <si>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</si>
  <si>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</si>
  <si>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</si>
  <si>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</si>
  <si>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</si>
  <si>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</si>
  <si>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</si>
  <si>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</si>
  <si>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</si>
  <si>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</si>
  <si>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</si>
  <si>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</si>
  <si>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</si>
  <si>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</si>
  <si>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</si>
  <si>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</si>
  <si>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</si>
  <si>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</si>
  <si>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</si>
  <si>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</si>
  <si>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</si>
  <si>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</si>
  <si>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</si>
  <si>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</si>
  <si>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</si>
  <si>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</si>
  <si>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</si>
  <si>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</si>
  <si>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</si>
  <si>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</si>
  <si>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</si>
  <si>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</si>
  <si>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</si>
  <si>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</si>
  <si>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</si>
  <si>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</si>
  <si>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</si>
  <si>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</si>
  <si>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</si>
  <si>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</si>
  <si>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</si>
  <si>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</si>
  <si>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</si>
  <si>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</si>
  <si>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</si>
  <si>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</si>
  <si>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</si>
  <si>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</si>
  <si>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</si>
  <si>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</si>
  <si>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</si>
  <si>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</si>
  <si>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</si>
  <si>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</si>
  <si>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</si>
  <si>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</si>
  <si>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</si>
  <si>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</si>
  <si>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</si>
  <si>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</si>
  <si>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</si>
  <si>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</si>
  <si>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</si>
  <si>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</si>
  <si>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</si>
  <si>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</si>
  <si>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</si>
  <si>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</si>
  <si>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</si>
  <si>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</si>
  <si>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</si>
  <si>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</si>
  <si>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 xml:space="preserve">Advocacy and review of bill to include 35% women representation </t>
  </si>
  <si>
    <t>Deploy a Human Rights expert to the R-NCRC to strengthen human rights mainstreaming in the CMP</t>
  </si>
  <si>
    <t xml:space="preserve">Support the logistical/operations of the CDC to draft and finalise the constitution text </t>
  </si>
  <si>
    <t>Workshops include female youth, displaced groups, tradditional and faith based delegates</t>
  </si>
  <si>
    <t>Capacity buliding trainings will ensure equal representation of women and men and training modules will include topics on promotion of gender equality in and through the media</t>
  </si>
  <si>
    <t>Female journalists will be prioritised during the project period with special modules developed to tackle safety of female journalists and gender desks established at media houses to continue with the ensuring safety of female journalists</t>
  </si>
  <si>
    <t>Empahsis will be placed on strengthening and training the exisitng women listner clubs and equipping them with equipment and skills to ensure inreased particpation  and engagement from listners ( both women and men)</t>
  </si>
  <si>
    <t xml:space="preserve">Trainings will include modules on gender senstivity by leaders as they interact with the media. Equal represenation will be ensured during the training sessions </t>
  </si>
  <si>
    <t xml:space="preserve">Ensure that the discussions of the Task Force address gender equality and the females participate </t>
  </si>
  <si>
    <t xml:space="preserve">Ensure the asessment benchmarks and report/recommendations that are gender sensitive and women members of the NCRC are consulted </t>
  </si>
  <si>
    <t>Support the development of rules of procedure for R-NCRC, CDC and NCC</t>
  </si>
  <si>
    <t>Advice provided will include gender sensitive rules of procedure</t>
  </si>
  <si>
    <t xml:space="preserve">Train women represented on these bodies. Training will include sessions on gender equality and women's empowerment   </t>
  </si>
  <si>
    <t xml:space="preserve">Address women's rights and gender equality concerns. Human Rights expert will have expertise on gender equality and women's empowerment </t>
  </si>
  <si>
    <t xml:space="preserve">Public consultations include women. Discussions will be held on women's rights, gender equality and women's empowerment  </t>
  </si>
  <si>
    <t xml:space="preserve">Report on public consultations shows the level of women participation, and includes gender equality and concerns females raised. </t>
  </si>
  <si>
    <t xml:space="preserve">Ensure position papers address key issues on gender equality and women's rights, and propose gender mainstreaming across all policy issues in the constituiton </t>
  </si>
  <si>
    <t>Ensure equal representation of women/girls and men in the dialogues. Dialogues will be also discuss women's rights, gender equality and gender sensitive policy areas</t>
  </si>
  <si>
    <t xml:space="preserve">Training will include a session on gender equality and women's empowement </t>
  </si>
  <si>
    <t xml:space="preserve">Position papers focus on gender equality, women issues and gender sensitive papers </t>
  </si>
  <si>
    <t xml:space="preserve">Provide advise and lobby for women's rights, gender equality and gender mainstreaming in the final text </t>
  </si>
  <si>
    <t xml:space="preserve">Public education strategy is gender sensitive and includes programmes for women and topics addressing gender equality </t>
  </si>
  <si>
    <t xml:space="preserve">Civic education campaigns include topics on women's rights and gender equality. Ensure women and girls are a key target group  of the campaigns </t>
  </si>
  <si>
    <t xml:space="preserve">Equal represenation of men and women media professionals during trainings will be ensured and emphasis will be placed on enusirng women voices are covered and stories covered will reflect gender sensitivity. Topics will address gender equality </t>
  </si>
  <si>
    <t>Identify an expert who is also a gender expert. Mainstream gender equality and women's empowerment in the capacity building plan</t>
  </si>
  <si>
    <t>Ensure female staff receive material and other forms of support</t>
  </si>
  <si>
    <t>Editorials will pay attention and ensure gender equality is included in the report</t>
  </si>
  <si>
    <t xml:space="preserve">Community dialogues include women/girls participation. Topics on women's rights, gender equality and mainstreaming gender in policy area will be raised. </t>
  </si>
  <si>
    <t>Ensure equal representation of women/girls and men in the debates. Dialogues will be also discuss women's rights, gender equality and gender sensitive policy areas</t>
  </si>
  <si>
    <t xml:space="preserve">CSOs target women and girsl. Topics include gender equality and gender responsive constitutional text </t>
  </si>
  <si>
    <t>Training includes female youth and CSOs and topics on how to lobby and advocated for gender mainstreaming and equality in constitutional text</t>
  </si>
  <si>
    <t>Train youth faith based, traditional leaders and CSOs leaders on advocacy skills and how to engage the media in the context of the CMP</t>
  </si>
  <si>
    <t xml:space="preserve">Support the NCRC to develop a constitution making public education and engagment strategy </t>
  </si>
  <si>
    <t xml:space="preserve">Support R-NCRC led civic education campaigns at national and community level </t>
  </si>
  <si>
    <t xml:space="preserve">Support the youth to develop, publicise and submit youth focussed issues </t>
  </si>
  <si>
    <t xml:space="preserve">Youth position on Constitutional issues incude young females voices and issues on gender equality </t>
  </si>
  <si>
    <t xml:space="preserve">Provide grants to CSO to carry out local oureaches and public awareness on the process and critical constitutitonal issues </t>
  </si>
  <si>
    <t xml:space="preserve">Gender equality indicators will form part of the monitoring exercises and will inform gender responsive recommendations </t>
  </si>
  <si>
    <t xml:space="preserve">Gender equality indicators and parameters will include the basis for the final evaluation. Lessons learned and recommednations will include gender equality </t>
  </si>
  <si>
    <t xml:space="preserve">Provide advise will emphasize the identification of quality women to be appointed and monitor 35% women's representation in accordance with the CMP law </t>
  </si>
  <si>
    <t xml:space="preserve">Provide support to constitution making institutions for gendered constitution making building. Supported and guided for inclusion of women and gender equality provisions in the constitution. </t>
  </si>
  <si>
    <t>Lessons learned  from and with other countries that have undergone gender- sensitive CMP shared.</t>
  </si>
  <si>
    <t xml:space="preserve">Ensure women specific issues and views are identified and considered during consultations with the R-NCRC. </t>
  </si>
  <si>
    <t xml:space="preserve">Women Chater is publicised to women and public. </t>
  </si>
  <si>
    <t xml:space="preserve">training to members of the CDC on gender sensitve text in drafting. </t>
  </si>
  <si>
    <t xml:space="preserve">Common and collective position and strategies attained for women delegate for the NCC. </t>
  </si>
  <si>
    <t xml:space="preserve">Ensure common and collective actions on women issues with the stakeholders at NCC. </t>
  </si>
  <si>
    <t>Support formation and strengthening CSOs women led coalitions and agency to advocate  and lobby for women participation with corrective voice</t>
  </si>
  <si>
    <t>Ensure corrective voice advocating for women participation in the constitution making process.</t>
  </si>
  <si>
    <t xml:space="preserve">Ensure women led organisations and women received copies of the CMP law </t>
  </si>
  <si>
    <t>Advocate for a gender-sensitive and gender-responsive law is adopted</t>
  </si>
  <si>
    <t xml:space="preserve">Carry out a rapid assessment of the R-NCRC to identify capacity building support areas </t>
  </si>
  <si>
    <t>Deploy a Capacity Building expert to develop and implement a capacity building plan for the R-NCRC</t>
  </si>
  <si>
    <t xml:space="preserve">Enhance capacities of women leaders engaging with the media on the CMP including public speaking; press release writing, presentation </t>
  </si>
  <si>
    <t xml:space="preserve">Organise 10 community dialogues on CMP for diverse groups including IDPs </t>
  </si>
  <si>
    <t>Table 2 - PBF project budget by UN cost category</t>
  </si>
  <si>
    <t>Note: If this is a budget revision, insert extra columns to show budget changes.</t>
  </si>
  <si>
    <t>Category</t>
  </si>
  <si>
    <t>Amount Recipient  Agency - UNDP</t>
  </si>
  <si>
    <t xml:space="preserve">Amount Recipient Agency - UN Women </t>
  </si>
  <si>
    <t xml:space="preserve">Amount Recipient Agency - UNESCO </t>
  </si>
  <si>
    <t>Overall       Totals</t>
  </si>
  <si>
    <t>Overall Expenses</t>
  </si>
  <si>
    <t>Overall PO</t>
  </si>
  <si>
    <t>Overall Del (%)</t>
  </si>
  <si>
    <t>Total Project</t>
  </si>
  <si>
    <t>Expenses</t>
  </si>
  <si>
    <t>PO</t>
  </si>
  <si>
    <t>Delivery l (%)</t>
  </si>
  <si>
    <t>Expense</t>
  </si>
  <si>
    <t>Delivery  (%)</t>
  </si>
  <si>
    <t>Annex D - PBF project budget</t>
  </si>
  <si>
    <t>Table 1 - PBF project budget by Outcome, output and activity</t>
  </si>
  <si>
    <t>Outcome/ Output #</t>
  </si>
  <si>
    <t>Ooutput/Outcome Description</t>
  </si>
  <si>
    <t>% of budget per activity  allocated to Gender Equality and Women's Empowerment (GEWE) (if any):</t>
  </si>
  <si>
    <t>Any remarks (e.g. on types of inputs provided or budget justification, esp. for TA or travel costs)</t>
  </si>
  <si>
    <t>TOTAL FOR OUTCOME 1</t>
  </si>
  <si>
    <t>TOTAL FOR OUTCOME 2</t>
  </si>
  <si>
    <t>Personnel Costs</t>
  </si>
  <si>
    <t>General Operational Costs</t>
  </si>
  <si>
    <t>Monitoring and Evaluation Cost</t>
  </si>
  <si>
    <t>Independent Final Evaluation Cost</t>
  </si>
  <si>
    <t>Total For Other Costs</t>
  </si>
  <si>
    <t>SUB-TOTAL PROJECT COST</t>
  </si>
  <si>
    <t>Indirect Support Cost (7%)</t>
  </si>
  <si>
    <t>GRAND TOTAL PROJECT COST</t>
  </si>
  <si>
    <t xml:space="preserve">The R-TGoNU establishes inclusive and functional constitutional making mechanisms for developing a permanent constitution peacefully								</t>
  </si>
  <si>
    <t xml:space="preserve">Level of expenditure in USD (to provide at time of project progress reporting): UNDP    </t>
  </si>
  <si>
    <t>Commitments/PO in USD - UNDP</t>
  </si>
  <si>
    <t>Level of expenditure/PO in % to date-UNDP</t>
  </si>
  <si>
    <t xml:space="preserve">Level of expenditure in USD (to provide at time of project progress reporting): UN WOMEN </t>
  </si>
  <si>
    <t xml:space="preserve">Commitments/PO in USD - UN Women </t>
  </si>
  <si>
    <t>Level of expenditure/PO in % to date-UN WOMEN-June 2022</t>
  </si>
  <si>
    <r>
      <t>Budget by recipient organization in USD -</t>
    </r>
    <r>
      <rPr>
        <b/>
        <sz val="9"/>
        <color rgb="FFFF0000"/>
        <rFont val="Calibri"/>
        <family val="2"/>
        <scheme val="minor"/>
      </rPr>
      <t xml:space="preserve"> UNESCO</t>
    </r>
  </si>
  <si>
    <t>Level of expenditure in USD (to provide at time of project progress reporting): UNESCO</t>
  </si>
  <si>
    <t>Level of expenditure/PO in % to date UNESCO-June 2022</t>
  </si>
  <si>
    <t xml:space="preserve">Budget by recipient organization in USD - UNDP            </t>
  </si>
  <si>
    <t xml:space="preserve">Budget by recipient organization in USD - UN Women </t>
  </si>
  <si>
    <t>UNW WOMEN</t>
  </si>
  <si>
    <t xml:space="preserve">The R-NCRC is supported to undertake inclusive and gender responsive public consultations with nonstate actors and receive public submissions </t>
  </si>
  <si>
    <t xml:space="preserve">TOTAL FOR OUTCOME 3 </t>
  </si>
  <si>
    <t>TOTAL: OUTCOME 1 +OUTCOME 2+ OUTCOME 3</t>
  </si>
  <si>
    <t xml:space="preserve">Total Expenditure-UNDP </t>
  </si>
  <si>
    <t xml:space="preserve">Total Expenditure-UN-Women </t>
  </si>
  <si>
    <t>Total Expendiyure-UNESCO</t>
  </si>
  <si>
    <t>Commitments/PO in USD - UNESCO</t>
  </si>
  <si>
    <t>ALL Agencies Total per Ouctcome/Ooutput/Activity</t>
  </si>
  <si>
    <t>Tranche 1 (55%)</t>
  </si>
  <si>
    <t>Tranche 2 (45%)</t>
  </si>
  <si>
    <t>Overall Tranche 1 (55%)</t>
  </si>
  <si>
    <t>Overall Tranche 2 (45%)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</si>
</sst>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quot;$&quot;* #,##0.00_);_(&quot;$&quot;* \(#,##0.00\);_(&quot;$&quot;* &quot;-&quot;??_);_(@_)"/>
    <numFmt numFmtId="165" formatCode="_(* #,##0_);_(* \(#,##0\);_(* &quot;-&quot;??_);_(@_)"/>
  </numFmts>
  <fonts count="39"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color theme="1"/>
      <name val="Calibri"/>
      <family val="2"/>
    </font>
    <font>
      <sz val="12"/>
      <name val="Calibri"/>
      <family val="2"/>
      <scheme val="minor"/>
    </font>
    <font>
      <b/>
      <sz val="9"/>
      <color theme="1"/>
      <name val="Calibri"/>
      <family val="2"/>
      <scheme val="minor"/>
    </font>
    <font>
      <b/>
      <sz val="9"/>
      <color theme="1"/>
      <name val="Calibri"/>
      <family val="2"/>
    </font>
    <font>
      <b/>
      <sz val="10"/>
      <color theme="1"/>
      <name val="Calibri"/>
      <family val="2"/>
    </font>
    <font>
      <sz val="9"/>
      <name val="Calibri"/>
      <family val="2"/>
      <scheme val="minor"/>
    </font>
    <font>
      <sz val="9"/>
      <color rgb="FFFF0000"/>
      <name val="Calibri"/>
      <family val="2"/>
      <scheme val="minor"/>
    </font>
    <font>
      <b/>
      <sz val="9"/>
      <color rgb="FFFF0000"/>
      <name val="Calibri"/>
      <family val="2"/>
      <scheme val="minor"/>
    </font>
    <font>
      <sz val="9"/>
      <color theme="1"/>
      <name val="Times New Roman"/>
      <family val="1"/>
    </font>
    <font>
      <sz val="8"/>
      <name val="Calibri"/>
      <family val="2"/>
      <scheme val="minor"/>
    </font>
    <font>
      <b/>
      <sz val="9"/>
      <color theme="1"/>
      <name val="Times New Roman"/>
      <family val="1"/>
    </font>
    <font>
      <b/>
      <sz val="9"/>
      <color rgb="FF000000"/>
      <name val="Calibri"/>
      <family val="2"/>
      <scheme val="minor"/>
    </font>
    <font>
      <sz val="9"/>
      <color theme="1"/>
      <name val="Calibri"/>
      <family val="2"/>
    </font>
  </fonts>
  <fills count="1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theme="4" tint="0.79998168889431442"/>
        <bgColor indexed="64"/>
      </patternFill>
    </fill>
    <fill>
      <patternFill patternType="solid">
        <fgColor rgb="FFFFFF00"/>
        <bgColor indexed="64"/>
      </patternFill>
    </fill>
    <fill>
      <patternFill patternType="solid">
        <fgColor theme="7"/>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2"/>
        <bgColor indexed="64"/>
      </patternFill>
    </fill>
  </fills>
  <borders count="6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cellStyleXfs>
  <cellXfs count="495">
    <xf numFmtId="0" fontId="0" fillId="0" borderId="0" xfId="0"/>
    <xf numFmtId="0" fontId="0" fillId="0" borderId="0" xfId="0" applyBorder="1"/>
    <xf numFmtId="0" fontId="5" fillId="0" borderId="0" xfId="0" applyFont="1" applyFill="1" applyBorder="1" applyAlignment="1">
      <alignment vertical="center" wrapText="1"/>
    </xf>
    <xf numFmtId="0" fontId="5" fillId="0" borderId="0" xfId="0" applyFont="1" applyFill="1" applyBorder="1" applyAlignment="1" applyProtection="1">
      <alignment vertical="center" wrapText="1"/>
      <protection locked="0"/>
    </xf>
    <xf numFmtId="0" fontId="9" fillId="0" borderId="0" xfId="0" applyFont="1" applyFill="1" applyBorder="1" applyAlignment="1">
      <alignment vertical="center" wrapText="1"/>
    </xf>
    <xf numFmtId="0" fontId="5" fillId="3" borderId="0" xfId="0" applyFont="1" applyFill="1" applyBorder="1" applyAlignment="1" applyProtection="1">
      <alignment vertical="center" wrapText="1"/>
    </xf>
    <xf numFmtId="164" fontId="5" fillId="0" borderId="0" xfId="0" applyNumberFormat="1" applyFont="1" applyFill="1" applyBorder="1" applyAlignment="1">
      <alignment vertical="center" wrapText="1"/>
    </xf>
    <xf numFmtId="9" fontId="5" fillId="2" borderId="9" xfId="2" applyFont="1" applyFill="1" applyBorder="1" applyAlignment="1">
      <alignment vertical="center" wrapText="1"/>
    </xf>
    <xf numFmtId="0" fontId="5" fillId="2" borderId="12" xfId="0" applyFont="1" applyFill="1" applyBorder="1" applyAlignment="1">
      <alignment vertical="center" wrapText="1"/>
    </xf>
    <xf numFmtId="0" fontId="5" fillId="3" borderId="0" xfId="0" applyFont="1" applyFill="1" applyBorder="1" applyAlignment="1" applyProtection="1">
      <alignment vertical="center" wrapText="1"/>
      <protection locked="0"/>
    </xf>
    <xf numFmtId="164" fontId="13" fillId="0" borderId="0" xfId="1" applyFont="1" applyFill="1" applyBorder="1" applyAlignment="1" applyProtection="1">
      <alignment vertical="center" wrapText="1"/>
    </xf>
    <xf numFmtId="164" fontId="5" fillId="2" borderId="3" xfId="1" applyNumberFormat="1" applyFont="1" applyFill="1" applyBorder="1" applyAlignment="1" applyProtection="1">
      <alignment horizontal="center" vertical="center" wrapText="1"/>
    </xf>
    <xf numFmtId="164" fontId="10" fillId="3" borderId="0" xfId="1" applyFont="1" applyFill="1" applyBorder="1" applyAlignment="1" applyProtection="1">
      <alignment vertical="center" wrapText="1"/>
    </xf>
    <xf numFmtId="164" fontId="5" fillId="2" borderId="5" xfId="1" applyNumberFormat="1" applyFont="1" applyFill="1" applyBorder="1" applyAlignment="1" applyProtection="1">
      <alignment horizontal="center" vertical="center" wrapText="1"/>
    </xf>
    <xf numFmtId="0" fontId="5" fillId="2" borderId="8" xfId="0" applyFont="1" applyFill="1" applyBorder="1" applyAlignment="1">
      <alignment vertical="center" wrapText="1"/>
    </xf>
    <xf numFmtId="0" fontId="5" fillId="2" borderId="8" xfId="0" applyFont="1" applyFill="1" applyBorder="1" applyAlignment="1" applyProtection="1">
      <alignment vertical="center" wrapText="1"/>
    </xf>
    <xf numFmtId="0" fontId="5" fillId="2" borderId="12" xfId="0" applyFont="1" applyFill="1" applyBorder="1" applyAlignment="1" applyProtection="1">
      <alignment vertical="center" wrapText="1"/>
    </xf>
    <xf numFmtId="0" fontId="5" fillId="3" borderId="0" xfId="0" applyFont="1" applyFill="1" applyBorder="1" applyAlignment="1">
      <alignment vertical="center" wrapText="1"/>
    </xf>
    <xf numFmtId="164" fontId="5" fillId="3" borderId="0" xfId="0" applyNumberFormat="1" applyFont="1" applyFill="1" applyBorder="1" applyAlignment="1">
      <alignment vertical="center" wrapText="1"/>
    </xf>
    <xf numFmtId="0" fontId="0" fillId="3" borderId="0" xfId="0" applyFont="1" applyFill="1" applyBorder="1" applyAlignment="1">
      <alignment horizontal="center" vertical="center" wrapText="1"/>
    </xf>
    <xf numFmtId="0" fontId="16" fillId="0" borderId="0" xfId="0" applyFont="1" applyBorder="1" applyAlignment="1">
      <alignment wrapText="1"/>
    </xf>
    <xf numFmtId="0" fontId="17" fillId="0" borderId="0" xfId="0" applyFont="1" applyBorder="1" applyAlignment="1">
      <alignment wrapText="1"/>
    </xf>
    <xf numFmtId="0" fontId="0" fillId="0" borderId="0" xfId="0" applyFont="1" applyBorder="1" applyAlignment="1">
      <alignment wrapText="1"/>
    </xf>
    <xf numFmtId="0" fontId="0" fillId="3" borderId="0" xfId="0" applyFont="1" applyFill="1" applyBorder="1" applyAlignment="1">
      <alignment wrapText="1"/>
    </xf>
    <xf numFmtId="0" fontId="0" fillId="0" borderId="0" xfId="0" applyFont="1" applyFill="1" applyBorder="1" applyAlignment="1">
      <alignment wrapText="1"/>
    </xf>
    <xf numFmtId="9" fontId="5" fillId="3" borderId="0" xfId="2" applyFont="1" applyFill="1" applyBorder="1" applyAlignment="1">
      <alignment wrapText="1"/>
    </xf>
    <xf numFmtId="0" fontId="6" fillId="3" borderId="0" xfId="0" applyFont="1" applyFill="1" applyBorder="1" applyAlignment="1">
      <alignment horizontal="center" vertical="center" wrapText="1"/>
    </xf>
    <xf numFmtId="164" fontId="5" fillId="3" borderId="0" xfId="2" applyNumberFormat="1" applyFont="1" applyFill="1" applyBorder="1" applyAlignment="1">
      <alignment wrapText="1"/>
    </xf>
    <xf numFmtId="0" fontId="12" fillId="0" borderId="0" xfId="0" applyFont="1" applyFill="1" applyBorder="1" applyAlignment="1" applyProtection="1">
      <alignment horizontal="center" vertical="center" wrapText="1"/>
    </xf>
    <xf numFmtId="0" fontId="5" fillId="3" borderId="0" xfId="0" applyFont="1" applyFill="1" applyBorder="1" applyAlignment="1">
      <alignment horizontal="left" wrapText="1"/>
    </xf>
    <xf numFmtId="164" fontId="5" fillId="0" borderId="0" xfId="1" applyFont="1" applyFill="1" applyBorder="1" applyAlignment="1" applyProtection="1">
      <alignment vertical="center" wrapText="1"/>
    </xf>
    <xf numFmtId="164" fontId="5" fillId="0" borderId="0" xfId="1" applyFont="1" applyFill="1" applyBorder="1" applyAlignment="1" applyProtection="1">
      <alignment horizontal="center" vertical="center" wrapText="1"/>
    </xf>
    <xf numFmtId="0" fontId="9" fillId="2" borderId="3" xfId="0" applyFont="1" applyFill="1" applyBorder="1" applyAlignment="1" applyProtection="1">
      <alignment vertical="center" wrapText="1"/>
    </xf>
    <xf numFmtId="0" fontId="9" fillId="2" borderId="3" xfId="0" applyFont="1" applyFill="1" applyBorder="1" applyAlignment="1" applyProtection="1">
      <alignment vertical="center" wrapText="1"/>
      <protection locked="0"/>
    </xf>
    <xf numFmtId="0" fontId="8" fillId="0" borderId="0" xfId="0" applyFont="1" applyBorder="1" applyAlignment="1">
      <alignment wrapText="1"/>
    </xf>
    <xf numFmtId="0" fontId="8" fillId="3" borderId="0" xfId="0" applyFont="1" applyFill="1" applyBorder="1" applyAlignment="1">
      <alignment wrapText="1"/>
    </xf>
    <xf numFmtId="164" fontId="5" fillId="4" borderId="3" xfId="1" applyFont="1" applyFill="1" applyBorder="1" applyAlignment="1" applyProtection="1">
      <alignment wrapText="1"/>
    </xf>
    <xf numFmtId="0" fontId="8" fillId="0" borderId="0" xfId="0" applyFont="1" applyFill="1" applyBorder="1" applyAlignment="1">
      <alignment wrapText="1"/>
    </xf>
    <xf numFmtId="164" fontId="5" fillId="0" borderId="0" xfId="0" applyNumberFormat="1" applyFont="1" applyFill="1" applyBorder="1" applyAlignment="1">
      <alignment wrapText="1"/>
    </xf>
    <xf numFmtId="164" fontId="9" fillId="0" borderId="0" xfId="1" applyFont="1" applyFill="1" applyBorder="1" applyAlignment="1">
      <alignment horizontal="right" vertical="center" wrapText="1"/>
    </xf>
    <xf numFmtId="164" fontId="5" fillId="2" borderId="3" xfId="0" applyNumberFormat="1" applyFont="1" applyFill="1" applyBorder="1" applyAlignment="1">
      <alignment wrapText="1"/>
    </xf>
    <xf numFmtId="0" fontId="9" fillId="2" borderId="39" xfId="0" applyFont="1" applyFill="1" applyBorder="1" applyAlignment="1" applyProtection="1">
      <alignment vertical="center" wrapText="1"/>
    </xf>
    <xf numFmtId="164" fontId="5" fillId="2" borderId="39" xfId="0" applyNumberFormat="1" applyFont="1" applyFill="1" applyBorder="1" applyAlignment="1">
      <alignment wrapText="1"/>
    </xf>
    <xf numFmtId="0" fontId="5" fillId="2" borderId="13" xfId="0" applyFont="1" applyFill="1" applyBorder="1" applyAlignment="1">
      <alignment horizontal="left" wrapText="1"/>
    </xf>
    <xf numFmtId="164" fontId="5" fillId="2" borderId="13" xfId="0" applyNumberFormat="1" applyFont="1" applyFill="1" applyBorder="1" applyAlignment="1">
      <alignment horizontal="center" wrapText="1"/>
    </xf>
    <xf numFmtId="164" fontId="5" fillId="2" borderId="13" xfId="0" applyNumberFormat="1" applyFont="1" applyFill="1" applyBorder="1" applyAlignment="1">
      <alignment wrapText="1"/>
    </xf>
    <xf numFmtId="164" fontId="5" fillId="4" borderId="3" xfId="1" applyNumberFormat="1" applyFont="1" applyFill="1" applyBorder="1" applyAlignment="1">
      <alignment wrapText="1"/>
    </xf>
    <xf numFmtId="0" fontId="5" fillId="3" borderId="40" xfId="0" applyFont="1" applyFill="1" applyBorder="1" applyAlignment="1">
      <alignment horizontal="left" wrapText="1"/>
    </xf>
    <xf numFmtId="0" fontId="5" fillId="3" borderId="41" xfId="0" applyFont="1" applyFill="1" applyBorder="1" applyAlignment="1">
      <alignment horizontal="left" wrapText="1"/>
    </xf>
    <xf numFmtId="0" fontId="5" fillId="3" borderId="42" xfId="0" applyFont="1" applyFill="1" applyBorder="1" applyAlignment="1">
      <alignment horizontal="left" wrapText="1"/>
    </xf>
    <xf numFmtId="164" fontId="5" fillId="3" borderId="4" xfId="1" applyFont="1" applyFill="1" applyBorder="1" applyAlignment="1" applyProtection="1">
      <alignment wrapText="1"/>
    </xf>
    <xf numFmtId="164" fontId="5" fillId="3" borderId="1" xfId="1" applyNumberFormat="1" applyFont="1" applyFill="1" applyBorder="1" applyAlignment="1">
      <alignment wrapText="1"/>
    </xf>
    <xf numFmtId="164" fontId="5" fillId="3" borderId="2" xfId="0" applyNumberFormat="1" applyFont="1" applyFill="1" applyBorder="1" applyAlignment="1">
      <alignment wrapText="1"/>
    </xf>
    <xf numFmtId="164" fontId="5" fillId="3" borderId="1" xfId="1" applyFont="1" applyFill="1" applyBorder="1" applyAlignment="1" applyProtection="1">
      <alignment wrapText="1"/>
    </xf>
    <xf numFmtId="0" fontId="5" fillId="3" borderId="3" xfId="0" applyFont="1" applyFill="1" applyBorder="1" applyAlignment="1" applyProtection="1">
      <alignment horizontal="center" vertical="center" wrapText="1"/>
      <protection locked="0"/>
    </xf>
    <xf numFmtId="164" fontId="5" fillId="2" borderId="34" xfId="0" applyNumberFormat="1" applyFont="1" applyFill="1" applyBorder="1" applyAlignment="1">
      <alignment wrapText="1"/>
    </xf>
    <xf numFmtId="0" fontId="8" fillId="0" borderId="0" xfId="0" applyFont="1"/>
    <xf numFmtId="0" fontId="18" fillId="0" borderId="0" xfId="0" applyFont="1" applyAlignment="1"/>
    <xf numFmtId="49" fontId="0" fillId="0" borderId="0" xfId="0" applyNumberFormat="1"/>
    <xf numFmtId="0" fontId="18" fillId="0" borderId="0" xfId="0" applyFont="1" applyAlignment="1">
      <alignment vertical="center"/>
    </xf>
    <xf numFmtId="49" fontId="19" fillId="0" borderId="0" xfId="0" applyNumberFormat="1" applyFont="1" applyAlignment="1">
      <alignment horizontal="left"/>
    </xf>
    <xf numFmtId="49" fontId="19" fillId="0" borderId="0" xfId="0" applyNumberFormat="1" applyFont="1" applyAlignment="1">
      <alignment horizontal="left" wrapText="1"/>
    </xf>
    <xf numFmtId="49" fontId="19" fillId="0" borderId="0" xfId="0" applyNumberFormat="1" applyFont="1" applyFill="1" applyAlignment="1">
      <alignment horizontal="left" wrapText="1"/>
    </xf>
    <xf numFmtId="0" fontId="6" fillId="2" borderId="10" xfId="0" applyFont="1" applyFill="1" applyBorder="1" applyAlignment="1"/>
    <xf numFmtId="0" fontId="6" fillId="2" borderId="8" xfId="0" applyFont="1" applyFill="1" applyBorder="1"/>
    <xf numFmtId="0" fontId="6" fillId="2" borderId="3" xfId="0" applyFont="1" applyFill="1" applyBorder="1"/>
    <xf numFmtId="0" fontId="6" fillId="2" borderId="9" xfId="0" applyFont="1" applyFill="1" applyBorder="1" applyAlignment="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0" fontId="5" fillId="2" borderId="3" xfId="0" applyFont="1" applyFill="1" applyBorder="1" applyAlignment="1" applyProtection="1">
      <alignment vertical="center" wrapText="1"/>
    </xf>
    <xf numFmtId="0" fontId="5" fillId="2" borderId="8"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164" fontId="5" fillId="2" borderId="3" xfId="1" applyFont="1" applyFill="1" applyBorder="1" applyAlignment="1" applyProtection="1">
      <alignment vertical="center" wrapText="1"/>
    </xf>
    <xf numFmtId="164" fontId="5" fillId="2" borderId="4" xfId="1" applyFont="1" applyFill="1" applyBorder="1" applyAlignment="1" applyProtection="1">
      <alignment vertical="center" wrapText="1"/>
    </xf>
    <xf numFmtId="164" fontId="5" fillId="2" borderId="13" xfId="1" applyFont="1" applyFill="1" applyBorder="1" applyAlignment="1" applyProtection="1">
      <alignment vertical="center" wrapText="1"/>
    </xf>
    <xf numFmtId="9" fontId="5" fillId="2" borderId="14" xfId="2" applyFont="1" applyFill="1" applyBorder="1" applyAlignment="1" applyProtection="1">
      <alignment vertical="center" wrapText="1"/>
    </xf>
    <xf numFmtId="0" fontId="6" fillId="2" borderId="28" xfId="0" applyFont="1" applyFill="1" applyBorder="1" applyAlignment="1" applyProtection="1">
      <alignment horizontal="left" vertical="center" wrapText="1"/>
    </xf>
    <xf numFmtId="164" fontId="5" fillId="2" borderId="16" xfId="0" applyNumberFormat="1" applyFont="1" applyFill="1" applyBorder="1" applyAlignment="1" applyProtection="1">
      <alignment vertical="center" wrapText="1"/>
    </xf>
    <xf numFmtId="0" fontId="6" fillId="2" borderId="8" xfId="0" applyFont="1" applyFill="1" applyBorder="1" applyAlignment="1" applyProtection="1">
      <alignment horizontal="left" vertical="center" wrapText="1"/>
    </xf>
    <xf numFmtId="164" fontId="5"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164" fontId="5" fillId="2" borderId="3" xfId="1" applyFont="1" applyFill="1" applyBorder="1" applyAlignment="1" applyProtection="1">
      <alignment horizontal="center" vertical="center" wrapText="1"/>
    </xf>
    <xf numFmtId="164" fontId="5" fillId="2" borderId="14" xfId="1" applyFont="1" applyFill="1" applyBorder="1" applyAlignment="1" applyProtection="1">
      <alignment vertical="center" wrapText="1"/>
    </xf>
    <xf numFmtId="0" fontId="5" fillId="2" borderId="39" xfId="0" applyFont="1" applyFill="1" applyBorder="1" applyAlignment="1" applyProtection="1">
      <alignment vertical="center" wrapText="1"/>
    </xf>
    <xf numFmtId="0" fontId="5" fillId="4" borderId="3" xfId="0" applyFont="1" applyFill="1" applyBorder="1" applyAlignment="1" applyProtection="1">
      <alignment vertical="center" wrapText="1"/>
      <protection locked="0"/>
    </xf>
    <xf numFmtId="0" fontId="5" fillId="2" borderId="35" xfId="0" applyFont="1" applyFill="1" applyBorder="1" applyAlignment="1" applyProtection="1">
      <alignment vertical="center" wrapText="1"/>
    </xf>
    <xf numFmtId="164" fontId="5" fillId="2" borderId="40" xfId="1" applyFont="1" applyFill="1" applyBorder="1" applyAlignment="1" applyProtection="1">
      <alignment vertical="center" wrapText="1"/>
    </xf>
    <xf numFmtId="164" fontId="5" fillId="4" borderId="3" xfId="1" applyFont="1" applyFill="1" applyBorder="1" applyAlignment="1" applyProtection="1">
      <alignment vertical="center" wrapText="1"/>
    </xf>
    <xf numFmtId="164" fontId="5" fillId="2" borderId="4" xfId="0" applyNumberFormat="1" applyFont="1" applyFill="1" applyBorder="1" applyAlignment="1">
      <alignment wrapText="1"/>
    </xf>
    <xf numFmtId="164" fontId="5" fillId="3" borderId="1" xfId="0" applyNumberFormat="1" applyFont="1" applyFill="1" applyBorder="1" applyAlignment="1">
      <alignment wrapText="1"/>
    </xf>
    <xf numFmtId="0" fontId="5" fillId="2" borderId="32" xfId="0" applyFont="1" applyFill="1" applyBorder="1" applyAlignment="1">
      <alignment wrapText="1"/>
    </xf>
    <xf numFmtId="164" fontId="5" fillId="2" borderId="33" xfId="0" applyNumberFormat="1" applyFont="1" applyFill="1" applyBorder="1" applyAlignment="1">
      <alignment wrapText="1"/>
    </xf>
    <xf numFmtId="9" fontId="5" fillId="3" borderId="9" xfId="2" applyFont="1" applyFill="1" applyBorder="1" applyAlignment="1" applyProtection="1">
      <alignment vertical="center" wrapText="1"/>
      <protection locked="0"/>
    </xf>
    <xf numFmtId="9" fontId="5" fillId="3" borderId="31" xfId="2" applyFont="1" applyFill="1" applyBorder="1" applyAlignment="1" applyProtection="1">
      <alignment vertical="center" wrapText="1"/>
      <protection locked="0"/>
    </xf>
    <xf numFmtId="9" fontId="5" fillId="3" borderId="31" xfId="2" applyFont="1" applyFill="1" applyBorder="1" applyAlignment="1" applyProtection="1">
      <alignment horizontal="right" vertical="center" wrapText="1"/>
      <protection locked="0"/>
    </xf>
    <xf numFmtId="9" fontId="0" fillId="0" borderId="0" xfId="2" applyFont="1"/>
    <xf numFmtId="0" fontId="6"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10" fillId="2" borderId="8" xfId="0" applyFont="1" applyFill="1" applyBorder="1" applyAlignment="1" applyProtection="1">
      <alignment vertical="center" wrapText="1"/>
    </xf>
    <xf numFmtId="0" fontId="10" fillId="2" borderId="12" xfId="0" applyFont="1" applyFill="1" applyBorder="1" applyAlignment="1" applyProtection="1">
      <alignment vertical="center" wrapText="1"/>
    </xf>
    <xf numFmtId="0" fontId="10" fillId="2" borderId="8" xfId="0" applyFont="1" applyFill="1" applyBorder="1" applyAlignment="1" applyProtection="1">
      <alignment vertical="center" wrapText="1"/>
      <protection locked="0"/>
    </xf>
    <xf numFmtId="164" fontId="5" fillId="2" borderId="38" xfId="0" applyNumberFormat="1" applyFont="1" applyFill="1" applyBorder="1" applyAlignment="1">
      <alignment wrapText="1"/>
    </xf>
    <xf numFmtId="164" fontId="5" fillId="2" borderId="9" xfId="0" applyNumberFormat="1" applyFont="1" applyFill="1" applyBorder="1" applyAlignment="1">
      <alignment wrapText="1"/>
    </xf>
    <xf numFmtId="164" fontId="5" fillId="2" borderId="14" xfId="0" applyNumberFormat="1" applyFont="1" applyFill="1" applyBorder="1" applyAlignment="1">
      <alignment wrapText="1"/>
    </xf>
    <xf numFmtId="0" fontId="5" fillId="2" borderId="11" xfId="0" applyFont="1" applyFill="1" applyBorder="1" applyAlignment="1">
      <alignment horizontal="center" wrapText="1"/>
    </xf>
    <xf numFmtId="0" fontId="8" fillId="0" borderId="0" xfId="0" applyFont="1"/>
    <xf numFmtId="164" fontId="5" fillId="2" borderId="52" xfId="1" applyNumberFormat="1" applyFont="1" applyFill="1" applyBorder="1" applyAlignment="1">
      <alignment wrapText="1"/>
    </xf>
    <xf numFmtId="164" fontId="5" fillId="2" borderId="29" xfId="0" applyNumberFormat="1" applyFont="1" applyFill="1" applyBorder="1" applyAlignment="1">
      <alignment wrapText="1"/>
    </xf>
    <xf numFmtId="164" fontId="5" fillId="2" borderId="3" xfId="1" applyNumberFormat="1" applyFont="1" applyFill="1" applyBorder="1" applyAlignment="1">
      <alignment wrapText="1"/>
    </xf>
    <xf numFmtId="164" fontId="5" fillId="2" borderId="12" xfId="1" applyFont="1" applyFill="1" applyBorder="1" applyAlignment="1" applyProtection="1">
      <alignment wrapText="1"/>
    </xf>
    <xf numFmtId="164" fontId="5" fillId="2" borderId="13" xfId="1" applyNumberFormat="1" applyFont="1" applyFill="1" applyBorder="1" applyAlignment="1">
      <alignment wrapText="1"/>
    </xf>
    <xf numFmtId="10" fontId="5" fillId="2" borderId="9" xfId="2" applyNumberFormat="1" applyFont="1" applyFill="1" applyBorder="1" applyAlignment="1" applyProtection="1">
      <alignment wrapText="1"/>
    </xf>
    <xf numFmtId="164" fontId="17" fillId="0" borderId="0" xfId="1" applyFont="1" applyBorder="1" applyAlignment="1">
      <alignment wrapText="1"/>
    </xf>
    <xf numFmtId="164" fontId="0" fillId="0" borderId="0" xfId="1" applyFont="1" applyBorder="1" applyAlignment="1">
      <alignment wrapText="1"/>
    </xf>
    <xf numFmtId="164" fontId="0" fillId="0" borderId="0" xfId="1" applyFont="1" applyFill="1" applyBorder="1" applyAlignment="1">
      <alignment wrapText="1"/>
    </xf>
    <xf numFmtId="164" fontId="5" fillId="3" borderId="0" xfId="1" applyFont="1" applyFill="1" applyBorder="1" applyAlignment="1" applyProtection="1">
      <alignment vertical="center" wrapText="1"/>
      <protection locked="0"/>
    </xf>
    <xf numFmtId="164" fontId="5" fillId="3" borderId="0" xfId="1" applyFont="1" applyFill="1" applyBorder="1" applyAlignment="1">
      <alignment vertical="center" wrapText="1"/>
    </xf>
    <xf numFmtId="164" fontId="5" fillId="3" borderId="0" xfId="1" applyFont="1" applyFill="1" applyBorder="1" applyAlignment="1" applyProtection="1">
      <alignment horizontal="right" vertical="center" wrapText="1"/>
      <protection locked="0"/>
    </xf>
    <xf numFmtId="164" fontId="5" fillId="0" borderId="0" xfId="1" applyFont="1" applyFill="1" applyBorder="1" applyAlignment="1">
      <alignment vertical="center" wrapText="1"/>
    </xf>
    <xf numFmtId="164" fontId="20" fillId="8" borderId="3" xfId="0" applyNumberFormat="1" applyFont="1" applyFill="1" applyBorder="1" applyAlignment="1">
      <alignment horizontal="center" vertical="center" wrapText="1"/>
    </xf>
    <xf numFmtId="164" fontId="5" fillId="3" borderId="0" xfId="1" applyFont="1" applyFill="1" applyBorder="1" applyAlignment="1" applyProtection="1">
      <alignment horizontal="center" vertical="center" wrapText="1"/>
    </xf>
    <xf numFmtId="164" fontId="5" fillId="3" borderId="0" xfId="1" applyFont="1" applyFill="1" applyBorder="1" applyAlignment="1" applyProtection="1">
      <alignment vertical="center" wrapText="1"/>
    </xf>
    <xf numFmtId="164" fontId="15" fillId="3" borderId="0" xfId="1" applyFont="1" applyFill="1" applyBorder="1" applyAlignment="1">
      <alignment horizontal="left" wrapText="1"/>
    </xf>
    <xf numFmtId="164" fontId="5" fillId="2" borderId="28"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ont="1" applyFill="1" applyBorder="1" applyAlignment="1">
      <alignment wrapText="1"/>
    </xf>
    <xf numFmtId="9" fontId="0" fillId="2" borderId="14" xfId="2" applyFont="1" applyFill="1" applyBorder="1" applyAlignment="1">
      <alignment wrapText="1"/>
    </xf>
    <xf numFmtId="9" fontId="5" fillId="2" borderId="9" xfId="2" applyNumberFormat="1" applyFont="1" applyFill="1" applyBorder="1" applyAlignment="1">
      <alignment vertical="center" wrapText="1"/>
    </xf>
    <xf numFmtId="164" fontId="6" fillId="2" borderId="13" xfId="0" applyNumberFormat="1" applyFont="1" applyFill="1" applyBorder="1"/>
    <xf numFmtId="164" fontId="5" fillId="2" borderId="4" xfId="2" applyNumberFormat="1" applyFont="1" applyFill="1" applyBorder="1" applyAlignment="1">
      <alignment vertical="center" wrapText="1"/>
    </xf>
    <xf numFmtId="164" fontId="6" fillId="2" borderId="53" xfId="0" applyNumberFormat="1" applyFont="1" applyFill="1" applyBorder="1"/>
    <xf numFmtId="0" fontId="0" fillId="2" borderId="14" xfId="0" applyFill="1" applyBorder="1"/>
    <xf numFmtId="164" fontId="17" fillId="3" borderId="0" xfId="1" applyFont="1" applyFill="1" applyBorder="1" applyAlignment="1">
      <alignment wrapText="1"/>
    </xf>
    <xf numFmtId="164" fontId="0" fillId="3" borderId="0" xfId="1" applyFont="1" applyFill="1" applyBorder="1" applyAlignment="1">
      <alignment wrapText="1"/>
    </xf>
    <xf numFmtId="164" fontId="5" fillId="3" borderId="3" xfId="1" applyFont="1" applyFill="1" applyBorder="1" applyAlignment="1" applyProtection="1">
      <alignment horizontal="center" vertical="center" wrapText="1"/>
    </xf>
    <xf numFmtId="164" fontId="20" fillId="9" borderId="3" xfId="0" applyNumberFormat="1" applyFont="1" applyFill="1" applyBorder="1" applyAlignment="1">
      <alignment horizontal="center" vertical="center" wrapText="1"/>
    </xf>
    <xf numFmtId="164" fontId="0" fillId="3" borderId="0" xfId="1" applyFont="1" applyFill="1" applyBorder="1" applyAlignment="1">
      <alignment vertical="center" wrapText="1"/>
    </xf>
    <xf numFmtId="9" fontId="0" fillId="3" borderId="0" xfId="2" applyFont="1" applyFill="1" applyBorder="1" applyAlignment="1">
      <alignment wrapText="1"/>
    </xf>
    <xf numFmtId="0" fontId="4" fillId="2" borderId="3" xfId="0" applyFont="1" applyFill="1" applyBorder="1" applyAlignment="1">
      <alignment horizontal="center" vertical="center" wrapText="1"/>
    </xf>
    <xf numFmtId="0" fontId="4" fillId="2" borderId="3" xfId="0" applyFont="1" applyFill="1" applyBorder="1" applyAlignment="1" applyProtection="1">
      <alignment horizontal="center" vertical="center" wrapText="1"/>
    </xf>
    <xf numFmtId="0" fontId="14" fillId="6" borderId="6" xfId="0" applyFont="1" applyFill="1" applyBorder="1" applyAlignment="1">
      <alignment vertical="top" wrapText="1"/>
    </xf>
    <xf numFmtId="0" fontId="5" fillId="0" borderId="0" xfId="0" applyFont="1" applyFill="1" applyBorder="1" applyAlignment="1">
      <alignment wrapText="1"/>
    </xf>
    <xf numFmtId="0" fontId="21" fillId="0" borderId="0" xfId="0" applyFont="1" applyFill="1" applyBorder="1" applyAlignment="1">
      <alignment wrapText="1"/>
    </xf>
    <xf numFmtId="0" fontId="4" fillId="0" borderId="3" xfId="0" applyFont="1" applyBorder="1" applyAlignment="1" applyProtection="1">
      <alignment horizontal="left" vertical="top" wrapText="1"/>
      <protection locked="0"/>
    </xf>
    <xf numFmtId="0" fontId="0" fillId="0" borderId="0" xfId="0" applyFont="1" applyBorder="1" applyAlignment="1" applyProtection="1">
      <alignment wrapText="1"/>
      <protection locked="0"/>
    </xf>
    <xf numFmtId="0" fontId="4" fillId="3" borderId="3" xfId="0" applyFont="1" applyFill="1" applyBorder="1" applyAlignment="1" applyProtection="1">
      <alignment vertical="center" wrapText="1"/>
      <protection locked="0"/>
    </xf>
    <xf numFmtId="0" fontId="4" fillId="2" borderId="3" xfId="0" applyFont="1" applyFill="1" applyBorder="1" applyAlignment="1" applyProtection="1">
      <alignment vertical="center" wrapText="1"/>
    </xf>
    <xf numFmtId="164" fontId="4" fillId="0" borderId="3" xfId="1" applyNumberFormat="1" applyFont="1" applyBorder="1" applyAlignment="1" applyProtection="1">
      <alignment horizontal="center" vertical="center" wrapText="1"/>
      <protection locked="0"/>
    </xf>
    <xf numFmtId="164" fontId="4" fillId="2" borderId="3" xfId="1" applyNumberFormat="1" applyFont="1" applyFill="1" applyBorder="1" applyAlignment="1" applyProtection="1">
      <alignment horizontal="center" vertical="center" wrapText="1"/>
    </xf>
    <xf numFmtId="9" fontId="4" fillId="0" borderId="3" xfId="2" applyFont="1" applyBorder="1" applyAlignment="1" applyProtection="1">
      <alignment horizontal="center" vertical="center" wrapText="1"/>
      <protection locked="0"/>
    </xf>
    <xf numFmtId="164" fontId="4" fillId="0" borderId="3" xfId="1" applyFont="1" applyBorder="1" applyAlignment="1" applyProtection="1">
      <alignment horizontal="center" vertical="center" wrapText="1"/>
      <protection locked="0"/>
    </xf>
    <xf numFmtId="164" fontId="4" fillId="3" borderId="3" xfId="1" applyFont="1" applyFill="1" applyBorder="1" applyAlignment="1" applyProtection="1">
      <alignment horizontal="center" vertical="center" wrapText="1"/>
      <protection locked="0"/>
    </xf>
    <xf numFmtId="49" fontId="4" fillId="0" borderId="3" xfId="1" applyNumberFormat="1" applyFont="1" applyBorder="1" applyAlignment="1" applyProtection="1">
      <alignment horizontal="left" wrapText="1"/>
      <protection locked="0"/>
    </xf>
    <xf numFmtId="164" fontId="4" fillId="0" borderId="0" xfId="1" applyNumberFormat="1" applyFont="1" applyFill="1" applyBorder="1" applyAlignment="1" applyProtection="1">
      <alignment horizontal="center" vertical="center" wrapText="1"/>
    </xf>
    <xf numFmtId="0" fontId="4" fillId="3" borderId="3" xfId="0" applyFont="1" applyFill="1" applyBorder="1" applyAlignment="1" applyProtection="1">
      <alignment horizontal="left" vertical="top" wrapText="1"/>
      <protection locked="0"/>
    </xf>
    <xf numFmtId="164" fontId="4" fillId="3" borderId="3" xfId="1" applyNumberFormat="1" applyFont="1" applyFill="1" applyBorder="1" applyAlignment="1" applyProtection="1">
      <alignment horizontal="center" vertical="center" wrapText="1"/>
      <protection locked="0"/>
    </xf>
    <xf numFmtId="9" fontId="4" fillId="3" borderId="3" xfId="2" applyFont="1" applyFill="1" applyBorder="1" applyAlignment="1" applyProtection="1">
      <alignment horizontal="center" vertical="center" wrapText="1"/>
      <protection locked="0"/>
    </xf>
    <xf numFmtId="49" fontId="4" fillId="3" borderId="3" xfId="1" applyNumberFormat="1" applyFont="1" applyFill="1" applyBorder="1" applyAlignment="1" applyProtection="1">
      <alignment horizontal="left" wrapText="1"/>
      <protection locked="0"/>
    </xf>
    <xf numFmtId="0" fontId="4" fillId="3" borderId="0" xfId="0" applyFont="1" applyFill="1" applyBorder="1" applyAlignment="1" applyProtection="1">
      <alignment vertical="center" wrapText="1"/>
      <protection locked="0"/>
    </xf>
    <xf numFmtId="0" fontId="4" fillId="3" borderId="0" xfId="0" applyFont="1" applyFill="1" applyBorder="1" applyAlignment="1" applyProtection="1">
      <alignment horizontal="left" vertical="top" wrapText="1"/>
      <protection locked="0"/>
    </xf>
    <xf numFmtId="164" fontId="4" fillId="3" borderId="0" xfId="1" applyFont="1" applyFill="1" applyBorder="1" applyAlignment="1" applyProtection="1">
      <alignment horizontal="center" vertical="center" wrapText="1"/>
      <protection locked="0"/>
    </xf>
    <xf numFmtId="164" fontId="4" fillId="0" borderId="0" xfId="1" applyFont="1" applyFill="1" applyBorder="1" applyAlignment="1" applyProtection="1">
      <alignment horizontal="center" vertical="center" wrapText="1"/>
    </xf>
    <xf numFmtId="164" fontId="4" fillId="3" borderId="0" xfId="1" applyFont="1" applyFill="1" applyBorder="1" applyAlignment="1" applyProtection="1">
      <alignment vertical="center" wrapText="1"/>
      <protection locked="0"/>
    </xf>
    <xf numFmtId="0" fontId="4" fillId="3" borderId="1" xfId="0" applyFont="1" applyFill="1" applyBorder="1" applyAlignment="1" applyProtection="1">
      <alignment vertical="center" wrapText="1"/>
      <protection locked="0"/>
    </xf>
    <xf numFmtId="164" fontId="4" fillId="0" borderId="3" xfId="1" applyFont="1" applyBorder="1" applyAlignment="1" applyProtection="1">
      <alignment vertical="center" wrapText="1"/>
      <protection locked="0"/>
    </xf>
    <xf numFmtId="164" fontId="4" fillId="2" borderId="3" xfId="1" applyFont="1" applyFill="1" applyBorder="1" applyAlignment="1" applyProtection="1">
      <alignment vertical="center" wrapText="1"/>
    </xf>
    <xf numFmtId="9" fontId="4" fillId="0" borderId="3" xfId="2" applyFont="1" applyBorder="1" applyAlignment="1" applyProtection="1">
      <alignment vertical="center" wrapText="1"/>
      <protection locked="0"/>
    </xf>
    <xf numFmtId="164" fontId="4" fillId="3" borderId="3" xfId="1" applyFont="1" applyFill="1" applyBorder="1" applyAlignment="1" applyProtection="1">
      <alignment vertical="center" wrapText="1"/>
      <protection locked="0"/>
    </xf>
    <xf numFmtId="49" fontId="4" fillId="0" borderId="3" xfId="0" applyNumberFormat="1" applyFont="1" applyBorder="1" applyAlignment="1" applyProtection="1">
      <alignment horizontal="left" wrapText="1"/>
      <protection locked="0"/>
    </xf>
    <xf numFmtId="0" fontId="4" fillId="3" borderId="2" xfId="0" applyFont="1" applyFill="1" applyBorder="1" applyAlignment="1" applyProtection="1">
      <alignment vertical="center" wrapText="1"/>
      <protection locked="0"/>
    </xf>
    <xf numFmtId="0" fontId="4" fillId="3" borderId="0" xfId="0" applyFont="1" applyFill="1" applyBorder="1" applyAlignment="1" applyProtection="1">
      <alignment vertical="center" wrapText="1"/>
    </xf>
    <xf numFmtId="0" fontId="4" fillId="2" borderId="8" xfId="0" applyFont="1" applyFill="1" applyBorder="1" applyAlignment="1" applyProtection="1">
      <alignment vertical="center" wrapText="1"/>
    </xf>
    <xf numFmtId="164" fontId="4" fillId="2" borderId="3" xfId="0" applyNumberFormat="1" applyFont="1" applyFill="1" applyBorder="1" applyAlignment="1" applyProtection="1">
      <alignment vertical="center" wrapText="1"/>
    </xf>
    <xf numFmtId="164" fontId="4" fillId="2" borderId="9" xfId="0" applyNumberFormat="1" applyFont="1" applyFill="1" applyBorder="1" applyAlignment="1" applyProtection="1">
      <alignment vertical="center" wrapText="1"/>
    </xf>
    <xf numFmtId="164" fontId="4" fillId="0" borderId="0" xfId="1" applyFont="1" applyFill="1" applyBorder="1" applyAlignment="1" applyProtection="1">
      <alignment vertical="center" wrapText="1"/>
      <protection locked="0"/>
    </xf>
    <xf numFmtId="0" fontId="4" fillId="3" borderId="0" xfId="0" applyFont="1" applyFill="1" applyBorder="1" applyAlignment="1">
      <alignment vertical="center" wrapText="1"/>
    </xf>
    <xf numFmtId="0" fontId="4" fillId="0" borderId="0" xfId="0" applyFont="1" applyFill="1" applyBorder="1" applyAlignment="1" applyProtection="1">
      <alignment vertical="center" wrapText="1"/>
      <protection locked="0"/>
    </xf>
    <xf numFmtId="0" fontId="4" fillId="0" borderId="0" xfId="0" applyFont="1" applyFill="1" applyBorder="1" applyAlignment="1">
      <alignment vertical="center" wrapText="1"/>
    </xf>
    <xf numFmtId="0" fontId="4" fillId="0" borderId="0" xfId="0" applyFont="1" applyBorder="1" applyAlignment="1">
      <alignment wrapText="1"/>
    </xf>
    <xf numFmtId="164" fontId="4" fillId="0" borderId="39" xfId="0" applyNumberFormat="1" applyFont="1" applyBorder="1" applyAlignment="1" applyProtection="1">
      <alignment wrapText="1"/>
      <protection locked="0"/>
    </xf>
    <xf numFmtId="164" fontId="4" fillId="3" borderId="39" xfId="1" applyNumberFormat="1" applyFont="1" applyFill="1" applyBorder="1" applyAlignment="1" applyProtection="1">
      <alignment horizontal="center" vertical="center" wrapText="1"/>
      <protection locked="0"/>
    </xf>
    <xf numFmtId="164" fontId="4" fillId="0" borderId="3" xfId="0" applyNumberFormat="1" applyFont="1" applyBorder="1" applyAlignment="1" applyProtection="1">
      <alignment wrapText="1"/>
      <protection locked="0"/>
    </xf>
    <xf numFmtId="0" fontId="4" fillId="3" borderId="0" xfId="0" applyFont="1" applyFill="1" applyBorder="1" applyAlignment="1">
      <alignment wrapText="1"/>
    </xf>
    <xf numFmtId="0" fontId="4" fillId="0" borderId="0" xfId="0" applyFont="1" applyFill="1" applyBorder="1" applyAlignment="1">
      <alignment wrapText="1"/>
    </xf>
    <xf numFmtId="164" fontId="4" fillId="2" borderId="39" xfId="0" applyNumberFormat="1" applyFont="1" applyFill="1" applyBorder="1" applyAlignment="1">
      <alignment wrapText="1"/>
    </xf>
    <xf numFmtId="164" fontId="4" fillId="3" borderId="0" xfId="1" applyFont="1" applyFill="1" applyBorder="1" applyAlignment="1" applyProtection="1">
      <alignment vertical="center" wrapText="1"/>
    </xf>
    <xf numFmtId="164" fontId="4" fillId="2" borderId="3" xfId="0" applyNumberFormat="1" applyFont="1" applyFill="1" applyBorder="1" applyAlignment="1">
      <alignment wrapText="1"/>
    </xf>
    <xf numFmtId="164" fontId="4" fillId="2" borderId="8" xfId="1" applyFont="1" applyFill="1" applyBorder="1" applyAlignment="1" applyProtection="1">
      <alignment wrapText="1"/>
    </xf>
    <xf numFmtId="164" fontId="4" fillId="2" borderId="3" xfId="1" applyNumberFormat="1" applyFont="1" applyFill="1" applyBorder="1" applyAlignment="1">
      <alignment wrapText="1"/>
    </xf>
    <xf numFmtId="164" fontId="4" fillId="2" borderId="9" xfId="0" applyNumberFormat="1" applyFont="1" applyFill="1" applyBorder="1" applyAlignment="1">
      <alignment wrapText="1"/>
    </xf>
    <xf numFmtId="0" fontId="4" fillId="2" borderId="12" xfId="0" applyFont="1" applyFill="1" applyBorder="1" applyAlignment="1">
      <alignment wrapText="1"/>
    </xf>
    <xf numFmtId="164" fontId="4" fillId="2" borderId="13" xfId="0" applyNumberFormat="1" applyFont="1" applyFill="1" applyBorder="1" applyAlignment="1">
      <alignment wrapText="1"/>
    </xf>
    <xf numFmtId="164" fontId="4" fillId="2" borderId="14" xfId="0" applyNumberFormat="1" applyFont="1" applyFill="1" applyBorder="1" applyAlignment="1">
      <alignment wrapText="1"/>
    </xf>
    <xf numFmtId="164" fontId="4" fillId="3" borderId="0" xfId="0" applyNumberFormat="1" applyFont="1" applyFill="1" applyBorder="1" applyAlignment="1">
      <alignment vertical="center" wrapText="1"/>
    </xf>
    <xf numFmtId="0" fontId="4" fillId="3" borderId="0" xfId="0" applyFont="1" applyFill="1" applyBorder="1" applyAlignment="1">
      <alignment horizontal="center" vertical="center" wrapText="1"/>
    </xf>
    <xf numFmtId="0" fontId="4" fillId="0" borderId="0" xfId="0" applyFont="1"/>
    <xf numFmtId="164" fontId="4" fillId="2" borderId="51" xfId="1" applyFont="1" applyFill="1" applyBorder="1" applyAlignment="1" applyProtection="1">
      <alignment wrapText="1"/>
    </xf>
    <xf numFmtId="0" fontId="4" fillId="2" borderId="16" xfId="0" applyFont="1" applyFill="1" applyBorder="1"/>
    <xf numFmtId="164" fontId="4" fillId="2" borderId="3" xfId="1" applyFont="1" applyFill="1" applyBorder="1" applyAlignment="1">
      <alignment vertical="center" wrapText="1"/>
    </xf>
    <xf numFmtId="0" fontId="5" fillId="0" borderId="0" xfId="0" applyFont="1" applyFill="1" applyBorder="1" applyAlignment="1">
      <alignment horizontal="center" vertical="center" wrapText="1"/>
    </xf>
    <xf numFmtId="164" fontId="5" fillId="2" borderId="5" xfId="1" applyFont="1" applyFill="1" applyBorder="1" applyAlignment="1" applyProtection="1">
      <alignment horizontal="center" vertical="center" wrapText="1"/>
      <protection locked="0"/>
    </xf>
    <xf numFmtId="0" fontId="5" fillId="2" borderId="5" xfId="0" applyFont="1" applyFill="1" applyBorder="1" applyAlignment="1">
      <alignment horizontal="center" vertical="center" wrapText="1"/>
    </xf>
    <xf numFmtId="164" fontId="27" fillId="0" borderId="3" xfId="1" applyFont="1" applyBorder="1" applyAlignment="1" applyProtection="1">
      <alignment vertical="center" wrapText="1"/>
      <protection locked="0"/>
    </xf>
    <xf numFmtId="164" fontId="27" fillId="3" borderId="3" xfId="1" applyNumberFormat="1" applyFont="1" applyFill="1" applyBorder="1" applyAlignment="1" applyProtection="1">
      <alignment horizontal="center" vertical="center" wrapText="1"/>
      <protection locked="0"/>
    </xf>
    <xf numFmtId="0" fontId="26" fillId="3" borderId="0" xfId="0" applyFont="1" applyFill="1" applyAlignment="1" applyProtection="1">
      <alignment wrapText="1"/>
      <protection locked="0"/>
    </xf>
    <xf numFmtId="0" fontId="4" fillId="0" borderId="3" xfId="0" applyFont="1" applyBorder="1" applyAlignment="1" applyProtection="1">
      <alignment horizontal="left" vertical="top" wrapText="1" shrinkToFit="1"/>
      <protection locked="0"/>
    </xf>
    <xf numFmtId="164" fontId="27" fillId="0" borderId="3" xfId="1" applyNumberFormat="1" applyFont="1" applyBorder="1" applyAlignment="1" applyProtection="1">
      <alignment horizontal="center" vertical="center" wrapText="1"/>
      <protection locked="0"/>
    </xf>
    <xf numFmtId="164" fontId="4" fillId="2" borderId="3" xfId="1" applyFont="1" applyFill="1" applyBorder="1" applyAlignment="1" applyProtection="1">
      <alignment vertical="center" wrapText="1"/>
      <protection locked="0"/>
    </xf>
    <xf numFmtId="164" fontId="5" fillId="3" borderId="5" xfId="1" applyNumberFormat="1" applyFont="1" applyFill="1" applyBorder="1" applyAlignment="1" applyProtection="1">
      <alignment horizontal="center" vertical="center" wrapText="1"/>
    </xf>
    <xf numFmtId="164" fontId="5" fillId="3" borderId="4" xfId="1" applyFont="1" applyFill="1" applyBorder="1" applyAlignment="1" applyProtection="1">
      <alignment vertical="center" wrapText="1"/>
    </xf>
    <xf numFmtId="164" fontId="5" fillId="3" borderId="13" xfId="1" applyFont="1" applyFill="1" applyBorder="1" applyAlignment="1" applyProtection="1">
      <alignment vertical="center" wrapText="1"/>
    </xf>
    <xf numFmtId="0" fontId="28" fillId="0" borderId="0" xfId="0" applyFont="1"/>
    <xf numFmtId="0" fontId="18" fillId="0" borderId="0" xfId="0" applyFont="1"/>
    <xf numFmtId="9" fontId="18" fillId="0" borderId="0" xfId="2" applyFont="1"/>
    <xf numFmtId="0" fontId="29" fillId="2" borderId="17" xfId="0" applyFont="1" applyFill="1" applyBorder="1" applyAlignment="1">
      <alignment horizontal="center" vertical="center" wrapText="1"/>
    </xf>
    <xf numFmtId="0" fontId="29" fillId="2" borderId="30" xfId="0" applyFont="1" applyFill="1" applyBorder="1" applyAlignment="1">
      <alignment horizontal="center" vertical="center" wrapText="1"/>
    </xf>
    <xf numFmtId="43" fontId="30" fillId="2" borderId="8" xfId="3" applyFont="1" applyFill="1" applyBorder="1" applyAlignment="1">
      <alignment horizontal="center" vertical="center" wrapText="1"/>
    </xf>
    <xf numFmtId="43" fontId="30" fillId="2" borderId="3" xfId="3" applyFont="1" applyFill="1" applyBorder="1" applyAlignment="1">
      <alignment horizontal="center" vertical="center" wrapText="1"/>
    </xf>
    <xf numFmtId="0" fontId="28" fillId="2" borderId="3" xfId="0" applyFont="1" applyFill="1" applyBorder="1" applyAlignment="1">
      <alignment horizontal="center" vertical="center"/>
    </xf>
    <xf numFmtId="9" fontId="28" fillId="2" borderId="9" xfId="2" applyFont="1" applyFill="1" applyBorder="1" applyAlignment="1">
      <alignment horizontal="center" vertical="center" wrapText="1"/>
    </xf>
    <xf numFmtId="9" fontId="28" fillId="2" borderId="4" xfId="2" applyFont="1" applyFill="1" applyBorder="1" applyAlignment="1">
      <alignment horizontal="center" vertical="center" wrapText="1"/>
    </xf>
    <xf numFmtId="0" fontId="29" fillId="2" borderId="19"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18" fillId="0" borderId="57" xfId="0" applyFont="1" applyBorder="1"/>
    <xf numFmtId="43" fontId="18" fillId="10" borderId="8" xfId="0" applyNumberFormat="1" applyFont="1" applyFill="1" applyBorder="1"/>
    <xf numFmtId="43" fontId="18" fillId="10" borderId="3" xfId="0" applyNumberFormat="1" applyFont="1" applyFill="1" applyBorder="1"/>
    <xf numFmtId="43" fontId="18" fillId="10" borderId="3" xfId="3" applyFont="1" applyFill="1" applyBorder="1"/>
    <xf numFmtId="9" fontId="18" fillId="10" borderId="9" xfId="2" applyFont="1" applyFill="1" applyBorder="1"/>
    <xf numFmtId="43" fontId="18" fillId="11" borderId="8" xfId="0" applyNumberFormat="1" applyFont="1" applyFill="1" applyBorder="1"/>
    <xf numFmtId="43" fontId="18" fillId="11" borderId="3" xfId="3" applyFont="1" applyFill="1" applyBorder="1"/>
    <xf numFmtId="9" fontId="18" fillId="11" borderId="4" xfId="2" applyFont="1" applyFill="1" applyBorder="1"/>
    <xf numFmtId="43" fontId="18" fillId="12" borderId="8" xfId="0" applyNumberFormat="1" applyFont="1" applyFill="1" applyBorder="1"/>
    <xf numFmtId="43" fontId="18" fillId="12" borderId="3" xfId="3" applyFont="1" applyFill="1" applyBorder="1"/>
    <xf numFmtId="9" fontId="18" fillId="12" borderId="4" xfId="2" applyFont="1" applyFill="1" applyBorder="1"/>
    <xf numFmtId="9" fontId="18" fillId="13" borderId="16" xfId="2" applyFont="1" applyFill="1" applyBorder="1"/>
    <xf numFmtId="0" fontId="18" fillId="0" borderId="57" xfId="0" applyFont="1" applyBorder="1" applyAlignment="1">
      <alignment wrapText="1"/>
    </xf>
    <xf numFmtId="9" fontId="18" fillId="13" borderId="38" xfId="2" applyFont="1" applyFill="1" applyBorder="1"/>
    <xf numFmtId="0" fontId="18" fillId="0" borderId="58" xfId="0" applyFont="1" applyBorder="1" applyAlignment="1">
      <alignment wrapText="1"/>
    </xf>
    <xf numFmtId="43" fontId="18" fillId="10" borderId="5" xfId="3" applyFont="1" applyFill="1" applyBorder="1"/>
    <xf numFmtId="43" fontId="31" fillId="10" borderId="5" xfId="3" applyFont="1" applyFill="1" applyBorder="1"/>
    <xf numFmtId="43" fontId="32" fillId="10" borderId="5" xfId="3" applyFont="1" applyFill="1" applyBorder="1"/>
    <xf numFmtId="43" fontId="18" fillId="11" borderId="5" xfId="3" applyFont="1" applyFill="1" applyBorder="1"/>
    <xf numFmtId="9" fontId="18" fillId="11" borderId="40" xfId="2" applyFont="1" applyFill="1" applyBorder="1"/>
    <xf numFmtId="43" fontId="18" fillId="12" borderId="35" xfId="0" applyNumberFormat="1" applyFont="1" applyFill="1" applyBorder="1"/>
    <xf numFmtId="43" fontId="18" fillId="12" borderId="5" xfId="3" applyFont="1" applyFill="1" applyBorder="1"/>
    <xf numFmtId="9" fontId="18" fillId="12" borderId="40" xfId="2" applyFont="1" applyFill="1" applyBorder="1"/>
    <xf numFmtId="9" fontId="18" fillId="13" borderId="29" xfId="2" applyFont="1" applyFill="1" applyBorder="1"/>
    <xf numFmtId="0" fontId="28" fillId="14" borderId="6" xfId="0" applyFont="1" applyFill="1" applyBorder="1"/>
    <xf numFmtId="43" fontId="28" fillId="14" borderId="59" xfId="0" applyNumberFormat="1" applyFont="1" applyFill="1" applyBorder="1"/>
    <xf numFmtId="43" fontId="28" fillId="14" borderId="60" xfId="0" applyNumberFormat="1" applyFont="1" applyFill="1" applyBorder="1"/>
    <xf numFmtId="43" fontId="28" fillId="14" borderId="60" xfId="3" applyFont="1" applyFill="1" applyBorder="1"/>
    <xf numFmtId="9" fontId="28" fillId="14" borderId="61" xfId="2" applyFont="1" applyFill="1" applyBorder="1"/>
    <xf numFmtId="9" fontId="28" fillId="14" borderId="62" xfId="2" applyFont="1" applyFill="1" applyBorder="1"/>
    <xf numFmtId="0" fontId="18" fillId="0" borderId="23" xfId="0" applyFont="1" applyBorder="1"/>
    <xf numFmtId="43" fontId="18" fillId="10" borderId="51" xfId="0" applyNumberFormat="1" applyFont="1" applyFill="1" applyBorder="1"/>
    <xf numFmtId="43" fontId="18" fillId="10" borderId="52" xfId="0" applyNumberFormat="1" applyFont="1" applyFill="1" applyBorder="1"/>
    <xf numFmtId="43" fontId="18" fillId="10" borderId="52" xfId="3" applyFont="1" applyFill="1" applyBorder="1"/>
    <xf numFmtId="9" fontId="18" fillId="10" borderId="29" xfId="2" applyFont="1" applyFill="1" applyBorder="1"/>
    <xf numFmtId="43" fontId="18" fillId="11" borderId="51" xfId="0" applyNumberFormat="1" applyFont="1" applyFill="1" applyBorder="1"/>
    <xf numFmtId="43" fontId="18" fillId="11" borderId="52" xfId="3" applyFont="1" applyFill="1" applyBorder="1"/>
    <xf numFmtId="9" fontId="18" fillId="11" borderId="63" xfId="2" applyFont="1" applyFill="1" applyBorder="1"/>
    <xf numFmtId="0" fontId="28" fillId="0" borderId="3" xfId="0" applyFont="1" applyBorder="1"/>
    <xf numFmtId="0" fontId="28" fillId="0" borderId="3" xfId="0" applyFont="1" applyBorder="1" applyAlignment="1">
      <alignment horizontal="right"/>
    </xf>
    <xf numFmtId="9" fontId="28" fillId="0" borderId="3" xfId="2" applyFont="1" applyBorder="1" applyAlignment="1">
      <alignment horizontal="right"/>
    </xf>
    <xf numFmtId="0" fontId="18" fillId="0" borderId="3" xfId="0" applyFont="1" applyBorder="1" applyAlignment="1">
      <alignment horizontal="right"/>
    </xf>
    <xf numFmtId="9" fontId="18" fillId="0" borderId="3" xfId="2" applyFont="1" applyBorder="1" applyAlignment="1">
      <alignment horizontal="right"/>
    </xf>
    <xf numFmtId="0" fontId="18" fillId="0" borderId="3" xfId="0" applyFont="1" applyBorder="1"/>
    <xf numFmtId="9" fontId="18" fillId="0" borderId="3" xfId="2" applyFont="1" applyBorder="1"/>
    <xf numFmtId="0" fontId="18" fillId="0" borderId="5" xfId="0" applyFont="1" applyBorder="1"/>
    <xf numFmtId="0" fontId="18" fillId="0" borderId="5" xfId="0" applyFont="1" applyBorder="1" applyAlignment="1">
      <alignment horizontal="right"/>
    </xf>
    <xf numFmtId="9" fontId="18" fillId="0" borderId="5" xfId="2" applyFont="1" applyBorder="1" applyAlignment="1">
      <alignment horizontal="right"/>
    </xf>
    <xf numFmtId="9" fontId="18" fillId="0" borderId="5" xfId="2" applyFont="1" applyBorder="1"/>
    <xf numFmtId="0" fontId="28" fillId="2" borderId="59" xfId="0" applyFont="1" applyFill="1" applyBorder="1" applyAlignment="1">
      <alignment horizontal="center" vertical="center" wrapText="1"/>
    </xf>
    <xf numFmtId="0" fontId="6" fillId="0" borderId="0" xfId="0" applyFont="1"/>
    <xf numFmtId="0" fontId="28" fillId="2" borderId="28" xfId="0" applyFont="1" applyFill="1" applyBorder="1" applyAlignment="1">
      <alignment vertical="center" wrapText="1"/>
    </xf>
    <xf numFmtId="0" fontId="28" fillId="2" borderId="8" xfId="0" applyFont="1" applyFill="1" applyBorder="1" applyAlignment="1">
      <alignment vertical="center" wrapText="1"/>
    </xf>
    <xf numFmtId="0" fontId="18" fillId="15" borderId="8" xfId="0" applyFont="1" applyFill="1" applyBorder="1" applyAlignment="1">
      <alignment vertical="center" wrapText="1"/>
    </xf>
    <xf numFmtId="43" fontId="18" fillId="10" borderId="3" xfId="1" applyNumberFormat="1" applyFont="1" applyFill="1" applyBorder="1" applyAlignment="1" applyProtection="1">
      <alignment horizontal="right" vertical="center" wrapText="1"/>
      <protection locked="0"/>
    </xf>
    <xf numFmtId="9" fontId="18" fillId="10" borderId="3" xfId="2" applyFont="1" applyFill="1" applyBorder="1" applyAlignment="1" applyProtection="1">
      <alignment horizontal="right" vertical="center" wrapText="1"/>
      <protection locked="0"/>
    </xf>
    <xf numFmtId="43" fontId="18" fillId="11" borderId="3" xfId="1" applyNumberFormat="1" applyFont="1" applyFill="1" applyBorder="1" applyAlignment="1" applyProtection="1">
      <alignment horizontal="right" vertical="center" wrapText="1"/>
      <protection locked="0"/>
    </xf>
    <xf numFmtId="9" fontId="18" fillId="11" borderId="3" xfId="2" applyFont="1" applyFill="1" applyBorder="1" applyAlignment="1" applyProtection="1">
      <alignment horizontal="right" vertical="center" wrapText="1"/>
      <protection locked="0"/>
    </xf>
    <xf numFmtId="43" fontId="18" fillId="13" borderId="9" xfId="1" applyNumberFormat="1" applyFont="1" applyFill="1" applyBorder="1" applyAlignment="1" applyProtection="1">
      <alignment horizontal="left" wrapText="1"/>
      <protection locked="0"/>
    </xf>
    <xf numFmtId="43" fontId="28" fillId="2" borderId="3" xfId="1" applyNumberFormat="1" applyFont="1" applyFill="1" applyBorder="1" applyAlignment="1">
      <alignment horizontal="right" vertical="center" wrapText="1"/>
    </xf>
    <xf numFmtId="9" fontId="18" fillId="2" borderId="3" xfId="2" applyFont="1" applyFill="1" applyBorder="1" applyAlignment="1" applyProtection="1">
      <alignment horizontal="right" vertical="center" wrapText="1"/>
      <protection locked="0"/>
    </xf>
    <xf numFmtId="9" fontId="28" fillId="2" borderId="3" xfId="2" applyFont="1" applyFill="1" applyBorder="1" applyAlignment="1">
      <alignment horizontal="right" vertical="center" wrapText="1"/>
    </xf>
    <xf numFmtId="43" fontId="18" fillId="2" borderId="9" xfId="1" applyNumberFormat="1" applyFont="1" applyFill="1" applyBorder="1" applyAlignment="1" applyProtection="1">
      <alignment horizontal="left" wrapText="1"/>
      <protection locked="0"/>
    </xf>
    <xf numFmtId="43" fontId="28" fillId="2" borderId="5" xfId="1" applyNumberFormat="1" applyFont="1" applyFill="1" applyBorder="1" applyAlignment="1">
      <alignment horizontal="right" vertical="center" wrapText="1"/>
    </xf>
    <xf numFmtId="9" fontId="28" fillId="2" borderId="5" xfId="2" applyFont="1" applyFill="1" applyBorder="1" applyAlignment="1">
      <alignment horizontal="right" vertical="center" wrapText="1"/>
    </xf>
    <xf numFmtId="43" fontId="18" fillId="13" borderId="9" xfId="0" applyNumberFormat="1" applyFont="1" applyFill="1" applyBorder="1" applyAlignment="1" applyProtection="1">
      <alignment horizontal="left" wrapText="1"/>
      <protection locked="0"/>
    </xf>
    <xf numFmtId="43" fontId="18" fillId="10" borderId="5" xfId="1" applyNumberFormat="1" applyFont="1" applyFill="1" applyBorder="1" applyAlignment="1" applyProtection="1">
      <alignment horizontal="right" vertical="center" wrapText="1"/>
      <protection locked="0"/>
    </xf>
    <xf numFmtId="9" fontId="18" fillId="10" borderId="5" xfId="2" applyFont="1" applyFill="1" applyBorder="1" applyAlignment="1" applyProtection="1">
      <alignment horizontal="right" vertical="center" wrapText="1"/>
      <protection locked="0"/>
    </xf>
    <xf numFmtId="43" fontId="18" fillId="11" borderId="5" xfId="1" applyNumberFormat="1" applyFont="1" applyFill="1" applyBorder="1" applyAlignment="1" applyProtection="1">
      <alignment horizontal="right" vertical="center" wrapText="1"/>
      <protection locked="0"/>
    </xf>
    <xf numFmtId="9" fontId="18" fillId="11" borderId="5" xfId="2" applyFont="1" applyFill="1" applyBorder="1" applyAlignment="1" applyProtection="1">
      <alignment horizontal="right" vertical="center" wrapText="1"/>
      <protection locked="0"/>
    </xf>
    <xf numFmtId="43" fontId="18" fillId="13" borderId="31" xfId="0" applyNumberFormat="1" applyFont="1" applyFill="1" applyBorder="1" applyAlignment="1" applyProtection="1">
      <alignment horizontal="left" wrapText="1"/>
      <protection locked="0"/>
    </xf>
    <xf numFmtId="43" fontId="28" fillId="4" borderId="60" xfId="1" applyNumberFormat="1" applyFont="1" applyFill="1" applyBorder="1" applyAlignment="1">
      <alignment horizontal="right" vertical="center" wrapText="1"/>
    </xf>
    <xf numFmtId="9" fontId="18" fillId="2" borderId="60" xfId="2" applyFont="1" applyFill="1" applyBorder="1" applyAlignment="1" applyProtection="1">
      <alignment horizontal="right" vertical="center" wrapText="1"/>
      <protection locked="0"/>
    </xf>
    <xf numFmtId="43" fontId="18" fillId="2" borderId="61" xfId="0" applyNumberFormat="1" applyFont="1" applyFill="1" applyBorder="1" applyAlignment="1" applyProtection="1">
      <alignment vertical="center" wrapText="1"/>
      <protection locked="0"/>
    </xf>
    <xf numFmtId="43" fontId="28" fillId="2" borderId="52" xfId="0" applyNumberFormat="1" applyFont="1" applyFill="1" applyBorder="1" applyAlignment="1">
      <alignment horizontal="right"/>
    </xf>
    <xf numFmtId="9" fontId="18" fillId="2" borderId="52" xfId="2" applyFont="1" applyFill="1" applyBorder="1" applyAlignment="1" applyProtection="1">
      <alignment horizontal="right" vertical="center" wrapText="1"/>
      <protection locked="0"/>
    </xf>
    <xf numFmtId="43" fontId="28" fillId="2" borderId="29" xfId="0" applyNumberFormat="1" applyFont="1" applyFill="1" applyBorder="1"/>
    <xf numFmtId="43" fontId="28" fillId="2" borderId="60" xfId="0" applyNumberFormat="1" applyFont="1" applyFill="1" applyBorder="1" applyAlignment="1">
      <alignment horizontal="right"/>
    </xf>
    <xf numFmtId="43" fontId="28" fillId="2" borderId="61" xfId="0" applyNumberFormat="1" applyFont="1" applyFill="1" applyBorder="1"/>
    <xf numFmtId="0" fontId="28" fillId="2" borderId="61" xfId="0" applyFont="1" applyFill="1" applyBorder="1"/>
    <xf numFmtId="0" fontId="18" fillId="0" borderId="0" xfId="0" applyFont="1" applyAlignment="1">
      <alignment horizontal="right"/>
    </xf>
    <xf numFmtId="9" fontId="18" fillId="0" borderId="0" xfId="2" applyFont="1" applyAlignment="1">
      <alignment horizontal="right"/>
    </xf>
    <xf numFmtId="43" fontId="18" fillId="12" borderId="3" xfId="1" applyNumberFormat="1" applyFont="1" applyFill="1" applyBorder="1" applyAlignment="1" applyProtection="1">
      <alignment horizontal="right" vertical="center" wrapText="1"/>
      <protection locked="0"/>
    </xf>
    <xf numFmtId="9" fontId="18" fillId="12" borderId="3" xfId="2" applyFont="1" applyFill="1" applyBorder="1" applyAlignment="1" applyProtection="1">
      <alignment horizontal="right" vertical="center" wrapText="1"/>
      <protection locked="0"/>
    </xf>
    <xf numFmtId="43" fontId="18" fillId="12" borderId="5" xfId="1" applyNumberFormat="1" applyFont="1" applyFill="1" applyBorder="1" applyAlignment="1" applyProtection="1">
      <alignment horizontal="right" vertical="center" wrapText="1"/>
      <protection locked="0"/>
    </xf>
    <xf numFmtId="9" fontId="18" fillId="12" borderId="5" xfId="2" applyFont="1" applyFill="1" applyBorder="1" applyAlignment="1" applyProtection="1">
      <alignment horizontal="right" vertical="center" wrapText="1"/>
      <protection locked="0"/>
    </xf>
    <xf numFmtId="0" fontId="28" fillId="2" borderId="3" xfId="0" applyFont="1" applyFill="1" applyBorder="1" applyAlignment="1">
      <alignment horizontal="center" vertical="center" wrapText="1"/>
    </xf>
    <xf numFmtId="0" fontId="28" fillId="10" borderId="3" xfId="0" applyFont="1" applyFill="1" applyBorder="1" applyAlignment="1">
      <alignment horizontal="center" vertical="center" wrapText="1"/>
    </xf>
    <xf numFmtId="165" fontId="28" fillId="10" borderId="3" xfId="3" applyNumberFormat="1" applyFont="1" applyFill="1" applyBorder="1" applyAlignment="1">
      <alignment horizontal="center" vertical="center" wrapText="1"/>
    </xf>
    <xf numFmtId="9" fontId="28" fillId="10" borderId="3" xfId="2" applyFont="1" applyFill="1" applyBorder="1" applyAlignment="1">
      <alignment horizontal="center" vertical="center" wrapText="1"/>
    </xf>
    <xf numFmtId="0" fontId="28" fillId="11" borderId="3" xfId="0" applyFont="1" applyFill="1" applyBorder="1" applyAlignment="1">
      <alignment horizontal="center" vertical="center" wrapText="1"/>
    </xf>
    <xf numFmtId="165" fontId="28" fillId="11" borderId="3" xfId="3" applyNumberFormat="1" applyFont="1" applyFill="1" applyBorder="1" applyAlignment="1">
      <alignment horizontal="center" vertical="center" wrapText="1"/>
    </xf>
    <xf numFmtId="9" fontId="28" fillId="11" borderId="3" xfId="2" applyFont="1" applyFill="1" applyBorder="1" applyAlignment="1">
      <alignment horizontal="center" vertical="center" wrapText="1"/>
    </xf>
    <xf numFmtId="0" fontId="28" fillId="12" borderId="3" xfId="0" applyFont="1" applyFill="1" applyBorder="1" applyAlignment="1">
      <alignment horizontal="center" vertical="center" wrapText="1"/>
    </xf>
    <xf numFmtId="165" fontId="28" fillId="12" borderId="3" xfId="3" applyNumberFormat="1" applyFont="1" applyFill="1" applyBorder="1" applyAlignment="1">
      <alignment horizontal="center" vertical="center" wrapText="1"/>
    </xf>
    <xf numFmtId="9" fontId="28" fillId="12" borderId="3" xfId="2" applyFont="1" applyFill="1" applyBorder="1" applyAlignment="1">
      <alignment horizontal="center" vertical="center" wrapText="1"/>
    </xf>
    <xf numFmtId="9" fontId="18" fillId="13" borderId="4" xfId="2" applyFont="1" applyFill="1" applyBorder="1" applyAlignment="1" applyProtection="1">
      <alignment horizontal="center" vertical="center" wrapText="1"/>
      <protection locked="0"/>
    </xf>
    <xf numFmtId="9" fontId="18" fillId="13" borderId="40" xfId="2" applyFont="1" applyFill="1" applyBorder="1" applyAlignment="1" applyProtection="1">
      <alignment horizontal="center" vertical="center" wrapText="1"/>
      <protection locked="0"/>
    </xf>
    <xf numFmtId="9" fontId="28" fillId="2" borderId="62" xfId="2" applyFont="1" applyFill="1" applyBorder="1" applyAlignment="1">
      <alignment horizontal="center" vertical="center" wrapText="1"/>
    </xf>
    <xf numFmtId="9" fontId="28" fillId="2" borderId="63" xfId="2" applyFont="1" applyFill="1" applyBorder="1"/>
    <xf numFmtId="9" fontId="28" fillId="2" borderId="62" xfId="2" applyFont="1" applyFill="1" applyBorder="1"/>
    <xf numFmtId="0" fontId="2" fillId="0" borderId="3" xfId="0" applyFont="1" applyBorder="1" applyAlignment="1" applyProtection="1">
      <alignment horizontal="left" vertical="top" wrapText="1"/>
      <protection locked="0"/>
    </xf>
    <xf numFmtId="0" fontId="18" fillId="0" borderId="3" xfId="0" applyFont="1" applyBorder="1" applyAlignment="1" applyProtection="1">
      <alignment horizontal="left" vertical="top" wrapText="1"/>
      <protection locked="0"/>
    </xf>
    <xf numFmtId="0" fontId="18" fillId="3" borderId="3" xfId="0" applyFont="1" applyFill="1" applyBorder="1" applyAlignment="1" applyProtection="1">
      <alignment horizontal="left" vertical="top" wrapText="1"/>
      <protection locked="0"/>
    </xf>
    <xf numFmtId="0" fontId="18" fillId="11" borderId="3" xfId="2" applyNumberFormat="1" applyFont="1" applyFill="1" applyBorder="1" applyAlignment="1" applyProtection="1">
      <alignment horizontal="right" vertical="center" wrapText="1"/>
      <protection locked="0"/>
    </xf>
    <xf numFmtId="43" fontId="37" fillId="8" borderId="5" xfId="0" applyNumberFormat="1" applyFont="1" applyFill="1" applyBorder="1" applyAlignment="1">
      <alignment horizontal="right" vertical="center" wrapText="1"/>
    </xf>
    <xf numFmtId="9" fontId="28" fillId="2" borderId="5" xfId="1" applyNumberFormat="1" applyFont="1" applyFill="1" applyBorder="1" applyAlignment="1">
      <alignment horizontal="right" vertical="center" wrapText="1"/>
    </xf>
    <xf numFmtId="0" fontId="18" fillId="0" borderId="0" xfId="0" applyFont="1" applyBorder="1"/>
    <xf numFmtId="43" fontId="34" fillId="2" borderId="0" xfId="0" applyNumberFormat="1" applyFont="1" applyFill="1" applyBorder="1" applyAlignment="1" applyProtection="1">
      <alignment horizontal="left" vertical="top" wrapText="1"/>
      <protection locked="0"/>
    </xf>
    <xf numFmtId="43" fontId="28" fillId="2" borderId="0" xfId="0" applyNumberFormat="1" applyFont="1" applyFill="1" applyBorder="1" applyAlignment="1" applyProtection="1">
      <alignment horizontal="left" vertical="top" wrapText="1"/>
      <protection locked="0"/>
    </xf>
    <xf numFmtId="43" fontId="18" fillId="12" borderId="3" xfId="2" applyNumberFormat="1" applyFont="1" applyFill="1" applyBorder="1" applyAlignment="1" applyProtection="1">
      <alignment horizontal="right" vertical="center" wrapText="1"/>
      <protection locked="0"/>
    </xf>
    <xf numFmtId="43" fontId="18" fillId="2" borderId="3" xfId="2" applyNumberFormat="1" applyFont="1" applyFill="1" applyBorder="1" applyAlignment="1" applyProtection="1">
      <alignment horizontal="right" vertical="center" wrapText="1"/>
      <protection locked="0"/>
    </xf>
    <xf numFmtId="43" fontId="28" fillId="2" borderId="5" xfId="2" applyNumberFormat="1" applyFont="1" applyFill="1" applyBorder="1" applyAlignment="1">
      <alignment horizontal="right" vertical="center" wrapText="1"/>
    </xf>
    <xf numFmtId="43" fontId="18" fillId="2" borderId="60" xfId="2" applyNumberFormat="1" applyFont="1" applyFill="1" applyBorder="1" applyAlignment="1" applyProtection="1">
      <alignment horizontal="right" vertical="center" wrapText="1"/>
      <protection locked="0"/>
    </xf>
    <xf numFmtId="43" fontId="18" fillId="2" borderId="52" xfId="2" applyNumberFormat="1" applyFont="1" applyFill="1" applyBorder="1" applyAlignment="1" applyProtection="1">
      <alignment horizontal="right" vertical="center" wrapText="1"/>
      <protection locked="0"/>
    </xf>
    <xf numFmtId="0" fontId="38" fillId="3" borderId="0" xfId="0" applyFont="1" applyFill="1" applyAlignment="1" applyProtection="1">
      <alignment wrapText="1"/>
      <protection locked="0"/>
    </xf>
    <xf numFmtId="0" fontId="18" fillId="0" borderId="3" xfId="0" applyFont="1" applyBorder="1" applyAlignment="1" applyProtection="1">
      <alignment horizontal="left" vertical="top" wrapText="1" shrinkToFit="1"/>
      <protection locked="0"/>
    </xf>
    <xf numFmtId="4" fontId="18" fillId="12" borderId="8" xfId="0" applyNumberFormat="1" applyFont="1" applyFill="1" applyBorder="1"/>
    <xf numFmtId="0" fontId="23" fillId="0" borderId="0" xfId="0" applyFont="1" applyBorder="1" applyAlignment="1">
      <alignment horizontal="left" vertical="top" wrapText="1"/>
    </xf>
    <xf numFmtId="0" fontId="4" fillId="3" borderId="4" xfId="0" applyFont="1" applyFill="1" applyBorder="1" applyAlignment="1" applyProtection="1">
      <alignment horizontal="left" vertical="top" wrapText="1"/>
      <protection locked="0"/>
    </xf>
    <xf numFmtId="0" fontId="4" fillId="3" borderId="1" xfId="0" applyFont="1" applyFill="1" applyBorder="1" applyAlignment="1" applyProtection="1">
      <alignment horizontal="left" vertical="top" wrapText="1"/>
      <protection locked="0"/>
    </xf>
    <xf numFmtId="0" fontId="4" fillId="3" borderId="2" xfId="0" applyFont="1" applyFill="1" applyBorder="1" applyAlignment="1" applyProtection="1">
      <alignment horizontal="left" vertical="top" wrapText="1"/>
      <protection locked="0"/>
    </xf>
    <xf numFmtId="0" fontId="5" fillId="0" borderId="0" xfId="0" applyFont="1" applyFill="1" applyBorder="1" applyAlignment="1">
      <alignment horizontal="center" vertical="center" wrapText="1"/>
    </xf>
    <xf numFmtId="0" fontId="5" fillId="2" borderId="43" xfId="0" applyFont="1" applyFill="1" applyBorder="1" applyAlignment="1" applyProtection="1">
      <alignment horizontal="center" vertical="center" wrapText="1"/>
    </xf>
    <xf numFmtId="0" fontId="5" fillId="2" borderId="44" xfId="0" applyFont="1" applyFill="1" applyBorder="1" applyAlignment="1" applyProtection="1">
      <alignment horizontal="center" vertical="center" wrapText="1"/>
    </xf>
    <xf numFmtId="0" fontId="5" fillId="2" borderId="45" xfId="0" applyFont="1" applyFill="1" applyBorder="1" applyAlignment="1" applyProtection="1">
      <alignment horizontal="center" vertical="center" wrapText="1"/>
    </xf>
    <xf numFmtId="0" fontId="0" fillId="5" borderId="12" xfId="0"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wrapText="1"/>
    </xf>
    <xf numFmtId="0" fontId="4" fillId="2" borderId="35"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164" fontId="5" fillId="2" borderId="31" xfId="1" applyFont="1" applyFill="1" applyBorder="1" applyAlignment="1" applyProtection="1">
      <alignment horizontal="center" vertical="center" wrapText="1"/>
    </xf>
    <xf numFmtId="164" fontId="5" fillId="2" borderId="38" xfId="1"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39" xfId="0" applyFont="1" applyFill="1" applyBorder="1" applyAlignment="1" applyProtection="1">
      <alignment horizontal="center" vertical="center" wrapText="1"/>
    </xf>
    <xf numFmtId="0" fontId="5" fillId="2" borderId="31" xfId="0" applyFont="1" applyFill="1" applyBorder="1" applyAlignment="1" applyProtection="1">
      <alignment horizontal="center" vertical="center" wrapText="1"/>
    </xf>
    <xf numFmtId="0" fontId="5" fillId="2" borderId="38"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36" xfId="0" applyFont="1" applyFill="1" applyBorder="1" applyAlignment="1" applyProtection="1">
      <alignment horizontal="center" vertical="center" wrapText="1"/>
    </xf>
    <xf numFmtId="0" fontId="5" fillId="4" borderId="43" xfId="0" applyFont="1" applyFill="1" applyBorder="1" applyAlignment="1" applyProtection="1">
      <alignment horizontal="center" vertical="center" wrapText="1"/>
    </xf>
    <xf numFmtId="0" fontId="5" fillId="4" borderId="44" xfId="0" applyFont="1" applyFill="1" applyBorder="1" applyAlignment="1" applyProtection="1">
      <alignment horizontal="center" vertical="center" wrapText="1"/>
    </xf>
    <xf numFmtId="0" fontId="5" fillId="4" borderId="45" xfId="0" applyFont="1" applyFill="1" applyBorder="1" applyAlignment="1" applyProtection="1">
      <alignment horizontal="center" vertical="center" wrapText="1"/>
    </xf>
    <xf numFmtId="164" fontId="5" fillId="2" borderId="5" xfId="1" applyFont="1" applyFill="1" applyBorder="1" applyAlignment="1" applyProtection="1">
      <alignment horizontal="center" vertical="center" wrapText="1"/>
      <protection locked="0"/>
    </xf>
    <xf numFmtId="164" fontId="5" fillId="2" borderId="39" xfId="1"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39"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left" vertical="center" wrapText="1"/>
      <protection locked="0"/>
    </xf>
    <xf numFmtId="0" fontId="4" fillId="3" borderId="2" xfId="0" applyFont="1" applyFill="1" applyBorder="1" applyAlignment="1" applyProtection="1">
      <alignment horizontal="left" vertical="center" wrapText="1"/>
      <protection locked="0"/>
    </xf>
    <xf numFmtId="49" fontId="3" fillId="3" borderId="4" xfId="0" applyNumberFormat="1" applyFont="1" applyFill="1" applyBorder="1" applyAlignment="1" applyProtection="1">
      <alignment horizontal="left" vertical="center" wrapText="1"/>
      <protection locked="0"/>
    </xf>
    <xf numFmtId="49" fontId="4" fillId="3" borderId="1" xfId="0" applyNumberFormat="1" applyFont="1" applyFill="1" applyBorder="1" applyAlignment="1" applyProtection="1">
      <alignment horizontal="left" vertical="center" wrapText="1"/>
      <protection locked="0"/>
    </xf>
    <xf numFmtId="49" fontId="4" fillId="3" borderId="2" xfId="0" applyNumberFormat="1" applyFont="1" applyFill="1" applyBorder="1" applyAlignment="1" applyProtection="1">
      <alignment horizontal="left" vertical="center" wrapText="1"/>
      <protection locked="0"/>
    </xf>
    <xf numFmtId="0" fontId="5" fillId="3" borderId="5" xfId="0" applyFont="1" applyFill="1" applyBorder="1" applyAlignment="1" applyProtection="1">
      <alignment horizontal="center" vertical="center" wrapText="1"/>
      <protection locked="0"/>
    </xf>
    <xf numFmtId="0" fontId="5" fillId="3" borderId="39" xfId="0" applyFont="1" applyFill="1" applyBorder="1" applyAlignment="1" applyProtection="1">
      <alignment horizontal="center" vertical="center" wrapText="1"/>
      <protection locked="0"/>
    </xf>
    <xf numFmtId="0" fontId="21" fillId="0" borderId="55" xfId="0" applyFont="1" applyFill="1" applyBorder="1" applyAlignment="1">
      <alignment horizontal="left" wrapText="1"/>
    </xf>
    <xf numFmtId="0" fontId="5" fillId="3" borderId="4" xfId="0" applyFont="1" applyFill="1" applyBorder="1" applyAlignment="1" applyProtection="1">
      <alignment horizontal="left" vertical="top" wrapText="1"/>
      <protection locked="0"/>
    </xf>
    <xf numFmtId="0" fontId="5" fillId="3" borderId="1"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top" wrapText="1"/>
      <protection locked="0"/>
    </xf>
    <xf numFmtId="0" fontId="5" fillId="3" borderId="4" xfId="0" applyFont="1" applyFill="1" applyBorder="1" applyAlignment="1" applyProtection="1">
      <alignment horizontal="left" vertical="center" wrapText="1"/>
      <protection locked="0"/>
    </xf>
    <xf numFmtId="0" fontId="5" fillId="3" borderId="1"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wrapText="1"/>
      <protection locked="0"/>
    </xf>
    <xf numFmtId="49" fontId="5" fillId="3" borderId="4" xfId="0" applyNumberFormat="1" applyFont="1" applyFill="1" applyBorder="1" applyAlignment="1" applyProtection="1">
      <alignment horizontal="left" vertical="center" wrapText="1"/>
      <protection locked="0"/>
    </xf>
    <xf numFmtId="49" fontId="5" fillId="3" borderId="1" xfId="0" applyNumberFormat="1" applyFont="1" applyFill="1" applyBorder="1" applyAlignment="1" applyProtection="1">
      <alignment horizontal="left" vertical="center" wrapText="1"/>
      <protection locked="0"/>
    </xf>
    <xf numFmtId="49" fontId="5" fillId="3" borderId="2" xfId="0" applyNumberFormat="1" applyFont="1" applyFill="1" applyBorder="1" applyAlignment="1" applyProtection="1">
      <alignment horizontal="left" vertical="center" wrapText="1"/>
      <protection locked="0"/>
    </xf>
    <xf numFmtId="0" fontId="5" fillId="3" borderId="4" xfId="0" applyNumberFormat="1" applyFont="1" applyFill="1" applyBorder="1" applyAlignment="1" applyProtection="1">
      <alignment horizontal="left" vertical="top" wrapText="1"/>
      <protection locked="0"/>
    </xf>
    <xf numFmtId="0" fontId="5" fillId="3" borderId="1" xfId="0" applyNumberFormat="1" applyFont="1" applyFill="1" applyBorder="1" applyAlignment="1" applyProtection="1">
      <alignment horizontal="left" vertical="top" wrapText="1"/>
      <protection locked="0"/>
    </xf>
    <xf numFmtId="0" fontId="5" fillId="3" borderId="2" xfId="0" applyNumberFormat="1" applyFont="1" applyFill="1" applyBorder="1" applyAlignment="1" applyProtection="1">
      <alignment horizontal="left" vertical="top" wrapText="1"/>
      <protection locked="0"/>
    </xf>
    <xf numFmtId="0" fontId="5" fillId="2" borderId="4" xfId="0" applyFont="1" applyFill="1" applyBorder="1" applyAlignment="1">
      <alignment horizontal="left" wrapText="1"/>
    </xf>
    <xf numFmtId="0" fontId="5" fillId="2" borderId="1" xfId="0" applyFont="1" applyFill="1" applyBorder="1" applyAlignment="1">
      <alignment horizontal="left" wrapText="1"/>
    </xf>
    <xf numFmtId="0" fontId="5" fillId="2" borderId="2" xfId="0" applyFont="1" applyFill="1" applyBorder="1" applyAlignment="1">
      <alignment horizontal="left" wrapText="1"/>
    </xf>
    <xf numFmtId="0" fontId="5" fillId="2" borderId="54" xfId="0" applyFont="1" applyFill="1" applyBorder="1" applyAlignment="1" applyProtection="1">
      <alignment horizontal="center" wrapText="1"/>
      <protection locked="0"/>
    </xf>
    <xf numFmtId="0" fontId="5" fillId="2" borderId="39" xfId="0" applyFont="1" applyFill="1" applyBorder="1" applyAlignment="1" applyProtection="1">
      <alignment horizontal="center" wrapText="1"/>
      <protection locked="0"/>
    </xf>
    <xf numFmtId="0" fontId="5" fillId="2" borderId="29"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26" xfId="0" applyFont="1" applyFill="1" applyBorder="1" applyAlignment="1">
      <alignment horizontal="center" wrapText="1"/>
    </xf>
    <xf numFmtId="0" fontId="5" fillId="2" borderId="27" xfId="0" applyFont="1" applyFill="1" applyBorder="1" applyAlignment="1">
      <alignment horizontal="center" wrapText="1"/>
    </xf>
    <xf numFmtId="0" fontId="5" fillId="2" borderId="21" xfId="0" applyFont="1" applyFill="1" applyBorder="1" applyAlignment="1">
      <alignment horizontal="center" wrapText="1"/>
    </xf>
    <xf numFmtId="0" fontId="6" fillId="6" borderId="17" xfId="0" applyFont="1" applyFill="1" applyBorder="1" applyAlignment="1">
      <alignment horizontal="center" vertical="center"/>
    </xf>
    <xf numFmtId="0" fontId="6" fillId="6" borderId="15"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5" xfId="0" applyFont="1" applyFill="1" applyBorder="1" applyAlignment="1">
      <alignment horizontal="center" vertical="center"/>
    </xf>
    <xf numFmtId="0" fontId="6" fillId="6" borderId="20" xfId="0" applyFont="1" applyFill="1" applyBorder="1" applyAlignment="1">
      <alignment horizontal="center" vertical="center"/>
    </xf>
    <xf numFmtId="164" fontId="6" fillId="2" borderId="46" xfId="0" applyNumberFormat="1" applyFont="1" applyFill="1" applyBorder="1" applyAlignment="1">
      <alignment horizontal="center"/>
    </xf>
    <xf numFmtId="164" fontId="6" fillId="2" borderId="47" xfId="0" applyNumberFormat="1" applyFont="1" applyFill="1" applyBorder="1" applyAlignment="1">
      <alignment horizontal="center"/>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6" fillId="2" borderId="43" xfId="0" applyFont="1" applyFill="1" applyBorder="1" applyAlignment="1">
      <alignment horizontal="left"/>
    </xf>
    <xf numFmtId="0" fontId="6" fillId="2" borderId="44" xfId="0" applyFont="1" applyFill="1" applyBorder="1" applyAlignment="1">
      <alignment horizontal="left"/>
    </xf>
    <xf numFmtId="0" fontId="6" fillId="2" borderId="45" xfId="0" applyFont="1" applyFill="1" applyBorder="1" applyAlignment="1">
      <alignment horizontal="left"/>
    </xf>
    <xf numFmtId="164" fontId="6" fillId="2" borderId="4" xfId="0" applyNumberFormat="1" applyFont="1" applyFill="1" applyBorder="1" applyAlignment="1">
      <alignment horizontal="center"/>
    </xf>
    <xf numFmtId="164" fontId="6" fillId="2" borderId="36" xfId="0" applyNumberFormat="1" applyFont="1" applyFill="1" applyBorder="1" applyAlignment="1">
      <alignment horizontal="center"/>
    </xf>
    <xf numFmtId="0" fontId="0" fillId="2" borderId="48" xfId="0" applyNumberFormat="1" applyFill="1" applyBorder="1" applyAlignment="1">
      <alignment horizontal="center" wrapText="1"/>
    </xf>
    <xf numFmtId="0" fontId="0" fillId="2" borderId="49" xfId="0" applyNumberFormat="1" applyFill="1" applyBorder="1" applyAlignment="1">
      <alignment horizontal="center" wrapText="1"/>
    </xf>
    <xf numFmtId="0" fontId="0" fillId="2" borderId="50" xfId="0" applyNumberFormat="1" applyFill="1" applyBorder="1" applyAlignment="1">
      <alignment horizontal="center" wrapText="1"/>
    </xf>
    <xf numFmtId="0" fontId="5" fillId="2" borderId="31" xfId="0"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5"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0" xfId="0" applyFont="1" applyFill="1" applyBorder="1" applyAlignment="1">
      <alignment horizontal="center" vertical="center"/>
    </xf>
    <xf numFmtId="0" fontId="5" fillId="2" borderId="54" xfId="0" applyFont="1" applyFill="1" applyBorder="1" applyAlignment="1" applyProtection="1">
      <alignment horizontal="center" wrapText="1"/>
    </xf>
    <xf numFmtId="0" fontId="5" fillId="2" borderId="39" xfId="0" applyFont="1" applyFill="1" applyBorder="1" applyAlignment="1" applyProtection="1">
      <alignment horizontal="center" wrapText="1"/>
    </xf>
    <xf numFmtId="0" fontId="5" fillId="2" borderId="28"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18" fillId="2" borderId="65" xfId="0" applyFont="1" applyFill="1" applyBorder="1" applyAlignment="1">
      <alignment horizontal="left" vertical="center" wrapText="1"/>
    </xf>
    <xf numFmtId="0" fontId="18" fillId="2" borderId="42" xfId="0" applyFont="1" applyFill="1" applyBorder="1" applyAlignment="1">
      <alignment horizontal="left" vertical="center" wrapText="1"/>
    </xf>
    <xf numFmtId="43" fontId="28" fillId="2" borderId="7" xfId="0" applyNumberFormat="1" applyFont="1" applyFill="1" applyBorder="1" applyAlignment="1">
      <alignment horizontal="left" vertical="center" wrapText="1"/>
    </xf>
    <xf numFmtId="43" fontId="28" fillId="2" borderId="2" xfId="0" applyNumberFormat="1" applyFont="1" applyFill="1" applyBorder="1" applyAlignment="1">
      <alignment horizontal="left" vertical="center" wrapText="1"/>
    </xf>
    <xf numFmtId="43" fontId="34" fillId="2" borderId="3" xfId="0" applyNumberFormat="1" applyFont="1" applyFill="1" applyBorder="1" applyAlignment="1" applyProtection="1">
      <alignment horizontal="left" vertical="top" wrapText="1"/>
      <protection locked="0"/>
    </xf>
    <xf numFmtId="43" fontId="34" fillId="2" borderId="9" xfId="0" applyNumberFormat="1" applyFont="1" applyFill="1" applyBorder="1" applyAlignment="1" applyProtection="1">
      <alignment horizontal="left" vertical="top" wrapText="1"/>
      <protection locked="0"/>
    </xf>
    <xf numFmtId="43" fontId="34" fillId="2" borderId="4" xfId="0" applyNumberFormat="1" applyFont="1" applyFill="1" applyBorder="1" applyAlignment="1" applyProtection="1">
      <alignment horizontal="left" vertical="top" wrapText="1"/>
      <protection locked="0"/>
    </xf>
    <xf numFmtId="43" fontId="34" fillId="2" borderId="1" xfId="0" applyNumberFormat="1" applyFont="1" applyFill="1" applyBorder="1" applyAlignment="1" applyProtection="1">
      <alignment horizontal="left" vertical="top" wrapText="1"/>
      <protection locked="0"/>
    </xf>
    <xf numFmtId="43" fontId="34" fillId="2" borderId="36" xfId="0" applyNumberFormat="1" applyFont="1" applyFill="1" applyBorder="1" applyAlignment="1" applyProtection="1">
      <alignment horizontal="left" vertical="top" wrapText="1"/>
      <protection locked="0"/>
    </xf>
    <xf numFmtId="43" fontId="36" fillId="2" borderId="4" xfId="0" applyNumberFormat="1" applyFont="1" applyFill="1" applyBorder="1" applyAlignment="1" applyProtection="1">
      <alignment horizontal="left" vertical="top" wrapText="1"/>
      <protection locked="0"/>
    </xf>
    <xf numFmtId="43" fontId="36" fillId="2" borderId="1" xfId="0" applyNumberFormat="1" applyFont="1" applyFill="1" applyBorder="1" applyAlignment="1" applyProtection="1">
      <alignment horizontal="left" vertical="top" wrapText="1"/>
      <protection locked="0"/>
    </xf>
    <xf numFmtId="43" fontId="36" fillId="2" borderId="36" xfId="0" applyNumberFormat="1" applyFont="1" applyFill="1" applyBorder="1" applyAlignment="1" applyProtection="1">
      <alignment horizontal="left" vertical="top" wrapText="1"/>
      <protection locked="0"/>
    </xf>
    <xf numFmtId="43" fontId="28" fillId="4" borderId="26" xfId="0" applyNumberFormat="1" applyFont="1" applyFill="1" applyBorder="1" applyAlignment="1" applyProtection="1">
      <alignment horizontal="left" vertical="center" wrapText="1"/>
      <protection locked="0"/>
    </xf>
    <xf numFmtId="43" fontId="28" fillId="4" borderId="64" xfId="0" applyNumberFormat="1" applyFont="1" applyFill="1" applyBorder="1" applyAlignment="1" applyProtection="1">
      <alignment horizontal="left" vertical="center" wrapText="1"/>
      <protection locked="0"/>
    </xf>
    <xf numFmtId="0" fontId="28" fillId="2" borderId="51" xfId="0" applyFont="1" applyFill="1" applyBorder="1" applyAlignment="1">
      <alignment horizontal="left"/>
    </xf>
    <xf numFmtId="0" fontId="28" fillId="2" borderId="52" xfId="0" applyFont="1" applyFill="1" applyBorder="1" applyAlignment="1">
      <alignment horizontal="left"/>
    </xf>
    <xf numFmtId="0" fontId="28" fillId="2" borderId="59" xfId="0" applyFont="1" applyFill="1" applyBorder="1" applyAlignment="1">
      <alignment horizontal="left"/>
    </xf>
    <xf numFmtId="0" fontId="28" fillId="2" borderId="60" xfId="0" applyFont="1" applyFill="1" applyBorder="1" applyAlignment="1">
      <alignment horizontal="left"/>
    </xf>
    <xf numFmtId="49" fontId="28" fillId="2" borderId="3" xfId="0" applyNumberFormat="1" applyFont="1" applyFill="1" applyBorder="1" applyAlignment="1" applyProtection="1">
      <alignment horizontal="left" vertical="top" wrapText="1"/>
      <protection locked="0"/>
    </xf>
    <xf numFmtId="0" fontId="18" fillId="2" borderId="7" xfId="0" applyFont="1" applyFill="1" applyBorder="1" applyAlignment="1">
      <alignment horizontal="left" vertical="center" wrapText="1"/>
    </xf>
    <xf numFmtId="0" fontId="18" fillId="2" borderId="2" xfId="0" applyFont="1" applyFill="1" applyBorder="1" applyAlignment="1">
      <alignment horizontal="left" vertical="center" wrapText="1"/>
    </xf>
    <xf numFmtId="43" fontId="28" fillId="2" borderId="3" xfId="0" applyNumberFormat="1" applyFont="1" applyFill="1" applyBorder="1" applyAlignment="1" applyProtection="1">
      <alignment horizontal="left" vertical="top" wrapText="1"/>
      <protection locked="0"/>
    </xf>
    <xf numFmtId="43" fontId="28" fillId="2" borderId="9" xfId="0" applyNumberFormat="1" applyFont="1" applyFill="1" applyBorder="1" applyAlignment="1" applyProtection="1">
      <alignment horizontal="left" vertical="top" wrapText="1"/>
      <protection locked="0"/>
    </xf>
    <xf numFmtId="9" fontId="28" fillId="13" borderId="5" xfId="2" applyFont="1" applyFill="1" applyBorder="1" applyAlignment="1">
      <alignment horizontal="center" vertical="center" wrapText="1"/>
    </xf>
    <xf numFmtId="9" fontId="28" fillId="13" borderId="39" xfId="2" applyFont="1" applyFill="1" applyBorder="1" applyAlignment="1">
      <alignment horizontal="center" vertical="center" wrapText="1"/>
    </xf>
    <xf numFmtId="0" fontId="28" fillId="13" borderId="5" xfId="0" applyFont="1" applyFill="1" applyBorder="1" applyAlignment="1">
      <alignment horizontal="center" vertical="center" wrapText="1"/>
    </xf>
    <xf numFmtId="0" fontId="28" fillId="13" borderId="39" xfId="0" applyFont="1" applyFill="1" applyBorder="1" applyAlignment="1">
      <alignment horizontal="center" vertical="center" wrapText="1"/>
    </xf>
    <xf numFmtId="0" fontId="28" fillId="10" borderId="3" xfId="0" applyFont="1" applyFill="1" applyBorder="1" applyAlignment="1">
      <alignment horizontal="center" vertical="center" wrapText="1"/>
    </xf>
    <xf numFmtId="0" fontId="28" fillId="11" borderId="3" xfId="0" applyFont="1" applyFill="1" applyBorder="1" applyAlignment="1">
      <alignment horizontal="center" vertical="center" wrapText="1"/>
    </xf>
    <xf numFmtId="0" fontId="28" fillId="12" borderId="3" xfId="0" applyFont="1" applyFill="1" applyBorder="1" applyAlignment="1">
      <alignment horizontal="center" vertical="center" wrapText="1"/>
    </xf>
    <xf numFmtId="0" fontId="28" fillId="0" borderId="56" xfId="0" applyFont="1" applyBorder="1" applyAlignment="1">
      <alignment horizontal="center" vertical="center"/>
    </xf>
    <xf numFmtId="0" fontId="28" fillId="0" borderId="57" xfId="0" applyFont="1" applyBorder="1" applyAlignment="1">
      <alignment horizontal="center" vertical="center"/>
    </xf>
    <xf numFmtId="0" fontId="29" fillId="2" borderId="28" xfId="0" applyFont="1" applyFill="1" applyBorder="1" applyAlignment="1">
      <alignment horizontal="center" vertical="center" wrapText="1"/>
    </xf>
    <xf numFmtId="0" fontId="29" fillId="2" borderId="30" xfId="0" applyFont="1" applyFill="1" applyBorder="1" applyAlignment="1">
      <alignment horizontal="center" vertical="center" wrapText="1"/>
    </xf>
    <xf numFmtId="0" fontId="29" fillId="2" borderId="16" xfId="0" applyFont="1" applyFill="1" applyBorder="1" applyAlignment="1">
      <alignment horizontal="center" vertical="center" wrapText="1"/>
    </xf>
    <xf numFmtId="0" fontId="29" fillId="2" borderId="37"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18" fillId="0" borderId="0" xfId="0" applyFont="1" applyAlignment="1">
      <alignment horizontal="left" vertical="top" wrapText="1"/>
    </xf>
    <xf numFmtId="0" fontId="18" fillId="0" borderId="0" xfId="0" applyFont="1" applyAlignment="1">
      <alignment horizontal="left" vertical="top"/>
    </xf>
    <xf numFmtId="9" fontId="28" fillId="2" borderId="16" xfId="2" applyFont="1" applyFill="1" applyBorder="1" applyAlignment="1">
      <alignment horizontal="center" vertical="center" wrapText="1"/>
    </xf>
    <xf numFmtId="9" fontId="28" fillId="2" borderId="14" xfId="2" applyFont="1" applyFill="1" applyBorder="1" applyAlignment="1">
      <alignment horizontal="center" vertical="center" wrapText="1"/>
    </xf>
    <xf numFmtId="165" fontId="28" fillId="14" borderId="60" xfId="3" applyNumberFormat="1" applyFont="1" applyFill="1" applyBorder="1"/>
    <xf numFmtId="165" fontId="18" fillId="13" borderId="28" xfId="3" applyNumberFormat="1" applyFont="1" applyFill="1" applyBorder="1"/>
    <xf numFmtId="165" fontId="18" fillId="13" borderId="30" xfId="3" applyNumberFormat="1" applyFont="1" applyFill="1" applyBorder="1"/>
    <xf numFmtId="165" fontId="18" fillId="13" borderId="30" xfId="0" applyNumberFormat="1" applyFont="1" applyFill="1" applyBorder="1"/>
    <xf numFmtId="165" fontId="18" fillId="13" borderId="3" xfId="0" applyNumberFormat="1" applyFont="1" applyFill="1" applyBorder="1"/>
    <xf numFmtId="165" fontId="18" fillId="13" borderId="5" xfId="0" applyNumberFormat="1" applyFont="1" applyFill="1" applyBorder="1"/>
    <xf numFmtId="43" fontId="28" fillId="2" borderId="3" xfId="2" applyNumberFormat="1" applyFont="1" applyFill="1" applyBorder="1" applyAlignment="1">
      <alignment horizontal="right" vertical="center" wrapText="1"/>
    </xf>
    <xf numFmtId="9" fontId="18" fillId="12" borderId="3" xfId="2" applyFont="1" applyFill="1" applyBorder="1"/>
    <xf numFmtId="43" fontId="28" fillId="2" borderId="62" xfId="2" applyNumberFormat="1" applyFont="1" applyFill="1" applyBorder="1"/>
    <xf numFmtId="165" fontId="18" fillId="0" borderId="0" xfId="0" applyNumberFormat="1" applyFont="1"/>
  </cellXfs>
  <cellStyles count="4">
    <cellStyle name="Comma" xfId="3" builtinId="3"/>
    <cellStyle name="Currency" xfId="1" builtinId="4"/>
    <cellStyle name="Normal" xfId="0" builtinId="0"/>
    <cellStyle name="Per cent"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Esther Yangi Soma" id="{B966DC68-A221-4844-ACB9-AF7628DF2729}" userId="S::esther.soma_unwomen.org#ext#@undp.onmicrosoft.com::18b87425-753f-4d4d-92b3-93151204cda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10" dT="2021-07-12T18:10:34.27" personId="{B966DC68-A221-4844-ACB9-AF7628DF2729}" id="{3D8C419D-02A2-44B6-AB61-C99946EE002A}">
    <text>Hi Evelyn - for the other constitution making prodoc we had agreed that UNDP will manage the grants to partners will this still be the case for this prodoc, if yes, feel free to include the grant amount for all partners under this output under UNDP.</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zoomScale="80" zoomScaleNormal="80" workbookViewId="0">
      <selection activeCell="D57" sqref="D57"/>
    </sheetView>
  </sheetViews>
  <sheetFormatPr baseColWidth="10" defaultColWidth="8.83203125" defaultRowHeight="15" x14ac:dyDescent="0.2"/>
  <cols>
    <col min="2" max="2" width="127.5" customWidth="1"/>
  </cols>
  <sheetData>
    <row r="2" spans="2:5" ht="36.75" customHeight="1" thickBot="1" x14ac:dyDescent="0.25">
      <c r="B2" s="350" t="s">
        <v>0</v>
      </c>
      <c r="C2" s="350"/>
      <c r="D2" s="350"/>
      <c r="E2" s="350"/>
    </row>
    <row r="3" spans="2:5" ht="295.5" customHeight="1" thickBot="1" x14ac:dyDescent="0.25">
      <c r="B3" s="149" t="s">
        <v>1</v>
      </c>
    </row>
  </sheetData>
  <sheetProtection sheet="1" objects="1" scenarios="1"/>
  <mergeCells count="1">
    <mergeCell ref="B2:E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70"/>
  <sheetViews>
    <sheetView topLeftCell="A148" workbookViewId="0">
      <selection activeCell="D3" sqref="D3"/>
    </sheetView>
  </sheetViews>
  <sheetFormatPr baseColWidth="10" defaultColWidth="8.83203125" defaultRowHeight="15" x14ac:dyDescent="0.2"/>
  <sheetData>
    <row r="1" spans="1:2" x14ac:dyDescent="0.2">
      <c r="A1" s="57" t="s">
        <v>275</v>
      </c>
      <c r="B1" s="58" t="s">
        <v>276</v>
      </c>
    </row>
    <row r="2" spans="1:2" x14ac:dyDescent="0.2">
      <c r="A2" s="59" t="s">
        <v>277</v>
      </c>
      <c r="B2" s="60" t="s">
        <v>278</v>
      </c>
    </row>
    <row r="3" spans="1:2" x14ac:dyDescent="0.2">
      <c r="A3" s="59" t="s">
        <v>279</v>
      </c>
      <c r="B3" s="60" t="s">
        <v>280</v>
      </c>
    </row>
    <row r="4" spans="1:2" x14ac:dyDescent="0.2">
      <c r="A4" s="59" t="s">
        <v>281</v>
      </c>
      <c r="B4" s="60" t="s">
        <v>282</v>
      </c>
    </row>
    <row r="5" spans="1:2" x14ac:dyDescent="0.2">
      <c r="A5" s="59" t="s">
        <v>283</v>
      </c>
      <c r="B5" s="60" t="s">
        <v>284</v>
      </c>
    </row>
    <row r="6" spans="1:2" x14ac:dyDescent="0.2">
      <c r="A6" s="59" t="s">
        <v>285</v>
      </c>
      <c r="B6" s="60" t="s">
        <v>286</v>
      </c>
    </row>
    <row r="7" spans="1:2" x14ac:dyDescent="0.2">
      <c r="A7" s="59" t="s">
        <v>287</v>
      </c>
      <c r="B7" s="60" t="s">
        <v>288</v>
      </c>
    </row>
    <row r="8" spans="1:2" x14ac:dyDescent="0.2">
      <c r="A8" s="59" t="s">
        <v>289</v>
      </c>
      <c r="B8" s="60" t="s">
        <v>290</v>
      </c>
    </row>
    <row r="9" spans="1:2" x14ac:dyDescent="0.2">
      <c r="A9" s="59" t="s">
        <v>291</v>
      </c>
      <c r="B9" s="60" t="s">
        <v>292</v>
      </c>
    </row>
    <row r="10" spans="1:2" x14ac:dyDescent="0.2">
      <c r="A10" s="59" t="s">
        <v>293</v>
      </c>
      <c r="B10" s="60" t="s">
        <v>294</v>
      </c>
    </row>
    <row r="11" spans="1:2" x14ac:dyDescent="0.2">
      <c r="A11" s="59" t="s">
        <v>295</v>
      </c>
      <c r="B11" s="60" t="s">
        <v>296</v>
      </c>
    </row>
    <row r="12" spans="1:2" x14ac:dyDescent="0.2">
      <c r="A12" s="59" t="s">
        <v>297</v>
      </c>
      <c r="B12" s="60" t="s">
        <v>298</v>
      </c>
    </row>
    <row r="13" spans="1:2" x14ac:dyDescent="0.2">
      <c r="A13" s="59" t="s">
        <v>299</v>
      </c>
      <c r="B13" s="60" t="s">
        <v>300</v>
      </c>
    </row>
    <row r="14" spans="1:2" x14ac:dyDescent="0.2">
      <c r="A14" s="59" t="s">
        <v>301</v>
      </c>
      <c r="B14" s="60" t="s">
        <v>302</v>
      </c>
    </row>
    <row r="15" spans="1:2" x14ac:dyDescent="0.2">
      <c r="A15" s="59" t="s">
        <v>303</v>
      </c>
      <c r="B15" s="60" t="s">
        <v>304</v>
      </c>
    </row>
    <row r="16" spans="1:2" x14ac:dyDescent="0.2">
      <c r="A16" s="59" t="s">
        <v>305</v>
      </c>
      <c r="B16" s="60" t="s">
        <v>306</v>
      </c>
    </row>
    <row r="17" spans="1:2" x14ac:dyDescent="0.2">
      <c r="A17" s="59" t="s">
        <v>307</v>
      </c>
      <c r="B17" s="60" t="s">
        <v>308</v>
      </c>
    </row>
    <row r="18" spans="1:2" x14ac:dyDescent="0.2">
      <c r="A18" s="59" t="s">
        <v>309</v>
      </c>
      <c r="B18" s="60" t="s">
        <v>310</v>
      </c>
    </row>
    <row r="19" spans="1:2" x14ac:dyDescent="0.2">
      <c r="A19" s="59" t="s">
        <v>311</v>
      </c>
      <c r="B19" s="60" t="s">
        <v>312</v>
      </c>
    </row>
    <row r="20" spans="1:2" x14ac:dyDescent="0.2">
      <c r="A20" s="59" t="s">
        <v>313</v>
      </c>
      <c r="B20" s="60" t="s">
        <v>314</v>
      </c>
    </row>
    <row r="21" spans="1:2" x14ac:dyDescent="0.2">
      <c r="A21" s="59" t="s">
        <v>315</v>
      </c>
      <c r="B21" s="60" t="s">
        <v>316</v>
      </c>
    </row>
    <row r="22" spans="1:2" x14ac:dyDescent="0.2">
      <c r="A22" s="59" t="s">
        <v>317</v>
      </c>
      <c r="B22" s="60" t="s">
        <v>318</v>
      </c>
    </row>
    <row r="23" spans="1:2" x14ac:dyDescent="0.2">
      <c r="A23" s="59" t="s">
        <v>319</v>
      </c>
      <c r="B23" s="60" t="s">
        <v>320</v>
      </c>
    </row>
    <row r="24" spans="1:2" x14ac:dyDescent="0.2">
      <c r="A24" s="59" t="s">
        <v>321</v>
      </c>
      <c r="B24" s="60" t="s">
        <v>322</v>
      </c>
    </row>
    <row r="25" spans="1:2" x14ac:dyDescent="0.2">
      <c r="A25" s="59" t="s">
        <v>323</v>
      </c>
      <c r="B25" s="60" t="s">
        <v>324</v>
      </c>
    </row>
    <row r="26" spans="1:2" x14ac:dyDescent="0.2">
      <c r="A26" s="59" t="s">
        <v>325</v>
      </c>
      <c r="B26" s="60" t="s">
        <v>326</v>
      </c>
    </row>
    <row r="27" spans="1:2" x14ac:dyDescent="0.2">
      <c r="A27" s="59" t="s">
        <v>327</v>
      </c>
      <c r="B27" s="60" t="s">
        <v>328</v>
      </c>
    </row>
    <row r="28" spans="1:2" x14ac:dyDescent="0.2">
      <c r="A28" s="59" t="s">
        <v>329</v>
      </c>
      <c r="B28" s="60" t="s">
        <v>330</v>
      </c>
    </row>
    <row r="29" spans="1:2" x14ac:dyDescent="0.2">
      <c r="A29" s="59" t="s">
        <v>331</v>
      </c>
      <c r="B29" s="60" t="s">
        <v>332</v>
      </c>
    </row>
    <row r="30" spans="1:2" x14ac:dyDescent="0.2">
      <c r="A30" s="59" t="s">
        <v>333</v>
      </c>
      <c r="B30" s="60" t="s">
        <v>334</v>
      </c>
    </row>
    <row r="31" spans="1:2" x14ac:dyDescent="0.2">
      <c r="A31" s="59" t="s">
        <v>335</v>
      </c>
      <c r="B31" s="60" t="s">
        <v>336</v>
      </c>
    </row>
    <row r="32" spans="1:2" x14ac:dyDescent="0.2">
      <c r="A32" s="59" t="s">
        <v>337</v>
      </c>
      <c r="B32" s="60" t="s">
        <v>338</v>
      </c>
    </row>
    <row r="33" spans="1:2" x14ac:dyDescent="0.2">
      <c r="A33" s="59" t="s">
        <v>339</v>
      </c>
      <c r="B33" s="60" t="s">
        <v>340</v>
      </c>
    </row>
    <row r="34" spans="1:2" x14ac:dyDescent="0.2">
      <c r="A34" s="59" t="s">
        <v>341</v>
      </c>
      <c r="B34" s="60" t="s">
        <v>342</v>
      </c>
    </row>
    <row r="35" spans="1:2" x14ac:dyDescent="0.2">
      <c r="A35" s="59" t="s">
        <v>343</v>
      </c>
      <c r="B35" s="60" t="s">
        <v>344</v>
      </c>
    </row>
    <row r="36" spans="1:2" x14ac:dyDescent="0.2">
      <c r="A36" s="59" t="s">
        <v>345</v>
      </c>
      <c r="B36" s="60" t="s">
        <v>346</v>
      </c>
    </row>
    <row r="37" spans="1:2" x14ac:dyDescent="0.2">
      <c r="A37" s="59" t="s">
        <v>347</v>
      </c>
      <c r="B37" s="60" t="s">
        <v>348</v>
      </c>
    </row>
    <row r="38" spans="1:2" x14ac:dyDescent="0.2">
      <c r="A38" s="59" t="s">
        <v>349</v>
      </c>
      <c r="B38" s="60" t="s">
        <v>350</v>
      </c>
    </row>
    <row r="39" spans="1:2" x14ac:dyDescent="0.2">
      <c r="A39" s="59" t="s">
        <v>351</v>
      </c>
      <c r="B39" s="60" t="s">
        <v>352</v>
      </c>
    </row>
    <row r="40" spans="1:2" x14ac:dyDescent="0.2">
      <c r="A40" s="59" t="s">
        <v>353</v>
      </c>
      <c r="B40" s="60" t="s">
        <v>354</v>
      </c>
    </row>
    <row r="41" spans="1:2" x14ac:dyDescent="0.2">
      <c r="A41" s="59" t="s">
        <v>355</v>
      </c>
      <c r="B41" s="60" t="s">
        <v>356</v>
      </c>
    </row>
    <row r="42" spans="1:2" x14ac:dyDescent="0.2">
      <c r="A42" s="59" t="s">
        <v>357</v>
      </c>
      <c r="B42" s="60" t="s">
        <v>358</v>
      </c>
    </row>
    <row r="43" spans="1:2" x14ac:dyDescent="0.2">
      <c r="A43" s="59" t="s">
        <v>359</v>
      </c>
      <c r="B43" s="60" t="s">
        <v>360</v>
      </c>
    </row>
    <row r="44" spans="1:2" x14ac:dyDescent="0.2">
      <c r="A44" s="59" t="s">
        <v>361</v>
      </c>
      <c r="B44" s="60" t="s">
        <v>362</v>
      </c>
    </row>
    <row r="45" spans="1:2" x14ac:dyDescent="0.2">
      <c r="A45" s="59" t="s">
        <v>363</v>
      </c>
      <c r="B45" s="60" t="s">
        <v>364</v>
      </c>
    </row>
    <row r="46" spans="1:2" x14ac:dyDescent="0.2">
      <c r="A46" s="59" t="s">
        <v>365</v>
      </c>
      <c r="B46" s="60" t="s">
        <v>366</v>
      </c>
    </row>
    <row r="47" spans="1:2" x14ac:dyDescent="0.2">
      <c r="A47" s="59" t="s">
        <v>367</v>
      </c>
      <c r="B47" s="60" t="s">
        <v>368</v>
      </c>
    </row>
    <row r="48" spans="1:2" x14ac:dyDescent="0.2">
      <c r="A48" s="59" t="s">
        <v>369</v>
      </c>
      <c r="B48" s="60" t="s">
        <v>370</v>
      </c>
    </row>
    <row r="49" spans="1:2" x14ac:dyDescent="0.2">
      <c r="A49" s="59" t="s">
        <v>371</v>
      </c>
      <c r="B49" s="60" t="s">
        <v>372</v>
      </c>
    </row>
    <row r="50" spans="1:2" x14ac:dyDescent="0.2">
      <c r="A50" s="59" t="s">
        <v>373</v>
      </c>
      <c r="B50" s="60" t="s">
        <v>374</v>
      </c>
    </row>
    <row r="51" spans="1:2" x14ac:dyDescent="0.2">
      <c r="A51" s="59" t="s">
        <v>375</v>
      </c>
      <c r="B51" s="60" t="s">
        <v>376</v>
      </c>
    </row>
    <row r="52" spans="1:2" x14ac:dyDescent="0.2">
      <c r="A52" s="59" t="s">
        <v>377</v>
      </c>
      <c r="B52" s="60" t="s">
        <v>378</v>
      </c>
    </row>
    <row r="53" spans="1:2" x14ac:dyDescent="0.2">
      <c r="A53" s="59" t="s">
        <v>379</v>
      </c>
      <c r="B53" s="60" t="s">
        <v>380</v>
      </c>
    </row>
    <row r="54" spans="1:2" x14ac:dyDescent="0.2">
      <c r="A54" s="59" t="s">
        <v>381</v>
      </c>
      <c r="B54" s="60" t="s">
        <v>382</v>
      </c>
    </row>
    <row r="55" spans="1:2" x14ac:dyDescent="0.2">
      <c r="A55" s="59" t="s">
        <v>383</v>
      </c>
      <c r="B55" s="60" t="s">
        <v>384</v>
      </c>
    </row>
    <row r="56" spans="1:2" x14ac:dyDescent="0.2">
      <c r="A56" s="59" t="s">
        <v>385</v>
      </c>
      <c r="B56" s="60" t="s">
        <v>386</v>
      </c>
    </row>
    <row r="57" spans="1:2" x14ac:dyDescent="0.2">
      <c r="A57" s="59" t="s">
        <v>387</v>
      </c>
      <c r="B57" s="60" t="s">
        <v>388</v>
      </c>
    </row>
    <row r="58" spans="1:2" x14ac:dyDescent="0.2">
      <c r="A58" s="59" t="s">
        <v>389</v>
      </c>
      <c r="B58" s="60" t="s">
        <v>390</v>
      </c>
    </row>
    <row r="59" spans="1:2" x14ac:dyDescent="0.2">
      <c r="A59" s="59" t="s">
        <v>391</v>
      </c>
      <c r="B59" s="60" t="s">
        <v>392</v>
      </c>
    </row>
    <row r="60" spans="1:2" x14ac:dyDescent="0.2">
      <c r="A60" s="59" t="s">
        <v>393</v>
      </c>
      <c r="B60" s="60" t="s">
        <v>394</v>
      </c>
    </row>
    <row r="61" spans="1:2" x14ac:dyDescent="0.2">
      <c r="A61" s="59" t="s">
        <v>395</v>
      </c>
      <c r="B61" s="60" t="s">
        <v>396</v>
      </c>
    </row>
    <row r="62" spans="1:2" x14ac:dyDescent="0.2">
      <c r="A62" s="59" t="s">
        <v>397</v>
      </c>
      <c r="B62" s="60" t="s">
        <v>398</v>
      </c>
    </row>
    <row r="63" spans="1:2" x14ac:dyDescent="0.2">
      <c r="A63" s="59" t="s">
        <v>399</v>
      </c>
      <c r="B63" s="60" t="s">
        <v>400</v>
      </c>
    </row>
    <row r="64" spans="1:2" x14ac:dyDescent="0.2">
      <c r="A64" s="59" t="s">
        <v>401</v>
      </c>
      <c r="B64" s="60" t="s">
        <v>402</v>
      </c>
    </row>
    <row r="65" spans="1:2" x14ac:dyDescent="0.2">
      <c r="A65" s="59" t="s">
        <v>403</v>
      </c>
      <c r="B65" s="60" t="s">
        <v>404</v>
      </c>
    </row>
    <row r="66" spans="1:2" x14ac:dyDescent="0.2">
      <c r="A66" s="59" t="s">
        <v>405</v>
      </c>
      <c r="B66" s="60" t="s">
        <v>406</v>
      </c>
    </row>
    <row r="67" spans="1:2" x14ac:dyDescent="0.2">
      <c r="A67" s="59" t="s">
        <v>407</v>
      </c>
      <c r="B67" s="60" t="s">
        <v>408</v>
      </c>
    </row>
    <row r="68" spans="1:2" x14ac:dyDescent="0.2">
      <c r="A68" s="59" t="s">
        <v>409</v>
      </c>
      <c r="B68" s="60" t="s">
        <v>410</v>
      </c>
    </row>
    <row r="69" spans="1:2" x14ac:dyDescent="0.2">
      <c r="A69" s="59" t="s">
        <v>411</v>
      </c>
      <c r="B69" s="60" t="s">
        <v>412</v>
      </c>
    </row>
    <row r="70" spans="1:2" x14ac:dyDescent="0.2">
      <c r="A70" s="59" t="s">
        <v>413</v>
      </c>
      <c r="B70" s="60" t="s">
        <v>414</v>
      </c>
    </row>
    <row r="71" spans="1:2" x14ac:dyDescent="0.2">
      <c r="A71" s="59" t="s">
        <v>415</v>
      </c>
      <c r="B71" s="60" t="s">
        <v>416</v>
      </c>
    </row>
    <row r="72" spans="1:2" x14ac:dyDescent="0.2">
      <c r="A72" s="59" t="s">
        <v>417</v>
      </c>
      <c r="B72" s="60" t="s">
        <v>418</v>
      </c>
    </row>
    <row r="73" spans="1:2" x14ac:dyDescent="0.2">
      <c r="A73" s="59" t="s">
        <v>419</v>
      </c>
      <c r="B73" s="60" t="s">
        <v>420</v>
      </c>
    </row>
    <row r="74" spans="1:2" x14ac:dyDescent="0.2">
      <c r="A74" s="59" t="s">
        <v>421</v>
      </c>
      <c r="B74" s="60" t="s">
        <v>422</v>
      </c>
    </row>
    <row r="75" spans="1:2" ht="16" x14ac:dyDescent="0.2">
      <c r="A75" s="59" t="s">
        <v>423</v>
      </c>
      <c r="B75" s="61" t="s">
        <v>424</v>
      </c>
    </row>
    <row r="76" spans="1:2" ht="16" x14ac:dyDescent="0.2">
      <c r="A76" s="59" t="s">
        <v>425</v>
      </c>
      <c r="B76" s="61" t="s">
        <v>426</v>
      </c>
    </row>
    <row r="77" spans="1:2" ht="16" x14ac:dyDescent="0.2">
      <c r="A77" s="59" t="s">
        <v>427</v>
      </c>
      <c r="B77" s="61" t="s">
        <v>428</v>
      </c>
    </row>
    <row r="78" spans="1:2" ht="16" x14ac:dyDescent="0.2">
      <c r="A78" s="59" t="s">
        <v>429</v>
      </c>
      <c r="B78" s="61" t="s">
        <v>430</v>
      </c>
    </row>
    <row r="79" spans="1:2" ht="16" x14ac:dyDescent="0.2">
      <c r="A79" s="59" t="s">
        <v>431</v>
      </c>
      <c r="B79" s="61" t="s">
        <v>432</v>
      </c>
    </row>
    <row r="80" spans="1:2" ht="16" x14ac:dyDescent="0.2">
      <c r="A80" s="59" t="s">
        <v>433</v>
      </c>
      <c r="B80" s="61" t="s">
        <v>434</v>
      </c>
    </row>
    <row r="81" spans="1:2" ht="16" x14ac:dyDescent="0.2">
      <c r="A81" s="59" t="s">
        <v>435</v>
      </c>
      <c r="B81" s="61" t="s">
        <v>436</v>
      </c>
    </row>
    <row r="82" spans="1:2" ht="16" x14ac:dyDescent="0.2">
      <c r="A82" s="59" t="s">
        <v>437</v>
      </c>
      <c r="B82" s="61" t="s">
        <v>438</v>
      </c>
    </row>
    <row r="83" spans="1:2" ht="16" x14ac:dyDescent="0.2">
      <c r="A83" s="59" t="s">
        <v>439</v>
      </c>
      <c r="B83" s="61" t="s">
        <v>440</v>
      </c>
    </row>
    <row r="84" spans="1:2" ht="16" x14ac:dyDescent="0.2">
      <c r="A84" s="59" t="s">
        <v>441</v>
      </c>
      <c r="B84" s="61" t="s">
        <v>442</v>
      </c>
    </row>
    <row r="85" spans="1:2" ht="16" x14ac:dyDescent="0.2">
      <c r="A85" s="59" t="s">
        <v>443</v>
      </c>
      <c r="B85" s="61" t="s">
        <v>444</v>
      </c>
    </row>
    <row r="86" spans="1:2" ht="16" x14ac:dyDescent="0.2">
      <c r="A86" s="59" t="s">
        <v>445</v>
      </c>
      <c r="B86" s="61" t="s">
        <v>446</v>
      </c>
    </row>
    <row r="87" spans="1:2" ht="16" x14ac:dyDescent="0.2">
      <c r="A87" s="59" t="s">
        <v>447</v>
      </c>
      <c r="B87" s="61" t="s">
        <v>448</v>
      </c>
    </row>
    <row r="88" spans="1:2" ht="16" x14ac:dyDescent="0.2">
      <c r="A88" s="59" t="s">
        <v>449</v>
      </c>
      <c r="B88" s="61" t="s">
        <v>450</v>
      </c>
    </row>
    <row r="89" spans="1:2" ht="16" x14ac:dyDescent="0.2">
      <c r="A89" s="59" t="s">
        <v>451</v>
      </c>
      <c r="B89" s="61" t="s">
        <v>452</v>
      </c>
    </row>
    <row r="90" spans="1:2" ht="16" x14ac:dyDescent="0.2">
      <c r="A90" s="59" t="s">
        <v>453</v>
      </c>
      <c r="B90" s="61" t="s">
        <v>454</v>
      </c>
    </row>
    <row r="91" spans="1:2" ht="16" x14ac:dyDescent="0.2">
      <c r="A91" s="59" t="s">
        <v>455</v>
      </c>
      <c r="B91" s="61" t="s">
        <v>456</v>
      </c>
    </row>
    <row r="92" spans="1:2" ht="16" x14ac:dyDescent="0.2">
      <c r="A92" s="59" t="s">
        <v>457</v>
      </c>
      <c r="B92" s="61" t="s">
        <v>458</v>
      </c>
    </row>
    <row r="93" spans="1:2" ht="16" x14ac:dyDescent="0.2">
      <c r="A93" s="59" t="s">
        <v>459</v>
      </c>
      <c r="B93" s="61" t="s">
        <v>460</v>
      </c>
    </row>
    <row r="94" spans="1:2" ht="16" x14ac:dyDescent="0.2">
      <c r="A94" s="59" t="s">
        <v>461</v>
      </c>
      <c r="B94" s="61" t="s">
        <v>462</v>
      </c>
    </row>
    <row r="95" spans="1:2" ht="16" x14ac:dyDescent="0.2">
      <c r="A95" s="59" t="s">
        <v>463</v>
      </c>
      <c r="B95" s="61" t="s">
        <v>464</v>
      </c>
    </row>
    <row r="96" spans="1:2" ht="16" x14ac:dyDescent="0.2">
      <c r="A96" s="59" t="s">
        <v>465</v>
      </c>
      <c r="B96" s="61" t="s">
        <v>466</v>
      </c>
    </row>
    <row r="97" spans="1:2" ht="16" x14ac:dyDescent="0.2">
      <c r="A97" s="59" t="s">
        <v>467</v>
      </c>
      <c r="B97" s="61" t="s">
        <v>468</v>
      </c>
    </row>
    <row r="98" spans="1:2" ht="16" x14ac:dyDescent="0.2">
      <c r="A98" s="59" t="s">
        <v>469</v>
      </c>
      <c r="B98" s="61" t="s">
        <v>470</v>
      </c>
    </row>
    <row r="99" spans="1:2" ht="16" x14ac:dyDescent="0.2">
      <c r="A99" s="59" t="s">
        <v>471</v>
      </c>
      <c r="B99" s="61" t="s">
        <v>472</v>
      </c>
    </row>
    <row r="100" spans="1:2" ht="16" x14ac:dyDescent="0.2">
      <c r="A100" s="59" t="s">
        <v>473</v>
      </c>
      <c r="B100" s="61" t="s">
        <v>474</v>
      </c>
    </row>
    <row r="101" spans="1:2" ht="16" x14ac:dyDescent="0.2">
      <c r="A101" s="59" t="s">
        <v>475</v>
      </c>
      <c r="B101" s="61" t="s">
        <v>476</v>
      </c>
    </row>
    <row r="102" spans="1:2" ht="16" x14ac:dyDescent="0.2">
      <c r="A102" s="59" t="s">
        <v>477</v>
      </c>
      <c r="B102" s="61" t="s">
        <v>478</v>
      </c>
    </row>
    <row r="103" spans="1:2" ht="16" x14ac:dyDescent="0.2">
      <c r="A103" s="59" t="s">
        <v>479</v>
      </c>
      <c r="B103" s="61" t="s">
        <v>480</v>
      </c>
    </row>
    <row r="104" spans="1:2" ht="16" x14ac:dyDescent="0.2">
      <c r="A104" s="59" t="s">
        <v>481</v>
      </c>
      <c r="B104" s="61" t="s">
        <v>482</v>
      </c>
    </row>
    <row r="105" spans="1:2" ht="16" x14ac:dyDescent="0.2">
      <c r="A105" s="59" t="s">
        <v>483</v>
      </c>
      <c r="B105" s="61" t="s">
        <v>484</v>
      </c>
    </row>
    <row r="106" spans="1:2" ht="16" x14ac:dyDescent="0.2">
      <c r="A106" s="59" t="s">
        <v>485</v>
      </c>
      <c r="B106" s="61" t="s">
        <v>486</v>
      </c>
    </row>
    <row r="107" spans="1:2" ht="16" x14ac:dyDescent="0.2">
      <c r="A107" s="59" t="s">
        <v>487</v>
      </c>
      <c r="B107" s="61" t="s">
        <v>488</v>
      </c>
    </row>
    <row r="108" spans="1:2" ht="16" x14ac:dyDescent="0.2">
      <c r="A108" s="59" t="s">
        <v>489</v>
      </c>
      <c r="B108" s="61" t="s">
        <v>490</v>
      </c>
    </row>
    <row r="109" spans="1:2" ht="16" x14ac:dyDescent="0.2">
      <c r="A109" s="59" t="s">
        <v>491</v>
      </c>
      <c r="B109" s="61" t="s">
        <v>492</v>
      </c>
    </row>
    <row r="110" spans="1:2" ht="16" x14ac:dyDescent="0.2">
      <c r="A110" s="59" t="s">
        <v>493</v>
      </c>
      <c r="B110" s="61" t="s">
        <v>494</v>
      </c>
    </row>
    <row r="111" spans="1:2" ht="16" x14ac:dyDescent="0.2">
      <c r="A111" s="59" t="s">
        <v>495</v>
      </c>
      <c r="B111" s="61" t="s">
        <v>496</v>
      </c>
    </row>
    <row r="112" spans="1:2" ht="16" x14ac:dyDescent="0.2">
      <c r="A112" s="59" t="s">
        <v>497</v>
      </c>
      <c r="B112" s="61" t="s">
        <v>498</v>
      </c>
    </row>
    <row r="113" spans="1:2" ht="16" x14ac:dyDescent="0.2">
      <c r="A113" s="59" t="s">
        <v>499</v>
      </c>
      <c r="B113" s="61" t="s">
        <v>500</v>
      </c>
    </row>
    <row r="114" spans="1:2" ht="16" x14ac:dyDescent="0.2">
      <c r="A114" s="59" t="s">
        <v>501</v>
      </c>
      <c r="B114" s="61" t="s">
        <v>502</v>
      </c>
    </row>
    <row r="115" spans="1:2" ht="16" x14ac:dyDescent="0.2">
      <c r="A115" s="59" t="s">
        <v>503</v>
      </c>
      <c r="B115" s="61" t="s">
        <v>504</v>
      </c>
    </row>
    <row r="116" spans="1:2" ht="16" x14ac:dyDescent="0.2">
      <c r="A116" s="59" t="s">
        <v>505</v>
      </c>
      <c r="B116" s="61" t="s">
        <v>506</v>
      </c>
    </row>
    <row r="117" spans="1:2" ht="16" x14ac:dyDescent="0.2">
      <c r="A117" s="59" t="s">
        <v>507</v>
      </c>
      <c r="B117" s="61" t="s">
        <v>508</v>
      </c>
    </row>
    <row r="118" spans="1:2" ht="16" x14ac:dyDescent="0.2">
      <c r="A118" s="59" t="s">
        <v>509</v>
      </c>
      <c r="B118" s="61" t="s">
        <v>510</v>
      </c>
    </row>
    <row r="119" spans="1:2" ht="16" x14ac:dyDescent="0.2">
      <c r="A119" s="59" t="s">
        <v>511</v>
      </c>
      <c r="B119" s="61" t="s">
        <v>512</v>
      </c>
    </row>
    <row r="120" spans="1:2" ht="16" x14ac:dyDescent="0.2">
      <c r="A120" s="59" t="s">
        <v>513</v>
      </c>
      <c r="B120" s="61" t="s">
        <v>514</v>
      </c>
    </row>
    <row r="121" spans="1:2" ht="16" x14ac:dyDescent="0.2">
      <c r="A121" s="59" t="s">
        <v>515</v>
      </c>
      <c r="B121" s="61" t="s">
        <v>516</v>
      </c>
    </row>
    <row r="122" spans="1:2" ht="16" x14ac:dyDescent="0.2">
      <c r="A122" s="59" t="s">
        <v>517</v>
      </c>
      <c r="B122" s="61" t="s">
        <v>518</v>
      </c>
    </row>
    <row r="123" spans="1:2" ht="16" x14ac:dyDescent="0.2">
      <c r="A123" s="59" t="s">
        <v>519</v>
      </c>
      <c r="B123" s="61" t="s">
        <v>520</v>
      </c>
    </row>
    <row r="124" spans="1:2" ht="16" x14ac:dyDescent="0.2">
      <c r="A124" s="59" t="s">
        <v>521</v>
      </c>
      <c r="B124" s="61" t="s">
        <v>522</v>
      </c>
    </row>
    <row r="125" spans="1:2" ht="16" x14ac:dyDescent="0.2">
      <c r="A125" s="59" t="s">
        <v>523</v>
      </c>
      <c r="B125" s="61" t="s">
        <v>524</v>
      </c>
    </row>
    <row r="126" spans="1:2" ht="16" x14ac:dyDescent="0.2">
      <c r="A126" s="59" t="s">
        <v>525</v>
      </c>
      <c r="B126" s="61" t="s">
        <v>526</v>
      </c>
    </row>
    <row r="127" spans="1:2" ht="16" x14ac:dyDescent="0.2">
      <c r="A127" s="59" t="s">
        <v>527</v>
      </c>
      <c r="B127" s="61" t="s">
        <v>528</v>
      </c>
    </row>
    <row r="128" spans="1:2" ht="16" x14ac:dyDescent="0.2">
      <c r="A128" s="59" t="s">
        <v>529</v>
      </c>
      <c r="B128" s="61" t="s">
        <v>530</v>
      </c>
    </row>
    <row r="129" spans="1:2" ht="16" x14ac:dyDescent="0.2">
      <c r="A129" s="59" t="s">
        <v>531</v>
      </c>
      <c r="B129" s="61" t="s">
        <v>532</v>
      </c>
    </row>
    <row r="130" spans="1:2" ht="16" x14ac:dyDescent="0.2">
      <c r="A130" s="59" t="s">
        <v>533</v>
      </c>
      <c r="B130" s="61" t="s">
        <v>534</v>
      </c>
    </row>
    <row r="131" spans="1:2" ht="16" x14ac:dyDescent="0.2">
      <c r="A131" s="59" t="s">
        <v>535</v>
      </c>
      <c r="B131" s="61" t="s">
        <v>536</v>
      </c>
    </row>
    <row r="132" spans="1:2" ht="16" x14ac:dyDescent="0.2">
      <c r="A132" s="59" t="s">
        <v>537</v>
      </c>
      <c r="B132" s="61" t="s">
        <v>538</v>
      </c>
    </row>
    <row r="133" spans="1:2" ht="16" x14ac:dyDescent="0.2">
      <c r="A133" s="59" t="s">
        <v>539</v>
      </c>
      <c r="B133" s="61" t="s">
        <v>540</v>
      </c>
    </row>
    <row r="134" spans="1:2" ht="16" x14ac:dyDescent="0.2">
      <c r="A134" s="59" t="s">
        <v>541</v>
      </c>
      <c r="B134" s="61" t="s">
        <v>542</v>
      </c>
    </row>
    <row r="135" spans="1:2" ht="16" x14ac:dyDescent="0.2">
      <c r="A135" s="59" t="s">
        <v>543</v>
      </c>
      <c r="B135" s="61" t="s">
        <v>544</v>
      </c>
    </row>
    <row r="136" spans="1:2" ht="16" x14ac:dyDescent="0.2">
      <c r="A136" s="59" t="s">
        <v>545</v>
      </c>
      <c r="B136" s="61" t="s">
        <v>546</v>
      </c>
    </row>
    <row r="137" spans="1:2" ht="16" x14ac:dyDescent="0.2">
      <c r="A137" s="59" t="s">
        <v>547</v>
      </c>
      <c r="B137" s="61" t="s">
        <v>548</v>
      </c>
    </row>
    <row r="138" spans="1:2" ht="16" x14ac:dyDescent="0.2">
      <c r="A138" s="59" t="s">
        <v>549</v>
      </c>
      <c r="B138" s="61" t="s">
        <v>550</v>
      </c>
    </row>
    <row r="139" spans="1:2" ht="16" x14ac:dyDescent="0.2">
      <c r="A139" s="59" t="s">
        <v>551</v>
      </c>
      <c r="B139" s="61" t="s">
        <v>552</v>
      </c>
    </row>
    <row r="140" spans="1:2" ht="16" x14ac:dyDescent="0.2">
      <c r="A140" s="59" t="s">
        <v>553</v>
      </c>
      <c r="B140" s="61" t="s">
        <v>554</v>
      </c>
    </row>
    <row r="141" spans="1:2" ht="16" x14ac:dyDescent="0.2">
      <c r="A141" s="59" t="s">
        <v>555</v>
      </c>
      <c r="B141" s="61" t="s">
        <v>556</v>
      </c>
    </row>
    <row r="142" spans="1:2" ht="16" x14ac:dyDescent="0.2">
      <c r="A142" s="59" t="s">
        <v>557</v>
      </c>
      <c r="B142" s="61" t="s">
        <v>558</v>
      </c>
    </row>
    <row r="143" spans="1:2" ht="16" x14ac:dyDescent="0.2">
      <c r="A143" s="59" t="s">
        <v>559</v>
      </c>
      <c r="B143" s="61" t="s">
        <v>560</v>
      </c>
    </row>
    <row r="144" spans="1:2" ht="16" x14ac:dyDescent="0.2">
      <c r="A144" s="59" t="s">
        <v>561</v>
      </c>
      <c r="B144" s="62" t="s">
        <v>562</v>
      </c>
    </row>
    <row r="145" spans="1:2" ht="16" x14ac:dyDescent="0.2">
      <c r="A145" s="59" t="s">
        <v>563</v>
      </c>
      <c r="B145" s="61" t="s">
        <v>564</v>
      </c>
    </row>
    <row r="146" spans="1:2" ht="16" x14ac:dyDescent="0.2">
      <c r="A146" s="59" t="s">
        <v>565</v>
      </c>
      <c r="B146" s="61" t="s">
        <v>566</v>
      </c>
    </row>
    <row r="147" spans="1:2" ht="16" x14ac:dyDescent="0.2">
      <c r="A147" s="59" t="s">
        <v>567</v>
      </c>
      <c r="B147" s="61" t="s">
        <v>568</v>
      </c>
    </row>
    <row r="148" spans="1:2" ht="16" x14ac:dyDescent="0.2">
      <c r="A148" s="59" t="s">
        <v>569</v>
      </c>
      <c r="B148" s="61" t="s">
        <v>570</v>
      </c>
    </row>
    <row r="149" spans="1:2" ht="16" x14ac:dyDescent="0.2">
      <c r="A149" s="59" t="s">
        <v>571</v>
      </c>
      <c r="B149" s="61" t="s">
        <v>572</v>
      </c>
    </row>
    <row r="150" spans="1:2" ht="16" x14ac:dyDescent="0.2">
      <c r="A150" s="59" t="s">
        <v>573</v>
      </c>
      <c r="B150" s="61" t="s">
        <v>574</v>
      </c>
    </row>
    <row r="151" spans="1:2" ht="16" x14ac:dyDescent="0.2">
      <c r="A151" s="59" t="s">
        <v>575</v>
      </c>
      <c r="B151" s="61" t="s">
        <v>576</v>
      </c>
    </row>
    <row r="152" spans="1:2" ht="16" x14ac:dyDescent="0.2">
      <c r="A152" s="59" t="s">
        <v>577</v>
      </c>
      <c r="B152" s="61" t="s">
        <v>578</v>
      </c>
    </row>
    <row r="153" spans="1:2" ht="16" x14ac:dyDescent="0.2">
      <c r="A153" s="59" t="s">
        <v>579</v>
      </c>
      <c r="B153" s="61" t="s">
        <v>580</v>
      </c>
    </row>
    <row r="154" spans="1:2" ht="16" x14ac:dyDescent="0.2">
      <c r="A154" s="59" t="s">
        <v>581</v>
      </c>
      <c r="B154" s="61" t="s">
        <v>582</v>
      </c>
    </row>
    <row r="155" spans="1:2" ht="16" x14ac:dyDescent="0.2">
      <c r="A155" s="59" t="s">
        <v>583</v>
      </c>
      <c r="B155" s="61" t="s">
        <v>584</v>
      </c>
    </row>
    <row r="156" spans="1:2" ht="16" x14ac:dyDescent="0.2">
      <c r="A156" s="59" t="s">
        <v>585</v>
      </c>
      <c r="B156" s="61" t="s">
        <v>586</v>
      </c>
    </row>
    <row r="157" spans="1:2" ht="16" x14ac:dyDescent="0.2">
      <c r="A157" s="59" t="s">
        <v>587</v>
      </c>
      <c r="B157" s="61" t="s">
        <v>588</v>
      </c>
    </row>
    <row r="158" spans="1:2" ht="16" x14ac:dyDescent="0.2">
      <c r="A158" s="59" t="s">
        <v>589</v>
      </c>
      <c r="B158" s="61" t="s">
        <v>590</v>
      </c>
    </row>
    <row r="159" spans="1:2" ht="16" x14ac:dyDescent="0.2">
      <c r="A159" s="59" t="s">
        <v>591</v>
      </c>
      <c r="B159" s="61" t="s">
        <v>592</v>
      </c>
    </row>
    <row r="160" spans="1:2" ht="16" x14ac:dyDescent="0.2">
      <c r="A160" s="59" t="s">
        <v>593</v>
      </c>
      <c r="B160" s="61" t="s">
        <v>594</v>
      </c>
    </row>
    <row r="161" spans="1:2" ht="16" x14ac:dyDescent="0.2">
      <c r="A161" s="59" t="s">
        <v>595</v>
      </c>
      <c r="B161" s="61" t="s">
        <v>596</v>
      </c>
    </row>
    <row r="162" spans="1:2" ht="16" x14ac:dyDescent="0.2">
      <c r="A162" s="59" t="s">
        <v>597</v>
      </c>
      <c r="B162" s="61" t="s">
        <v>598</v>
      </c>
    </row>
    <row r="163" spans="1:2" ht="16" x14ac:dyDescent="0.2">
      <c r="A163" s="59" t="s">
        <v>599</v>
      </c>
      <c r="B163" s="61" t="s">
        <v>600</v>
      </c>
    </row>
    <row r="164" spans="1:2" ht="16" x14ac:dyDescent="0.2">
      <c r="A164" s="59" t="s">
        <v>601</v>
      </c>
      <c r="B164" s="61" t="s">
        <v>602</v>
      </c>
    </row>
    <row r="165" spans="1:2" ht="16" x14ac:dyDescent="0.2">
      <c r="A165" s="59" t="s">
        <v>603</v>
      </c>
      <c r="B165" s="61" t="s">
        <v>604</v>
      </c>
    </row>
    <row r="166" spans="1:2" ht="16" x14ac:dyDescent="0.2">
      <c r="A166" s="59" t="s">
        <v>605</v>
      </c>
      <c r="B166" s="61" t="s">
        <v>606</v>
      </c>
    </row>
    <row r="167" spans="1:2" ht="16" x14ac:dyDescent="0.2">
      <c r="A167" s="59" t="s">
        <v>607</v>
      </c>
      <c r="B167" s="61" t="s">
        <v>608</v>
      </c>
    </row>
    <row r="168" spans="1:2" ht="16" x14ac:dyDescent="0.2">
      <c r="A168" s="59" t="s">
        <v>609</v>
      </c>
      <c r="B168" s="61" t="s">
        <v>610</v>
      </c>
    </row>
    <row r="169" spans="1:2" ht="16" x14ac:dyDescent="0.2">
      <c r="A169" s="59" t="s">
        <v>611</v>
      </c>
      <c r="B169" s="61" t="s">
        <v>612</v>
      </c>
    </row>
    <row r="170" spans="1:2" ht="16" x14ac:dyDescent="0.2">
      <c r="A170" s="59" t="s">
        <v>613</v>
      </c>
      <c r="B170" s="61" t="s">
        <v>614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L221"/>
  <sheetViews>
    <sheetView showGridLines="0" showZeros="0" zoomScale="85" zoomScaleNormal="85" workbookViewId="0">
      <pane ySplit="4" topLeftCell="A5" activePane="bottomLeft" state="frozen"/>
      <selection pane="bottomLeft" activeCell="E104" sqref="E104"/>
    </sheetView>
  </sheetViews>
  <sheetFormatPr baseColWidth="10" defaultColWidth="9.1640625" defaultRowHeight="15" x14ac:dyDescent="0.2"/>
  <cols>
    <col min="1" max="1" width="9.1640625" style="22"/>
    <col min="2" max="2" width="30.5" style="22" customWidth="1"/>
    <col min="3" max="3" width="32.5" style="22" customWidth="1"/>
    <col min="4" max="4" width="25.1640625" style="22" customWidth="1"/>
    <col min="5" max="6" width="25.5" style="22" customWidth="1"/>
    <col min="7" max="7" width="23.1640625" style="22" customWidth="1"/>
    <col min="8" max="8" width="22.5" style="22" customWidth="1"/>
    <col min="9" max="9" width="22.5" style="122" customWidth="1"/>
    <col min="10" max="10" width="25.5" style="142" customWidth="1"/>
    <col min="11" max="11" width="30.5" style="22" customWidth="1"/>
    <col min="12" max="12" width="18.83203125" style="22" customWidth="1"/>
    <col min="13" max="13" width="9.1640625" style="22"/>
    <col min="14" max="14" width="17.5" style="22" customWidth="1"/>
    <col min="15" max="15" width="26.5" style="22" customWidth="1"/>
    <col min="16" max="16" width="22.5" style="22" customWidth="1"/>
    <col min="17" max="17" width="29.5" style="22" customWidth="1"/>
    <col min="18" max="18" width="23.5" style="22" customWidth="1"/>
    <col min="19" max="19" width="18.5" style="22" customWidth="1"/>
    <col min="20" max="20" width="17.5" style="22" customWidth="1"/>
    <col min="21" max="21" width="25.1640625" style="22" customWidth="1"/>
    <col min="22" max="16384" width="9.1640625" style="22"/>
  </cols>
  <sheetData>
    <row r="1" spans="1:12" ht="30.75" customHeight="1" x14ac:dyDescent="0.55000000000000004">
      <c r="B1" s="350" t="s">
        <v>0</v>
      </c>
      <c r="C1" s="350"/>
      <c r="D1" s="350"/>
      <c r="E1" s="350"/>
      <c r="F1" s="20"/>
      <c r="G1" s="20"/>
      <c r="H1" s="21"/>
      <c r="I1" s="121"/>
      <c r="J1" s="141"/>
      <c r="K1" s="21"/>
    </row>
    <row r="2" spans="1:12" ht="16.5" customHeight="1" x14ac:dyDescent="0.3">
      <c r="B2" s="385" t="s">
        <v>2</v>
      </c>
      <c r="C2" s="385"/>
      <c r="D2" s="385"/>
      <c r="E2" s="385"/>
      <c r="F2" s="150"/>
      <c r="G2" s="150"/>
      <c r="H2" s="150"/>
      <c r="I2" s="131"/>
      <c r="J2" s="131"/>
    </row>
    <row r="4" spans="1:12" ht="119.25" customHeight="1" x14ac:dyDescent="0.2">
      <c r="B4" s="148" t="s">
        <v>3</v>
      </c>
      <c r="C4" s="148" t="s">
        <v>4</v>
      </c>
      <c r="D4" s="54" t="s">
        <v>5</v>
      </c>
      <c r="E4" s="54" t="s">
        <v>6</v>
      </c>
      <c r="F4" s="54" t="s">
        <v>7</v>
      </c>
      <c r="G4" s="76" t="s">
        <v>8</v>
      </c>
      <c r="H4" s="148" t="s">
        <v>9</v>
      </c>
      <c r="I4" s="148" t="s">
        <v>10</v>
      </c>
      <c r="J4" s="147" t="s">
        <v>11</v>
      </c>
      <c r="K4" s="148" t="s">
        <v>12</v>
      </c>
      <c r="L4" s="28"/>
    </row>
    <row r="5" spans="1:12" ht="51" customHeight="1" x14ac:dyDescent="0.2">
      <c r="B5" s="74" t="s">
        <v>13</v>
      </c>
      <c r="C5" s="392" t="s">
        <v>14</v>
      </c>
      <c r="D5" s="393"/>
      <c r="E5" s="393"/>
      <c r="F5" s="393"/>
      <c r="G5" s="393"/>
      <c r="H5" s="393"/>
      <c r="I5" s="393"/>
      <c r="J5" s="393"/>
      <c r="K5" s="394"/>
      <c r="L5" s="10"/>
    </row>
    <row r="6" spans="1:12" ht="51" customHeight="1" x14ac:dyDescent="0.2">
      <c r="B6" s="74" t="s">
        <v>15</v>
      </c>
      <c r="C6" s="380" t="s">
        <v>16</v>
      </c>
      <c r="D6" s="381"/>
      <c r="E6" s="381"/>
      <c r="F6" s="381"/>
      <c r="G6" s="381"/>
      <c r="H6" s="381"/>
      <c r="I6" s="381"/>
      <c r="J6" s="381"/>
      <c r="K6" s="382"/>
      <c r="L6" s="30"/>
    </row>
    <row r="7" spans="1:12" ht="34" x14ac:dyDescent="0.2">
      <c r="B7" s="155" t="s">
        <v>17</v>
      </c>
      <c r="C7" s="152" t="s">
        <v>18</v>
      </c>
      <c r="D7" s="156">
        <v>0</v>
      </c>
      <c r="E7" s="156"/>
      <c r="F7" s="156"/>
      <c r="G7" s="157">
        <f>SUM(D7:F7)</f>
        <v>0</v>
      </c>
      <c r="H7" s="158"/>
      <c r="I7" s="159"/>
      <c r="J7" s="160"/>
      <c r="K7" s="161"/>
      <c r="L7" s="162"/>
    </row>
    <row r="8" spans="1:12" ht="68" x14ac:dyDescent="0.2">
      <c r="B8" s="155" t="s">
        <v>19</v>
      </c>
      <c r="C8" s="152" t="s">
        <v>20</v>
      </c>
      <c r="D8" s="156">
        <v>10000</v>
      </c>
      <c r="E8" s="156"/>
      <c r="F8" s="156"/>
      <c r="G8" s="157">
        <f t="shared" ref="G8:G14" si="0">SUM(D8:F8)</f>
        <v>10000</v>
      </c>
      <c r="H8" s="158">
        <v>0.4</v>
      </c>
      <c r="I8" s="159"/>
      <c r="J8" s="160" t="s">
        <v>664</v>
      </c>
      <c r="K8" s="161"/>
      <c r="L8" s="162"/>
    </row>
    <row r="9" spans="1:12" ht="51" x14ac:dyDescent="0.2">
      <c r="B9" s="155" t="s">
        <v>21</v>
      </c>
      <c r="C9" s="152" t="s">
        <v>665</v>
      </c>
      <c r="D9" s="156"/>
      <c r="E9" s="156">
        <v>20000</v>
      </c>
      <c r="F9" s="156"/>
      <c r="G9" s="157">
        <f t="shared" si="0"/>
        <v>20000</v>
      </c>
      <c r="H9" s="158">
        <v>1</v>
      </c>
      <c r="I9" s="159"/>
      <c r="J9" s="160" t="s">
        <v>615</v>
      </c>
      <c r="K9" s="161"/>
      <c r="L9" s="162"/>
    </row>
    <row r="10" spans="1:12" ht="17" x14ac:dyDescent="0.2">
      <c r="B10" s="155" t="s">
        <v>22</v>
      </c>
      <c r="C10" s="152"/>
      <c r="D10" s="156"/>
      <c r="E10" s="156"/>
      <c r="F10" s="156"/>
      <c r="G10" s="157">
        <f t="shared" si="0"/>
        <v>0</v>
      </c>
      <c r="H10" s="158"/>
      <c r="I10" s="159"/>
      <c r="J10" s="160"/>
      <c r="K10" s="161"/>
      <c r="L10" s="162"/>
    </row>
    <row r="11" spans="1:12" ht="17" x14ac:dyDescent="0.2">
      <c r="B11" s="155" t="s">
        <v>23</v>
      </c>
      <c r="C11" s="152"/>
      <c r="D11" s="156"/>
      <c r="E11" s="156"/>
      <c r="F11" s="156"/>
      <c r="G11" s="157">
        <f t="shared" si="0"/>
        <v>0</v>
      </c>
      <c r="H11" s="158"/>
      <c r="I11" s="159"/>
      <c r="J11" s="160"/>
      <c r="K11" s="161"/>
      <c r="L11" s="162"/>
    </row>
    <row r="12" spans="1:12" ht="17" x14ac:dyDescent="0.2">
      <c r="B12" s="155" t="s">
        <v>24</v>
      </c>
      <c r="C12" s="152"/>
      <c r="D12" s="156"/>
      <c r="E12" s="156"/>
      <c r="F12" s="156"/>
      <c r="G12" s="157">
        <f t="shared" si="0"/>
        <v>0</v>
      </c>
      <c r="H12" s="158"/>
      <c r="I12" s="159"/>
      <c r="J12" s="160"/>
      <c r="K12" s="161"/>
      <c r="L12" s="162"/>
    </row>
    <row r="13" spans="1:12" ht="17" x14ac:dyDescent="0.2">
      <c r="B13" s="155" t="s">
        <v>25</v>
      </c>
      <c r="C13" s="163"/>
      <c r="D13" s="164"/>
      <c r="E13" s="164"/>
      <c r="F13" s="164"/>
      <c r="G13" s="157">
        <f t="shared" si="0"/>
        <v>0</v>
      </c>
      <c r="H13" s="165"/>
      <c r="I13" s="160"/>
      <c r="J13" s="160"/>
      <c r="K13" s="166"/>
      <c r="L13" s="162"/>
    </row>
    <row r="14" spans="1:12" ht="18" thickBot="1" x14ac:dyDescent="0.25">
      <c r="A14" s="23"/>
      <c r="B14" s="155" t="s">
        <v>26</v>
      </c>
      <c r="C14" s="163"/>
      <c r="D14" s="164"/>
      <c r="E14" s="164"/>
      <c r="F14" s="164"/>
      <c r="G14" s="157">
        <f t="shared" si="0"/>
        <v>0</v>
      </c>
      <c r="H14" s="165"/>
      <c r="I14" s="160"/>
      <c r="J14" s="160"/>
      <c r="K14" s="166"/>
      <c r="L14" s="24"/>
    </row>
    <row r="15" spans="1:12" ht="17" x14ac:dyDescent="0.2">
      <c r="A15" s="23"/>
      <c r="C15" s="74" t="s">
        <v>27</v>
      </c>
      <c r="D15" s="11">
        <f>SUM(D7:D14)</f>
        <v>10000</v>
      </c>
      <c r="E15" s="11">
        <f>SUM(E7:E14)</f>
        <v>20000</v>
      </c>
      <c r="F15" s="11">
        <f>SUM(F7:F14)</f>
        <v>0</v>
      </c>
      <c r="G15" s="11">
        <f>SUM(G7:G14)</f>
        <v>30000</v>
      </c>
      <c r="H15" s="88">
        <f>(H7*G7)+(H8*G8)+(H9*G9)+(H10*G10)+(H11*G11)+(H12*G12)+(H13*G13)+(H14*G14)</f>
        <v>24000</v>
      </c>
      <c r="I15" s="88">
        <f>SUM(I7:I14)</f>
        <v>0</v>
      </c>
      <c r="J15" s="143"/>
      <c r="K15" s="166"/>
      <c r="L15" s="31"/>
    </row>
    <row r="16" spans="1:12" ht="51" customHeight="1" x14ac:dyDescent="0.2">
      <c r="A16" s="23"/>
      <c r="B16" s="74" t="s">
        <v>28</v>
      </c>
      <c r="C16" s="377" t="s">
        <v>29</v>
      </c>
      <c r="D16" s="378"/>
      <c r="E16" s="378"/>
      <c r="F16" s="378"/>
      <c r="G16" s="378"/>
      <c r="H16" s="378"/>
      <c r="I16" s="378"/>
      <c r="J16" s="378"/>
      <c r="K16" s="379"/>
      <c r="L16" s="30"/>
    </row>
    <row r="17" spans="1:12" ht="68" x14ac:dyDescent="0.2">
      <c r="A17" s="23"/>
      <c r="B17" s="155" t="s">
        <v>30</v>
      </c>
      <c r="C17" s="152" t="s">
        <v>31</v>
      </c>
      <c r="D17" s="156">
        <v>36000</v>
      </c>
      <c r="E17" s="156"/>
      <c r="F17" s="156"/>
      <c r="G17" s="157">
        <f>SUM(D17:F17)</f>
        <v>36000</v>
      </c>
      <c r="H17" s="158">
        <v>0.4</v>
      </c>
      <c r="I17" s="159"/>
      <c r="J17" s="160" t="s">
        <v>623</v>
      </c>
      <c r="K17" s="161"/>
      <c r="L17" s="162"/>
    </row>
    <row r="18" spans="1:12" ht="119" x14ac:dyDescent="0.2">
      <c r="A18" s="23"/>
      <c r="B18" s="155" t="s">
        <v>32</v>
      </c>
      <c r="C18" s="152" t="s">
        <v>33</v>
      </c>
      <c r="D18" s="156">
        <v>30000</v>
      </c>
      <c r="E18" s="156"/>
      <c r="F18" s="156"/>
      <c r="G18" s="157">
        <f t="shared" ref="G18:G24" si="1">SUM(D18:F18)</f>
        <v>30000</v>
      </c>
      <c r="H18" s="158">
        <v>0.5</v>
      </c>
      <c r="I18" s="159"/>
      <c r="J18" s="160" t="s">
        <v>654</v>
      </c>
      <c r="K18" s="161"/>
      <c r="L18" s="162"/>
    </row>
    <row r="19" spans="1:12" ht="17" x14ac:dyDescent="0.2">
      <c r="A19" s="23"/>
      <c r="B19" s="155" t="s">
        <v>34</v>
      </c>
      <c r="C19" s="152"/>
      <c r="D19" s="156"/>
      <c r="E19" s="156"/>
      <c r="F19" s="156"/>
      <c r="G19" s="157">
        <f t="shared" si="1"/>
        <v>0</v>
      </c>
      <c r="H19" s="158"/>
      <c r="I19" s="159"/>
      <c r="J19" s="160"/>
      <c r="K19" s="161"/>
      <c r="L19" s="162"/>
    </row>
    <row r="20" spans="1:12" ht="17" x14ac:dyDescent="0.2">
      <c r="A20" s="23"/>
      <c r="B20" s="155" t="s">
        <v>35</v>
      </c>
      <c r="C20" s="152"/>
      <c r="D20" s="156"/>
      <c r="E20" s="156"/>
      <c r="F20" s="156"/>
      <c r="G20" s="157">
        <f t="shared" si="1"/>
        <v>0</v>
      </c>
      <c r="H20" s="158"/>
      <c r="I20" s="159"/>
      <c r="J20" s="160"/>
      <c r="K20" s="161"/>
      <c r="L20" s="162"/>
    </row>
    <row r="21" spans="1:12" ht="17" x14ac:dyDescent="0.2">
      <c r="A21" s="23"/>
      <c r="B21" s="155" t="s">
        <v>36</v>
      </c>
      <c r="C21" s="152"/>
      <c r="D21" s="156"/>
      <c r="E21" s="156"/>
      <c r="F21" s="156"/>
      <c r="G21" s="157">
        <f t="shared" si="1"/>
        <v>0</v>
      </c>
      <c r="H21" s="158"/>
      <c r="I21" s="159"/>
      <c r="J21" s="160"/>
      <c r="K21" s="161"/>
      <c r="L21" s="162"/>
    </row>
    <row r="22" spans="1:12" ht="17" x14ac:dyDescent="0.2">
      <c r="A22" s="23"/>
      <c r="B22" s="155" t="s">
        <v>37</v>
      </c>
      <c r="C22" s="152"/>
      <c r="D22" s="156"/>
      <c r="E22" s="156"/>
      <c r="F22" s="156"/>
      <c r="G22" s="157">
        <f t="shared" si="1"/>
        <v>0</v>
      </c>
      <c r="H22" s="158"/>
      <c r="I22" s="159"/>
      <c r="J22" s="160"/>
      <c r="K22" s="161"/>
      <c r="L22" s="162"/>
    </row>
    <row r="23" spans="1:12" ht="17" x14ac:dyDescent="0.2">
      <c r="A23" s="23"/>
      <c r="B23" s="155" t="s">
        <v>38</v>
      </c>
      <c r="C23" s="163"/>
      <c r="D23" s="164"/>
      <c r="E23" s="164"/>
      <c r="F23" s="164"/>
      <c r="G23" s="157">
        <f t="shared" si="1"/>
        <v>0</v>
      </c>
      <c r="H23" s="165"/>
      <c r="I23" s="160"/>
      <c r="J23" s="160"/>
      <c r="K23" s="166"/>
      <c r="L23" s="162"/>
    </row>
    <row r="24" spans="1:12" ht="17" x14ac:dyDescent="0.2">
      <c r="A24" s="23"/>
      <c r="B24" s="155" t="s">
        <v>39</v>
      </c>
      <c r="C24" s="163"/>
      <c r="D24" s="164"/>
      <c r="E24" s="164"/>
      <c r="F24" s="164"/>
      <c r="G24" s="157">
        <f t="shared" si="1"/>
        <v>0</v>
      </c>
      <c r="H24" s="165"/>
      <c r="I24" s="160"/>
      <c r="J24" s="160"/>
      <c r="K24" s="166"/>
      <c r="L24" s="162"/>
    </row>
    <row r="25" spans="1:12" ht="17" x14ac:dyDescent="0.2">
      <c r="A25" s="23"/>
      <c r="C25" s="74" t="s">
        <v>27</v>
      </c>
      <c r="D25" s="13">
        <f>SUM(D17:D24)</f>
        <v>66000</v>
      </c>
      <c r="E25" s="13">
        <f>SUM(E17:E24)</f>
        <v>0</v>
      </c>
      <c r="F25" s="13">
        <f>SUM(F17:F24)</f>
        <v>0</v>
      </c>
      <c r="G25" s="13">
        <f>SUM(G17:G24)</f>
        <v>66000</v>
      </c>
      <c r="H25" s="88">
        <f>(H17*G17)+(H18*G18)+(H19*G19)+(H20*G20)+(H21*G21)+(H22*G22)+(H23*G23)+(H24*G24)</f>
        <v>29400</v>
      </c>
      <c r="I25" s="88">
        <f>SUM(I17:I24)</f>
        <v>0</v>
      </c>
      <c r="J25" s="143"/>
      <c r="K25" s="166"/>
      <c r="L25" s="31"/>
    </row>
    <row r="26" spans="1:12" ht="51" customHeight="1" x14ac:dyDescent="0.2">
      <c r="A26" s="23"/>
      <c r="B26" s="74" t="s">
        <v>40</v>
      </c>
      <c r="C26" s="377" t="s">
        <v>41</v>
      </c>
      <c r="D26" s="378"/>
      <c r="E26" s="378"/>
      <c r="F26" s="378"/>
      <c r="G26" s="378"/>
      <c r="H26" s="378"/>
      <c r="I26" s="378"/>
      <c r="J26" s="378"/>
      <c r="K26" s="379"/>
      <c r="L26" s="30"/>
    </row>
    <row r="27" spans="1:12" ht="102" x14ac:dyDescent="0.2">
      <c r="A27" s="23"/>
      <c r="B27" s="155" t="s">
        <v>42</v>
      </c>
      <c r="C27" s="333" t="s">
        <v>666</v>
      </c>
      <c r="D27" s="156">
        <v>25000</v>
      </c>
      <c r="E27" s="156"/>
      <c r="F27" s="156"/>
      <c r="G27" s="157">
        <f>SUM(D27:F27)</f>
        <v>25000</v>
      </c>
      <c r="H27" s="158">
        <v>0.4</v>
      </c>
      <c r="I27" s="159"/>
      <c r="J27" s="160" t="s">
        <v>624</v>
      </c>
      <c r="K27" s="161"/>
      <c r="L27" s="162"/>
    </row>
    <row r="28" spans="1:12" ht="63.5" customHeight="1" x14ac:dyDescent="0.2">
      <c r="A28" s="23"/>
      <c r="B28" s="155" t="s">
        <v>43</v>
      </c>
      <c r="C28" s="152" t="s">
        <v>667</v>
      </c>
      <c r="D28" s="156">
        <v>100000</v>
      </c>
      <c r="E28" s="156"/>
      <c r="F28" s="156"/>
      <c r="G28" s="157">
        <f t="shared" ref="G28:G34" si="2">SUM(D28:F28)</f>
        <v>100000</v>
      </c>
      <c r="H28" s="158">
        <v>0.5</v>
      </c>
      <c r="I28" s="159"/>
      <c r="J28" s="160" t="s">
        <v>639</v>
      </c>
      <c r="K28" s="161"/>
      <c r="L28" s="162"/>
    </row>
    <row r="29" spans="1:12" ht="51" x14ac:dyDescent="0.2">
      <c r="A29" s="23"/>
      <c r="B29" s="155" t="s">
        <v>44</v>
      </c>
      <c r="C29" s="152" t="s">
        <v>625</v>
      </c>
      <c r="D29" s="156">
        <v>10000</v>
      </c>
      <c r="E29" s="156"/>
      <c r="F29" s="156"/>
      <c r="G29" s="157">
        <f t="shared" si="2"/>
        <v>10000</v>
      </c>
      <c r="H29" s="158">
        <v>0.4</v>
      </c>
      <c r="I29" s="159"/>
      <c r="J29" s="160" t="s">
        <v>626</v>
      </c>
      <c r="K29" s="161"/>
      <c r="L29" s="162"/>
    </row>
    <row r="30" spans="1:12" ht="51" x14ac:dyDescent="0.2">
      <c r="A30" s="23"/>
      <c r="B30" s="155" t="s">
        <v>45</v>
      </c>
      <c r="C30" s="152" t="s">
        <v>46</v>
      </c>
      <c r="D30" s="156">
        <v>25000</v>
      </c>
      <c r="E30" s="156"/>
      <c r="F30" s="156"/>
      <c r="G30" s="157">
        <f t="shared" si="2"/>
        <v>25000</v>
      </c>
      <c r="H30" s="158">
        <v>0.35</v>
      </c>
      <c r="I30" s="159"/>
      <c r="J30" s="160" t="s">
        <v>640</v>
      </c>
      <c r="K30" s="161"/>
      <c r="L30" s="162"/>
    </row>
    <row r="31" spans="1:12" s="23" customFormat="1" ht="119" x14ac:dyDescent="0.2">
      <c r="B31" s="155" t="s">
        <v>47</v>
      </c>
      <c r="C31" s="152" t="s">
        <v>48</v>
      </c>
      <c r="D31" s="156">
        <v>35000</v>
      </c>
      <c r="E31" s="156">
        <v>65000</v>
      </c>
      <c r="F31" s="156"/>
      <c r="G31" s="157">
        <f t="shared" si="2"/>
        <v>100000</v>
      </c>
      <c r="H31" s="158">
        <v>0.8</v>
      </c>
      <c r="I31" s="159"/>
      <c r="J31" s="160" t="s">
        <v>627</v>
      </c>
      <c r="K31" s="161"/>
      <c r="L31" s="162"/>
    </row>
    <row r="32" spans="1:12" s="23" customFormat="1" ht="102" x14ac:dyDescent="0.2">
      <c r="B32" s="155" t="s">
        <v>49</v>
      </c>
      <c r="C32" s="152" t="s">
        <v>616</v>
      </c>
      <c r="D32" s="156">
        <v>100000</v>
      </c>
      <c r="E32" s="156"/>
      <c r="F32" s="156"/>
      <c r="G32" s="157">
        <f t="shared" si="2"/>
        <v>100000</v>
      </c>
      <c r="H32" s="158">
        <v>0.7</v>
      </c>
      <c r="I32" s="159"/>
      <c r="J32" s="160" t="s">
        <v>628</v>
      </c>
      <c r="K32" s="161"/>
      <c r="L32" s="162"/>
    </row>
    <row r="33" spans="1:12" s="23" customFormat="1" ht="136" x14ac:dyDescent="0.2">
      <c r="A33" s="22"/>
      <c r="B33" s="155" t="s">
        <v>50</v>
      </c>
      <c r="C33" s="163" t="s">
        <v>51</v>
      </c>
      <c r="D33" s="164"/>
      <c r="E33" s="164">
        <v>150000</v>
      </c>
      <c r="F33" s="164"/>
      <c r="G33" s="157">
        <f t="shared" si="2"/>
        <v>150000</v>
      </c>
      <c r="H33" s="165">
        <v>1</v>
      </c>
      <c r="I33" s="160"/>
      <c r="J33" s="160" t="s">
        <v>655</v>
      </c>
      <c r="K33" s="166"/>
      <c r="L33" s="162"/>
    </row>
    <row r="34" spans="1:12" ht="85" x14ac:dyDescent="0.2">
      <c r="B34" s="155" t="s">
        <v>52</v>
      </c>
      <c r="C34" s="163" t="s">
        <v>53</v>
      </c>
      <c r="D34" s="164"/>
      <c r="E34" s="164">
        <v>36496</v>
      </c>
      <c r="F34" s="164"/>
      <c r="G34" s="157">
        <f t="shared" si="2"/>
        <v>36496</v>
      </c>
      <c r="H34" s="165">
        <v>1</v>
      </c>
      <c r="I34" s="160"/>
      <c r="J34" s="160" t="s">
        <v>656</v>
      </c>
      <c r="K34" s="166"/>
      <c r="L34" s="162"/>
    </row>
    <row r="35" spans="1:12" ht="17" x14ac:dyDescent="0.2">
      <c r="C35" s="74" t="s">
        <v>27</v>
      </c>
      <c r="D35" s="13">
        <f>SUM(D27:D34)</f>
        <v>295000</v>
      </c>
      <c r="E35" s="13">
        <f>SUM(E27:E34)</f>
        <v>251496</v>
      </c>
      <c r="F35" s="13">
        <f>SUM(F27:F34)</f>
        <v>0</v>
      </c>
      <c r="G35" s="13">
        <f>SUM(G27:G34)</f>
        <v>546496</v>
      </c>
      <c r="H35" s="88">
        <f>(H27*G27)+(H28*G28)+(H29*G29)+(H30*G30)+(H31*G31)+(H32*G32)+(H33*G33)+(H34*G34)</f>
        <v>409246</v>
      </c>
      <c r="I35" s="88">
        <f>SUM(I27:I34)</f>
        <v>0</v>
      </c>
      <c r="J35" s="143"/>
      <c r="K35" s="166"/>
      <c r="L35" s="31"/>
    </row>
    <row r="36" spans="1:12" ht="51" customHeight="1" x14ac:dyDescent="0.2">
      <c r="B36" s="74" t="s">
        <v>54</v>
      </c>
      <c r="C36" s="351"/>
      <c r="D36" s="352"/>
      <c r="E36" s="352"/>
      <c r="F36" s="352"/>
      <c r="G36" s="352"/>
      <c r="H36" s="352"/>
      <c r="I36" s="352"/>
      <c r="J36" s="352"/>
      <c r="K36" s="353"/>
      <c r="L36" s="30"/>
    </row>
    <row r="37" spans="1:12" ht="17" x14ac:dyDescent="0.2">
      <c r="B37" s="155" t="s">
        <v>55</v>
      </c>
      <c r="C37" s="153"/>
      <c r="D37" s="156"/>
      <c r="E37" s="156"/>
      <c r="F37" s="156"/>
      <c r="G37" s="157">
        <f>SUM(D37:F37)</f>
        <v>0</v>
      </c>
      <c r="H37" s="158"/>
      <c r="I37" s="159"/>
      <c r="J37" s="160"/>
      <c r="K37" s="161"/>
      <c r="L37" s="162"/>
    </row>
    <row r="38" spans="1:12" ht="17" x14ac:dyDescent="0.2">
      <c r="B38" s="155" t="s">
        <v>56</v>
      </c>
      <c r="C38" s="153"/>
      <c r="D38" s="156"/>
      <c r="E38" s="156"/>
      <c r="F38" s="156"/>
      <c r="G38" s="157">
        <f t="shared" ref="G38:G44" si="3">SUM(D38:F38)</f>
        <v>0</v>
      </c>
      <c r="H38" s="158"/>
      <c r="I38" s="159"/>
      <c r="J38" s="160"/>
      <c r="K38" s="161"/>
      <c r="L38" s="162"/>
    </row>
    <row r="39" spans="1:12" ht="17" x14ac:dyDescent="0.2">
      <c r="B39" s="155" t="s">
        <v>57</v>
      </c>
      <c r="C39" s="153"/>
      <c r="D39" s="156"/>
      <c r="E39" s="156"/>
      <c r="F39" s="156"/>
      <c r="G39" s="157">
        <f t="shared" si="3"/>
        <v>0</v>
      </c>
      <c r="H39" s="158"/>
      <c r="I39" s="159"/>
      <c r="J39" s="160"/>
      <c r="K39" s="161"/>
      <c r="L39" s="162"/>
    </row>
    <row r="40" spans="1:12" ht="17" x14ac:dyDescent="0.2">
      <c r="B40" s="155" t="s">
        <v>58</v>
      </c>
      <c r="C40" s="152"/>
      <c r="D40" s="156"/>
      <c r="E40" s="156"/>
      <c r="F40" s="156"/>
      <c r="G40" s="157">
        <f t="shared" si="3"/>
        <v>0</v>
      </c>
      <c r="H40" s="158"/>
      <c r="I40" s="159"/>
      <c r="J40" s="160"/>
      <c r="K40" s="161"/>
      <c r="L40" s="162"/>
    </row>
    <row r="41" spans="1:12" ht="17" x14ac:dyDescent="0.2">
      <c r="B41" s="155" t="s">
        <v>59</v>
      </c>
      <c r="C41" s="152"/>
      <c r="D41" s="156"/>
      <c r="E41" s="156"/>
      <c r="F41" s="156"/>
      <c r="G41" s="157">
        <f t="shared" si="3"/>
        <v>0</v>
      </c>
      <c r="H41" s="158"/>
      <c r="I41" s="159"/>
      <c r="J41" s="160"/>
      <c r="K41" s="161"/>
      <c r="L41" s="162"/>
    </row>
    <row r="42" spans="1:12" ht="17" x14ac:dyDescent="0.2">
      <c r="A42" s="23"/>
      <c r="B42" s="155" t="s">
        <v>60</v>
      </c>
      <c r="C42" s="152"/>
      <c r="D42" s="156"/>
      <c r="E42" s="156"/>
      <c r="F42" s="156"/>
      <c r="G42" s="157">
        <f t="shared" si="3"/>
        <v>0</v>
      </c>
      <c r="H42" s="158"/>
      <c r="I42" s="159"/>
      <c r="J42" s="160"/>
      <c r="K42" s="161"/>
      <c r="L42" s="162"/>
    </row>
    <row r="43" spans="1:12" s="23" customFormat="1" ht="17" x14ac:dyDescent="0.2">
      <c r="A43" s="22"/>
      <c r="B43" s="155" t="s">
        <v>61</v>
      </c>
      <c r="C43" s="163"/>
      <c r="D43" s="164"/>
      <c r="E43" s="164"/>
      <c r="F43" s="164"/>
      <c r="G43" s="157">
        <f t="shared" si="3"/>
        <v>0</v>
      </c>
      <c r="H43" s="165"/>
      <c r="I43" s="160"/>
      <c r="J43" s="160"/>
      <c r="K43" s="166"/>
      <c r="L43" s="162"/>
    </row>
    <row r="44" spans="1:12" ht="17" x14ac:dyDescent="0.2">
      <c r="B44" s="155" t="s">
        <v>62</v>
      </c>
      <c r="C44" s="163"/>
      <c r="D44" s="164"/>
      <c r="E44" s="164"/>
      <c r="F44" s="164"/>
      <c r="G44" s="157">
        <f t="shared" si="3"/>
        <v>0</v>
      </c>
      <c r="H44" s="165"/>
      <c r="I44" s="160"/>
      <c r="J44" s="160"/>
      <c r="K44" s="166"/>
      <c r="L44" s="162"/>
    </row>
    <row r="45" spans="1:12" ht="17" x14ac:dyDescent="0.2">
      <c r="C45" s="74" t="s">
        <v>27</v>
      </c>
      <c r="D45" s="11">
        <f>SUM(D37:D44)</f>
        <v>0</v>
      </c>
      <c r="E45" s="11">
        <f>SUM(E37:E44)</f>
        <v>0</v>
      </c>
      <c r="F45" s="11">
        <f>SUM(F37:F44)</f>
        <v>0</v>
      </c>
      <c r="G45" s="11">
        <f>SUM(G37:G44)</f>
        <v>0</v>
      </c>
      <c r="H45" s="88">
        <f>(H37*G37)+(H38*G38)+(H39*G39)+(H40*G40)+(H41*G41)+(H42*G42)+(H43*G43)+(H44*G44)</f>
        <v>0</v>
      </c>
      <c r="I45" s="88">
        <f>SUM(I37:I44)</f>
        <v>0</v>
      </c>
      <c r="J45" s="143"/>
      <c r="K45" s="166"/>
      <c r="L45" s="31"/>
    </row>
    <row r="46" spans="1:12" ht="16" x14ac:dyDescent="0.2">
      <c r="B46" s="167"/>
      <c r="C46" s="168"/>
      <c r="D46" s="169"/>
      <c r="E46" s="169"/>
      <c r="F46" s="169"/>
      <c r="G46" s="169"/>
      <c r="H46" s="169"/>
      <c r="I46" s="169"/>
      <c r="J46" s="169"/>
      <c r="K46" s="169"/>
      <c r="L46" s="170"/>
    </row>
    <row r="47" spans="1:12" ht="51" customHeight="1" x14ac:dyDescent="0.2">
      <c r="B47" s="74" t="s">
        <v>63</v>
      </c>
      <c r="C47" s="395" t="s">
        <v>64</v>
      </c>
      <c r="D47" s="396"/>
      <c r="E47" s="396"/>
      <c r="F47" s="396"/>
      <c r="G47" s="396"/>
      <c r="H47" s="396"/>
      <c r="I47" s="396"/>
      <c r="J47" s="396"/>
      <c r="K47" s="397"/>
      <c r="L47" s="10"/>
    </row>
    <row r="48" spans="1:12" ht="51" customHeight="1" x14ac:dyDescent="0.2">
      <c r="B48" s="74" t="s">
        <v>65</v>
      </c>
      <c r="C48" s="377" t="s">
        <v>66</v>
      </c>
      <c r="D48" s="378"/>
      <c r="E48" s="378"/>
      <c r="F48" s="378"/>
      <c r="G48" s="378"/>
      <c r="H48" s="378"/>
      <c r="I48" s="378"/>
      <c r="J48" s="378"/>
      <c r="K48" s="379"/>
      <c r="L48" s="30"/>
    </row>
    <row r="49" spans="1:12" ht="85" x14ac:dyDescent="0.2">
      <c r="B49" s="155" t="s">
        <v>67</v>
      </c>
      <c r="C49" s="152" t="s">
        <v>68</v>
      </c>
      <c r="D49" s="156">
        <v>130000</v>
      </c>
      <c r="E49" s="156"/>
      <c r="F49" s="156"/>
      <c r="G49" s="157">
        <f>SUM(D49:F49)</f>
        <v>130000</v>
      </c>
      <c r="H49" s="158">
        <v>0.55000000000000004</v>
      </c>
      <c r="I49" s="159"/>
      <c r="J49" s="160" t="s">
        <v>629</v>
      </c>
      <c r="K49" s="161"/>
      <c r="L49" s="162"/>
    </row>
    <row r="50" spans="1:12" ht="102" x14ac:dyDescent="0.2">
      <c r="B50" s="155" t="s">
        <v>69</v>
      </c>
      <c r="C50" s="152" t="s">
        <v>70</v>
      </c>
      <c r="D50" s="156">
        <v>20000</v>
      </c>
      <c r="E50" s="156"/>
      <c r="F50" s="156"/>
      <c r="G50" s="157">
        <f t="shared" ref="G50:G56" si="4">SUM(D50:F50)</f>
        <v>20000</v>
      </c>
      <c r="H50" s="158">
        <v>0.6</v>
      </c>
      <c r="I50" s="159"/>
      <c r="J50" s="160" t="s">
        <v>630</v>
      </c>
      <c r="K50" s="161"/>
      <c r="L50" s="162"/>
    </row>
    <row r="51" spans="1:12" ht="51" x14ac:dyDescent="0.2">
      <c r="B51" s="155" t="s">
        <v>71</v>
      </c>
      <c r="C51" s="152" t="s">
        <v>72</v>
      </c>
      <c r="D51" s="156">
        <v>20000</v>
      </c>
      <c r="E51" s="156"/>
      <c r="F51" s="156"/>
      <c r="G51" s="157">
        <f t="shared" si="4"/>
        <v>20000</v>
      </c>
      <c r="H51" s="158">
        <v>0.5</v>
      </c>
      <c r="I51" s="159"/>
      <c r="J51" s="160" t="s">
        <v>641</v>
      </c>
      <c r="K51" s="161"/>
      <c r="L51" s="162"/>
    </row>
    <row r="52" spans="1:12" ht="85" x14ac:dyDescent="0.2">
      <c r="B52" s="155" t="s">
        <v>73</v>
      </c>
      <c r="C52" s="152" t="s">
        <v>74</v>
      </c>
      <c r="D52" s="156"/>
      <c r="E52" s="156">
        <v>50000</v>
      </c>
      <c r="F52" s="156"/>
      <c r="G52" s="157">
        <f t="shared" si="4"/>
        <v>50000</v>
      </c>
      <c r="H52" s="158">
        <v>1</v>
      </c>
      <c r="I52" s="159"/>
      <c r="J52" s="160" t="s">
        <v>657</v>
      </c>
      <c r="K52" s="161"/>
      <c r="L52" s="162"/>
    </row>
    <row r="53" spans="1:12" ht="17" x14ac:dyDescent="0.2">
      <c r="B53" s="155" t="s">
        <v>75</v>
      </c>
      <c r="C53" s="152"/>
      <c r="D53" s="156"/>
      <c r="E53" s="156"/>
      <c r="F53" s="156"/>
      <c r="G53" s="157">
        <f t="shared" si="4"/>
        <v>0</v>
      </c>
      <c r="H53" s="158"/>
      <c r="I53" s="159"/>
      <c r="J53" s="160"/>
      <c r="K53" s="161"/>
      <c r="L53" s="162"/>
    </row>
    <row r="54" spans="1:12" ht="17" x14ac:dyDescent="0.2">
      <c r="B54" s="155" t="s">
        <v>76</v>
      </c>
      <c r="C54" s="152"/>
      <c r="D54" s="156"/>
      <c r="E54" s="156"/>
      <c r="F54" s="156"/>
      <c r="G54" s="157">
        <f t="shared" si="4"/>
        <v>0</v>
      </c>
      <c r="H54" s="158"/>
      <c r="I54" s="159"/>
      <c r="J54" s="160"/>
      <c r="K54" s="161"/>
      <c r="L54" s="162"/>
    </row>
    <row r="55" spans="1:12" ht="17" x14ac:dyDescent="0.2">
      <c r="A55" s="23"/>
      <c r="B55" s="155" t="s">
        <v>77</v>
      </c>
      <c r="C55" s="163"/>
      <c r="D55" s="164"/>
      <c r="E55" s="164"/>
      <c r="F55" s="164"/>
      <c r="G55" s="157">
        <f t="shared" si="4"/>
        <v>0</v>
      </c>
      <c r="H55" s="165"/>
      <c r="I55" s="160"/>
      <c r="J55" s="160"/>
      <c r="K55" s="166"/>
      <c r="L55" s="162"/>
    </row>
    <row r="56" spans="1:12" s="23" customFormat="1" ht="17" x14ac:dyDescent="0.2">
      <c r="B56" s="155" t="s">
        <v>78</v>
      </c>
      <c r="C56" s="163"/>
      <c r="D56" s="164"/>
      <c r="E56" s="164"/>
      <c r="F56" s="164"/>
      <c r="G56" s="157">
        <f t="shared" si="4"/>
        <v>0</v>
      </c>
      <c r="H56" s="165"/>
      <c r="I56" s="160"/>
      <c r="J56" s="160"/>
      <c r="K56" s="166"/>
      <c r="L56" s="162"/>
    </row>
    <row r="57" spans="1:12" s="23" customFormat="1" ht="17" x14ac:dyDescent="0.2">
      <c r="A57" s="22"/>
      <c r="B57" s="22"/>
      <c r="C57" s="74" t="s">
        <v>27</v>
      </c>
      <c r="D57" s="11">
        <f>SUM(D49:D56)</f>
        <v>170000</v>
      </c>
      <c r="E57" s="11">
        <f>SUM(E49:E56)</f>
        <v>50000</v>
      </c>
      <c r="F57" s="11">
        <f>SUM(F49:F56)</f>
        <v>0</v>
      </c>
      <c r="G57" s="13">
        <f>SUM(G49:G56)</f>
        <v>220000</v>
      </c>
      <c r="H57" s="88">
        <f>(H49*G49)+(H50*G50)+(H51*G51)+(H52*G52)+(H53*G53)+(H54*G54)+(H55*G55)+(H56*G56)</f>
        <v>143500</v>
      </c>
      <c r="I57" s="88">
        <f>SUM(I49:I56)</f>
        <v>0</v>
      </c>
      <c r="J57" s="143"/>
      <c r="K57" s="166"/>
      <c r="L57" s="31"/>
    </row>
    <row r="58" spans="1:12" ht="51" customHeight="1" x14ac:dyDescent="0.2">
      <c r="B58" s="74" t="s">
        <v>79</v>
      </c>
      <c r="C58" s="377" t="s">
        <v>80</v>
      </c>
      <c r="D58" s="378"/>
      <c r="E58" s="378"/>
      <c r="F58" s="378"/>
      <c r="G58" s="378"/>
      <c r="H58" s="378"/>
      <c r="I58" s="378"/>
      <c r="J58" s="378"/>
      <c r="K58" s="379"/>
      <c r="L58" s="30"/>
    </row>
    <row r="59" spans="1:12" ht="119" x14ac:dyDescent="0.2">
      <c r="B59" s="155" t="s">
        <v>81</v>
      </c>
      <c r="C59" s="152" t="s">
        <v>82</v>
      </c>
      <c r="D59" s="156">
        <v>75000</v>
      </c>
      <c r="E59" s="156"/>
      <c r="F59" s="156"/>
      <c r="G59" s="157">
        <f>SUM(D59:F59)</f>
        <v>75000</v>
      </c>
      <c r="H59" s="158">
        <v>0.7</v>
      </c>
      <c r="I59" s="159"/>
      <c r="J59" s="160" t="s">
        <v>631</v>
      </c>
      <c r="K59" s="161"/>
      <c r="L59" s="162"/>
    </row>
    <row r="60" spans="1:12" ht="102" x14ac:dyDescent="0.2">
      <c r="B60" s="155" t="s">
        <v>83</v>
      </c>
      <c r="C60" s="152" t="s">
        <v>84</v>
      </c>
      <c r="D60" s="156">
        <v>90000</v>
      </c>
      <c r="E60" s="156"/>
      <c r="F60" s="156"/>
      <c r="G60" s="157">
        <f t="shared" ref="G60:G66" si="5">SUM(D60:F60)</f>
        <v>90000</v>
      </c>
      <c r="H60" s="158">
        <v>0.6</v>
      </c>
      <c r="I60" s="159"/>
      <c r="J60" s="160" t="s">
        <v>632</v>
      </c>
      <c r="K60" s="161"/>
      <c r="L60" s="162"/>
    </row>
    <row r="61" spans="1:12" ht="119" x14ac:dyDescent="0.2">
      <c r="B61" s="155" t="s">
        <v>85</v>
      </c>
      <c r="C61" s="152" t="s">
        <v>669</v>
      </c>
      <c r="D61" s="156">
        <v>90000</v>
      </c>
      <c r="E61" s="156"/>
      <c r="F61" s="156"/>
      <c r="G61" s="157">
        <f t="shared" si="5"/>
        <v>90000</v>
      </c>
      <c r="H61" s="158">
        <v>0.6</v>
      </c>
      <c r="I61" s="159"/>
      <c r="J61" s="160" t="s">
        <v>642</v>
      </c>
      <c r="K61" s="161"/>
      <c r="L61" s="162"/>
    </row>
    <row r="62" spans="1:12" ht="119" x14ac:dyDescent="0.2">
      <c r="B62" s="155" t="s">
        <v>86</v>
      </c>
      <c r="C62" s="152" t="s">
        <v>87</v>
      </c>
      <c r="D62" s="156"/>
      <c r="E62" s="156">
        <v>100000</v>
      </c>
      <c r="F62" s="156"/>
      <c r="G62" s="157">
        <f t="shared" si="5"/>
        <v>100000</v>
      </c>
      <c r="H62" s="158">
        <v>1</v>
      </c>
      <c r="I62" s="159"/>
      <c r="J62" s="160" t="s">
        <v>631</v>
      </c>
      <c r="K62" s="161"/>
      <c r="L62" s="162"/>
    </row>
    <row r="63" spans="1:12" ht="51" x14ac:dyDescent="0.2">
      <c r="B63" s="155" t="s">
        <v>88</v>
      </c>
      <c r="C63" s="152" t="s">
        <v>89</v>
      </c>
      <c r="D63" s="156"/>
      <c r="E63" s="156">
        <v>250000</v>
      </c>
      <c r="F63" s="156"/>
      <c r="G63" s="157">
        <f t="shared" si="5"/>
        <v>250000</v>
      </c>
      <c r="H63" s="158">
        <v>1</v>
      </c>
      <c r="I63" s="159"/>
      <c r="J63" s="160" t="s">
        <v>658</v>
      </c>
      <c r="K63" s="161"/>
      <c r="L63" s="162"/>
    </row>
    <row r="64" spans="1:12" ht="68" x14ac:dyDescent="0.2">
      <c r="B64" s="155" t="s">
        <v>90</v>
      </c>
      <c r="C64" s="152" t="s">
        <v>649</v>
      </c>
      <c r="D64" s="156">
        <v>25000</v>
      </c>
      <c r="E64" s="156"/>
      <c r="F64" s="156"/>
      <c r="G64" s="157">
        <f t="shared" si="5"/>
        <v>25000</v>
      </c>
      <c r="H64" s="158">
        <v>0.5</v>
      </c>
      <c r="I64" s="159"/>
      <c r="J64" s="160" t="s">
        <v>650</v>
      </c>
      <c r="K64" s="161"/>
      <c r="L64" s="162"/>
    </row>
    <row r="65" spans="1:12" ht="17" x14ac:dyDescent="0.2">
      <c r="B65" s="155" t="s">
        <v>91</v>
      </c>
      <c r="C65" s="163"/>
      <c r="D65" s="164"/>
      <c r="E65" s="164"/>
      <c r="F65" s="164"/>
      <c r="G65" s="157">
        <f t="shared" si="5"/>
        <v>0</v>
      </c>
      <c r="H65" s="165"/>
      <c r="I65" s="160"/>
      <c r="J65" s="160"/>
      <c r="K65" s="166"/>
      <c r="L65" s="162"/>
    </row>
    <row r="66" spans="1:12" ht="17" x14ac:dyDescent="0.2">
      <c r="B66" s="155" t="s">
        <v>92</v>
      </c>
      <c r="C66" s="163"/>
      <c r="D66" s="164"/>
      <c r="E66" s="164"/>
      <c r="F66" s="164"/>
      <c r="G66" s="157">
        <f t="shared" si="5"/>
        <v>0</v>
      </c>
      <c r="H66" s="165"/>
      <c r="I66" s="160"/>
      <c r="J66" s="160"/>
      <c r="K66" s="166"/>
      <c r="L66" s="162"/>
    </row>
    <row r="67" spans="1:12" ht="17" x14ac:dyDescent="0.2">
      <c r="C67" s="74" t="s">
        <v>27</v>
      </c>
      <c r="D67" s="13">
        <f>SUM(D59:D66)</f>
        <v>280000</v>
      </c>
      <c r="E67" s="13">
        <f>SUM(E59:E66)</f>
        <v>350000</v>
      </c>
      <c r="F67" s="13">
        <f>SUM(F59:F66)</f>
        <v>0</v>
      </c>
      <c r="G67" s="13">
        <f>SUM(G59:G66)</f>
        <v>630000</v>
      </c>
      <c r="H67" s="88">
        <f>(H59*G59)+(H60*G60)+(H61*G61)+(H62*G62)+(H63*G63)+(H64*G64)+(H65*G65)+(H66*G66)</f>
        <v>523000</v>
      </c>
      <c r="I67" s="128">
        <f>SUM(I59:I66)</f>
        <v>0</v>
      </c>
      <c r="J67" s="144"/>
      <c r="K67" s="166"/>
      <c r="L67" s="31"/>
    </row>
    <row r="68" spans="1:12" ht="51" customHeight="1" x14ac:dyDescent="0.2">
      <c r="B68" s="74" t="s">
        <v>93</v>
      </c>
      <c r="C68" s="377" t="s">
        <v>94</v>
      </c>
      <c r="D68" s="378"/>
      <c r="E68" s="378"/>
      <c r="F68" s="378"/>
      <c r="G68" s="378"/>
      <c r="H68" s="378"/>
      <c r="I68" s="378"/>
      <c r="J68" s="378"/>
      <c r="K68" s="379"/>
      <c r="L68" s="30"/>
    </row>
    <row r="69" spans="1:12" ht="51" x14ac:dyDescent="0.2">
      <c r="B69" s="155" t="s">
        <v>95</v>
      </c>
      <c r="C69" s="152" t="s">
        <v>96</v>
      </c>
      <c r="D69" s="156">
        <v>20000</v>
      </c>
      <c r="E69" s="156"/>
      <c r="F69" s="156"/>
      <c r="G69" s="157">
        <f>SUM(D69:F69)</f>
        <v>20000</v>
      </c>
      <c r="H69" s="158">
        <v>0.4</v>
      </c>
      <c r="I69" s="159"/>
      <c r="J69" s="160" t="s">
        <v>633</v>
      </c>
      <c r="K69" s="161"/>
      <c r="L69" s="162"/>
    </row>
    <row r="70" spans="1:12" ht="68" x14ac:dyDescent="0.2">
      <c r="B70" s="155" t="s">
        <v>97</v>
      </c>
      <c r="C70" s="152" t="s">
        <v>98</v>
      </c>
      <c r="D70" s="156">
        <v>25000</v>
      </c>
      <c r="E70" s="156"/>
      <c r="F70" s="156"/>
      <c r="G70" s="157">
        <f t="shared" ref="G70:G76" si="6">SUM(D70:F70)</f>
        <v>25000</v>
      </c>
      <c r="H70" s="158">
        <v>0.5</v>
      </c>
      <c r="I70" s="159"/>
      <c r="J70" s="160" t="s">
        <v>634</v>
      </c>
      <c r="K70" s="161"/>
      <c r="L70" s="162"/>
    </row>
    <row r="71" spans="1:12" ht="51" x14ac:dyDescent="0.2">
      <c r="B71" s="155" t="s">
        <v>99</v>
      </c>
      <c r="C71" s="152" t="s">
        <v>617</v>
      </c>
      <c r="D71" s="156">
        <v>20000</v>
      </c>
      <c r="E71" s="156"/>
      <c r="F71" s="156"/>
      <c r="G71" s="157">
        <f t="shared" si="6"/>
        <v>20000</v>
      </c>
      <c r="H71" s="158"/>
      <c r="I71" s="159"/>
      <c r="J71" s="160"/>
      <c r="K71" s="161"/>
      <c r="L71" s="162"/>
    </row>
    <row r="72" spans="1:12" ht="34" x14ac:dyDescent="0.2">
      <c r="A72" s="23"/>
      <c r="B72" s="155" t="s">
        <v>100</v>
      </c>
      <c r="C72" s="152" t="s">
        <v>18</v>
      </c>
      <c r="D72" s="156">
        <v>0</v>
      </c>
      <c r="E72" s="156"/>
      <c r="F72" s="156"/>
      <c r="G72" s="157">
        <f t="shared" si="6"/>
        <v>0</v>
      </c>
      <c r="H72" s="158"/>
      <c r="I72" s="159"/>
      <c r="J72" s="160"/>
      <c r="K72" s="161"/>
      <c r="L72" s="162"/>
    </row>
    <row r="73" spans="1:12" s="23" customFormat="1" ht="51" x14ac:dyDescent="0.2">
      <c r="A73" s="22"/>
      <c r="B73" s="155" t="s">
        <v>101</v>
      </c>
      <c r="C73" s="152" t="s">
        <v>102</v>
      </c>
      <c r="D73" s="156"/>
      <c r="E73" s="156">
        <v>20000</v>
      </c>
      <c r="F73" s="156"/>
      <c r="G73" s="157">
        <f t="shared" si="6"/>
        <v>20000</v>
      </c>
      <c r="H73" s="158">
        <v>1</v>
      </c>
      <c r="I73" s="159"/>
      <c r="J73" s="160" t="s">
        <v>659</v>
      </c>
      <c r="K73" s="161"/>
      <c r="L73" s="162"/>
    </row>
    <row r="74" spans="1:12" ht="17" x14ac:dyDescent="0.2">
      <c r="B74" s="155" t="s">
        <v>103</v>
      </c>
      <c r="C74" s="152"/>
      <c r="D74" s="156"/>
      <c r="E74" s="156"/>
      <c r="F74" s="156"/>
      <c r="G74" s="157">
        <f t="shared" si="6"/>
        <v>0</v>
      </c>
      <c r="H74" s="158"/>
      <c r="I74" s="159"/>
      <c r="J74" s="160"/>
      <c r="K74" s="161"/>
      <c r="L74" s="162"/>
    </row>
    <row r="75" spans="1:12" ht="17" x14ac:dyDescent="0.2">
      <c r="B75" s="155" t="s">
        <v>104</v>
      </c>
      <c r="C75" s="163"/>
      <c r="D75" s="164"/>
      <c r="E75" s="164"/>
      <c r="F75" s="164"/>
      <c r="G75" s="157">
        <f t="shared" si="6"/>
        <v>0</v>
      </c>
      <c r="H75" s="165"/>
      <c r="I75" s="160"/>
      <c r="J75" s="160"/>
      <c r="K75" s="166"/>
      <c r="L75" s="162"/>
    </row>
    <row r="76" spans="1:12" ht="17" x14ac:dyDescent="0.2">
      <c r="B76" s="155" t="s">
        <v>105</v>
      </c>
      <c r="C76" s="163"/>
      <c r="D76" s="164"/>
      <c r="E76" s="164"/>
      <c r="F76" s="164"/>
      <c r="G76" s="157">
        <f t="shared" si="6"/>
        <v>0</v>
      </c>
      <c r="H76" s="165"/>
      <c r="I76" s="160"/>
      <c r="J76" s="160"/>
      <c r="K76" s="166"/>
      <c r="L76" s="162"/>
    </row>
    <row r="77" spans="1:12" ht="17" x14ac:dyDescent="0.2">
      <c r="C77" s="74" t="s">
        <v>27</v>
      </c>
      <c r="D77" s="13">
        <f>SUM(D69:D76)</f>
        <v>65000</v>
      </c>
      <c r="E77" s="13">
        <f>SUM(E69:E76)</f>
        <v>20000</v>
      </c>
      <c r="F77" s="13">
        <f>SUM(F69:F76)</f>
        <v>0</v>
      </c>
      <c r="G77" s="13">
        <f>SUM(G69:G76)</f>
        <v>85000</v>
      </c>
      <c r="H77" s="88">
        <f>(H69*G69)+(H70*G70)+(H71*G71)+(H72*G72)+(H73*G73)+(H74*G74)+(H75*G75)+(H76*G76)</f>
        <v>40500</v>
      </c>
      <c r="I77" s="128">
        <f>SUM(I69:I76)</f>
        <v>0</v>
      </c>
      <c r="J77" s="144"/>
      <c r="K77" s="166"/>
      <c r="L77" s="31"/>
    </row>
    <row r="78" spans="1:12" ht="51" customHeight="1" x14ac:dyDescent="0.2">
      <c r="B78" s="74" t="s">
        <v>106</v>
      </c>
      <c r="C78" s="377" t="s">
        <v>107</v>
      </c>
      <c r="D78" s="378"/>
      <c r="E78" s="378"/>
      <c r="F78" s="378"/>
      <c r="G78" s="378"/>
      <c r="H78" s="378"/>
      <c r="I78" s="378"/>
      <c r="J78" s="378"/>
      <c r="K78" s="379"/>
      <c r="L78" s="30"/>
    </row>
    <row r="79" spans="1:12" ht="68" x14ac:dyDescent="0.2">
      <c r="B79" s="155" t="s">
        <v>108</v>
      </c>
      <c r="C79" s="152" t="s">
        <v>109</v>
      </c>
      <c r="D79" s="156">
        <v>75000</v>
      </c>
      <c r="E79" s="156"/>
      <c r="F79" s="156"/>
      <c r="G79" s="157">
        <f>SUM(D79:F79)</f>
        <v>75000</v>
      </c>
      <c r="H79" s="158">
        <v>0.5</v>
      </c>
      <c r="I79" s="159"/>
      <c r="J79" s="160" t="s">
        <v>618</v>
      </c>
      <c r="K79" s="161"/>
      <c r="L79" s="162"/>
    </row>
    <row r="80" spans="1:12" ht="85" x14ac:dyDescent="0.2">
      <c r="B80" s="155" t="s">
        <v>110</v>
      </c>
      <c r="C80" s="152" t="s">
        <v>111</v>
      </c>
      <c r="D80" s="156">
        <v>25000</v>
      </c>
      <c r="E80" s="156"/>
      <c r="F80" s="156"/>
      <c r="G80" s="157">
        <f t="shared" ref="G80:G86" si="7">SUM(D80:F80)</f>
        <v>25000</v>
      </c>
      <c r="H80" s="158">
        <v>0.4</v>
      </c>
      <c r="I80" s="159"/>
      <c r="J80" s="160" t="s">
        <v>635</v>
      </c>
      <c r="K80" s="161"/>
      <c r="L80" s="162"/>
    </row>
    <row r="81" spans="2:12" ht="85" x14ac:dyDescent="0.2">
      <c r="B81" s="155" t="s">
        <v>112</v>
      </c>
      <c r="C81" s="152" t="s">
        <v>113</v>
      </c>
      <c r="D81" s="156">
        <v>50000</v>
      </c>
      <c r="E81" s="156"/>
      <c r="F81" s="156"/>
      <c r="G81" s="157">
        <f t="shared" si="7"/>
        <v>50000</v>
      </c>
      <c r="H81" s="158">
        <v>0.4</v>
      </c>
      <c r="I81" s="159"/>
      <c r="J81" s="160" t="s">
        <v>635</v>
      </c>
      <c r="K81" s="161"/>
      <c r="L81" s="162"/>
    </row>
    <row r="82" spans="2:12" ht="102" x14ac:dyDescent="0.2">
      <c r="B82" s="155" t="s">
        <v>114</v>
      </c>
      <c r="C82" s="152" t="s">
        <v>115</v>
      </c>
      <c r="D82" s="156">
        <v>75000</v>
      </c>
      <c r="E82" s="156"/>
      <c r="F82" s="156"/>
      <c r="G82" s="157">
        <f t="shared" si="7"/>
        <v>75000</v>
      </c>
      <c r="H82" s="158">
        <v>0.4</v>
      </c>
      <c r="I82" s="159"/>
      <c r="J82" s="160" t="s">
        <v>643</v>
      </c>
      <c r="K82" s="161"/>
      <c r="L82" s="162"/>
    </row>
    <row r="83" spans="2:12" ht="68" x14ac:dyDescent="0.2">
      <c r="B83" s="155" t="s">
        <v>116</v>
      </c>
      <c r="C83" s="152" t="s">
        <v>117</v>
      </c>
      <c r="D83" s="156"/>
      <c r="E83" s="156">
        <v>25000</v>
      </c>
      <c r="F83" s="156"/>
      <c r="G83" s="157">
        <f t="shared" si="7"/>
        <v>25000</v>
      </c>
      <c r="H83" s="158">
        <v>1</v>
      </c>
      <c r="I83" s="159"/>
      <c r="J83" s="160" t="s">
        <v>660</v>
      </c>
      <c r="K83" s="161"/>
      <c r="L83" s="162"/>
    </row>
    <row r="84" spans="2:12" ht="68" x14ac:dyDescent="0.2">
      <c r="B84" s="155" t="s">
        <v>118</v>
      </c>
      <c r="C84" s="152" t="s">
        <v>119</v>
      </c>
      <c r="D84" s="156"/>
      <c r="E84" s="156">
        <v>25000</v>
      </c>
      <c r="F84" s="156"/>
      <c r="G84" s="157">
        <f t="shared" si="7"/>
        <v>25000</v>
      </c>
      <c r="H84" s="158">
        <v>1</v>
      </c>
      <c r="I84" s="159"/>
      <c r="J84" s="160" t="s">
        <v>661</v>
      </c>
      <c r="K84" s="161"/>
      <c r="L84" s="162"/>
    </row>
    <row r="85" spans="2:12" ht="17" x14ac:dyDescent="0.2">
      <c r="B85" s="155" t="s">
        <v>120</v>
      </c>
      <c r="C85" s="163"/>
      <c r="D85" s="164"/>
      <c r="E85" s="164"/>
      <c r="F85" s="164"/>
      <c r="G85" s="157">
        <f t="shared" si="7"/>
        <v>0</v>
      </c>
      <c r="H85" s="165"/>
      <c r="I85" s="160"/>
      <c r="J85" s="160"/>
      <c r="K85" s="166"/>
      <c r="L85" s="162"/>
    </row>
    <row r="86" spans="2:12" ht="17" x14ac:dyDescent="0.2">
      <c r="B86" s="155" t="s">
        <v>121</v>
      </c>
      <c r="C86" s="163"/>
      <c r="D86" s="164"/>
      <c r="E86" s="164"/>
      <c r="F86" s="164"/>
      <c r="G86" s="157">
        <f t="shared" si="7"/>
        <v>0</v>
      </c>
      <c r="H86" s="165"/>
      <c r="I86" s="160"/>
      <c r="J86" s="160"/>
      <c r="K86" s="166"/>
      <c r="L86" s="162"/>
    </row>
    <row r="87" spans="2:12" ht="17" x14ac:dyDescent="0.2">
      <c r="C87" s="74" t="s">
        <v>27</v>
      </c>
      <c r="D87" s="11">
        <f>SUM(D79:D86)</f>
        <v>225000</v>
      </c>
      <c r="E87" s="11">
        <f>SUM(E79:E86)</f>
        <v>50000</v>
      </c>
      <c r="F87" s="11">
        <f>SUM(F79:F86)</f>
        <v>0</v>
      </c>
      <c r="G87" s="11">
        <f>SUM(G79:G86)</f>
        <v>275000</v>
      </c>
      <c r="H87" s="88">
        <f>(H79*G79)+(H80*G80)+(H81*G81)+(H82*G82)+(H83*G83)+(H84*G84)+(H85*G85)+(H86*G86)</f>
        <v>147500</v>
      </c>
      <c r="I87" s="128">
        <f>SUM(I79:I86)</f>
        <v>0</v>
      </c>
      <c r="J87" s="144"/>
      <c r="K87" s="166"/>
      <c r="L87" s="31"/>
    </row>
    <row r="88" spans="2:12" ht="15.75" customHeight="1" x14ac:dyDescent="0.2">
      <c r="B88" s="5"/>
      <c r="C88" s="167"/>
      <c r="D88" s="171"/>
      <c r="E88" s="171"/>
      <c r="F88" s="171"/>
      <c r="G88" s="171"/>
      <c r="H88" s="171"/>
      <c r="I88" s="171"/>
      <c r="J88" s="171"/>
      <c r="K88" s="167"/>
      <c r="L88" s="3"/>
    </row>
    <row r="89" spans="2:12" ht="51" customHeight="1" x14ac:dyDescent="0.2">
      <c r="B89" s="74" t="s">
        <v>122</v>
      </c>
      <c r="C89" s="389" t="s">
        <v>123</v>
      </c>
      <c r="D89" s="390"/>
      <c r="E89" s="390"/>
      <c r="F89" s="390"/>
      <c r="G89" s="390"/>
      <c r="H89" s="390"/>
      <c r="I89" s="390"/>
      <c r="J89" s="390"/>
      <c r="K89" s="391"/>
      <c r="L89" s="10"/>
    </row>
    <row r="90" spans="2:12" ht="51" customHeight="1" x14ac:dyDescent="0.2">
      <c r="B90" s="74" t="s">
        <v>124</v>
      </c>
      <c r="C90" s="377" t="s">
        <v>125</v>
      </c>
      <c r="D90" s="378"/>
      <c r="E90" s="378"/>
      <c r="F90" s="378"/>
      <c r="G90" s="378"/>
      <c r="H90" s="378"/>
      <c r="I90" s="378"/>
      <c r="J90" s="378"/>
      <c r="K90" s="379"/>
      <c r="L90" s="30"/>
    </row>
    <row r="91" spans="2:12" ht="85" x14ac:dyDescent="0.2">
      <c r="B91" s="155" t="s">
        <v>126</v>
      </c>
      <c r="C91" s="152" t="s">
        <v>647</v>
      </c>
      <c r="D91" s="156">
        <v>30000</v>
      </c>
      <c r="E91" s="156"/>
      <c r="F91" s="156"/>
      <c r="G91" s="157">
        <f>SUM(D91:F91)</f>
        <v>30000</v>
      </c>
      <c r="H91" s="158">
        <v>0.4</v>
      </c>
      <c r="I91" s="159"/>
      <c r="J91" s="160" t="s">
        <v>636</v>
      </c>
      <c r="K91" s="161"/>
      <c r="L91" s="162"/>
    </row>
    <row r="92" spans="2:12" ht="102" x14ac:dyDescent="0.2">
      <c r="B92" s="155" t="s">
        <v>127</v>
      </c>
      <c r="C92" s="152" t="s">
        <v>648</v>
      </c>
      <c r="D92" s="156">
        <v>80000</v>
      </c>
      <c r="E92" s="156"/>
      <c r="F92" s="156"/>
      <c r="G92" s="157">
        <f t="shared" ref="G92:G98" si="8">SUM(D92:F92)</f>
        <v>80000</v>
      </c>
      <c r="H92" s="158">
        <v>0.5</v>
      </c>
      <c r="I92" s="159"/>
      <c r="J92" s="160" t="s">
        <v>637</v>
      </c>
      <c r="K92" s="161"/>
      <c r="L92" s="162"/>
    </row>
    <row r="93" spans="2:12" ht="102" x14ac:dyDescent="0.2">
      <c r="B93" s="155" t="s">
        <v>128</v>
      </c>
      <c r="C93" s="152" t="s">
        <v>129</v>
      </c>
      <c r="D93" s="156"/>
      <c r="E93" s="156">
        <v>40000</v>
      </c>
      <c r="F93" s="156"/>
      <c r="G93" s="157">
        <f t="shared" si="8"/>
        <v>40000</v>
      </c>
      <c r="H93" s="158">
        <v>1</v>
      </c>
      <c r="I93" s="159"/>
      <c r="J93" s="160" t="s">
        <v>637</v>
      </c>
      <c r="K93" s="161"/>
      <c r="L93" s="162"/>
    </row>
    <row r="94" spans="2:12" ht="17" x14ac:dyDescent="0.2">
      <c r="B94" s="155" t="s">
        <v>130</v>
      </c>
      <c r="C94" s="152"/>
      <c r="D94" s="156"/>
      <c r="E94" s="156"/>
      <c r="F94" s="156"/>
      <c r="G94" s="157">
        <f t="shared" si="8"/>
        <v>0</v>
      </c>
      <c r="H94" s="158"/>
      <c r="I94" s="159"/>
      <c r="J94" s="160"/>
      <c r="K94" s="161"/>
      <c r="L94" s="162"/>
    </row>
    <row r="95" spans="2:12" ht="17" x14ac:dyDescent="0.2">
      <c r="B95" s="155" t="s">
        <v>131</v>
      </c>
      <c r="C95" s="152"/>
      <c r="D95" s="156"/>
      <c r="E95" s="156"/>
      <c r="F95" s="156"/>
      <c r="G95" s="157">
        <f t="shared" si="8"/>
        <v>0</v>
      </c>
      <c r="H95" s="158"/>
      <c r="I95" s="159"/>
      <c r="J95" s="160"/>
      <c r="K95" s="161"/>
      <c r="L95" s="162"/>
    </row>
    <row r="96" spans="2:12" ht="17" x14ac:dyDescent="0.2">
      <c r="B96" s="155" t="s">
        <v>132</v>
      </c>
      <c r="C96" s="152"/>
      <c r="D96" s="156"/>
      <c r="E96" s="156"/>
      <c r="F96" s="156"/>
      <c r="G96" s="157">
        <f t="shared" si="8"/>
        <v>0</v>
      </c>
      <c r="H96" s="158"/>
      <c r="I96" s="159"/>
      <c r="J96" s="160"/>
      <c r="K96" s="161"/>
      <c r="L96" s="162"/>
    </row>
    <row r="97" spans="2:12" ht="17" x14ac:dyDescent="0.2">
      <c r="B97" s="155" t="s">
        <v>133</v>
      </c>
      <c r="C97" s="163"/>
      <c r="D97" s="164"/>
      <c r="E97" s="164"/>
      <c r="F97" s="164"/>
      <c r="G97" s="157">
        <f t="shared" si="8"/>
        <v>0</v>
      </c>
      <c r="H97" s="165"/>
      <c r="I97" s="160"/>
      <c r="J97" s="160"/>
      <c r="K97" s="166"/>
      <c r="L97" s="162"/>
    </row>
    <row r="98" spans="2:12" ht="17" x14ac:dyDescent="0.2">
      <c r="B98" s="155" t="s">
        <v>134</v>
      </c>
      <c r="C98" s="163"/>
      <c r="D98" s="164"/>
      <c r="E98" s="164"/>
      <c r="F98" s="164"/>
      <c r="G98" s="157">
        <f t="shared" si="8"/>
        <v>0</v>
      </c>
      <c r="H98" s="165"/>
      <c r="I98" s="160"/>
      <c r="J98" s="160"/>
      <c r="K98" s="166"/>
      <c r="L98" s="162"/>
    </row>
    <row r="99" spans="2:12" ht="17" x14ac:dyDescent="0.2">
      <c r="C99" s="74" t="s">
        <v>27</v>
      </c>
      <c r="D99" s="11">
        <f>SUM(D91:D98)</f>
        <v>110000</v>
      </c>
      <c r="E99" s="11">
        <f>SUM(E91:E98)</f>
        <v>40000</v>
      </c>
      <c r="F99" s="11">
        <f>SUM(F91:F98)</f>
        <v>0</v>
      </c>
      <c r="G99" s="13">
        <f>SUM(G91:G98)</f>
        <v>150000</v>
      </c>
      <c r="H99" s="88">
        <f>(H91*G91)+(H92*G92)+(H93*G93)+(H94*G94)+(H95*G95)+(H96*G96)+(H97*G97)+(H98*G98)</f>
        <v>92000</v>
      </c>
      <c r="I99" s="128">
        <f>SUM(I91:I98)</f>
        <v>0</v>
      </c>
      <c r="J99" s="144"/>
      <c r="K99" s="166"/>
      <c r="L99" s="31"/>
    </row>
    <row r="100" spans="2:12" ht="51" customHeight="1" x14ac:dyDescent="0.2">
      <c r="B100" s="74" t="s">
        <v>135</v>
      </c>
      <c r="C100" s="377" t="s">
        <v>136</v>
      </c>
      <c r="D100" s="378"/>
      <c r="E100" s="378"/>
      <c r="F100" s="378"/>
      <c r="G100" s="378"/>
      <c r="H100" s="378"/>
      <c r="I100" s="378"/>
      <c r="J100" s="378"/>
      <c r="K100" s="379"/>
      <c r="L100" s="30"/>
    </row>
    <row r="101" spans="2:12" ht="102" x14ac:dyDescent="0.2">
      <c r="B101" s="155" t="s">
        <v>137</v>
      </c>
      <c r="C101" s="152" t="s">
        <v>646</v>
      </c>
      <c r="D101" s="156">
        <v>30000</v>
      </c>
      <c r="E101" s="156"/>
      <c r="F101" s="164">
        <v>20000</v>
      </c>
      <c r="G101" s="157">
        <f>SUM(D101:F101)</f>
        <v>50000</v>
      </c>
      <c r="H101" s="158">
        <v>0.4</v>
      </c>
      <c r="I101" s="159"/>
      <c r="J101" s="160" t="s">
        <v>645</v>
      </c>
      <c r="K101" s="161"/>
      <c r="L101" s="162"/>
    </row>
    <row r="102" spans="2:12" ht="17" x14ac:dyDescent="0.2">
      <c r="B102" s="155" t="s">
        <v>138</v>
      </c>
      <c r="C102" s="152"/>
      <c r="D102" s="156"/>
      <c r="E102" s="156"/>
      <c r="F102" s="164"/>
      <c r="G102" s="157">
        <f t="shared" ref="G102:G108" si="9">SUM(D102:F102)</f>
        <v>0</v>
      </c>
      <c r="H102" s="158"/>
      <c r="I102" s="159"/>
      <c r="J102" s="160"/>
      <c r="K102" s="161"/>
      <c r="L102" s="162"/>
    </row>
    <row r="103" spans="2:12" ht="170" x14ac:dyDescent="0.2">
      <c r="B103" s="155" t="s">
        <v>139</v>
      </c>
      <c r="C103" s="163" t="s">
        <v>140</v>
      </c>
      <c r="D103" s="164"/>
      <c r="E103" s="164"/>
      <c r="F103" s="164">
        <v>182663.73</v>
      </c>
      <c r="G103" s="157">
        <f t="shared" si="9"/>
        <v>182663.73</v>
      </c>
      <c r="H103" s="165">
        <v>0.45</v>
      </c>
      <c r="I103" s="160"/>
      <c r="J103" s="160" t="s">
        <v>638</v>
      </c>
      <c r="K103" s="166"/>
      <c r="L103" s="162"/>
    </row>
    <row r="104" spans="2:12" ht="136" x14ac:dyDescent="0.2">
      <c r="B104" s="155" t="s">
        <v>141</v>
      </c>
      <c r="C104" s="213" t="s">
        <v>142</v>
      </c>
      <c r="D104" s="164"/>
      <c r="E104" s="164">
        <v>30000</v>
      </c>
      <c r="F104" s="164">
        <v>100000</v>
      </c>
      <c r="G104" s="157">
        <f t="shared" si="9"/>
        <v>130000</v>
      </c>
      <c r="H104" s="165">
        <v>0.6</v>
      </c>
      <c r="I104" s="160"/>
      <c r="J104" s="160" t="s">
        <v>619</v>
      </c>
      <c r="K104" s="166"/>
      <c r="L104" s="162"/>
    </row>
    <row r="105" spans="2:12" ht="153" x14ac:dyDescent="0.2">
      <c r="B105" s="155" t="s">
        <v>143</v>
      </c>
      <c r="C105" s="163" t="s">
        <v>144</v>
      </c>
      <c r="D105" s="164"/>
      <c r="E105" s="164"/>
      <c r="F105" s="164">
        <v>70000</v>
      </c>
      <c r="G105" s="157">
        <f t="shared" si="9"/>
        <v>70000</v>
      </c>
      <c r="H105" s="165">
        <v>0.4</v>
      </c>
      <c r="I105" s="160"/>
      <c r="J105" s="160" t="s">
        <v>620</v>
      </c>
      <c r="K105" s="166"/>
      <c r="L105" s="162"/>
    </row>
    <row r="106" spans="2:12" ht="153" x14ac:dyDescent="0.2">
      <c r="B106" s="155" t="s">
        <v>145</v>
      </c>
      <c r="C106" s="163" t="s">
        <v>146</v>
      </c>
      <c r="D106" s="164"/>
      <c r="E106" s="164"/>
      <c r="F106" s="164">
        <v>100000</v>
      </c>
      <c r="G106" s="157">
        <f t="shared" si="9"/>
        <v>100000</v>
      </c>
      <c r="H106" s="165">
        <v>0.5</v>
      </c>
      <c r="I106" s="160"/>
      <c r="J106" s="160" t="s">
        <v>621</v>
      </c>
      <c r="K106" s="166"/>
      <c r="L106" s="162"/>
    </row>
    <row r="107" spans="2:12" ht="119" x14ac:dyDescent="0.2">
      <c r="B107" s="155" t="s">
        <v>147</v>
      </c>
      <c r="C107" s="163" t="s">
        <v>148</v>
      </c>
      <c r="D107" s="164"/>
      <c r="E107" s="164"/>
      <c r="F107" s="164">
        <v>40000</v>
      </c>
      <c r="G107" s="157">
        <f t="shared" si="9"/>
        <v>40000</v>
      </c>
      <c r="H107" s="165">
        <v>0.35</v>
      </c>
      <c r="I107" s="160"/>
      <c r="J107" s="160" t="s">
        <v>622</v>
      </c>
      <c r="K107" s="166"/>
      <c r="L107" s="162"/>
    </row>
    <row r="108" spans="2:12" ht="68" x14ac:dyDescent="0.2">
      <c r="B108" s="155" t="s">
        <v>149</v>
      </c>
      <c r="C108" s="163" t="s">
        <v>668</v>
      </c>
      <c r="D108" s="164"/>
      <c r="E108" s="212">
        <v>40000</v>
      </c>
      <c r="F108" s="164"/>
      <c r="G108" s="157">
        <f t="shared" si="9"/>
        <v>40000</v>
      </c>
      <c r="H108" s="165">
        <v>1</v>
      </c>
      <c r="I108" s="160"/>
      <c r="J108" s="160"/>
      <c r="K108" s="166"/>
      <c r="L108" s="162"/>
    </row>
    <row r="109" spans="2:12" ht="17" x14ac:dyDescent="0.2">
      <c r="C109" s="74" t="s">
        <v>27</v>
      </c>
      <c r="D109" s="13">
        <f>SUM(D101:D108)</f>
        <v>30000</v>
      </c>
      <c r="E109" s="13">
        <f>SUM(E101:E108)</f>
        <v>70000</v>
      </c>
      <c r="F109" s="217">
        <f>SUM(F101:F108)</f>
        <v>512663.73</v>
      </c>
      <c r="G109" s="13">
        <f>SUM(G101:G108)</f>
        <v>612663.73</v>
      </c>
      <c r="H109" s="88">
        <f>(H101*G101)+(H102*G102)+(H103*G103)+(H104*G104)+(H105*G105)+(H106*G106)+(H107*G107)+(H108*G108)</f>
        <v>312198.67850000004</v>
      </c>
      <c r="I109" s="128">
        <f>SUM(I101:I108)</f>
        <v>0</v>
      </c>
      <c r="J109" s="144"/>
      <c r="K109" s="166"/>
      <c r="L109" s="31"/>
    </row>
    <row r="110" spans="2:12" ht="51" customHeight="1" x14ac:dyDescent="0.2">
      <c r="B110" s="74" t="s">
        <v>150</v>
      </c>
      <c r="C110" s="377" t="s">
        <v>151</v>
      </c>
      <c r="D110" s="378"/>
      <c r="E110" s="378"/>
      <c r="F110" s="378"/>
      <c r="G110" s="378"/>
      <c r="H110" s="378"/>
      <c r="I110" s="378"/>
      <c r="J110" s="378"/>
      <c r="K110" s="379"/>
      <c r="L110" s="30"/>
    </row>
    <row r="111" spans="2:12" ht="85" x14ac:dyDescent="0.2">
      <c r="B111" s="155" t="s">
        <v>152</v>
      </c>
      <c r="C111" s="214" t="s">
        <v>651</v>
      </c>
      <c r="D111" s="156">
        <v>180000</v>
      </c>
      <c r="E111" s="156"/>
      <c r="F111" s="156"/>
      <c r="G111" s="157">
        <f>SUM(D111:F111)</f>
        <v>180000</v>
      </c>
      <c r="H111" s="158">
        <v>0.6</v>
      </c>
      <c r="I111" s="159"/>
      <c r="J111" s="160" t="s">
        <v>644</v>
      </c>
      <c r="K111" s="161"/>
      <c r="L111" s="162"/>
    </row>
    <row r="112" spans="2:12" ht="85" x14ac:dyDescent="0.2">
      <c r="B112" s="155" t="s">
        <v>153</v>
      </c>
      <c r="C112" s="152" t="s">
        <v>662</v>
      </c>
      <c r="D112" s="156"/>
      <c r="E112" s="215">
        <v>35000</v>
      </c>
      <c r="F112" s="156"/>
      <c r="G112" s="157">
        <f t="shared" ref="G112:G118" si="10">SUM(D112:F112)</f>
        <v>35000</v>
      </c>
      <c r="H112" s="158">
        <v>1</v>
      </c>
      <c r="I112" s="159"/>
      <c r="J112" s="160" t="s">
        <v>663</v>
      </c>
      <c r="K112" s="161"/>
      <c r="L112" s="162"/>
    </row>
    <row r="113" spans="2:12" ht="17" x14ac:dyDescent="0.2">
      <c r="B113" s="155" t="s">
        <v>154</v>
      </c>
      <c r="C113" s="152"/>
      <c r="D113" s="156"/>
      <c r="E113" s="156"/>
      <c r="F113" s="156"/>
      <c r="G113" s="157">
        <f t="shared" si="10"/>
        <v>0</v>
      </c>
      <c r="H113" s="158"/>
      <c r="I113" s="159"/>
      <c r="J113" s="160"/>
      <c r="K113" s="161"/>
      <c r="L113" s="162"/>
    </row>
    <row r="114" spans="2:12" ht="17" x14ac:dyDescent="0.2">
      <c r="B114" s="155" t="s">
        <v>155</v>
      </c>
      <c r="C114" s="152"/>
      <c r="D114" s="156"/>
      <c r="E114" s="156"/>
      <c r="F114" s="156"/>
      <c r="G114" s="157">
        <f t="shared" si="10"/>
        <v>0</v>
      </c>
      <c r="H114" s="158"/>
      <c r="I114" s="159"/>
      <c r="J114" s="160"/>
      <c r="K114" s="161"/>
      <c r="L114" s="162"/>
    </row>
    <row r="115" spans="2:12" ht="17" x14ac:dyDescent="0.2">
      <c r="B115" s="155" t="s">
        <v>156</v>
      </c>
      <c r="C115" s="152"/>
      <c r="D115" s="156"/>
      <c r="E115" s="156"/>
      <c r="F115" s="156"/>
      <c r="G115" s="157">
        <f t="shared" si="10"/>
        <v>0</v>
      </c>
      <c r="H115" s="158"/>
      <c r="I115" s="159"/>
      <c r="J115" s="160"/>
      <c r="K115" s="161"/>
      <c r="L115" s="162"/>
    </row>
    <row r="116" spans="2:12" ht="17" x14ac:dyDescent="0.2">
      <c r="B116" s="155" t="s">
        <v>157</v>
      </c>
      <c r="C116" s="152"/>
      <c r="D116" s="156"/>
      <c r="E116" s="156"/>
      <c r="F116" s="156"/>
      <c r="G116" s="157">
        <f t="shared" si="10"/>
        <v>0</v>
      </c>
      <c r="H116" s="158"/>
      <c r="I116" s="159"/>
      <c r="J116" s="160"/>
      <c r="K116" s="161"/>
      <c r="L116" s="162"/>
    </row>
    <row r="117" spans="2:12" ht="17" x14ac:dyDescent="0.2">
      <c r="B117" s="155" t="s">
        <v>158</v>
      </c>
      <c r="C117" s="163"/>
      <c r="D117" s="164"/>
      <c r="E117" s="164"/>
      <c r="F117" s="164"/>
      <c r="G117" s="157">
        <f t="shared" si="10"/>
        <v>0</v>
      </c>
      <c r="H117" s="165"/>
      <c r="I117" s="160"/>
      <c r="J117" s="160"/>
      <c r="K117" s="166"/>
      <c r="L117" s="162"/>
    </row>
    <row r="118" spans="2:12" ht="17" x14ac:dyDescent="0.2">
      <c r="B118" s="155" t="s">
        <v>159</v>
      </c>
      <c r="C118" s="163"/>
      <c r="D118" s="164"/>
      <c r="E118" s="164"/>
      <c r="F118" s="164"/>
      <c r="G118" s="157">
        <f t="shared" si="10"/>
        <v>0</v>
      </c>
      <c r="H118" s="165"/>
      <c r="I118" s="160"/>
      <c r="J118" s="160"/>
      <c r="K118" s="166"/>
      <c r="L118" s="162"/>
    </row>
    <row r="119" spans="2:12" ht="17" x14ac:dyDescent="0.2">
      <c r="C119" s="74" t="s">
        <v>27</v>
      </c>
      <c r="D119" s="13">
        <f>SUM(D111:D118)</f>
        <v>180000</v>
      </c>
      <c r="E119" s="13">
        <f>SUM(E111:E118)</f>
        <v>35000</v>
      </c>
      <c r="F119" s="13">
        <f>SUM(F111:F118)</f>
        <v>0</v>
      </c>
      <c r="G119" s="13">
        <f>SUM(G111:G118)</f>
        <v>215000</v>
      </c>
      <c r="H119" s="88">
        <f>(H111*G111)+(H112*G112)+(H113*G113)+(H114*G114)+(H115*G115)+(H116*G116)+(H117*G117)+(H118*G118)</f>
        <v>143000</v>
      </c>
      <c r="I119" s="128">
        <f>SUM(I111:I118)</f>
        <v>0</v>
      </c>
      <c r="J119" s="144"/>
      <c r="K119" s="166"/>
      <c r="L119" s="31"/>
    </row>
    <row r="120" spans="2:12" ht="51" customHeight="1" x14ac:dyDescent="0.2">
      <c r="B120" s="74" t="s">
        <v>160</v>
      </c>
      <c r="C120" s="351"/>
      <c r="D120" s="352"/>
      <c r="E120" s="352"/>
      <c r="F120" s="352"/>
      <c r="G120" s="352"/>
      <c r="H120" s="352"/>
      <c r="I120" s="352"/>
      <c r="J120" s="352"/>
      <c r="K120" s="353"/>
      <c r="L120" s="30"/>
    </row>
    <row r="121" spans="2:12" ht="17" x14ac:dyDescent="0.2">
      <c r="B121" s="155" t="s">
        <v>161</v>
      </c>
      <c r="C121" s="152"/>
      <c r="D121" s="156"/>
      <c r="E121" s="156"/>
      <c r="F121" s="156"/>
      <c r="G121" s="157">
        <f>SUM(D121:F121)</f>
        <v>0</v>
      </c>
      <c r="H121" s="158"/>
      <c r="I121" s="159"/>
      <c r="J121" s="160"/>
      <c r="K121" s="161"/>
      <c r="L121" s="162"/>
    </row>
    <row r="122" spans="2:12" ht="17" x14ac:dyDescent="0.2">
      <c r="B122" s="155" t="s">
        <v>162</v>
      </c>
      <c r="C122" s="152"/>
      <c r="D122" s="156"/>
      <c r="E122" s="156"/>
      <c r="F122" s="156"/>
      <c r="G122" s="157">
        <f t="shared" ref="G122:G128" si="11">SUM(D122:F122)</f>
        <v>0</v>
      </c>
      <c r="H122" s="158"/>
      <c r="I122" s="159"/>
      <c r="J122" s="160"/>
      <c r="K122" s="161"/>
      <c r="L122" s="162"/>
    </row>
    <row r="123" spans="2:12" ht="17" x14ac:dyDescent="0.2">
      <c r="B123" s="155" t="s">
        <v>163</v>
      </c>
      <c r="C123" s="152"/>
      <c r="D123" s="156"/>
      <c r="E123" s="156"/>
      <c r="F123" s="156"/>
      <c r="G123" s="157">
        <f t="shared" si="11"/>
        <v>0</v>
      </c>
      <c r="H123" s="158"/>
      <c r="I123" s="159"/>
      <c r="J123" s="160"/>
      <c r="K123" s="161"/>
      <c r="L123" s="162"/>
    </row>
    <row r="124" spans="2:12" ht="17" x14ac:dyDescent="0.2">
      <c r="B124" s="155" t="s">
        <v>164</v>
      </c>
      <c r="C124" s="152"/>
      <c r="D124" s="156"/>
      <c r="E124" s="156"/>
      <c r="F124" s="156"/>
      <c r="G124" s="157">
        <f t="shared" si="11"/>
        <v>0</v>
      </c>
      <c r="H124" s="158"/>
      <c r="I124" s="159"/>
      <c r="J124" s="160"/>
      <c r="K124" s="161"/>
      <c r="L124" s="162"/>
    </row>
    <row r="125" spans="2:12" ht="17" x14ac:dyDescent="0.2">
      <c r="B125" s="155" t="s">
        <v>165</v>
      </c>
      <c r="C125" s="152"/>
      <c r="D125" s="156"/>
      <c r="E125" s="156"/>
      <c r="F125" s="156"/>
      <c r="G125" s="157">
        <f t="shared" si="11"/>
        <v>0</v>
      </c>
      <c r="H125" s="158"/>
      <c r="I125" s="159"/>
      <c r="J125" s="160"/>
      <c r="K125" s="161"/>
      <c r="L125" s="162"/>
    </row>
    <row r="126" spans="2:12" ht="17" x14ac:dyDescent="0.2">
      <c r="B126" s="155" t="s">
        <v>166</v>
      </c>
      <c r="C126" s="152"/>
      <c r="D126" s="156"/>
      <c r="E126" s="156"/>
      <c r="F126" s="156"/>
      <c r="G126" s="157">
        <f t="shared" si="11"/>
        <v>0</v>
      </c>
      <c r="H126" s="158"/>
      <c r="I126" s="159"/>
      <c r="J126" s="160"/>
      <c r="K126" s="161"/>
      <c r="L126" s="162"/>
    </row>
    <row r="127" spans="2:12" ht="17" x14ac:dyDescent="0.2">
      <c r="B127" s="155" t="s">
        <v>167</v>
      </c>
      <c r="C127" s="163"/>
      <c r="D127" s="164"/>
      <c r="E127" s="164"/>
      <c r="F127" s="164"/>
      <c r="G127" s="157">
        <f t="shared" si="11"/>
        <v>0</v>
      </c>
      <c r="H127" s="165"/>
      <c r="I127" s="160"/>
      <c r="J127" s="160"/>
      <c r="K127" s="166"/>
      <c r="L127" s="162"/>
    </row>
    <row r="128" spans="2:12" ht="17" x14ac:dyDescent="0.2">
      <c r="B128" s="155" t="s">
        <v>168</v>
      </c>
      <c r="C128" s="163"/>
      <c r="D128" s="164"/>
      <c r="E128" s="164"/>
      <c r="F128" s="164"/>
      <c r="G128" s="157">
        <f t="shared" si="11"/>
        <v>0</v>
      </c>
      <c r="H128" s="165"/>
      <c r="I128" s="160"/>
      <c r="J128" s="160"/>
      <c r="K128" s="166"/>
      <c r="L128" s="162"/>
    </row>
    <row r="129" spans="2:12" ht="17" x14ac:dyDescent="0.2">
      <c r="C129" s="74" t="s">
        <v>27</v>
      </c>
      <c r="D129" s="11">
        <f>SUM(D121:D128)</f>
        <v>0</v>
      </c>
      <c r="E129" s="11">
        <f>SUM(E121:E128)</f>
        <v>0</v>
      </c>
      <c r="F129" s="11">
        <f>SUM(F121:F128)</f>
        <v>0</v>
      </c>
      <c r="G129" s="11">
        <f>SUM(G121:G128)</f>
        <v>0</v>
      </c>
      <c r="H129" s="88">
        <f>(H121*G121)+(H122*G122)+(H123*G123)+(H124*G124)+(H125*G125)+(H126*G126)+(H127*G127)+(H128*G128)</f>
        <v>0</v>
      </c>
      <c r="I129" s="128">
        <f>SUM(I121:I128)</f>
        <v>0</v>
      </c>
      <c r="J129" s="144"/>
      <c r="K129" s="166"/>
      <c r="L129" s="31"/>
    </row>
    <row r="130" spans="2:12" ht="15.75" customHeight="1" x14ac:dyDescent="0.2">
      <c r="B130" s="5"/>
      <c r="C130" s="167"/>
      <c r="D130" s="171"/>
      <c r="E130" s="171"/>
      <c r="F130" s="171"/>
      <c r="G130" s="171"/>
      <c r="H130" s="171"/>
      <c r="I130" s="171"/>
      <c r="J130" s="171"/>
      <c r="K130" s="172"/>
      <c r="L130" s="3"/>
    </row>
    <row r="131" spans="2:12" ht="51" customHeight="1" x14ac:dyDescent="0.2">
      <c r="B131" s="74" t="s">
        <v>169</v>
      </c>
      <c r="C131" s="386"/>
      <c r="D131" s="387"/>
      <c r="E131" s="387"/>
      <c r="F131" s="387"/>
      <c r="G131" s="387"/>
      <c r="H131" s="387"/>
      <c r="I131" s="387"/>
      <c r="J131" s="387"/>
      <c r="K131" s="388"/>
      <c r="L131" s="10"/>
    </row>
    <row r="132" spans="2:12" ht="51" customHeight="1" x14ac:dyDescent="0.2">
      <c r="B132" s="74" t="s">
        <v>170</v>
      </c>
      <c r="C132" s="351"/>
      <c r="D132" s="352"/>
      <c r="E132" s="352"/>
      <c r="F132" s="352"/>
      <c r="G132" s="352"/>
      <c r="H132" s="352"/>
      <c r="I132" s="352"/>
      <c r="J132" s="352"/>
      <c r="K132" s="353"/>
      <c r="L132" s="30"/>
    </row>
    <row r="133" spans="2:12" ht="17" x14ac:dyDescent="0.2">
      <c r="B133" s="155" t="s">
        <v>171</v>
      </c>
      <c r="C133" s="152"/>
      <c r="D133" s="156"/>
      <c r="E133" s="156"/>
      <c r="F133" s="156"/>
      <c r="G133" s="157">
        <f>SUM(D133:F133)</f>
        <v>0</v>
      </c>
      <c r="H133" s="158"/>
      <c r="I133" s="159"/>
      <c r="J133" s="160"/>
      <c r="K133" s="161"/>
      <c r="L133" s="162"/>
    </row>
    <row r="134" spans="2:12" ht="17" x14ac:dyDescent="0.2">
      <c r="B134" s="155" t="s">
        <v>172</v>
      </c>
      <c r="C134" s="152"/>
      <c r="D134" s="156"/>
      <c r="E134" s="156"/>
      <c r="F134" s="156"/>
      <c r="G134" s="157">
        <f t="shared" ref="G134:G140" si="12">SUM(D134:F134)</f>
        <v>0</v>
      </c>
      <c r="H134" s="158"/>
      <c r="I134" s="159"/>
      <c r="J134" s="160"/>
      <c r="K134" s="161"/>
      <c r="L134" s="162"/>
    </row>
    <row r="135" spans="2:12" ht="17" x14ac:dyDescent="0.2">
      <c r="B135" s="155" t="s">
        <v>173</v>
      </c>
      <c r="C135" s="152"/>
      <c r="D135" s="156"/>
      <c r="E135" s="156"/>
      <c r="F135" s="156"/>
      <c r="G135" s="157">
        <f t="shared" si="12"/>
        <v>0</v>
      </c>
      <c r="H135" s="158"/>
      <c r="I135" s="159"/>
      <c r="J135" s="160"/>
      <c r="K135" s="161"/>
      <c r="L135" s="162"/>
    </row>
    <row r="136" spans="2:12" ht="17" x14ac:dyDescent="0.2">
      <c r="B136" s="155" t="s">
        <v>174</v>
      </c>
      <c r="C136" s="152"/>
      <c r="D136" s="156"/>
      <c r="E136" s="156"/>
      <c r="F136" s="156"/>
      <c r="G136" s="157">
        <f t="shared" si="12"/>
        <v>0</v>
      </c>
      <c r="H136" s="158"/>
      <c r="I136" s="159"/>
      <c r="J136" s="160"/>
      <c r="K136" s="161"/>
      <c r="L136" s="162"/>
    </row>
    <row r="137" spans="2:12" ht="17" x14ac:dyDescent="0.2">
      <c r="B137" s="155" t="s">
        <v>175</v>
      </c>
      <c r="C137" s="152"/>
      <c r="D137" s="156"/>
      <c r="E137" s="156"/>
      <c r="F137" s="156"/>
      <c r="G137" s="157">
        <f t="shared" si="12"/>
        <v>0</v>
      </c>
      <c r="H137" s="158"/>
      <c r="I137" s="159"/>
      <c r="J137" s="160"/>
      <c r="K137" s="161"/>
      <c r="L137" s="162"/>
    </row>
    <row r="138" spans="2:12" ht="17" x14ac:dyDescent="0.2">
      <c r="B138" s="155" t="s">
        <v>176</v>
      </c>
      <c r="C138" s="152"/>
      <c r="D138" s="156"/>
      <c r="E138" s="156"/>
      <c r="F138" s="156"/>
      <c r="G138" s="157">
        <f t="shared" si="12"/>
        <v>0</v>
      </c>
      <c r="H138" s="158"/>
      <c r="I138" s="159"/>
      <c r="J138" s="160"/>
      <c r="K138" s="161"/>
      <c r="L138" s="162"/>
    </row>
    <row r="139" spans="2:12" ht="17" x14ac:dyDescent="0.2">
      <c r="B139" s="155" t="s">
        <v>177</v>
      </c>
      <c r="C139" s="163"/>
      <c r="D139" s="164"/>
      <c r="E139" s="164"/>
      <c r="F139" s="164"/>
      <c r="G139" s="157">
        <f t="shared" si="12"/>
        <v>0</v>
      </c>
      <c r="H139" s="165"/>
      <c r="I139" s="160"/>
      <c r="J139" s="160"/>
      <c r="K139" s="166"/>
      <c r="L139" s="162"/>
    </row>
    <row r="140" spans="2:12" ht="17" x14ac:dyDescent="0.2">
      <c r="B140" s="155" t="s">
        <v>178</v>
      </c>
      <c r="C140" s="163"/>
      <c r="D140" s="164"/>
      <c r="E140" s="164"/>
      <c r="F140" s="164"/>
      <c r="G140" s="157">
        <f t="shared" si="12"/>
        <v>0</v>
      </c>
      <c r="H140" s="165"/>
      <c r="I140" s="160"/>
      <c r="J140" s="160"/>
      <c r="K140" s="166"/>
      <c r="L140" s="162"/>
    </row>
    <row r="141" spans="2:12" ht="17" x14ac:dyDescent="0.2">
      <c r="C141" s="74" t="s">
        <v>27</v>
      </c>
      <c r="D141" s="11">
        <f>SUM(D133:D140)</f>
        <v>0</v>
      </c>
      <c r="E141" s="11">
        <f>SUM(E133:E140)</f>
        <v>0</v>
      </c>
      <c r="F141" s="11">
        <f>SUM(F133:F140)</f>
        <v>0</v>
      </c>
      <c r="G141" s="13">
        <f>SUM(G133:G140)</f>
        <v>0</v>
      </c>
      <c r="H141" s="88">
        <f>(H133*G133)+(H134*G134)+(H135*G135)+(H136*G136)+(H137*G137)+(H138*G138)+(H139*G139)+(H140*G140)</f>
        <v>0</v>
      </c>
      <c r="I141" s="128">
        <f>SUM(I133:I140)</f>
        <v>0</v>
      </c>
      <c r="J141" s="144"/>
      <c r="K141" s="166"/>
      <c r="L141" s="31"/>
    </row>
    <row r="142" spans="2:12" ht="51" customHeight="1" x14ac:dyDescent="0.2">
      <c r="B142" s="74" t="s">
        <v>179</v>
      </c>
      <c r="C142" s="351"/>
      <c r="D142" s="352"/>
      <c r="E142" s="352"/>
      <c r="F142" s="352"/>
      <c r="G142" s="352"/>
      <c r="H142" s="352"/>
      <c r="I142" s="352"/>
      <c r="J142" s="352"/>
      <c r="K142" s="353"/>
      <c r="L142" s="30"/>
    </row>
    <row r="143" spans="2:12" ht="17" x14ac:dyDescent="0.2">
      <c r="B143" s="155" t="s">
        <v>180</v>
      </c>
      <c r="C143" s="152"/>
      <c r="D143" s="156"/>
      <c r="E143" s="156"/>
      <c r="F143" s="156"/>
      <c r="G143" s="157">
        <f>SUM(D143:F143)</f>
        <v>0</v>
      </c>
      <c r="H143" s="158"/>
      <c r="I143" s="159"/>
      <c r="J143" s="160"/>
      <c r="K143" s="161"/>
      <c r="L143" s="162"/>
    </row>
    <row r="144" spans="2:12" ht="17" x14ac:dyDescent="0.2">
      <c r="B144" s="155" t="s">
        <v>181</v>
      </c>
      <c r="C144" s="152"/>
      <c r="D144" s="156"/>
      <c r="E144" s="156"/>
      <c r="F144" s="156"/>
      <c r="G144" s="157">
        <f t="shared" ref="G144:G150" si="13">SUM(D144:F144)</f>
        <v>0</v>
      </c>
      <c r="H144" s="158"/>
      <c r="I144" s="159"/>
      <c r="J144" s="160"/>
      <c r="K144" s="161"/>
      <c r="L144" s="162"/>
    </row>
    <row r="145" spans="2:12" ht="17" x14ac:dyDescent="0.2">
      <c r="B145" s="155" t="s">
        <v>182</v>
      </c>
      <c r="C145" s="152"/>
      <c r="D145" s="156"/>
      <c r="E145" s="156"/>
      <c r="F145" s="156"/>
      <c r="G145" s="157">
        <f t="shared" si="13"/>
        <v>0</v>
      </c>
      <c r="H145" s="158"/>
      <c r="I145" s="159"/>
      <c r="J145" s="160"/>
      <c r="K145" s="161"/>
      <c r="L145" s="162"/>
    </row>
    <row r="146" spans="2:12" ht="17" x14ac:dyDescent="0.2">
      <c r="B146" s="155" t="s">
        <v>183</v>
      </c>
      <c r="C146" s="152"/>
      <c r="D146" s="156"/>
      <c r="E146" s="156"/>
      <c r="F146" s="156"/>
      <c r="G146" s="157">
        <f t="shared" si="13"/>
        <v>0</v>
      </c>
      <c r="H146" s="158"/>
      <c r="I146" s="159"/>
      <c r="J146" s="160"/>
      <c r="K146" s="161"/>
      <c r="L146" s="162"/>
    </row>
    <row r="147" spans="2:12" ht="17" x14ac:dyDescent="0.2">
      <c r="B147" s="155" t="s">
        <v>184</v>
      </c>
      <c r="C147" s="152"/>
      <c r="D147" s="156"/>
      <c r="E147" s="156"/>
      <c r="F147" s="156"/>
      <c r="G147" s="157">
        <f t="shared" si="13"/>
        <v>0</v>
      </c>
      <c r="H147" s="158"/>
      <c r="I147" s="159"/>
      <c r="J147" s="160"/>
      <c r="K147" s="161"/>
      <c r="L147" s="162"/>
    </row>
    <row r="148" spans="2:12" ht="17" x14ac:dyDescent="0.2">
      <c r="B148" s="155" t="s">
        <v>185</v>
      </c>
      <c r="C148" s="152"/>
      <c r="D148" s="156"/>
      <c r="E148" s="156"/>
      <c r="F148" s="156"/>
      <c r="G148" s="157">
        <f t="shared" si="13"/>
        <v>0</v>
      </c>
      <c r="H148" s="158"/>
      <c r="I148" s="159"/>
      <c r="J148" s="160"/>
      <c r="K148" s="161"/>
      <c r="L148" s="162"/>
    </row>
    <row r="149" spans="2:12" ht="17" x14ac:dyDescent="0.2">
      <c r="B149" s="155" t="s">
        <v>186</v>
      </c>
      <c r="C149" s="163"/>
      <c r="D149" s="164"/>
      <c r="E149" s="164"/>
      <c r="F149" s="164"/>
      <c r="G149" s="157">
        <f t="shared" si="13"/>
        <v>0</v>
      </c>
      <c r="H149" s="165"/>
      <c r="I149" s="160"/>
      <c r="J149" s="160"/>
      <c r="K149" s="166"/>
      <c r="L149" s="162"/>
    </row>
    <row r="150" spans="2:12" ht="17" x14ac:dyDescent="0.2">
      <c r="B150" s="155" t="s">
        <v>187</v>
      </c>
      <c r="C150" s="163"/>
      <c r="D150" s="164"/>
      <c r="E150" s="164"/>
      <c r="F150" s="164"/>
      <c r="G150" s="157">
        <f t="shared" si="13"/>
        <v>0</v>
      </c>
      <c r="H150" s="165"/>
      <c r="I150" s="160"/>
      <c r="J150" s="160"/>
      <c r="K150" s="166"/>
      <c r="L150" s="162"/>
    </row>
    <row r="151" spans="2:12" ht="17" x14ac:dyDescent="0.2">
      <c r="C151" s="74" t="s">
        <v>27</v>
      </c>
      <c r="D151" s="13">
        <f>SUM(D143:D150)</f>
        <v>0</v>
      </c>
      <c r="E151" s="13">
        <f>SUM(E143:E150)</f>
        <v>0</v>
      </c>
      <c r="F151" s="13">
        <f>SUM(F143:F150)</f>
        <v>0</v>
      </c>
      <c r="G151" s="13">
        <f>SUM(G143:G150)</f>
        <v>0</v>
      </c>
      <c r="H151" s="88">
        <f>(H143*G143)+(H144*G144)+(H145*G145)+(H146*G146)+(H147*G147)+(H148*G148)+(H149*G149)+(H150*G150)</f>
        <v>0</v>
      </c>
      <c r="I151" s="128">
        <f>SUM(I143:I150)</f>
        <v>0</v>
      </c>
      <c r="J151" s="144"/>
      <c r="K151" s="166"/>
      <c r="L151" s="31"/>
    </row>
    <row r="152" spans="2:12" ht="51" customHeight="1" x14ac:dyDescent="0.2">
      <c r="B152" s="74" t="s">
        <v>188</v>
      </c>
      <c r="C152" s="351"/>
      <c r="D152" s="352"/>
      <c r="E152" s="352"/>
      <c r="F152" s="352"/>
      <c r="G152" s="352"/>
      <c r="H152" s="352"/>
      <c r="I152" s="352"/>
      <c r="J152" s="352"/>
      <c r="K152" s="353"/>
      <c r="L152" s="30"/>
    </row>
    <row r="153" spans="2:12" ht="17" x14ac:dyDescent="0.2">
      <c r="B153" s="155" t="s">
        <v>189</v>
      </c>
      <c r="C153" s="152"/>
      <c r="D153" s="156"/>
      <c r="E153" s="156"/>
      <c r="F153" s="156"/>
      <c r="G153" s="157">
        <f>SUM(D153:F153)</f>
        <v>0</v>
      </c>
      <c r="H153" s="158"/>
      <c r="I153" s="159"/>
      <c r="J153" s="160"/>
      <c r="K153" s="161"/>
      <c r="L153" s="162"/>
    </row>
    <row r="154" spans="2:12" ht="17" x14ac:dyDescent="0.2">
      <c r="B154" s="155" t="s">
        <v>190</v>
      </c>
      <c r="C154" s="152"/>
      <c r="D154" s="156"/>
      <c r="E154" s="156"/>
      <c r="F154" s="156"/>
      <c r="G154" s="157">
        <f t="shared" ref="G154:G160" si="14">SUM(D154:F154)</f>
        <v>0</v>
      </c>
      <c r="H154" s="158"/>
      <c r="I154" s="159"/>
      <c r="J154" s="160"/>
      <c r="K154" s="161"/>
      <c r="L154" s="162"/>
    </row>
    <row r="155" spans="2:12" ht="17" x14ac:dyDescent="0.2">
      <c r="B155" s="155" t="s">
        <v>191</v>
      </c>
      <c r="C155" s="152"/>
      <c r="D155" s="156"/>
      <c r="E155" s="156"/>
      <c r="F155" s="156"/>
      <c r="G155" s="157">
        <f t="shared" si="14"/>
        <v>0</v>
      </c>
      <c r="H155" s="158"/>
      <c r="I155" s="159"/>
      <c r="J155" s="160"/>
      <c r="K155" s="161"/>
      <c r="L155" s="162"/>
    </row>
    <row r="156" spans="2:12" ht="17" x14ac:dyDescent="0.2">
      <c r="B156" s="155" t="s">
        <v>192</v>
      </c>
      <c r="C156" s="152"/>
      <c r="D156" s="156"/>
      <c r="E156" s="156"/>
      <c r="F156" s="156"/>
      <c r="G156" s="157">
        <f t="shared" si="14"/>
        <v>0</v>
      </c>
      <c r="H156" s="158"/>
      <c r="I156" s="159"/>
      <c r="J156" s="160"/>
      <c r="K156" s="161"/>
      <c r="L156" s="162"/>
    </row>
    <row r="157" spans="2:12" ht="17" x14ac:dyDescent="0.2">
      <c r="B157" s="155" t="s">
        <v>193</v>
      </c>
      <c r="C157" s="152"/>
      <c r="D157" s="156"/>
      <c r="E157" s="156"/>
      <c r="F157" s="156"/>
      <c r="G157" s="157">
        <f t="shared" si="14"/>
        <v>0</v>
      </c>
      <c r="H157" s="158"/>
      <c r="I157" s="159"/>
      <c r="J157" s="160"/>
      <c r="K157" s="161"/>
      <c r="L157" s="162"/>
    </row>
    <row r="158" spans="2:12" ht="17" x14ac:dyDescent="0.2">
      <c r="B158" s="155" t="s">
        <v>194</v>
      </c>
      <c r="C158" s="152"/>
      <c r="D158" s="156"/>
      <c r="E158" s="156"/>
      <c r="F158" s="156"/>
      <c r="G158" s="157">
        <f t="shared" si="14"/>
        <v>0</v>
      </c>
      <c r="H158" s="158"/>
      <c r="I158" s="159"/>
      <c r="J158" s="160"/>
      <c r="K158" s="161"/>
      <c r="L158" s="162"/>
    </row>
    <row r="159" spans="2:12" ht="17" x14ac:dyDescent="0.2">
      <c r="B159" s="155" t="s">
        <v>195</v>
      </c>
      <c r="C159" s="163"/>
      <c r="D159" s="164"/>
      <c r="E159" s="164"/>
      <c r="F159" s="164"/>
      <c r="G159" s="157">
        <f t="shared" si="14"/>
        <v>0</v>
      </c>
      <c r="H159" s="165"/>
      <c r="I159" s="160"/>
      <c r="J159" s="160"/>
      <c r="K159" s="166"/>
      <c r="L159" s="162"/>
    </row>
    <row r="160" spans="2:12" ht="17" x14ac:dyDescent="0.2">
      <c r="B160" s="155" t="s">
        <v>196</v>
      </c>
      <c r="C160" s="163"/>
      <c r="D160" s="164"/>
      <c r="E160" s="164"/>
      <c r="F160" s="164"/>
      <c r="G160" s="157">
        <f t="shared" si="14"/>
        <v>0</v>
      </c>
      <c r="H160" s="165"/>
      <c r="I160" s="160"/>
      <c r="J160" s="160"/>
      <c r="K160" s="166"/>
      <c r="L160" s="162"/>
    </row>
    <row r="161" spans="2:12" ht="17" x14ac:dyDescent="0.2">
      <c r="C161" s="74" t="s">
        <v>27</v>
      </c>
      <c r="D161" s="13">
        <f>SUM(D153:D160)</f>
        <v>0</v>
      </c>
      <c r="E161" s="13">
        <f>SUM(E153:E160)</f>
        <v>0</v>
      </c>
      <c r="F161" s="13">
        <f>SUM(F153:F160)</f>
        <v>0</v>
      </c>
      <c r="G161" s="13">
        <f>SUM(G153:G160)</f>
        <v>0</v>
      </c>
      <c r="H161" s="88">
        <f>(H153*G153)+(H154*G154)+(H155*G155)+(H156*G156)+(H157*G157)+(H158*G158)+(H159*G159)+(H160*G160)</f>
        <v>0</v>
      </c>
      <c r="I161" s="128">
        <f>SUM(I153:I160)</f>
        <v>0</v>
      </c>
      <c r="J161" s="144"/>
      <c r="K161" s="166"/>
      <c r="L161" s="31"/>
    </row>
    <row r="162" spans="2:12" ht="51" customHeight="1" x14ac:dyDescent="0.2">
      <c r="B162" s="74" t="s">
        <v>197</v>
      </c>
      <c r="C162" s="351"/>
      <c r="D162" s="352"/>
      <c r="E162" s="352"/>
      <c r="F162" s="352"/>
      <c r="G162" s="352"/>
      <c r="H162" s="352"/>
      <c r="I162" s="352"/>
      <c r="J162" s="352"/>
      <c r="K162" s="353"/>
      <c r="L162" s="30"/>
    </row>
    <row r="163" spans="2:12" ht="17" x14ac:dyDescent="0.2">
      <c r="B163" s="155" t="s">
        <v>198</v>
      </c>
      <c r="C163" s="152"/>
      <c r="D163" s="156"/>
      <c r="E163" s="156"/>
      <c r="F163" s="156"/>
      <c r="G163" s="157">
        <f>SUM(D163:F163)</f>
        <v>0</v>
      </c>
      <c r="H163" s="158"/>
      <c r="I163" s="159"/>
      <c r="J163" s="160"/>
      <c r="K163" s="161"/>
      <c r="L163" s="162"/>
    </row>
    <row r="164" spans="2:12" ht="17" x14ac:dyDescent="0.2">
      <c r="B164" s="155" t="s">
        <v>199</v>
      </c>
      <c r="C164" s="152"/>
      <c r="D164" s="156"/>
      <c r="E164" s="156"/>
      <c r="F164" s="156"/>
      <c r="G164" s="157">
        <f t="shared" ref="G164:G170" si="15">SUM(D164:F164)</f>
        <v>0</v>
      </c>
      <c r="H164" s="158"/>
      <c r="I164" s="159"/>
      <c r="J164" s="160"/>
      <c r="K164" s="161"/>
      <c r="L164" s="162"/>
    </row>
    <row r="165" spans="2:12" ht="17" x14ac:dyDescent="0.2">
      <c r="B165" s="155" t="s">
        <v>200</v>
      </c>
      <c r="C165" s="152"/>
      <c r="D165" s="156"/>
      <c r="E165" s="156"/>
      <c r="F165" s="156"/>
      <c r="G165" s="157">
        <f t="shared" si="15"/>
        <v>0</v>
      </c>
      <c r="H165" s="158"/>
      <c r="I165" s="159"/>
      <c r="J165" s="160"/>
      <c r="K165" s="161"/>
      <c r="L165" s="162"/>
    </row>
    <row r="166" spans="2:12" ht="17" x14ac:dyDescent="0.2">
      <c r="B166" s="155" t="s">
        <v>201</v>
      </c>
      <c r="C166" s="152"/>
      <c r="D166" s="156"/>
      <c r="E166" s="156"/>
      <c r="F166" s="156"/>
      <c r="G166" s="157">
        <f t="shared" si="15"/>
        <v>0</v>
      </c>
      <c r="H166" s="158"/>
      <c r="I166" s="159"/>
      <c r="J166" s="160"/>
      <c r="K166" s="161"/>
      <c r="L166" s="162"/>
    </row>
    <row r="167" spans="2:12" ht="17" x14ac:dyDescent="0.2">
      <c r="B167" s="155" t="s">
        <v>202</v>
      </c>
      <c r="C167" s="152"/>
      <c r="D167" s="156"/>
      <c r="E167" s="156"/>
      <c r="F167" s="156"/>
      <c r="G167" s="157">
        <f>SUM(D167:F167)</f>
        <v>0</v>
      </c>
      <c r="H167" s="158"/>
      <c r="I167" s="159"/>
      <c r="J167" s="160"/>
      <c r="K167" s="161"/>
      <c r="L167" s="162"/>
    </row>
    <row r="168" spans="2:12" ht="17" x14ac:dyDescent="0.2">
      <c r="B168" s="155" t="s">
        <v>203</v>
      </c>
      <c r="C168" s="152"/>
      <c r="D168" s="156"/>
      <c r="E168" s="156"/>
      <c r="F168" s="156"/>
      <c r="G168" s="157">
        <f t="shared" si="15"/>
        <v>0</v>
      </c>
      <c r="H168" s="158"/>
      <c r="I168" s="159"/>
      <c r="J168" s="160"/>
      <c r="K168" s="161"/>
      <c r="L168" s="162"/>
    </row>
    <row r="169" spans="2:12" ht="17" x14ac:dyDescent="0.2">
      <c r="B169" s="155" t="s">
        <v>204</v>
      </c>
      <c r="C169" s="163"/>
      <c r="D169" s="164"/>
      <c r="E169" s="164"/>
      <c r="F169" s="164"/>
      <c r="G169" s="157">
        <f t="shared" si="15"/>
        <v>0</v>
      </c>
      <c r="H169" s="165"/>
      <c r="I169" s="160"/>
      <c r="J169" s="160"/>
      <c r="K169" s="166"/>
      <c r="L169" s="162"/>
    </row>
    <row r="170" spans="2:12" ht="17" x14ac:dyDescent="0.2">
      <c r="B170" s="155" t="s">
        <v>205</v>
      </c>
      <c r="C170" s="163"/>
      <c r="D170" s="164"/>
      <c r="E170" s="164"/>
      <c r="F170" s="164"/>
      <c r="G170" s="157">
        <f t="shared" si="15"/>
        <v>0</v>
      </c>
      <c r="H170" s="165"/>
      <c r="I170" s="160"/>
      <c r="J170" s="160"/>
      <c r="K170" s="166"/>
      <c r="L170" s="162"/>
    </row>
    <row r="171" spans="2:12" ht="17" x14ac:dyDescent="0.2">
      <c r="C171" s="74" t="s">
        <v>27</v>
      </c>
      <c r="D171" s="11">
        <f>SUM(D163:D170)</f>
        <v>0</v>
      </c>
      <c r="E171" s="11">
        <f>SUM(E163:E170)</f>
        <v>0</v>
      </c>
      <c r="F171" s="11">
        <f>SUM(F163:F170)</f>
        <v>0</v>
      </c>
      <c r="G171" s="11">
        <f>SUM(G163:G170)</f>
        <v>0</v>
      </c>
      <c r="H171" s="88">
        <f>(H163*G163)+(H164*G164)+(H165*G165)+(H166*G166)+(H167*G167)+(H168*G168)+(H169*G169)+(H170*G170)</f>
        <v>0</v>
      </c>
      <c r="I171" s="128">
        <f>SUM(I163:I170)</f>
        <v>0</v>
      </c>
      <c r="J171" s="144"/>
      <c r="K171" s="166"/>
      <c r="L171" s="31"/>
    </row>
    <row r="172" spans="2:12" ht="15.75" customHeight="1" x14ac:dyDescent="0.2">
      <c r="B172" s="5"/>
      <c r="C172" s="167"/>
      <c r="D172" s="171"/>
      <c r="E172" s="171"/>
      <c r="F172" s="171"/>
      <c r="G172" s="171"/>
      <c r="H172" s="171"/>
      <c r="I172" s="171"/>
      <c r="J172" s="171"/>
      <c r="K172" s="167"/>
      <c r="L172" s="3"/>
    </row>
    <row r="173" spans="2:12" ht="15.75" customHeight="1" x14ac:dyDescent="0.2">
      <c r="B173" s="5"/>
      <c r="C173" s="167"/>
      <c r="D173" s="171"/>
      <c r="E173" s="171"/>
      <c r="F173" s="171"/>
      <c r="G173" s="171"/>
      <c r="H173" s="171"/>
      <c r="I173" s="171"/>
      <c r="J173" s="171"/>
      <c r="K173" s="167"/>
      <c r="L173" s="3"/>
    </row>
    <row r="174" spans="2:12" ht="63.75" customHeight="1" x14ac:dyDescent="0.2">
      <c r="B174" s="74" t="s">
        <v>206</v>
      </c>
      <c r="C174" s="154" t="s">
        <v>207</v>
      </c>
      <c r="D174" s="173">
        <v>193200</v>
      </c>
      <c r="E174" s="173">
        <v>160000</v>
      </c>
      <c r="F174" s="216">
        <v>160000</v>
      </c>
      <c r="G174" s="174">
        <f>SUM(D174:F174)</f>
        <v>513200</v>
      </c>
      <c r="H174" s="175"/>
      <c r="I174" s="173"/>
      <c r="J174" s="176"/>
      <c r="K174" s="177"/>
      <c r="L174" s="31"/>
    </row>
    <row r="175" spans="2:12" ht="69.75" customHeight="1" x14ac:dyDescent="0.2">
      <c r="B175" s="74" t="s">
        <v>208</v>
      </c>
      <c r="C175" s="154" t="s">
        <v>209</v>
      </c>
      <c r="D175" s="173">
        <v>155000</v>
      </c>
      <c r="E175" s="173">
        <v>15000</v>
      </c>
      <c r="F175" s="216">
        <v>15000</v>
      </c>
      <c r="G175" s="174">
        <f>SUM(D175:F175)</f>
        <v>185000</v>
      </c>
      <c r="H175" s="175"/>
      <c r="I175" s="173"/>
      <c r="J175" s="176"/>
      <c r="K175" s="177"/>
      <c r="L175" s="31"/>
    </row>
    <row r="176" spans="2:12" ht="57" customHeight="1" x14ac:dyDescent="0.2">
      <c r="B176" s="74" t="s">
        <v>210</v>
      </c>
      <c r="C176" s="178"/>
      <c r="D176" s="173">
        <v>40000</v>
      </c>
      <c r="E176" s="173">
        <v>30000</v>
      </c>
      <c r="F176" s="216">
        <v>20000</v>
      </c>
      <c r="G176" s="174">
        <f>SUM(D176:F176)</f>
        <v>90000</v>
      </c>
      <c r="H176" s="175">
        <v>0.5</v>
      </c>
      <c r="I176" s="173"/>
      <c r="J176" s="176" t="s">
        <v>652</v>
      </c>
      <c r="K176" s="177"/>
      <c r="L176" s="31"/>
    </row>
    <row r="177" spans="2:12" ht="65.25" customHeight="1" x14ac:dyDescent="0.2">
      <c r="B177" s="90" t="s">
        <v>211</v>
      </c>
      <c r="C177" s="154"/>
      <c r="D177" s="173">
        <v>50000</v>
      </c>
      <c r="E177" s="211">
        <v>30000</v>
      </c>
      <c r="F177" s="216">
        <v>40000</v>
      </c>
      <c r="G177" s="174">
        <f>SUM(D177:F177)</f>
        <v>120000</v>
      </c>
      <c r="H177" s="175">
        <v>0.5</v>
      </c>
      <c r="I177" s="173"/>
      <c r="J177" s="176" t="s">
        <v>653</v>
      </c>
      <c r="K177" s="177"/>
      <c r="L177" s="31"/>
    </row>
    <row r="178" spans="2:12" ht="21.75" customHeight="1" x14ac:dyDescent="0.2">
      <c r="B178" s="5"/>
      <c r="C178" s="91" t="s">
        <v>212</v>
      </c>
      <c r="D178" s="94">
        <f>SUM(D174:D177)</f>
        <v>438200</v>
      </c>
      <c r="E178" s="94">
        <f>SUM(E174:E177)</f>
        <v>235000</v>
      </c>
      <c r="F178" s="77">
        <f>SUM(F174:F177)</f>
        <v>235000</v>
      </c>
      <c r="G178" s="94">
        <f>SUM(G174:G177)</f>
        <v>908200</v>
      </c>
      <c r="H178" s="88">
        <f>(H174*G174)+(H175*G175)+(H176*G176)+(H177*G177)</f>
        <v>105000</v>
      </c>
      <c r="I178" s="128">
        <f>SUM(I174:I177)</f>
        <v>0</v>
      </c>
      <c r="J178" s="144"/>
      <c r="K178" s="154"/>
      <c r="L178" s="9"/>
    </row>
    <row r="179" spans="2:12" ht="15.75" customHeight="1" x14ac:dyDescent="0.2">
      <c r="B179" s="5"/>
      <c r="C179" s="167"/>
      <c r="D179" s="171"/>
      <c r="E179" s="171"/>
      <c r="F179" s="171"/>
      <c r="G179" s="171"/>
      <c r="H179" s="171"/>
      <c r="I179" s="171"/>
      <c r="J179" s="171"/>
      <c r="K179" s="167"/>
      <c r="L179" s="9"/>
    </row>
    <row r="180" spans="2:12" ht="15.75" customHeight="1" x14ac:dyDescent="0.2">
      <c r="B180" s="5"/>
      <c r="C180" s="167"/>
      <c r="D180" s="171"/>
      <c r="E180" s="171"/>
      <c r="F180" s="171"/>
      <c r="G180" s="171"/>
      <c r="H180" s="171"/>
      <c r="I180" s="171"/>
      <c r="J180" s="171"/>
      <c r="K180" s="167"/>
      <c r="L180" s="9"/>
    </row>
    <row r="181" spans="2:12" ht="15.75" customHeight="1" x14ac:dyDescent="0.2">
      <c r="B181" s="5"/>
      <c r="C181" s="167"/>
      <c r="D181" s="171"/>
      <c r="E181" s="171"/>
      <c r="F181" s="171"/>
      <c r="G181" s="171"/>
      <c r="H181" s="171"/>
      <c r="I181" s="171"/>
      <c r="J181" s="171"/>
      <c r="K181" s="167"/>
      <c r="L181" s="9"/>
    </row>
    <row r="182" spans="2:12" ht="15.75" customHeight="1" x14ac:dyDescent="0.2">
      <c r="B182" s="5"/>
      <c r="C182" s="167"/>
      <c r="D182" s="171"/>
      <c r="E182" s="171"/>
      <c r="F182" s="171"/>
      <c r="G182" s="171"/>
      <c r="H182" s="171"/>
      <c r="I182" s="171"/>
      <c r="J182" s="171"/>
      <c r="K182" s="167"/>
      <c r="L182" s="9"/>
    </row>
    <row r="183" spans="2:12" ht="15.75" customHeight="1" x14ac:dyDescent="0.2">
      <c r="B183" s="5"/>
      <c r="C183" s="167"/>
      <c r="D183" s="171"/>
      <c r="E183" s="171"/>
      <c r="F183" s="171"/>
      <c r="G183" s="171"/>
      <c r="H183" s="171"/>
      <c r="I183" s="171"/>
      <c r="J183" s="171"/>
      <c r="K183" s="167"/>
      <c r="L183" s="9"/>
    </row>
    <row r="184" spans="2:12" ht="15.75" customHeight="1" x14ac:dyDescent="0.2">
      <c r="B184" s="5"/>
      <c r="C184" s="167"/>
      <c r="D184" s="171"/>
      <c r="E184" s="171"/>
      <c r="F184" s="171"/>
      <c r="G184" s="171"/>
      <c r="H184" s="171"/>
      <c r="I184" s="171"/>
      <c r="J184" s="171"/>
      <c r="K184" s="167"/>
      <c r="L184" s="9"/>
    </row>
    <row r="185" spans="2:12" ht="15.75" customHeight="1" thickBot="1" x14ac:dyDescent="0.25">
      <c r="B185" s="5"/>
      <c r="C185" s="167"/>
      <c r="D185" s="171"/>
      <c r="E185" s="171"/>
      <c r="F185" s="171"/>
      <c r="G185" s="171"/>
      <c r="H185" s="171"/>
      <c r="I185" s="171"/>
      <c r="J185" s="171"/>
      <c r="K185" s="167"/>
      <c r="L185" s="9"/>
    </row>
    <row r="186" spans="2:12" ht="16" x14ac:dyDescent="0.2">
      <c r="B186" s="5"/>
      <c r="C186" s="370" t="s">
        <v>213</v>
      </c>
      <c r="D186" s="371"/>
      <c r="E186" s="371"/>
      <c r="F186" s="371"/>
      <c r="G186" s="372"/>
      <c r="H186" s="9"/>
      <c r="I186" s="171"/>
      <c r="J186" s="171"/>
      <c r="K186" s="9"/>
    </row>
    <row r="187" spans="2:12" ht="40.5" customHeight="1" x14ac:dyDescent="0.2">
      <c r="B187" s="5"/>
      <c r="C187" s="360"/>
      <c r="D187" s="373" t="str">
        <f>D4</f>
        <v>UNDP</v>
      </c>
      <c r="E187" s="373" t="str">
        <f>E4</f>
        <v>UN Women</v>
      </c>
      <c r="F187" s="373" t="str">
        <f>F4</f>
        <v>UNESCO</v>
      </c>
      <c r="G187" s="362" t="s">
        <v>8</v>
      </c>
      <c r="H187" s="167"/>
      <c r="I187" s="171"/>
      <c r="J187" s="171"/>
      <c r="K187" s="9"/>
    </row>
    <row r="188" spans="2:12" ht="24.75" customHeight="1" x14ac:dyDescent="0.2">
      <c r="B188" s="5"/>
      <c r="C188" s="361"/>
      <c r="D188" s="374"/>
      <c r="E188" s="374"/>
      <c r="F188" s="374"/>
      <c r="G188" s="363"/>
      <c r="H188" s="167"/>
      <c r="I188" s="171"/>
      <c r="J188" s="171"/>
      <c r="K188" s="9"/>
    </row>
    <row r="189" spans="2:12" ht="41.25" customHeight="1" x14ac:dyDescent="0.2">
      <c r="B189" s="179"/>
      <c r="C189" s="180" t="s">
        <v>214</v>
      </c>
      <c r="D189" s="181">
        <f>SUM(D15,D25,D35,D45,D57,D67,D77,D87,D99,D109,D119,D129,D141,D151,D161,D171,D174,D175,D176,D177)</f>
        <v>1869200</v>
      </c>
      <c r="E189" s="181">
        <f>SUM(E15,E25,E35,E45,E57,E67,E77,E87,E99,E109,E119,E129,E141,E151,E161,E171,E174,E175,E176,E177)</f>
        <v>1121496</v>
      </c>
      <c r="F189" s="181">
        <f>SUM(F15,F25,F35,F45,F57,F67,F77,F87,F99,F109,F119,F129,F141,F151,F161,F171,F174,F175,F176,F177)</f>
        <v>747663.73</v>
      </c>
      <c r="G189" s="182">
        <f>SUM(D189:F189)</f>
        <v>3738359.73</v>
      </c>
      <c r="H189" s="167"/>
      <c r="I189" s="183"/>
      <c r="J189" s="171"/>
      <c r="K189" s="184"/>
    </row>
    <row r="190" spans="2:12" ht="51.75" customHeight="1" x14ac:dyDescent="0.2">
      <c r="B190" s="185"/>
      <c r="C190" s="180" t="s">
        <v>215</v>
      </c>
      <c r="D190" s="181">
        <f>D189*0.07</f>
        <v>130844.00000000001</v>
      </c>
      <c r="E190" s="181">
        <f>E189*0.07</f>
        <v>78504.72</v>
      </c>
      <c r="F190" s="181">
        <f>F189*0.07</f>
        <v>52336.4611</v>
      </c>
      <c r="G190" s="182">
        <f>G189*0.07</f>
        <v>261685.18110000002</v>
      </c>
      <c r="H190" s="185"/>
      <c r="I190" s="183"/>
      <c r="J190" s="171"/>
      <c r="K190" s="186"/>
    </row>
    <row r="191" spans="2:12" ht="51.75" customHeight="1" thickBot="1" x14ac:dyDescent="0.25">
      <c r="B191" s="185"/>
      <c r="C191" s="16" t="s">
        <v>8</v>
      </c>
      <c r="D191" s="79">
        <f>SUM(D189:D190)</f>
        <v>2000044</v>
      </c>
      <c r="E191" s="79">
        <f>SUM(E189:E190)</f>
        <v>1200000.72</v>
      </c>
      <c r="F191" s="79">
        <f>SUM(F189:F190)</f>
        <v>800000.19109999994</v>
      </c>
      <c r="G191" s="89">
        <f>SUM(G189:G190)</f>
        <v>4000044.9111000001</v>
      </c>
      <c r="H191" s="185"/>
      <c r="K191" s="186"/>
    </row>
    <row r="192" spans="2:12" ht="42" customHeight="1" x14ac:dyDescent="0.2">
      <c r="B192" s="185"/>
      <c r="F192" s="23"/>
      <c r="I192" s="125"/>
      <c r="J192" s="125"/>
      <c r="K192" s="3"/>
      <c r="L192" s="186"/>
    </row>
    <row r="193" spans="2:12" s="23" customFormat="1" ht="29.25" customHeight="1" thickBot="1" x14ac:dyDescent="0.25">
      <c r="B193" s="167"/>
      <c r="C193" s="17"/>
      <c r="D193" s="18"/>
      <c r="E193" s="18"/>
      <c r="F193" s="18"/>
      <c r="G193" s="18"/>
      <c r="H193" s="18"/>
      <c r="I193" s="129"/>
      <c r="J193" s="129"/>
      <c r="K193" s="9"/>
      <c r="L193" s="184"/>
    </row>
    <row r="194" spans="2:12" ht="23.25" customHeight="1" x14ac:dyDescent="0.2">
      <c r="B194" s="186"/>
      <c r="C194" s="355" t="s">
        <v>216</v>
      </c>
      <c r="D194" s="356"/>
      <c r="E194" s="356"/>
      <c r="F194" s="356"/>
      <c r="G194" s="356"/>
      <c r="H194" s="357"/>
      <c r="I194" s="129"/>
      <c r="J194" s="129"/>
      <c r="K194" s="186"/>
      <c r="L194" s="24"/>
    </row>
    <row r="195" spans="2:12" ht="41.25" customHeight="1" x14ac:dyDescent="0.2">
      <c r="B195" s="186"/>
      <c r="C195" s="75"/>
      <c r="D195" s="375" t="str">
        <f>D4</f>
        <v>UNDP</v>
      </c>
      <c r="E195" s="375" t="str">
        <f>E4</f>
        <v>UN Women</v>
      </c>
      <c r="F195" s="383" t="str">
        <f>F4</f>
        <v>UNESCO</v>
      </c>
      <c r="G195" s="364" t="s">
        <v>8</v>
      </c>
      <c r="H195" s="366" t="s">
        <v>217</v>
      </c>
      <c r="I195" s="129"/>
      <c r="J195" s="129"/>
      <c r="K195" s="186"/>
      <c r="L195" s="24"/>
    </row>
    <row r="196" spans="2:12" ht="27.75" customHeight="1" x14ac:dyDescent="0.2">
      <c r="B196" s="186"/>
      <c r="C196" s="75"/>
      <c r="D196" s="376"/>
      <c r="E196" s="376"/>
      <c r="F196" s="384"/>
      <c r="G196" s="365"/>
      <c r="H196" s="367"/>
      <c r="I196" s="124"/>
      <c r="J196" s="124"/>
      <c r="K196" s="186"/>
      <c r="L196" s="24"/>
    </row>
    <row r="197" spans="2:12" ht="55.5" customHeight="1" x14ac:dyDescent="0.2">
      <c r="B197" s="186"/>
      <c r="C197" s="15" t="s">
        <v>218</v>
      </c>
      <c r="D197" s="77">
        <f>$D$191*H197</f>
        <v>1400030.7999999998</v>
      </c>
      <c r="E197" s="78">
        <f>$E$191*H197</f>
        <v>840000.50399999996</v>
      </c>
      <c r="F197" s="218">
        <f>$F$191*H197</f>
        <v>560000.13376999996</v>
      </c>
      <c r="G197" s="78">
        <f>SUM(D197:F197)</f>
        <v>2800031.4377699997</v>
      </c>
      <c r="H197" s="99">
        <v>0.7</v>
      </c>
      <c r="I197" s="124"/>
      <c r="J197" s="124"/>
      <c r="K197" s="186"/>
      <c r="L197" s="24"/>
    </row>
    <row r="198" spans="2:12" ht="57.75" customHeight="1" x14ac:dyDescent="0.2">
      <c r="B198" s="354"/>
      <c r="C198" s="92" t="s">
        <v>219</v>
      </c>
      <c r="D198" s="77">
        <f>$D$191*H198</f>
        <v>600013.19999999995</v>
      </c>
      <c r="E198" s="78">
        <f>$E$191*H198</f>
        <v>360000.21599999996</v>
      </c>
      <c r="F198" s="218">
        <f>$F$191*H198</f>
        <v>240000.05732999998</v>
      </c>
      <c r="G198" s="93">
        <f>SUM(D198:F198)</f>
        <v>1200013.4733299999</v>
      </c>
      <c r="H198" s="100">
        <v>0.3</v>
      </c>
      <c r="I198" s="126"/>
      <c r="J198" s="126"/>
      <c r="K198" s="24"/>
      <c r="L198" s="24"/>
    </row>
    <row r="199" spans="2:12" ht="57.75" customHeight="1" x14ac:dyDescent="0.2">
      <c r="B199" s="354"/>
      <c r="C199" s="92" t="s">
        <v>220</v>
      </c>
      <c r="D199" s="77">
        <f>$D$191*H199</f>
        <v>0</v>
      </c>
      <c r="E199" s="78">
        <f>$E$191*H199</f>
        <v>0</v>
      </c>
      <c r="F199" s="218">
        <f>$F$191*H199</f>
        <v>0</v>
      </c>
      <c r="G199" s="93">
        <f>SUM(D199:F199)</f>
        <v>0</v>
      </c>
      <c r="H199" s="101">
        <v>0</v>
      </c>
      <c r="I199" s="130"/>
      <c r="J199" s="130"/>
      <c r="K199" s="24"/>
      <c r="L199" s="24"/>
    </row>
    <row r="200" spans="2:12" ht="38.25" customHeight="1" thickBot="1" x14ac:dyDescent="0.25">
      <c r="B200" s="354"/>
      <c r="C200" s="16" t="s">
        <v>221</v>
      </c>
      <c r="D200" s="79">
        <f>SUM(D197:D199)</f>
        <v>2000043.9999999998</v>
      </c>
      <c r="E200" s="79">
        <f>SUM(E197:E199)</f>
        <v>1200000.72</v>
      </c>
      <c r="F200" s="219">
        <f>SUM(F197:F199)</f>
        <v>800000.19109999994</v>
      </c>
      <c r="G200" s="79">
        <f>SUM(G197:G199)</f>
        <v>4000044.9110999997</v>
      </c>
      <c r="H200" s="80">
        <f>SUM(H197:H199)</f>
        <v>1</v>
      </c>
      <c r="I200" s="127"/>
      <c r="J200" s="125"/>
      <c r="K200" s="24"/>
      <c r="L200" s="24"/>
    </row>
    <row r="201" spans="2:12" ht="21.75" customHeight="1" thickBot="1" x14ac:dyDescent="0.25">
      <c r="B201" s="354"/>
      <c r="C201" s="2"/>
      <c r="D201" s="6"/>
      <c r="E201" s="6"/>
      <c r="F201" s="6"/>
      <c r="G201" s="6"/>
      <c r="H201" s="6"/>
      <c r="I201" s="127"/>
      <c r="J201" s="125"/>
      <c r="K201" s="24"/>
      <c r="L201" s="24"/>
    </row>
    <row r="202" spans="2:12" ht="49.5" customHeight="1" x14ac:dyDescent="0.2">
      <c r="B202" s="354"/>
      <c r="C202" s="81" t="s">
        <v>222</v>
      </c>
      <c r="D202" s="82">
        <f>SUM(H15,H25,H35,H45,H57,H67,H77,H87,H99,H109,H119,H129,H141,H151,H161,H171,H178)*1.07</f>
        <v>2107198.8059950001</v>
      </c>
      <c r="E202" s="18"/>
      <c r="F202" s="18"/>
      <c r="G202" s="18"/>
      <c r="H202" s="132" t="s">
        <v>223</v>
      </c>
      <c r="I202" s="133">
        <f>SUM(I178,I171,I161,I151,I141,I129,I119,I109,I99,I87,I77,I67,I57,I45,I35,I25,I15)</f>
        <v>0</v>
      </c>
      <c r="J202" s="145"/>
      <c r="K202" s="24"/>
      <c r="L202" s="24"/>
    </row>
    <row r="203" spans="2:12" ht="28.5" customHeight="1" thickBot="1" x14ac:dyDescent="0.25">
      <c r="B203" s="354"/>
      <c r="C203" s="83" t="s">
        <v>224</v>
      </c>
      <c r="D203" s="120">
        <f>D202/G191</f>
        <v>0.52679378677664068</v>
      </c>
      <c r="E203" s="25"/>
      <c r="F203" s="25"/>
      <c r="G203" s="25"/>
      <c r="H203" s="134" t="s">
        <v>225</v>
      </c>
      <c r="I203" s="135">
        <f>I202/G189</f>
        <v>0</v>
      </c>
      <c r="J203" s="146"/>
      <c r="K203" s="24"/>
      <c r="L203" s="24"/>
    </row>
    <row r="204" spans="2:12" ht="28.5" customHeight="1" x14ac:dyDescent="0.2">
      <c r="B204" s="354"/>
      <c r="C204" s="368"/>
      <c r="D204" s="369"/>
      <c r="E204" s="26"/>
      <c r="F204" s="26"/>
      <c r="G204" s="26"/>
      <c r="K204" s="24"/>
      <c r="L204" s="24"/>
    </row>
    <row r="205" spans="2:12" ht="32.25" customHeight="1" x14ac:dyDescent="0.2">
      <c r="B205" s="354"/>
      <c r="C205" s="83" t="s">
        <v>226</v>
      </c>
      <c r="D205" s="84">
        <f>SUM(D176:F177)*1.07</f>
        <v>224700</v>
      </c>
      <c r="E205" s="27"/>
      <c r="F205" s="27"/>
      <c r="G205" s="27"/>
      <c r="K205" s="24"/>
      <c r="L205" s="24"/>
    </row>
    <row r="206" spans="2:12" ht="23.25" customHeight="1" x14ac:dyDescent="0.2">
      <c r="B206" s="354"/>
      <c r="C206" s="83" t="s">
        <v>227</v>
      </c>
      <c r="D206" s="120">
        <f>D205/G191</f>
        <v>5.6174369286820881E-2</v>
      </c>
      <c r="E206" s="27"/>
      <c r="F206" s="27"/>
      <c r="G206" s="27"/>
      <c r="I206" s="123"/>
      <c r="K206" s="24"/>
      <c r="L206" s="24"/>
    </row>
    <row r="207" spans="2:12" ht="66.75" customHeight="1" thickBot="1" x14ac:dyDescent="0.25">
      <c r="B207" s="354"/>
      <c r="C207" s="358" t="s">
        <v>228</v>
      </c>
      <c r="D207" s="359"/>
      <c r="E207" s="19"/>
      <c r="F207" s="19"/>
      <c r="G207" s="19"/>
      <c r="H207" s="24"/>
      <c r="K207" s="24"/>
      <c r="L207" s="24"/>
    </row>
    <row r="208" spans="2:12" ht="55.5" customHeight="1" x14ac:dyDescent="0.2">
      <c r="B208" s="354"/>
      <c r="L208" s="23"/>
    </row>
    <row r="209" spans="1:12" ht="42.75" customHeight="1" x14ac:dyDescent="0.2">
      <c r="B209" s="354"/>
      <c r="K209" s="24"/>
    </row>
    <row r="210" spans="1:12" ht="21.75" customHeight="1" x14ac:dyDescent="0.2">
      <c r="B210" s="354"/>
      <c r="K210" s="24"/>
    </row>
    <row r="211" spans="1:12" ht="21.75" customHeight="1" x14ac:dyDescent="0.2">
      <c r="A211" s="24"/>
      <c r="B211" s="354"/>
    </row>
    <row r="212" spans="1:12" s="24" customFormat="1" ht="23.25" customHeight="1" x14ac:dyDescent="0.2">
      <c r="A212" s="22"/>
      <c r="B212" s="354"/>
      <c r="C212" s="22"/>
      <c r="D212" s="22"/>
      <c r="E212" s="22"/>
      <c r="F212" s="22"/>
      <c r="G212" s="22"/>
      <c r="H212" s="22"/>
      <c r="I212" s="122"/>
      <c r="J212" s="142"/>
      <c r="K212" s="22"/>
      <c r="L212" s="22"/>
    </row>
    <row r="213" spans="1:12" ht="23.25" customHeight="1" x14ac:dyDescent="0.2"/>
    <row r="214" spans="1:12" ht="21.75" customHeight="1" x14ac:dyDescent="0.2"/>
    <row r="215" spans="1:12" ht="16.5" customHeight="1" x14ac:dyDescent="0.2"/>
    <row r="216" spans="1:12" ht="29.25" customHeight="1" x14ac:dyDescent="0.2"/>
    <row r="217" spans="1:12" ht="24.75" customHeight="1" x14ac:dyDescent="0.2"/>
    <row r="218" spans="1:12" ht="33" customHeight="1" x14ac:dyDescent="0.2"/>
    <row r="220" spans="1:12" ht="15" customHeight="1" x14ac:dyDescent="0.2"/>
    <row r="221" spans="1:12" ht="25.5" customHeight="1" x14ac:dyDescent="0.2"/>
  </sheetData>
  <sheetProtection sheet="1" formatCells="0" formatColumns="0" formatRows="0"/>
  <mergeCells count="37">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 ref="C48:K48"/>
    <mergeCell ref="B1:E1"/>
    <mergeCell ref="C16:K16"/>
    <mergeCell ref="C6:K6"/>
    <mergeCell ref="C26:K26"/>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s>
  <conditionalFormatting sqref="D203">
    <cfRule type="cellIs" dxfId="26" priority="46" operator="lessThan">
      <formula>0.15</formula>
    </cfRule>
  </conditionalFormatting>
  <conditionalFormatting sqref="D206">
    <cfRule type="cellIs" dxfId="25" priority="44" operator="lessThan">
      <formula>0.05</formula>
    </cfRule>
  </conditionalFormatting>
  <conditionalFormatting sqref="H200 I199:J199">
    <cfRule type="cellIs" dxfId="24"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00000000-0002-0000-0100-000000000000}"/>
    <dataValidation allowBlank="1" showInputMessage="1" showErrorMessage="1" prompt="M&amp;E Budget Cannot be Less than 5%_x000a_" sqref="D206:G206" xr:uid="{00000000-0002-0000-0100-000001000000}"/>
    <dataValidation allowBlank="1" showInputMessage="1" showErrorMessage="1" prompt="Insert *text* description of Outcome here" sqref="C5:K5 C47:K47 C89:K89 C131:K131" xr:uid="{00000000-0002-0000-0100-000002000000}"/>
    <dataValidation allowBlank="1" showInputMessage="1" showErrorMessage="1" prompt="Insert *text* description of Output here" sqref="C6 C16 C26 C36 C48 C58 C68 C78 C90 C100 C110 C120 C132 C142 C152 C162" xr:uid="{00000000-0002-0000-0100-000003000000}"/>
    <dataValidation allowBlank="1" showInputMessage="1" showErrorMessage="1" prompt="Insert *text* description of Activity here" sqref="C7 C17 C27 C49 C59 C69 C79 C91 C101 C111 C121 C133 C143 C153 C163" xr:uid="{00000000-0002-0000-0100-000004000000}"/>
    <dataValidation allowBlank="1" showErrorMessage="1" prompt="% Towards Gender Equality and Women's Empowerment Must be Higher than 15%_x000a_" sqref="D205:G205" xr:uid="{00000000-0002-0000-0100-000005000000}"/>
  </dataValidations>
  <pageMargins left="0.7" right="0.7" top="0.75" bottom="0.75" header="0.3" footer="0.3"/>
  <pageSetup scale="74" orientation="landscape" r:id="rId1"/>
  <rowBreaks count="1" manualBreakCount="1">
    <brk id="58" max="16383" man="1"/>
  </rowBreaks>
  <ignoredErrors>
    <ignoredError sqref="D187:F188 D195:F196"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5"/>
  <sheetViews>
    <sheetView showGridLines="0" showZeros="0" topLeftCell="B1" zoomScale="80" zoomScaleNormal="80" workbookViewId="0">
      <pane ySplit="4" topLeftCell="A194" activePane="bottomLeft" state="frozen"/>
      <selection pane="bottomLeft" activeCell="E200" sqref="E200"/>
    </sheetView>
  </sheetViews>
  <sheetFormatPr baseColWidth="10" defaultColWidth="9.1640625" defaultRowHeight="16" x14ac:dyDescent="0.2"/>
  <cols>
    <col min="1" max="1" width="4.5" style="34" customWidth="1"/>
    <col min="2" max="2" width="3.5" style="34" customWidth="1"/>
    <col min="3" max="3" width="51.5" style="34" customWidth="1"/>
    <col min="4" max="4" width="34.5" style="35" customWidth="1"/>
    <col min="5" max="5" width="35" style="35" customWidth="1"/>
    <col min="6" max="6" width="36.5" style="35" customWidth="1"/>
    <col min="7" max="7" width="25.5" style="34" customWidth="1"/>
    <col min="8" max="8" width="21.5" style="34" customWidth="1"/>
    <col min="9" max="9" width="16.83203125" style="34" customWidth="1"/>
    <col min="10" max="10" width="19.5" style="34" customWidth="1"/>
    <col min="11" max="11" width="19" style="34" customWidth="1"/>
    <col min="12" max="12" width="26" style="34" customWidth="1"/>
    <col min="13" max="13" width="21.1640625" style="34" customWidth="1"/>
    <col min="14" max="14" width="7" style="37" customWidth="1"/>
    <col min="15" max="15" width="24.5" style="34" customWidth="1"/>
    <col min="16" max="16" width="26.5" style="34" customWidth="1"/>
    <col min="17" max="17" width="30.1640625" style="34" customWidth="1"/>
    <col min="18" max="18" width="33" style="34" customWidth="1"/>
    <col min="19" max="20" width="22.5" style="34" customWidth="1"/>
    <col min="21" max="21" width="23.5" style="34" customWidth="1"/>
    <col min="22" max="22" width="32.1640625" style="34" customWidth="1"/>
    <col min="23" max="23" width="9.1640625" style="34"/>
    <col min="24" max="24" width="17.5" style="34" customWidth="1"/>
    <col min="25" max="25" width="26.5" style="34" customWidth="1"/>
    <col min="26" max="26" width="22.5" style="34" customWidth="1"/>
    <col min="27" max="27" width="29.5" style="34" customWidth="1"/>
    <col min="28" max="28" width="23.5" style="34" customWidth="1"/>
    <col min="29" max="29" width="18.5" style="34" customWidth="1"/>
    <col min="30" max="30" width="17.5" style="34" customWidth="1"/>
    <col min="31" max="31" width="25.1640625" style="34" customWidth="1"/>
    <col min="32" max="16384" width="9.1640625" style="34"/>
  </cols>
  <sheetData>
    <row r="1" spans="2:14" ht="31.5" customHeight="1" x14ac:dyDescent="0.55000000000000004">
      <c r="B1" s="187"/>
      <c r="C1" s="350" t="s">
        <v>0</v>
      </c>
      <c r="D1" s="350"/>
      <c r="E1" s="350"/>
      <c r="F1" s="350"/>
      <c r="G1" s="20"/>
      <c r="H1" s="21"/>
      <c r="I1" s="21"/>
      <c r="J1" s="187"/>
      <c r="K1" s="187"/>
      <c r="L1" s="12"/>
      <c r="M1" s="4"/>
      <c r="N1" s="187"/>
    </row>
    <row r="2" spans="2:14" ht="24" customHeight="1" x14ac:dyDescent="0.25">
      <c r="B2" s="187"/>
      <c r="C2" s="385" t="s">
        <v>229</v>
      </c>
      <c r="D2" s="385"/>
      <c r="E2" s="385"/>
      <c r="F2" s="151"/>
      <c r="G2" s="187"/>
      <c r="H2" s="187"/>
      <c r="I2" s="187"/>
      <c r="J2" s="187"/>
      <c r="K2" s="187"/>
      <c r="L2" s="12"/>
      <c r="M2" s="4"/>
      <c r="N2" s="187"/>
    </row>
    <row r="3" spans="2:14" ht="24" customHeight="1" x14ac:dyDescent="0.2">
      <c r="B3" s="187"/>
      <c r="C3" s="29"/>
      <c r="D3" s="29"/>
      <c r="E3" s="29"/>
      <c r="F3" s="29"/>
      <c r="G3" s="187"/>
      <c r="H3" s="187"/>
      <c r="I3" s="187"/>
      <c r="J3" s="187"/>
      <c r="K3" s="187"/>
      <c r="L3" s="12"/>
      <c r="M3" s="4"/>
      <c r="N3" s="187"/>
    </row>
    <row r="4" spans="2:14" ht="24" customHeight="1" x14ac:dyDescent="0.2">
      <c r="B4" s="187"/>
      <c r="C4" s="29"/>
      <c r="D4" s="209" t="str">
        <f>'1) Budget Table'!D4</f>
        <v>UNDP</v>
      </c>
      <c r="E4" s="209" t="str">
        <f>'1) Budget Table'!E4</f>
        <v>UN Women</v>
      </c>
      <c r="F4" s="209" t="str">
        <f>'1) Budget Table'!F4</f>
        <v>UNESCO</v>
      </c>
      <c r="G4" s="210" t="s">
        <v>8</v>
      </c>
      <c r="H4" s="187"/>
      <c r="I4" s="187"/>
      <c r="J4" s="187"/>
      <c r="K4" s="187"/>
      <c r="L4" s="12"/>
      <c r="M4" s="4"/>
      <c r="N4" s="187"/>
    </row>
    <row r="5" spans="2:14" ht="24" customHeight="1" x14ac:dyDescent="0.2">
      <c r="B5" s="398" t="s">
        <v>230</v>
      </c>
      <c r="C5" s="399"/>
      <c r="D5" s="399"/>
      <c r="E5" s="399"/>
      <c r="F5" s="399"/>
      <c r="G5" s="400"/>
      <c r="H5" s="187"/>
      <c r="I5" s="187"/>
      <c r="J5" s="187"/>
      <c r="K5" s="187"/>
      <c r="L5" s="12"/>
      <c r="M5" s="4"/>
      <c r="N5" s="187"/>
    </row>
    <row r="6" spans="2:14" ht="22.5" customHeight="1" x14ac:dyDescent="0.2">
      <c r="B6" s="187"/>
      <c r="C6" s="398" t="s">
        <v>231</v>
      </c>
      <c r="D6" s="399"/>
      <c r="E6" s="399"/>
      <c r="F6" s="399"/>
      <c r="G6" s="400"/>
      <c r="H6" s="187"/>
      <c r="I6" s="187"/>
      <c r="J6" s="187"/>
      <c r="K6" s="187"/>
      <c r="L6" s="12"/>
      <c r="M6" s="4"/>
      <c r="N6" s="187"/>
    </row>
    <row r="7" spans="2:14" ht="24.75" customHeight="1" thickBot="1" x14ac:dyDescent="0.25">
      <c r="B7" s="187"/>
      <c r="C7" s="43" t="s">
        <v>232</v>
      </c>
      <c r="D7" s="44">
        <f>'1) Budget Table'!D15</f>
        <v>10000</v>
      </c>
      <c r="E7" s="44">
        <f>'1) Budget Table'!E15</f>
        <v>20000</v>
      </c>
      <c r="F7" s="44">
        <f>'1) Budget Table'!F15</f>
        <v>0</v>
      </c>
      <c r="G7" s="45">
        <f>SUM(D7:F7)</f>
        <v>30000</v>
      </c>
      <c r="H7" s="187"/>
      <c r="I7" s="187"/>
      <c r="J7" s="187"/>
      <c r="K7" s="187"/>
      <c r="L7" s="12"/>
      <c r="M7" s="4"/>
      <c r="N7" s="187"/>
    </row>
    <row r="8" spans="2:14" ht="21.75" customHeight="1" x14ac:dyDescent="0.2">
      <c r="B8" s="187"/>
      <c r="C8" s="41" t="s">
        <v>233</v>
      </c>
      <c r="D8" s="188"/>
      <c r="E8" s="189"/>
      <c r="F8" s="189"/>
      <c r="G8" s="42">
        <f t="shared" ref="G8:G15" si="0">SUM(D8:F8)</f>
        <v>0</v>
      </c>
      <c r="H8" s="187"/>
      <c r="I8" s="187"/>
      <c r="J8" s="187"/>
      <c r="K8" s="187"/>
      <c r="L8" s="187"/>
      <c r="M8" s="187"/>
      <c r="N8" s="187"/>
    </row>
    <row r="9" spans="2:14" ht="17" x14ac:dyDescent="0.2">
      <c r="B9" s="187"/>
      <c r="C9" s="32" t="s">
        <v>234</v>
      </c>
      <c r="D9" s="190">
        <v>10000</v>
      </c>
      <c r="E9" s="164"/>
      <c r="F9" s="164"/>
      <c r="G9" s="40">
        <f t="shared" si="0"/>
        <v>10000</v>
      </c>
      <c r="H9" s="187"/>
      <c r="I9" s="187"/>
      <c r="J9" s="187"/>
      <c r="K9" s="187"/>
      <c r="L9" s="187"/>
      <c r="M9" s="187"/>
      <c r="N9" s="187"/>
    </row>
    <row r="10" spans="2:14" ht="15.75" customHeight="1" x14ac:dyDescent="0.2">
      <c r="B10" s="187"/>
      <c r="C10" s="32" t="s">
        <v>235</v>
      </c>
      <c r="D10" s="190"/>
      <c r="E10" s="190"/>
      <c r="F10" s="190"/>
      <c r="G10" s="40">
        <f t="shared" si="0"/>
        <v>0</v>
      </c>
      <c r="H10" s="187"/>
      <c r="I10" s="187"/>
      <c r="J10" s="187"/>
      <c r="K10" s="187"/>
      <c r="L10" s="187"/>
      <c r="M10" s="187"/>
      <c r="N10" s="187"/>
    </row>
    <row r="11" spans="2:14" ht="17" x14ac:dyDescent="0.2">
      <c r="B11" s="187"/>
      <c r="C11" s="33" t="s">
        <v>236</v>
      </c>
      <c r="D11" s="190"/>
      <c r="E11" s="190">
        <v>20000</v>
      </c>
      <c r="F11" s="190"/>
      <c r="G11" s="40">
        <f t="shared" si="0"/>
        <v>20000</v>
      </c>
      <c r="H11" s="187"/>
      <c r="I11" s="187"/>
      <c r="J11" s="187"/>
      <c r="K11" s="187"/>
      <c r="L11" s="187"/>
      <c r="M11" s="187"/>
      <c r="N11" s="187"/>
    </row>
    <row r="12" spans="2:14" ht="17" x14ac:dyDescent="0.2">
      <c r="B12" s="187"/>
      <c r="C12" s="32" t="s">
        <v>237</v>
      </c>
      <c r="D12" s="190"/>
      <c r="E12" s="190"/>
      <c r="F12" s="190"/>
      <c r="G12" s="40">
        <f t="shared" si="0"/>
        <v>0</v>
      </c>
      <c r="H12" s="187"/>
      <c r="I12" s="187"/>
      <c r="J12" s="187"/>
      <c r="K12" s="187"/>
      <c r="L12" s="187"/>
      <c r="M12" s="187"/>
      <c r="N12" s="187"/>
    </row>
    <row r="13" spans="2:14" ht="21.75" customHeight="1" x14ac:dyDescent="0.2">
      <c r="B13" s="187"/>
      <c r="C13" s="32" t="s">
        <v>238</v>
      </c>
      <c r="D13" s="190"/>
      <c r="E13" s="190"/>
      <c r="F13" s="190">
        <v>0</v>
      </c>
      <c r="G13" s="40">
        <f t="shared" si="0"/>
        <v>0</v>
      </c>
      <c r="H13" s="187"/>
      <c r="I13" s="187"/>
      <c r="J13" s="187"/>
      <c r="K13" s="187"/>
      <c r="L13" s="187"/>
      <c r="M13" s="187"/>
      <c r="N13" s="187"/>
    </row>
    <row r="14" spans="2:14" ht="21.75" customHeight="1" x14ac:dyDescent="0.2">
      <c r="B14" s="187"/>
      <c r="C14" s="32" t="s">
        <v>239</v>
      </c>
      <c r="D14" s="190"/>
      <c r="E14" s="190"/>
      <c r="F14" s="190"/>
      <c r="G14" s="40">
        <f t="shared" si="0"/>
        <v>0</v>
      </c>
      <c r="H14" s="187"/>
      <c r="I14" s="187"/>
      <c r="J14" s="187"/>
      <c r="K14" s="187"/>
      <c r="L14" s="187"/>
      <c r="M14" s="187"/>
      <c r="N14" s="187"/>
    </row>
    <row r="15" spans="2:14" ht="15.75" customHeight="1" x14ac:dyDescent="0.2">
      <c r="B15" s="187"/>
      <c r="C15" s="36" t="s">
        <v>240</v>
      </c>
      <c r="D15" s="46">
        <f>SUM(D8:D14)</f>
        <v>10000</v>
      </c>
      <c r="E15" s="46">
        <f>SUM(E8:E14)</f>
        <v>20000</v>
      </c>
      <c r="F15" s="46">
        <f>SUM(F8:F14)</f>
        <v>0</v>
      </c>
      <c r="G15" s="95">
        <f t="shared" si="0"/>
        <v>30000</v>
      </c>
      <c r="H15" s="187"/>
      <c r="I15" s="187"/>
      <c r="J15" s="187"/>
      <c r="K15" s="187"/>
      <c r="L15" s="187"/>
      <c r="M15" s="187"/>
      <c r="N15" s="187"/>
    </row>
    <row r="16" spans="2:14" s="35" customFormat="1" x14ac:dyDescent="0.2">
      <c r="B16" s="191"/>
      <c r="C16" s="50"/>
      <c r="D16" s="51"/>
      <c r="E16" s="51"/>
      <c r="F16" s="51"/>
      <c r="G16" s="96"/>
      <c r="H16" s="191"/>
      <c r="I16" s="191"/>
      <c r="J16" s="191"/>
      <c r="K16" s="191"/>
      <c r="L16" s="191"/>
      <c r="M16" s="191"/>
      <c r="N16" s="191"/>
    </row>
    <row r="17" spans="3:14" x14ac:dyDescent="0.2">
      <c r="C17" s="398" t="s">
        <v>241</v>
      </c>
      <c r="D17" s="399"/>
      <c r="E17" s="399"/>
      <c r="F17" s="399"/>
      <c r="G17" s="400"/>
      <c r="H17" s="187"/>
      <c r="I17" s="187"/>
      <c r="J17" s="187"/>
      <c r="K17" s="187"/>
      <c r="L17" s="187"/>
      <c r="M17" s="187"/>
      <c r="N17" s="187"/>
    </row>
    <row r="18" spans="3:14" ht="27" customHeight="1" thickBot="1" x14ac:dyDescent="0.25">
      <c r="C18" s="43" t="s">
        <v>232</v>
      </c>
      <c r="D18" s="44">
        <f>'1) Budget Table'!D25</f>
        <v>66000</v>
      </c>
      <c r="E18" s="44">
        <f>'1) Budget Table'!E25</f>
        <v>0</v>
      </c>
      <c r="F18" s="44">
        <f>'1) Budget Table'!F25</f>
        <v>0</v>
      </c>
      <c r="G18" s="45">
        <f t="shared" ref="G18:G26" si="1">SUM(D18:F18)</f>
        <v>66000</v>
      </c>
      <c r="H18" s="187"/>
      <c r="I18" s="187"/>
      <c r="J18" s="187"/>
      <c r="K18" s="187"/>
      <c r="L18" s="187"/>
      <c r="M18" s="187"/>
      <c r="N18" s="187"/>
    </row>
    <row r="19" spans="3:14" ht="17" x14ac:dyDescent="0.2">
      <c r="C19" s="41" t="s">
        <v>233</v>
      </c>
      <c r="D19" s="188">
        <v>20000</v>
      </c>
      <c r="E19" s="189"/>
      <c r="F19" s="189"/>
      <c r="G19" s="42">
        <f t="shared" si="1"/>
        <v>20000</v>
      </c>
      <c r="H19" s="187"/>
      <c r="I19" s="187"/>
      <c r="J19" s="187"/>
      <c r="K19" s="187"/>
      <c r="L19" s="187"/>
      <c r="M19" s="187"/>
      <c r="N19" s="187"/>
    </row>
    <row r="20" spans="3:14" ht="17" x14ac:dyDescent="0.2">
      <c r="C20" s="32" t="s">
        <v>234</v>
      </c>
      <c r="D20" s="190">
        <v>20000</v>
      </c>
      <c r="E20" s="164"/>
      <c r="F20" s="164"/>
      <c r="G20" s="40">
        <f t="shared" si="1"/>
        <v>20000</v>
      </c>
      <c r="H20" s="187"/>
      <c r="I20" s="187"/>
      <c r="J20" s="187"/>
      <c r="K20" s="187"/>
      <c r="L20" s="187"/>
      <c r="M20" s="187"/>
      <c r="N20" s="187"/>
    </row>
    <row r="21" spans="3:14" ht="34" x14ac:dyDescent="0.2">
      <c r="C21" s="32" t="s">
        <v>235</v>
      </c>
      <c r="D21" s="190"/>
      <c r="E21" s="190"/>
      <c r="F21" s="190"/>
      <c r="G21" s="40">
        <f t="shared" si="1"/>
        <v>0</v>
      </c>
      <c r="H21" s="187"/>
      <c r="I21" s="187"/>
      <c r="J21" s="187"/>
      <c r="K21" s="187"/>
      <c r="L21" s="187"/>
      <c r="M21" s="187"/>
      <c r="N21" s="187"/>
    </row>
    <row r="22" spans="3:14" ht="17" x14ac:dyDescent="0.2">
      <c r="C22" s="33" t="s">
        <v>236</v>
      </c>
      <c r="D22" s="190">
        <v>26000</v>
      </c>
      <c r="E22" s="190"/>
      <c r="F22" s="190"/>
      <c r="G22" s="40">
        <f t="shared" si="1"/>
        <v>26000</v>
      </c>
      <c r="H22" s="187"/>
      <c r="I22" s="187"/>
      <c r="J22" s="187"/>
      <c r="K22" s="187"/>
      <c r="L22" s="187"/>
      <c r="M22" s="187"/>
      <c r="N22" s="187"/>
    </row>
    <row r="23" spans="3:14" ht="17" x14ac:dyDescent="0.2">
      <c r="C23" s="32" t="s">
        <v>237</v>
      </c>
      <c r="D23" s="190"/>
      <c r="E23" s="190"/>
      <c r="F23" s="190"/>
      <c r="G23" s="40">
        <f t="shared" si="1"/>
        <v>0</v>
      </c>
      <c r="H23" s="187"/>
      <c r="I23" s="187"/>
      <c r="J23" s="187"/>
      <c r="K23" s="187"/>
      <c r="L23" s="187"/>
      <c r="M23" s="187"/>
      <c r="N23" s="187"/>
    </row>
    <row r="24" spans="3:14" ht="17" x14ac:dyDescent="0.2">
      <c r="C24" s="32" t="s">
        <v>238</v>
      </c>
      <c r="D24" s="190"/>
      <c r="E24" s="190"/>
      <c r="F24" s="190"/>
      <c r="G24" s="40">
        <f t="shared" si="1"/>
        <v>0</v>
      </c>
      <c r="H24" s="187"/>
      <c r="I24" s="187"/>
      <c r="J24" s="187"/>
      <c r="K24" s="187"/>
      <c r="L24" s="187"/>
      <c r="M24" s="187"/>
      <c r="N24" s="187"/>
    </row>
    <row r="25" spans="3:14" ht="17" x14ac:dyDescent="0.2">
      <c r="C25" s="32" t="s">
        <v>239</v>
      </c>
      <c r="D25" s="190"/>
      <c r="E25" s="190"/>
      <c r="F25" s="190"/>
      <c r="G25" s="40">
        <f t="shared" si="1"/>
        <v>0</v>
      </c>
      <c r="H25" s="187"/>
      <c r="I25" s="187"/>
      <c r="J25" s="187"/>
      <c r="K25" s="187"/>
      <c r="L25" s="187"/>
      <c r="M25" s="187"/>
      <c r="N25" s="187"/>
    </row>
    <row r="26" spans="3:14" ht="17" x14ac:dyDescent="0.2">
      <c r="C26" s="36" t="s">
        <v>240</v>
      </c>
      <c r="D26" s="46">
        <f>SUM(D19:D25)</f>
        <v>66000</v>
      </c>
      <c r="E26" s="46">
        <f>SUM(E19:E25)</f>
        <v>0</v>
      </c>
      <c r="F26" s="46">
        <f>SUM(F19:F25)</f>
        <v>0</v>
      </c>
      <c r="G26" s="40">
        <f t="shared" si="1"/>
        <v>66000</v>
      </c>
      <c r="H26" s="187"/>
      <c r="I26" s="187"/>
      <c r="J26" s="187"/>
      <c r="K26" s="187"/>
      <c r="L26" s="187"/>
      <c r="M26" s="187"/>
      <c r="N26" s="187"/>
    </row>
    <row r="27" spans="3:14" s="35" customFormat="1" x14ac:dyDescent="0.2">
      <c r="C27" s="50"/>
      <c r="D27" s="51"/>
      <c r="E27" s="51"/>
      <c r="F27" s="51"/>
      <c r="G27" s="52"/>
      <c r="H27" s="191"/>
      <c r="I27" s="191"/>
      <c r="J27" s="191"/>
      <c r="K27" s="191"/>
      <c r="L27" s="191"/>
      <c r="M27" s="191"/>
      <c r="N27" s="191"/>
    </row>
    <row r="28" spans="3:14" x14ac:dyDescent="0.2">
      <c r="C28" s="398" t="s">
        <v>242</v>
      </c>
      <c r="D28" s="399"/>
      <c r="E28" s="399"/>
      <c r="F28" s="399"/>
      <c r="G28" s="400"/>
      <c r="H28" s="187"/>
      <c r="I28" s="187"/>
      <c r="J28" s="187"/>
      <c r="K28" s="187"/>
      <c r="L28" s="187"/>
      <c r="M28" s="187"/>
      <c r="N28" s="187"/>
    </row>
    <row r="29" spans="3:14" ht="21.75" customHeight="1" thickBot="1" x14ac:dyDescent="0.25">
      <c r="C29" s="43" t="s">
        <v>232</v>
      </c>
      <c r="D29" s="44">
        <f>'1) Budget Table'!D35</f>
        <v>295000</v>
      </c>
      <c r="E29" s="44">
        <f>'1) Budget Table'!E35</f>
        <v>251496</v>
      </c>
      <c r="F29" s="44">
        <f>'1) Budget Table'!F35</f>
        <v>0</v>
      </c>
      <c r="G29" s="45">
        <f t="shared" ref="G29:G37" si="2">SUM(D29:F29)</f>
        <v>546496</v>
      </c>
      <c r="H29" s="187"/>
      <c r="I29" s="187"/>
      <c r="J29" s="187"/>
      <c r="K29" s="187"/>
      <c r="L29" s="187"/>
      <c r="M29" s="187"/>
      <c r="N29" s="187"/>
    </row>
    <row r="30" spans="3:14" ht="17" x14ac:dyDescent="0.2">
      <c r="C30" s="41" t="s">
        <v>233</v>
      </c>
      <c r="D30" s="188"/>
      <c r="E30" s="189"/>
      <c r="F30" s="189"/>
      <c r="G30" s="42">
        <f t="shared" si="2"/>
        <v>0</v>
      </c>
      <c r="H30" s="187"/>
      <c r="I30" s="187"/>
      <c r="J30" s="187"/>
      <c r="K30" s="187"/>
      <c r="L30" s="187"/>
      <c r="M30" s="187"/>
      <c r="N30" s="187"/>
    </row>
    <row r="31" spans="3:14" s="35" customFormat="1" ht="15.75" customHeight="1" x14ac:dyDescent="0.2">
      <c r="C31" s="32" t="s">
        <v>234</v>
      </c>
      <c r="D31" s="190">
        <v>20000</v>
      </c>
      <c r="E31" s="164"/>
      <c r="F31" s="164"/>
      <c r="G31" s="40">
        <f t="shared" si="2"/>
        <v>20000</v>
      </c>
      <c r="H31" s="191"/>
      <c r="I31" s="191"/>
      <c r="J31" s="191"/>
      <c r="K31" s="191"/>
      <c r="L31" s="191"/>
      <c r="M31" s="191"/>
      <c r="N31" s="191"/>
    </row>
    <row r="32" spans="3:14" s="35" customFormat="1" ht="34" x14ac:dyDescent="0.2">
      <c r="C32" s="32" t="s">
        <v>235</v>
      </c>
      <c r="D32" s="190">
        <v>25000</v>
      </c>
      <c r="E32" s="190"/>
      <c r="F32" s="190"/>
      <c r="G32" s="40">
        <f t="shared" si="2"/>
        <v>25000</v>
      </c>
      <c r="H32" s="191"/>
      <c r="I32" s="191"/>
      <c r="J32" s="191"/>
      <c r="K32" s="191"/>
      <c r="L32" s="191"/>
      <c r="M32" s="191"/>
      <c r="N32" s="191"/>
    </row>
    <row r="33" spans="3:14" s="35" customFormat="1" ht="17" x14ac:dyDescent="0.2">
      <c r="C33" s="33" t="s">
        <v>236</v>
      </c>
      <c r="D33" s="190">
        <v>210000</v>
      </c>
      <c r="E33" s="190">
        <v>215000</v>
      </c>
      <c r="F33" s="190"/>
      <c r="G33" s="40">
        <f t="shared" si="2"/>
        <v>425000</v>
      </c>
      <c r="H33" s="191"/>
      <c r="I33" s="191"/>
      <c r="J33" s="191"/>
      <c r="K33" s="191"/>
      <c r="L33" s="191"/>
      <c r="M33" s="191"/>
      <c r="N33" s="191"/>
    </row>
    <row r="34" spans="3:14" ht="17" x14ac:dyDescent="0.2">
      <c r="C34" s="32" t="s">
        <v>237</v>
      </c>
      <c r="D34" s="190">
        <v>40000</v>
      </c>
      <c r="E34" s="190">
        <v>36496</v>
      </c>
      <c r="F34" s="190"/>
      <c r="G34" s="40">
        <f t="shared" si="2"/>
        <v>76496</v>
      </c>
      <c r="H34" s="187"/>
      <c r="I34" s="187"/>
      <c r="J34" s="187"/>
      <c r="K34" s="187"/>
      <c r="L34" s="187"/>
      <c r="M34" s="187"/>
      <c r="N34" s="187"/>
    </row>
    <row r="35" spans="3:14" ht="17" x14ac:dyDescent="0.2">
      <c r="C35" s="32" t="s">
        <v>238</v>
      </c>
      <c r="D35" s="190"/>
      <c r="E35" s="190"/>
      <c r="F35" s="190"/>
      <c r="G35" s="40">
        <f t="shared" si="2"/>
        <v>0</v>
      </c>
      <c r="H35" s="187"/>
      <c r="I35" s="187"/>
      <c r="J35" s="187"/>
      <c r="K35" s="187"/>
      <c r="L35" s="187"/>
      <c r="M35" s="187"/>
      <c r="N35" s="187"/>
    </row>
    <row r="36" spans="3:14" ht="17" x14ac:dyDescent="0.2">
      <c r="C36" s="32" t="s">
        <v>239</v>
      </c>
      <c r="D36" s="190"/>
      <c r="E36" s="190"/>
      <c r="F36" s="190"/>
      <c r="G36" s="40">
        <f t="shared" si="2"/>
        <v>0</v>
      </c>
      <c r="H36" s="187"/>
      <c r="I36" s="187"/>
      <c r="J36" s="187"/>
      <c r="K36" s="187"/>
      <c r="L36" s="187"/>
      <c r="M36" s="187"/>
      <c r="N36" s="187"/>
    </row>
    <row r="37" spans="3:14" ht="17" x14ac:dyDescent="0.2">
      <c r="C37" s="36" t="s">
        <v>240</v>
      </c>
      <c r="D37" s="46">
        <f>SUM(D30:D36)</f>
        <v>295000</v>
      </c>
      <c r="E37" s="46">
        <f>SUM(E30:E36)</f>
        <v>251496</v>
      </c>
      <c r="F37" s="46">
        <f>SUM(F30:F36)</f>
        <v>0</v>
      </c>
      <c r="G37" s="40">
        <f t="shared" si="2"/>
        <v>546496</v>
      </c>
      <c r="H37" s="187"/>
      <c r="I37" s="187"/>
      <c r="J37" s="187"/>
      <c r="K37" s="187"/>
      <c r="L37" s="187"/>
      <c r="M37" s="187"/>
      <c r="N37" s="187"/>
    </row>
    <row r="38" spans="3:14" x14ac:dyDescent="0.2">
      <c r="C38" s="398" t="s">
        <v>243</v>
      </c>
      <c r="D38" s="399"/>
      <c r="E38" s="399"/>
      <c r="F38" s="399"/>
      <c r="G38" s="400"/>
      <c r="H38" s="187"/>
      <c r="I38" s="187"/>
      <c r="J38" s="187"/>
      <c r="K38" s="187"/>
      <c r="L38" s="187"/>
      <c r="M38" s="187"/>
      <c r="N38" s="187"/>
    </row>
    <row r="39" spans="3:14" s="35" customFormat="1" x14ac:dyDescent="0.2">
      <c r="C39" s="47"/>
      <c r="D39" s="48"/>
      <c r="E39" s="48"/>
      <c r="F39" s="48"/>
      <c r="G39" s="49"/>
      <c r="H39" s="191"/>
      <c r="I39" s="191"/>
      <c r="J39" s="191"/>
      <c r="K39" s="191"/>
      <c r="L39" s="191"/>
      <c r="M39" s="191"/>
      <c r="N39" s="191"/>
    </row>
    <row r="40" spans="3:14" ht="20.25" customHeight="1" thickBot="1" x14ac:dyDescent="0.25">
      <c r="C40" s="43" t="s">
        <v>232</v>
      </c>
      <c r="D40" s="44">
        <f>'1) Budget Table'!D45</f>
        <v>0</v>
      </c>
      <c r="E40" s="44">
        <f>'1) Budget Table'!E45</f>
        <v>0</v>
      </c>
      <c r="F40" s="44">
        <f>'1) Budget Table'!F45</f>
        <v>0</v>
      </c>
      <c r="G40" s="45">
        <f t="shared" ref="G40:G48" si="3">SUM(D40:F40)</f>
        <v>0</v>
      </c>
      <c r="H40" s="187"/>
      <c r="I40" s="187"/>
      <c r="J40" s="187"/>
      <c r="K40" s="187"/>
      <c r="L40" s="187"/>
      <c r="M40" s="187"/>
      <c r="N40" s="187"/>
    </row>
    <row r="41" spans="3:14" ht="17" x14ac:dyDescent="0.2">
      <c r="C41" s="41" t="s">
        <v>233</v>
      </c>
      <c r="D41" s="188"/>
      <c r="E41" s="189"/>
      <c r="F41" s="189"/>
      <c r="G41" s="42">
        <f t="shared" si="3"/>
        <v>0</v>
      </c>
      <c r="H41" s="187"/>
      <c r="I41" s="187"/>
      <c r="J41" s="187"/>
      <c r="K41" s="187"/>
      <c r="L41" s="187"/>
      <c r="M41" s="187"/>
      <c r="N41" s="187"/>
    </row>
    <row r="42" spans="3:14" ht="15.75" customHeight="1" x14ac:dyDescent="0.2">
      <c r="C42" s="32" t="s">
        <v>234</v>
      </c>
      <c r="D42" s="190"/>
      <c r="E42" s="164"/>
      <c r="F42" s="164"/>
      <c r="G42" s="40">
        <f t="shared" si="3"/>
        <v>0</v>
      </c>
      <c r="H42" s="187"/>
      <c r="I42" s="187"/>
      <c r="J42" s="187"/>
      <c r="K42" s="187"/>
      <c r="L42" s="187"/>
      <c r="M42" s="187"/>
      <c r="N42" s="187"/>
    </row>
    <row r="43" spans="3:14" ht="32.25" customHeight="1" x14ac:dyDescent="0.2">
      <c r="C43" s="32" t="s">
        <v>235</v>
      </c>
      <c r="D43" s="190"/>
      <c r="E43" s="190"/>
      <c r="F43" s="190"/>
      <c r="G43" s="40">
        <f t="shared" si="3"/>
        <v>0</v>
      </c>
      <c r="H43" s="187"/>
      <c r="I43" s="187"/>
      <c r="J43" s="187"/>
      <c r="K43" s="187"/>
      <c r="L43" s="187"/>
      <c r="M43" s="187"/>
      <c r="N43" s="187"/>
    </row>
    <row r="44" spans="3:14" s="35" customFormat="1" ht="17" x14ac:dyDescent="0.2">
      <c r="C44" s="33" t="s">
        <v>236</v>
      </c>
      <c r="D44" s="190"/>
      <c r="E44" s="190"/>
      <c r="F44" s="190"/>
      <c r="G44" s="40">
        <f t="shared" si="3"/>
        <v>0</v>
      </c>
      <c r="H44" s="191"/>
      <c r="I44" s="191"/>
      <c r="J44" s="191"/>
      <c r="K44" s="191"/>
      <c r="L44" s="191"/>
      <c r="M44" s="191"/>
      <c r="N44" s="191"/>
    </row>
    <row r="45" spans="3:14" ht="17" x14ac:dyDescent="0.2">
      <c r="C45" s="32" t="s">
        <v>237</v>
      </c>
      <c r="D45" s="190"/>
      <c r="E45" s="190"/>
      <c r="F45" s="190"/>
      <c r="G45" s="40">
        <f t="shared" si="3"/>
        <v>0</v>
      </c>
      <c r="H45" s="187"/>
      <c r="I45" s="187"/>
      <c r="J45" s="187"/>
      <c r="K45" s="187"/>
      <c r="L45" s="187"/>
      <c r="M45" s="187"/>
      <c r="N45" s="187"/>
    </row>
    <row r="46" spans="3:14" ht="17" x14ac:dyDescent="0.2">
      <c r="C46" s="32" t="s">
        <v>238</v>
      </c>
      <c r="D46" s="190"/>
      <c r="E46" s="190"/>
      <c r="F46" s="190"/>
      <c r="G46" s="40">
        <f t="shared" si="3"/>
        <v>0</v>
      </c>
      <c r="H46" s="187"/>
      <c r="I46" s="187"/>
      <c r="J46" s="187"/>
      <c r="K46" s="187"/>
      <c r="L46" s="187"/>
      <c r="M46" s="187"/>
      <c r="N46" s="187"/>
    </row>
    <row r="47" spans="3:14" ht="17" x14ac:dyDescent="0.2">
      <c r="C47" s="32" t="s">
        <v>239</v>
      </c>
      <c r="D47" s="190"/>
      <c r="E47" s="190"/>
      <c r="F47" s="190"/>
      <c r="G47" s="40">
        <f t="shared" si="3"/>
        <v>0</v>
      </c>
      <c r="H47" s="187"/>
      <c r="I47" s="187"/>
      <c r="J47" s="187"/>
      <c r="K47" s="187"/>
      <c r="L47" s="187"/>
      <c r="M47" s="187"/>
      <c r="N47" s="187"/>
    </row>
    <row r="48" spans="3:14" ht="21" customHeight="1" x14ac:dyDescent="0.2">
      <c r="C48" s="36" t="s">
        <v>240</v>
      </c>
      <c r="D48" s="46">
        <f>SUM(D41:D47)</f>
        <v>0</v>
      </c>
      <c r="E48" s="46">
        <f>SUM(E41:E47)</f>
        <v>0</v>
      </c>
      <c r="F48" s="46">
        <f>SUM(F41:F47)</f>
        <v>0</v>
      </c>
      <c r="G48" s="40">
        <f t="shared" si="3"/>
        <v>0</v>
      </c>
      <c r="H48" s="187"/>
      <c r="I48" s="187"/>
      <c r="J48" s="187"/>
      <c r="K48" s="187"/>
      <c r="L48" s="187"/>
      <c r="M48" s="187"/>
      <c r="N48" s="187"/>
    </row>
    <row r="49" spans="2:14" s="35" customFormat="1" ht="22.5" customHeight="1" x14ac:dyDescent="0.2">
      <c r="B49" s="191"/>
      <c r="C49" s="53"/>
      <c r="D49" s="51"/>
      <c r="E49" s="51"/>
      <c r="F49" s="51"/>
      <c r="G49" s="52"/>
      <c r="H49" s="191"/>
      <c r="I49" s="191"/>
      <c r="J49" s="191"/>
      <c r="K49" s="191"/>
      <c r="L49" s="191"/>
      <c r="M49" s="191"/>
      <c r="N49" s="191"/>
    </row>
    <row r="50" spans="2:14" x14ac:dyDescent="0.2">
      <c r="B50" s="398" t="s">
        <v>244</v>
      </c>
      <c r="C50" s="399"/>
      <c r="D50" s="399"/>
      <c r="E50" s="399"/>
      <c r="F50" s="399"/>
      <c r="G50" s="400"/>
      <c r="H50" s="187"/>
      <c r="I50" s="187"/>
      <c r="J50" s="187"/>
      <c r="K50" s="187"/>
      <c r="L50" s="187"/>
      <c r="M50" s="187"/>
      <c r="N50" s="187"/>
    </row>
    <row r="51" spans="2:14" x14ac:dyDescent="0.2">
      <c r="B51" s="187"/>
      <c r="C51" s="398" t="s">
        <v>245</v>
      </c>
      <c r="D51" s="399"/>
      <c r="E51" s="399"/>
      <c r="F51" s="399"/>
      <c r="G51" s="400"/>
      <c r="H51" s="187"/>
      <c r="I51" s="187"/>
      <c r="J51" s="187"/>
      <c r="K51" s="187"/>
      <c r="L51" s="187"/>
      <c r="M51" s="187"/>
      <c r="N51" s="187"/>
    </row>
    <row r="52" spans="2:14" ht="24" customHeight="1" thickBot="1" x14ac:dyDescent="0.25">
      <c r="B52" s="187"/>
      <c r="C52" s="43" t="s">
        <v>232</v>
      </c>
      <c r="D52" s="44">
        <f>'1) Budget Table'!D57</f>
        <v>170000</v>
      </c>
      <c r="E52" s="44">
        <f>'1) Budget Table'!E57</f>
        <v>50000</v>
      </c>
      <c r="F52" s="44">
        <f>'1) Budget Table'!F57</f>
        <v>0</v>
      </c>
      <c r="G52" s="45">
        <f>SUM(D52:F52)</f>
        <v>220000</v>
      </c>
      <c r="H52" s="187"/>
      <c r="I52" s="187"/>
      <c r="J52" s="187"/>
      <c r="K52" s="187"/>
      <c r="L52" s="187"/>
      <c r="M52" s="187"/>
      <c r="N52" s="187"/>
    </row>
    <row r="53" spans="2:14" ht="15.75" customHeight="1" x14ac:dyDescent="0.2">
      <c r="B53" s="187"/>
      <c r="C53" s="41" t="s">
        <v>233</v>
      </c>
      <c r="D53" s="188">
        <v>20000</v>
      </c>
      <c r="E53" s="189"/>
      <c r="F53" s="189"/>
      <c r="G53" s="42">
        <f t="shared" ref="G53:G60" si="4">SUM(D53:F53)</f>
        <v>20000</v>
      </c>
      <c r="H53" s="187"/>
      <c r="I53" s="187"/>
      <c r="J53" s="187"/>
      <c r="K53" s="187"/>
      <c r="L53" s="187"/>
      <c r="M53" s="187"/>
      <c r="N53" s="187"/>
    </row>
    <row r="54" spans="2:14" ht="15.75" customHeight="1" x14ac:dyDescent="0.2">
      <c r="B54" s="187"/>
      <c r="C54" s="32" t="s">
        <v>234</v>
      </c>
      <c r="D54" s="190">
        <v>35000</v>
      </c>
      <c r="E54" s="164"/>
      <c r="F54" s="164"/>
      <c r="G54" s="40">
        <f t="shared" si="4"/>
        <v>35000</v>
      </c>
      <c r="H54" s="187"/>
      <c r="I54" s="187"/>
      <c r="J54" s="187"/>
      <c r="K54" s="187"/>
      <c r="L54" s="187"/>
      <c r="M54" s="187"/>
      <c r="N54" s="187"/>
    </row>
    <row r="55" spans="2:14" ht="15.75" customHeight="1" x14ac:dyDescent="0.2">
      <c r="B55" s="187"/>
      <c r="C55" s="32" t="s">
        <v>235</v>
      </c>
      <c r="D55" s="190"/>
      <c r="E55" s="190"/>
      <c r="F55" s="190"/>
      <c r="G55" s="40">
        <f t="shared" si="4"/>
        <v>0</v>
      </c>
      <c r="H55" s="187"/>
      <c r="I55" s="187"/>
      <c r="J55" s="187"/>
      <c r="K55" s="187"/>
      <c r="L55" s="187"/>
      <c r="M55" s="187"/>
      <c r="N55" s="187"/>
    </row>
    <row r="56" spans="2:14" ht="18.75" customHeight="1" x14ac:dyDescent="0.2">
      <c r="B56" s="187"/>
      <c r="C56" s="33" t="s">
        <v>236</v>
      </c>
      <c r="D56" s="190">
        <v>60000</v>
      </c>
      <c r="E56" s="190">
        <v>50000</v>
      </c>
      <c r="F56" s="190"/>
      <c r="G56" s="40">
        <f t="shared" si="4"/>
        <v>110000</v>
      </c>
      <c r="H56" s="187"/>
      <c r="I56" s="187"/>
      <c r="J56" s="187"/>
      <c r="K56" s="187"/>
      <c r="L56" s="187"/>
      <c r="M56" s="187"/>
      <c r="N56" s="187"/>
    </row>
    <row r="57" spans="2:14" ht="17" x14ac:dyDescent="0.2">
      <c r="B57" s="187"/>
      <c r="C57" s="32" t="s">
        <v>237</v>
      </c>
      <c r="D57" s="190">
        <v>55000</v>
      </c>
      <c r="E57" s="190"/>
      <c r="F57" s="190"/>
      <c r="G57" s="40">
        <f t="shared" si="4"/>
        <v>55000</v>
      </c>
      <c r="H57" s="187"/>
      <c r="I57" s="187"/>
      <c r="J57" s="187"/>
      <c r="K57" s="187"/>
      <c r="L57" s="187"/>
      <c r="M57" s="187"/>
      <c r="N57" s="187"/>
    </row>
    <row r="58" spans="2:14" s="35" customFormat="1" ht="21.75" customHeight="1" x14ac:dyDescent="0.2">
      <c r="B58" s="187"/>
      <c r="C58" s="32" t="s">
        <v>238</v>
      </c>
      <c r="D58" s="190"/>
      <c r="E58" s="190"/>
      <c r="F58" s="190"/>
      <c r="G58" s="40">
        <f t="shared" si="4"/>
        <v>0</v>
      </c>
      <c r="H58" s="191"/>
      <c r="I58" s="191"/>
      <c r="J58" s="191"/>
      <c r="K58" s="191"/>
      <c r="L58" s="191"/>
      <c r="M58" s="191"/>
      <c r="N58" s="191"/>
    </row>
    <row r="59" spans="2:14" s="35" customFormat="1" ht="17" x14ac:dyDescent="0.2">
      <c r="B59" s="187"/>
      <c r="C59" s="32" t="s">
        <v>239</v>
      </c>
      <c r="D59" s="190"/>
      <c r="E59" s="190"/>
      <c r="F59" s="190"/>
      <c r="G59" s="40">
        <f t="shared" si="4"/>
        <v>0</v>
      </c>
      <c r="H59" s="191"/>
      <c r="I59" s="191"/>
      <c r="J59" s="191"/>
      <c r="K59" s="191"/>
      <c r="L59" s="191"/>
      <c r="M59" s="191"/>
      <c r="N59" s="191"/>
    </row>
    <row r="60" spans="2:14" ht="17" x14ac:dyDescent="0.2">
      <c r="B60" s="187"/>
      <c r="C60" s="36" t="s">
        <v>240</v>
      </c>
      <c r="D60" s="46">
        <f>SUM(D53:D59)</f>
        <v>170000</v>
      </c>
      <c r="E60" s="46">
        <f>SUM(E53:E59)</f>
        <v>50000</v>
      </c>
      <c r="F60" s="46">
        <f>SUM(F53:F59)</f>
        <v>0</v>
      </c>
      <c r="G60" s="40">
        <f t="shared" si="4"/>
        <v>220000</v>
      </c>
      <c r="H60" s="187"/>
      <c r="I60" s="187"/>
      <c r="J60" s="187"/>
      <c r="K60" s="187"/>
      <c r="L60" s="187"/>
      <c r="M60" s="187"/>
      <c r="N60" s="187"/>
    </row>
    <row r="61" spans="2:14" s="35" customFormat="1" x14ac:dyDescent="0.2">
      <c r="B61" s="191"/>
      <c r="C61" s="50"/>
      <c r="D61" s="51"/>
      <c r="E61" s="51"/>
      <c r="F61" s="51"/>
      <c r="G61" s="52"/>
      <c r="H61" s="191"/>
      <c r="I61" s="191"/>
      <c r="J61" s="191"/>
      <c r="K61" s="191"/>
      <c r="L61" s="191"/>
      <c r="M61" s="191"/>
      <c r="N61" s="191"/>
    </row>
    <row r="62" spans="2:14" x14ac:dyDescent="0.2">
      <c r="B62" s="191"/>
      <c r="C62" s="398" t="s">
        <v>79</v>
      </c>
      <c r="D62" s="399"/>
      <c r="E62" s="399"/>
      <c r="F62" s="399"/>
      <c r="G62" s="400"/>
      <c r="H62" s="187"/>
      <c r="I62" s="187"/>
      <c r="J62" s="187"/>
      <c r="K62" s="187"/>
      <c r="L62" s="187"/>
      <c r="M62" s="187"/>
      <c r="N62" s="187"/>
    </row>
    <row r="63" spans="2:14" ht="21.75" customHeight="1" thickBot="1" x14ac:dyDescent="0.25">
      <c r="B63" s="187"/>
      <c r="C63" s="43" t="s">
        <v>232</v>
      </c>
      <c r="D63" s="44">
        <f>'1) Budget Table'!D67</f>
        <v>280000</v>
      </c>
      <c r="E63" s="44">
        <f>'1) Budget Table'!E67</f>
        <v>350000</v>
      </c>
      <c r="F63" s="44">
        <f>'1) Budget Table'!F67</f>
        <v>0</v>
      </c>
      <c r="G63" s="45">
        <f t="shared" ref="G63:G71" si="5">SUM(D63:F63)</f>
        <v>630000</v>
      </c>
      <c r="H63" s="187"/>
      <c r="I63" s="187"/>
      <c r="J63" s="187"/>
      <c r="K63" s="187"/>
      <c r="L63" s="187"/>
      <c r="M63" s="187"/>
      <c r="N63" s="187"/>
    </row>
    <row r="64" spans="2:14" ht="15.75" customHeight="1" x14ac:dyDescent="0.2">
      <c r="B64" s="187"/>
      <c r="C64" s="41" t="s">
        <v>233</v>
      </c>
      <c r="D64" s="188"/>
      <c r="E64" s="189"/>
      <c r="F64" s="189"/>
      <c r="G64" s="42">
        <f t="shared" si="5"/>
        <v>0</v>
      </c>
      <c r="H64" s="187"/>
      <c r="I64" s="187"/>
      <c r="J64" s="187"/>
      <c r="K64" s="187"/>
      <c r="L64" s="187"/>
      <c r="M64" s="187"/>
      <c r="N64" s="187"/>
    </row>
    <row r="65" spans="2:14" ht="15.75" customHeight="1" x14ac:dyDescent="0.2">
      <c r="B65" s="187"/>
      <c r="C65" s="32" t="s">
        <v>234</v>
      </c>
      <c r="D65" s="190">
        <v>60000</v>
      </c>
      <c r="E65" s="164">
        <v>30000</v>
      </c>
      <c r="F65" s="164"/>
      <c r="G65" s="40">
        <f t="shared" si="5"/>
        <v>90000</v>
      </c>
      <c r="H65" s="187"/>
      <c r="I65" s="187"/>
      <c r="J65" s="187"/>
      <c r="K65" s="187"/>
      <c r="L65" s="187"/>
      <c r="M65" s="187"/>
      <c r="N65" s="187"/>
    </row>
    <row r="66" spans="2:14" ht="15.75" customHeight="1" x14ac:dyDescent="0.2">
      <c r="B66" s="187"/>
      <c r="C66" s="32" t="s">
        <v>235</v>
      </c>
      <c r="D66" s="190"/>
      <c r="E66" s="190"/>
      <c r="F66" s="190"/>
      <c r="G66" s="40">
        <f t="shared" si="5"/>
        <v>0</v>
      </c>
      <c r="H66" s="187"/>
      <c r="I66" s="187"/>
      <c r="J66" s="187"/>
      <c r="K66" s="187"/>
      <c r="L66" s="187"/>
      <c r="M66" s="187"/>
      <c r="N66" s="187"/>
    </row>
    <row r="67" spans="2:14" ht="17" x14ac:dyDescent="0.2">
      <c r="B67" s="187"/>
      <c r="C67" s="33" t="s">
        <v>236</v>
      </c>
      <c r="D67" s="190">
        <v>120000</v>
      </c>
      <c r="E67" s="190">
        <v>280000</v>
      </c>
      <c r="F67" s="190"/>
      <c r="G67" s="40">
        <f t="shared" si="5"/>
        <v>400000</v>
      </c>
      <c r="H67" s="187"/>
      <c r="I67" s="187"/>
      <c r="J67" s="187"/>
      <c r="K67" s="187"/>
      <c r="L67" s="187"/>
      <c r="M67" s="187"/>
      <c r="N67" s="187"/>
    </row>
    <row r="68" spans="2:14" ht="17" x14ac:dyDescent="0.2">
      <c r="B68" s="187"/>
      <c r="C68" s="32" t="s">
        <v>237</v>
      </c>
      <c r="D68" s="190">
        <v>50000</v>
      </c>
      <c r="E68" s="190">
        <v>40000</v>
      </c>
      <c r="F68" s="190"/>
      <c r="G68" s="40">
        <f t="shared" si="5"/>
        <v>90000</v>
      </c>
      <c r="H68" s="187"/>
      <c r="I68" s="187"/>
      <c r="J68" s="187"/>
      <c r="K68" s="187"/>
      <c r="L68" s="187"/>
      <c r="M68" s="187"/>
      <c r="N68" s="187"/>
    </row>
    <row r="69" spans="2:14" ht="17" x14ac:dyDescent="0.2">
      <c r="B69" s="187"/>
      <c r="C69" s="32" t="s">
        <v>238</v>
      </c>
      <c r="D69" s="190">
        <v>50000</v>
      </c>
      <c r="E69" s="190"/>
      <c r="F69" s="190"/>
      <c r="G69" s="40">
        <f t="shared" si="5"/>
        <v>50000</v>
      </c>
      <c r="H69" s="187"/>
      <c r="I69" s="187"/>
      <c r="J69" s="187"/>
      <c r="K69" s="187"/>
      <c r="L69" s="187"/>
      <c r="M69" s="187"/>
      <c r="N69" s="187"/>
    </row>
    <row r="70" spans="2:14" ht="17" x14ac:dyDescent="0.2">
      <c r="B70" s="187"/>
      <c r="C70" s="32" t="s">
        <v>239</v>
      </c>
      <c r="D70" s="190"/>
      <c r="E70" s="190"/>
      <c r="F70" s="190"/>
      <c r="G70" s="40">
        <f t="shared" si="5"/>
        <v>0</v>
      </c>
      <c r="H70" s="187"/>
      <c r="I70" s="187"/>
      <c r="J70" s="187"/>
      <c r="K70" s="187"/>
      <c r="L70" s="187"/>
      <c r="M70" s="187"/>
      <c r="N70" s="187"/>
    </row>
    <row r="71" spans="2:14" ht="17" x14ac:dyDescent="0.2">
      <c r="B71" s="187"/>
      <c r="C71" s="36" t="s">
        <v>240</v>
      </c>
      <c r="D71" s="46">
        <f>SUM(D64:D70)</f>
        <v>280000</v>
      </c>
      <c r="E71" s="46">
        <f>SUM(E64:E70)</f>
        <v>350000</v>
      </c>
      <c r="F71" s="46">
        <f>SUM(F64:F70)</f>
        <v>0</v>
      </c>
      <c r="G71" s="40">
        <f t="shared" si="5"/>
        <v>630000</v>
      </c>
      <c r="H71" s="187"/>
      <c r="I71" s="187"/>
      <c r="J71" s="187"/>
      <c r="K71" s="187"/>
      <c r="L71" s="187"/>
      <c r="M71" s="187"/>
      <c r="N71" s="187"/>
    </row>
    <row r="72" spans="2:14" s="35" customFormat="1" x14ac:dyDescent="0.2">
      <c r="B72" s="191"/>
      <c r="C72" s="50"/>
      <c r="D72" s="51"/>
      <c r="E72" s="51"/>
      <c r="F72" s="51"/>
      <c r="G72" s="52"/>
      <c r="H72" s="191"/>
      <c r="I72" s="191"/>
      <c r="J72" s="191"/>
      <c r="K72" s="191"/>
      <c r="L72" s="191"/>
      <c r="M72" s="191"/>
      <c r="N72" s="191"/>
    </row>
    <row r="73" spans="2:14" x14ac:dyDescent="0.2">
      <c r="B73" s="187"/>
      <c r="C73" s="398" t="s">
        <v>93</v>
      </c>
      <c r="D73" s="399"/>
      <c r="E73" s="399"/>
      <c r="F73" s="399"/>
      <c r="G73" s="400"/>
      <c r="H73" s="187"/>
      <c r="I73" s="187"/>
      <c r="J73" s="187"/>
      <c r="K73" s="187"/>
      <c r="L73" s="187"/>
      <c r="M73" s="187"/>
      <c r="N73" s="187"/>
    </row>
    <row r="74" spans="2:14" ht="21.75" customHeight="1" thickBot="1" x14ac:dyDescent="0.25">
      <c r="B74" s="191"/>
      <c r="C74" s="43" t="s">
        <v>232</v>
      </c>
      <c r="D74" s="44">
        <f>'1) Budget Table'!D77</f>
        <v>65000</v>
      </c>
      <c r="E74" s="44">
        <f>'1) Budget Table'!E77</f>
        <v>20000</v>
      </c>
      <c r="F74" s="44">
        <f>'1) Budget Table'!F77</f>
        <v>0</v>
      </c>
      <c r="G74" s="45">
        <f t="shared" ref="G74:G82" si="6">SUM(D74:F74)</f>
        <v>85000</v>
      </c>
      <c r="H74" s="187"/>
      <c r="I74" s="187"/>
      <c r="J74" s="187"/>
      <c r="K74" s="187"/>
      <c r="L74" s="187"/>
      <c r="M74" s="187"/>
      <c r="N74" s="187"/>
    </row>
    <row r="75" spans="2:14" ht="18" customHeight="1" x14ac:dyDescent="0.2">
      <c r="B75" s="187"/>
      <c r="C75" s="41" t="s">
        <v>233</v>
      </c>
      <c r="D75" s="188"/>
      <c r="E75" s="189"/>
      <c r="F75" s="189"/>
      <c r="G75" s="42">
        <f t="shared" si="6"/>
        <v>0</v>
      </c>
      <c r="H75" s="187"/>
      <c r="I75" s="187"/>
      <c r="J75" s="187"/>
      <c r="K75" s="187"/>
      <c r="L75" s="187"/>
      <c r="M75" s="187"/>
      <c r="N75" s="187"/>
    </row>
    <row r="76" spans="2:14" ht="15.75" customHeight="1" x14ac:dyDescent="0.2">
      <c r="B76" s="187"/>
      <c r="C76" s="32" t="s">
        <v>234</v>
      </c>
      <c r="D76" s="190">
        <v>10000</v>
      </c>
      <c r="E76" s="164"/>
      <c r="F76" s="164"/>
      <c r="G76" s="40">
        <f t="shared" si="6"/>
        <v>10000</v>
      </c>
      <c r="H76" s="187"/>
      <c r="I76" s="187"/>
      <c r="J76" s="187"/>
      <c r="K76" s="187"/>
      <c r="L76" s="187"/>
      <c r="M76" s="187"/>
      <c r="N76" s="187"/>
    </row>
    <row r="77" spans="2:14" s="35" customFormat="1" ht="15.75" customHeight="1" x14ac:dyDescent="0.2">
      <c r="B77" s="187"/>
      <c r="C77" s="32" t="s">
        <v>235</v>
      </c>
      <c r="D77" s="190">
        <v>10000</v>
      </c>
      <c r="E77" s="190"/>
      <c r="F77" s="190"/>
      <c r="G77" s="40">
        <f t="shared" si="6"/>
        <v>10000</v>
      </c>
      <c r="H77" s="191"/>
      <c r="I77" s="191"/>
      <c r="J77" s="191"/>
      <c r="K77" s="191"/>
      <c r="L77" s="191"/>
      <c r="M77" s="191"/>
      <c r="N77" s="191"/>
    </row>
    <row r="78" spans="2:14" ht="17" x14ac:dyDescent="0.2">
      <c r="B78" s="191"/>
      <c r="C78" s="33" t="s">
        <v>236</v>
      </c>
      <c r="D78" s="190">
        <v>35000</v>
      </c>
      <c r="E78" s="190">
        <v>20000</v>
      </c>
      <c r="F78" s="190"/>
      <c r="G78" s="40">
        <f t="shared" si="6"/>
        <v>55000</v>
      </c>
      <c r="H78" s="187"/>
      <c r="I78" s="187"/>
      <c r="J78" s="187"/>
      <c r="K78" s="187"/>
      <c r="L78" s="187"/>
      <c r="M78" s="187"/>
      <c r="N78" s="187"/>
    </row>
    <row r="79" spans="2:14" ht="17" x14ac:dyDescent="0.2">
      <c r="B79" s="191"/>
      <c r="C79" s="32" t="s">
        <v>237</v>
      </c>
      <c r="D79" s="190">
        <v>10000</v>
      </c>
      <c r="E79" s="190"/>
      <c r="F79" s="190"/>
      <c r="G79" s="40">
        <f t="shared" si="6"/>
        <v>10000</v>
      </c>
      <c r="H79" s="187"/>
      <c r="I79" s="187"/>
      <c r="J79" s="187"/>
      <c r="K79" s="187"/>
      <c r="L79" s="187"/>
      <c r="M79" s="187"/>
      <c r="N79" s="187"/>
    </row>
    <row r="80" spans="2:14" ht="17" x14ac:dyDescent="0.2">
      <c r="B80" s="191"/>
      <c r="C80" s="32" t="s">
        <v>238</v>
      </c>
      <c r="D80" s="190"/>
      <c r="E80" s="190"/>
      <c r="F80" s="190"/>
      <c r="G80" s="40">
        <f t="shared" si="6"/>
        <v>0</v>
      </c>
      <c r="H80" s="187"/>
      <c r="I80" s="187"/>
      <c r="J80" s="187"/>
      <c r="K80" s="187"/>
      <c r="L80" s="187"/>
      <c r="M80" s="187"/>
      <c r="N80" s="187"/>
    </row>
    <row r="81" spans="2:14" ht="17" x14ac:dyDescent="0.2">
      <c r="B81" s="187"/>
      <c r="C81" s="32" t="s">
        <v>239</v>
      </c>
      <c r="D81" s="190"/>
      <c r="E81" s="190"/>
      <c r="F81" s="190"/>
      <c r="G81" s="40">
        <f t="shared" si="6"/>
        <v>0</v>
      </c>
      <c r="H81" s="187"/>
      <c r="I81" s="187"/>
      <c r="J81" s="187"/>
      <c r="K81" s="187"/>
      <c r="L81" s="187"/>
      <c r="M81" s="187"/>
      <c r="N81" s="187"/>
    </row>
    <row r="82" spans="2:14" ht="17" x14ac:dyDescent="0.2">
      <c r="B82" s="187"/>
      <c r="C82" s="36" t="s">
        <v>240</v>
      </c>
      <c r="D82" s="46">
        <f>SUM(D75:D81)</f>
        <v>65000</v>
      </c>
      <c r="E82" s="46">
        <f>SUM(E75:E81)</f>
        <v>20000</v>
      </c>
      <c r="F82" s="46">
        <f>SUM(F75:F81)</f>
        <v>0</v>
      </c>
      <c r="G82" s="40">
        <f t="shared" si="6"/>
        <v>85000</v>
      </c>
      <c r="H82" s="187"/>
      <c r="I82" s="187"/>
      <c r="J82" s="187"/>
      <c r="K82" s="187"/>
      <c r="L82" s="187"/>
      <c r="M82" s="187"/>
      <c r="N82" s="187"/>
    </row>
    <row r="83" spans="2:14" s="35" customFormat="1" x14ac:dyDescent="0.2">
      <c r="B83" s="191"/>
      <c r="C83" s="50"/>
      <c r="D83" s="51"/>
      <c r="E83" s="51"/>
      <c r="F83" s="51"/>
      <c r="G83" s="52"/>
      <c r="H83" s="191"/>
      <c r="I83" s="191"/>
      <c r="J83" s="191"/>
      <c r="K83" s="191"/>
      <c r="L83" s="191"/>
      <c r="M83" s="191"/>
      <c r="N83" s="191"/>
    </row>
    <row r="84" spans="2:14" x14ac:dyDescent="0.2">
      <c r="B84" s="187"/>
      <c r="C84" s="398" t="s">
        <v>106</v>
      </c>
      <c r="D84" s="399"/>
      <c r="E84" s="399"/>
      <c r="F84" s="399"/>
      <c r="G84" s="400"/>
      <c r="H84" s="187"/>
      <c r="I84" s="187"/>
      <c r="J84" s="187"/>
      <c r="K84" s="187"/>
      <c r="L84" s="187"/>
      <c r="M84" s="187"/>
      <c r="N84" s="187"/>
    </row>
    <row r="85" spans="2:14" ht="21.75" customHeight="1" thickBot="1" x14ac:dyDescent="0.25">
      <c r="B85" s="187"/>
      <c r="C85" s="43" t="s">
        <v>232</v>
      </c>
      <c r="D85" s="44">
        <f>'1) Budget Table'!D87</f>
        <v>225000</v>
      </c>
      <c r="E85" s="44">
        <f>'1) Budget Table'!E87</f>
        <v>50000</v>
      </c>
      <c r="F85" s="44">
        <f>'1) Budget Table'!F87</f>
        <v>0</v>
      </c>
      <c r="G85" s="45">
        <f t="shared" ref="G85:G93" si="7">SUM(D85:F85)</f>
        <v>275000</v>
      </c>
      <c r="H85" s="187"/>
      <c r="I85" s="187"/>
      <c r="J85" s="187"/>
      <c r="K85" s="187"/>
      <c r="L85" s="187"/>
      <c r="M85" s="187"/>
      <c r="N85" s="187"/>
    </row>
    <row r="86" spans="2:14" ht="15.75" customHeight="1" x14ac:dyDescent="0.2">
      <c r="B86" s="187"/>
      <c r="C86" s="41" t="s">
        <v>233</v>
      </c>
      <c r="D86" s="188">
        <v>20000</v>
      </c>
      <c r="E86" s="189"/>
      <c r="F86" s="189"/>
      <c r="G86" s="42">
        <f t="shared" si="7"/>
        <v>20000</v>
      </c>
      <c r="H86" s="187"/>
      <c r="I86" s="187"/>
      <c r="J86" s="187"/>
      <c r="K86" s="187"/>
      <c r="L86" s="187"/>
      <c r="M86" s="187"/>
      <c r="N86" s="187"/>
    </row>
    <row r="87" spans="2:14" ht="15.75" customHeight="1" x14ac:dyDescent="0.2">
      <c r="B87" s="191"/>
      <c r="C87" s="32" t="s">
        <v>234</v>
      </c>
      <c r="D87" s="190">
        <v>25000</v>
      </c>
      <c r="E87" s="164"/>
      <c r="F87" s="164"/>
      <c r="G87" s="40">
        <f t="shared" si="7"/>
        <v>25000</v>
      </c>
      <c r="H87" s="187"/>
      <c r="I87" s="187"/>
      <c r="J87" s="187"/>
      <c r="K87" s="187"/>
      <c r="L87" s="187"/>
      <c r="M87" s="187"/>
      <c r="N87" s="187"/>
    </row>
    <row r="88" spans="2:14" ht="15.75" customHeight="1" x14ac:dyDescent="0.2">
      <c r="B88" s="187"/>
      <c r="C88" s="32" t="s">
        <v>235</v>
      </c>
      <c r="D88" s="190">
        <v>20000</v>
      </c>
      <c r="E88" s="190"/>
      <c r="F88" s="190"/>
      <c r="G88" s="40">
        <f t="shared" si="7"/>
        <v>20000</v>
      </c>
      <c r="H88" s="187"/>
      <c r="I88" s="187"/>
      <c r="J88" s="187"/>
      <c r="K88" s="187"/>
      <c r="L88" s="187"/>
      <c r="M88" s="187"/>
      <c r="N88" s="187"/>
    </row>
    <row r="89" spans="2:14" ht="17" x14ac:dyDescent="0.2">
      <c r="B89" s="187"/>
      <c r="C89" s="33" t="s">
        <v>236</v>
      </c>
      <c r="D89" s="190">
        <v>120000</v>
      </c>
      <c r="E89" s="190">
        <v>30000</v>
      </c>
      <c r="F89" s="190"/>
      <c r="G89" s="40">
        <f t="shared" si="7"/>
        <v>150000</v>
      </c>
      <c r="H89" s="187"/>
      <c r="I89" s="187"/>
      <c r="J89" s="187"/>
      <c r="K89" s="187"/>
      <c r="L89" s="187"/>
      <c r="M89" s="187"/>
      <c r="N89" s="187"/>
    </row>
    <row r="90" spans="2:14" ht="17" x14ac:dyDescent="0.2">
      <c r="B90" s="187"/>
      <c r="C90" s="32" t="s">
        <v>237</v>
      </c>
      <c r="D90" s="190">
        <v>40000</v>
      </c>
      <c r="E90" s="190">
        <v>20000</v>
      </c>
      <c r="F90" s="190"/>
      <c r="G90" s="40">
        <f t="shared" si="7"/>
        <v>60000</v>
      </c>
      <c r="H90" s="187"/>
      <c r="I90" s="187"/>
      <c r="J90" s="187"/>
      <c r="K90" s="187"/>
      <c r="L90" s="187"/>
      <c r="M90" s="187"/>
      <c r="N90" s="187"/>
    </row>
    <row r="91" spans="2:14" ht="25.5" customHeight="1" x14ac:dyDescent="0.2">
      <c r="B91" s="187"/>
      <c r="C91" s="32" t="s">
        <v>238</v>
      </c>
      <c r="D91" s="190"/>
      <c r="E91" s="190"/>
      <c r="F91" s="190"/>
      <c r="G91" s="40">
        <f t="shared" si="7"/>
        <v>0</v>
      </c>
      <c r="H91" s="187"/>
      <c r="I91" s="187"/>
      <c r="J91" s="187"/>
      <c r="K91" s="187"/>
      <c r="L91" s="187"/>
      <c r="M91" s="187"/>
      <c r="N91" s="187"/>
    </row>
    <row r="92" spans="2:14" ht="17" x14ac:dyDescent="0.2">
      <c r="B92" s="191"/>
      <c r="C92" s="32" t="s">
        <v>239</v>
      </c>
      <c r="D92" s="190"/>
      <c r="E92" s="190"/>
      <c r="F92" s="190"/>
      <c r="G92" s="40">
        <f t="shared" si="7"/>
        <v>0</v>
      </c>
      <c r="H92" s="187"/>
      <c r="I92" s="187"/>
      <c r="J92" s="187"/>
      <c r="K92" s="187"/>
      <c r="L92" s="187"/>
      <c r="M92" s="187"/>
      <c r="N92" s="187"/>
    </row>
    <row r="93" spans="2:14" ht="15.75" customHeight="1" x14ac:dyDescent="0.2">
      <c r="B93" s="187"/>
      <c r="C93" s="36" t="s">
        <v>240</v>
      </c>
      <c r="D93" s="46">
        <f>SUM(D86:D92)</f>
        <v>225000</v>
      </c>
      <c r="E93" s="46">
        <f>SUM(E86:E92)</f>
        <v>50000</v>
      </c>
      <c r="F93" s="46">
        <f>SUM(F86:F92)</f>
        <v>0</v>
      </c>
      <c r="G93" s="40">
        <f t="shared" si="7"/>
        <v>275000</v>
      </c>
      <c r="H93" s="187"/>
      <c r="I93" s="187"/>
      <c r="J93" s="187"/>
      <c r="K93" s="187"/>
      <c r="L93" s="187"/>
      <c r="M93" s="187"/>
      <c r="N93" s="187"/>
    </row>
    <row r="94" spans="2:14" ht="25.5" customHeight="1" x14ac:dyDescent="0.2">
      <c r="B94" s="187"/>
      <c r="C94" s="187"/>
      <c r="D94" s="192"/>
      <c r="E94" s="192"/>
      <c r="F94" s="192"/>
      <c r="G94" s="192"/>
      <c r="H94" s="187"/>
      <c r="I94" s="187"/>
      <c r="J94" s="187"/>
      <c r="K94" s="187"/>
      <c r="L94" s="187"/>
      <c r="M94" s="187"/>
      <c r="N94" s="187"/>
    </row>
    <row r="95" spans="2:14" x14ac:dyDescent="0.2">
      <c r="B95" s="398" t="s">
        <v>246</v>
      </c>
      <c r="C95" s="399"/>
      <c r="D95" s="399"/>
      <c r="E95" s="399"/>
      <c r="F95" s="399"/>
      <c r="G95" s="400"/>
      <c r="H95" s="187"/>
      <c r="I95" s="187"/>
      <c r="J95" s="187"/>
      <c r="K95" s="187"/>
      <c r="L95" s="187"/>
      <c r="M95" s="187"/>
      <c r="N95" s="187"/>
    </row>
    <row r="96" spans="2:14" x14ac:dyDescent="0.2">
      <c r="B96" s="187"/>
      <c r="C96" s="398" t="s">
        <v>124</v>
      </c>
      <c r="D96" s="399"/>
      <c r="E96" s="399"/>
      <c r="F96" s="399"/>
      <c r="G96" s="400"/>
      <c r="H96" s="187"/>
      <c r="I96" s="187"/>
      <c r="J96" s="187"/>
      <c r="K96" s="187"/>
      <c r="L96" s="187"/>
      <c r="M96" s="187"/>
      <c r="N96" s="187"/>
    </row>
    <row r="97" spans="3:14" ht="22.5" customHeight="1" thickBot="1" x14ac:dyDescent="0.25">
      <c r="C97" s="43" t="s">
        <v>232</v>
      </c>
      <c r="D97" s="44">
        <f>'1) Budget Table'!D99</f>
        <v>110000</v>
      </c>
      <c r="E97" s="44">
        <f>'1) Budget Table'!E99</f>
        <v>40000</v>
      </c>
      <c r="F97" s="44">
        <f>'1) Budget Table'!F99</f>
        <v>0</v>
      </c>
      <c r="G97" s="45">
        <f>SUM(D97:F97)</f>
        <v>150000</v>
      </c>
      <c r="H97" s="187"/>
      <c r="I97" s="187"/>
      <c r="J97" s="187"/>
      <c r="K97" s="187"/>
      <c r="L97" s="187"/>
      <c r="M97" s="187"/>
      <c r="N97" s="187"/>
    </row>
    <row r="98" spans="3:14" ht="17" x14ac:dyDescent="0.2">
      <c r="C98" s="41" t="s">
        <v>233</v>
      </c>
      <c r="D98" s="188">
        <v>10000</v>
      </c>
      <c r="E98" s="189"/>
      <c r="F98" s="189"/>
      <c r="G98" s="42">
        <f t="shared" ref="G98:G105" si="8">SUM(D98:F98)</f>
        <v>10000</v>
      </c>
      <c r="H98" s="187"/>
      <c r="I98" s="187"/>
      <c r="J98" s="187"/>
      <c r="K98" s="187"/>
      <c r="L98" s="187"/>
      <c r="M98" s="187"/>
      <c r="N98" s="187"/>
    </row>
    <row r="99" spans="3:14" ht="17" x14ac:dyDescent="0.2">
      <c r="C99" s="32" t="s">
        <v>234</v>
      </c>
      <c r="D99" s="190">
        <v>25000</v>
      </c>
      <c r="E99" s="164"/>
      <c r="F99" s="164"/>
      <c r="G99" s="40">
        <f t="shared" si="8"/>
        <v>25000</v>
      </c>
      <c r="H99" s="187"/>
      <c r="I99" s="187"/>
      <c r="J99" s="187"/>
      <c r="K99" s="187"/>
      <c r="L99" s="187"/>
      <c r="M99" s="187"/>
      <c r="N99" s="187"/>
    </row>
    <row r="100" spans="3:14" ht="15.75" customHeight="1" x14ac:dyDescent="0.2">
      <c r="C100" s="32" t="s">
        <v>235</v>
      </c>
      <c r="D100" s="190"/>
      <c r="E100" s="190"/>
      <c r="F100" s="190"/>
      <c r="G100" s="40">
        <f t="shared" si="8"/>
        <v>0</v>
      </c>
      <c r="H100" s="187"/>
      <c r="I100" s="187"/>
      <c r="J100" s="187"/>
      <c r="K100" s="187"/>
      <c r="L100" s="187"/>
      <c r="M100" s="187"/>
      <c r="N100" s="187"/>
    </row>
    <row r="101" spans="3:14" ht="17" x14ac:dyDescent="0.2">
      <c r="C101" s="33" t="s">
        <v>236</v>
      </c>
      <c r="D101" s="190">
        <v>60000</v>
      </c>
      <c r="E101" s="190"/>
      <c r="F101" s="190"/>
      <c r="G101" s="40">
        <f t="shared" si="8"/>
        <v>60000</v>
      </c>
      <c r="H101" s="187"/>
      <c r="I101" s="187"/>
      <c r="J101" s="187"/>
      <c r="K101" s="187"/>
      <c r="L101" s="187"/>
      <c r="M101" s="187"/>
      <c r="N101" s="187"/>
    </row>
    <row r="102" spans="3:14" ht="17" x14ac:dyDescent="0.2">
      <c r="C102" s="32" t="s">
        <v>237</v>
      </c>
      <c r="D102" s="190"/>
      <c r="E102" s="190"/>
      <c r="F102" s="190"/>
      <c r="G102" s="40">
        <f t="shared" si="8"/>
        <v>0</v>
      </c>
      <c r="H102" s="187"/>
      <c r="I102" s="187"/>
      <c r="J102" s="187"/>
      <c r="K102" s="187"/>
      <c r="L102" s="187"/>
      <c r="M102" s="187"/>
      <c r="N102" s="187"/>
    </row>
    <row r="103" spans="3:14" ht="17" x14ac:dyDescent="0.2">
      <c r="C103" s="32" t="s">
        <v>238</v>
      </c>
      <c r="D103" s="190">
        <v>15000</v>
      </c>
      <c r="E103" s="190">
        <v>40000</v>
      </c>
      <c r="F103" s="190"/>
      <c r="G103" s="40">
        <f t="shared" si="8"/>
        <v>55000</v>
      </c>
      <c r="H103" s="187"/>
      <c r="I103" s="187"/>
      <c r="J103" s="187"/>
      <c r="K103" s="187"/>
      <c r="L103" s="187"/>
      <c r="M103" s="187"/>
      <c r="N103" s="187"/>
    </row>
    <row r="104" spans="3:14" ht="17" x14ac:dyDescent="0.2">
      <c r="C104" s="32" t="s">
        <v>239</v>
      </c>
      <c r="D104" s="190"/>
      <c r="E104" s="190"/>
      <c r="F104" s="190"/>
      <c r="G104" s="40">
        <f t="shared" si="8"/>
        <v>0</v>
      </c>
      <c r="H104" s="187"/>
      <c r="I104" s="187"/>
      <c r="J104" s="187"/>
      <c r="K104" s="187"/>
      <c r="L104" s="187"/>
      <c r="M104" s="187"/>
      <c r="N104" s="187"/>
    </row>
    <row r="105" spans="3:14" ht="17" x14ac:dyDescent="0.2">
      <c r="C105" s="36" t="s">
        <v>240</v>
      </c>
      <c r="D105" s="46">
        <f>SUM(D98:D104)</f>
        <v>110000</v>
      </c>
      <c r="E105" s="46">
        <f>SUM(E98:E104)</f>
        <v>40000</v>
      </c>
      <c r="F105" s="46">
        <f>SUM(F98:F104)</f>
        <v>0</v>
      </c>
      <c r="G105" s="40">
        <f t="shared" si="8"/>
        <v>150000</v>
      </c>
      <c r="H105" s="187"/>
      <c r="I105" s="187"/>
      <c r="J105" s="187"/>
      <c r="K105" s="187"/>
      <c r="L105" s="187"/>
      <c r="M105" s="187"/>
      <c r="N105" s="187"/>
    </row>
    <row r="106" spans="3:14" s="35" customFormat="1" x14ac:dyDescent="0.2">
      <c r="C106" s="50"/>
      <c r="D106" s="51"/>
      <c r="E106" s="51"/>
      <c r="F106" s="51"/>
      <c r="G106" s="52"/>
      <c r="H106" s="191"/>
      <c r="I106" s="191"/>
      <c r="J106" s="191"/>
      <c r="K106" s="191"/>
      <c r="L106" s="191"/>
      <c r="M106" s="191"/>
      <c r="N106" s="191"/>
    </row>
    <row r="107" spans="3:14" ht="15.75" customHeight="1" x14ac:dyDescent="0.2">
      <c r="C107" s="398" t="s">
        <v>247</v>
      </c>
      <c r="D107" s="399"/>
      <c r="E107" s="399"/>
      <c r="F107" s="399"/>
      <c r="G107" s="400"/>
      <c r="H107" s="187"/>
      <c r="I107" s="187"/>
      <c r="J107" s="187"/>
      <c r="K107" s="187"/>
      <c r="L107" s="187"/>
      <c r="M107" s="187"/>
      <c r="N107" s="187"/>
    </row>
    <row r="108" spans="3:14" ht="21.75" customHeight="1" thickBot="1" x14ac:dyDescent="0.25">
      <c r="C108" s="43" t="s">
        <v>232</v>
      </c>
      <c r="D108" s="44">
        <f>'1) Budget Table'!D109</f>
        <v>30000</v>
      </c>
      <c r="E108" s="44">
        <f>'1) Budget Table'!E109</f>
        <v>70000</v>
      </c>
      <c r="F108" s="44">
        <f>'1) Budget Table'!F109</f>
        <v>512663.73</v>
      </c>
      <c r="G108" s="45">
        <f t="shared" ref="G108:G116" si="9">SUM(D108:F108)</f>
        <v>612663.73</v>
      </c>
      <c r="H108" s="187"/>
      <c r="I108" s="187"/>
      <c r="J108" s="187"/>
      <c r="K108" s="187"/>
      <c r="L108" s="187"/>
      <c r="M108" s="187"/>
      <c r="N108" s="187"/>
    </row>
    <row r="109" spans="3:14" ht="17" x14ac:dyDescent="0.2">
      <c r="C109" s="41" t="s">
        <v>233</v>
      </c>
      <c r="D109" s="188"/>
      <c r="E109" s="189"/>
      <c r="F109" s="189">
        <v>47000</v>
      </c>
      <c r="G109" s="42">
        <f t="shared" si="9"/>
        <v>47000</v>
      </c>
      <c r="H109" s="187"/>
      <c r="I109" s="187"/>
      <c r="J109" s="187"/>
      <c r="K109" s="187"/>
      <c r="L109" s="187"/>
      <c r="M109" s="187"/>
      <c r="N109" s="187"/>
    </row>
    <row r="110" spans="3:14" ht="17" x14ac:dyDescent="0.2">
      <c r="C110" s="32" t="s">
        <v>234</v>
      </c>
      <c r="D110" s="190">
        <v>5000</v>
      </c>
      <c r="E110" s="164"/>
      <c r="F110" s="164">
        <v>30000</v>
      </c>
      <c r="G110" s="40">
        <f t="shared" si="9"/>
        <v>35000</v>
      </c>
      <c r="H110" s="187"/>
      <c r="I110" s="187"/>
      <c r="J110" s="187"/>
      <c r="K110" s="187"/>
      <c r="L110" s="187"/>
      <c r="M110" s="187"/>
      <c r="N110" s="187"/>
    </row>
    <row r="111" spans="3:14" ht="34" x14ac:dyDescent="0.2">
      <c r="C111" s="32" t="s">
        <v>235</v>
      </c>
      <c r="D111" s="190"/>
      <c r="E111" s="190"/>
      <c r="F111" s="190">
        <v>60000</v>
      </c>
      <c r="G111" s="40">
        <f t="shared" si="9"/>
        <v>60000</v>
      </c>
      <c r="H111" s="187"/>
      <c r="I111" s="187"/>
      <c r="J111" s="187"/>
      <c r="K111" s="187"/>
      <c r="L111" s="187"/>
      <c r="M111" s="187"/>
      <c r="N111" s="187"/>
    </row>
    <row r="112" spans="3:14" ht="17" x14ac:dyDescent="0.2">
      <c r="C112" s="33" t="s">
        <v>236</v>
      </c>
      <c r="D112" s="190">
        <v>15000</v>
      </c>
      <c r="E112" s="190"/>
      <c r="F112" s="190">
        <v>300663.73</v>
      </c>
      <c r="G112" s="40">
        <f t="shared" si="9"/>
        <v>315663.73</v>
      </c>
      <c r="H112" s="187"/>
      <c r="I112" s="187"/>
      <c r="J112" s="187"/>
      <c r="K112" s="187"/>
      <c r="L112" s="187"/>
      <c r="M112" s="187"/>
      <c r="N112" s="187"/>
    </row>
    <row r="113" spans="3:14" ht="17" x14ac:dyDescent="0.2">
      <c r="C113" s="32" t="s">
        <v>237</v>
      </c>
      <c r="D113" s="190">
        <v>10000</v>
      </c>
      <c r="E113" s="190"/>
      <c r="F113" s="190">
        <v>50000</v>
      </c>
      <c r="G113" s="40">
        <f t="shared" si="9"/>
        <v>60000</v>
      </c>
      <c r="H113" s="187"/>
      <c r="I113" s="187"/>
      <c r="J113" s="187"/>
      <c r="K113" s="187"/>
      <c r="L113" s="187"/>
      <c r="M113" s="187"/>
      <c r="N113" s="187"/>
    </row>
    <row r="114" spans="3:14" ht="17" x14ac:dyDescent="0.2">
      <c r="C114" s="32" t="s">
        <v>238</v>
      </c>
      <c r="D114" s="190"/>
      <c r="E114" s="190">
        <v>70000</v>
      </c>
      <c r="F114" s="190"/>
      <c r="G114" s="40">
        <f t="shared" si="9"/>
        <v>70000</v>
      </c>
      <c r="H114" s="187"/>
      <c r="I114" s="187"/>
      <c r="J114" s="187"/>
      <c r="K114" s="187"/>
      <c r="L114" s="187"/>
      <c r="M114" s="187"/>
      <c r="N114" s="187"/>
    </row>
    <row r="115" spans="3:14" ht="17" x14ac:dyDescent="0.2">
      <c r="C115" s="32" t="s">
        <v>239</v>
      </c>
      <c r="D115" s="190"/>
      <c r="E115" s="190"/>
      <c r="F115" s="190">
        <v>25000</v>
      </c>
      <c r="G115" s="40">
        <f t="shared" si="9"/>
        <v>25000</v>
      </c>
      <c r="H115" s="187"/>
      <c r="I115" s="187"/>
      <c r="J115" s="187"/>
      <c r="K115" s="187"/>
      <c r="L115" s="187"/>
      <c r="M115" s="187"/>
      <c r="N115" s="187"/>
    </row>
    <row r="116" spans="3:14" ht="17" x14ac:dyDescent="0.2">
      <c r="C116" s="36" t="s">
        <v>240</v>
      </c>
      <c r="D116" s="46">
        <f>SUM(D109:D115)</f>
        <v>30000</v>
      </c>
      <c r="E116" s="46">
        <f>SUM(E109:E115)</f>
        <v>70000</v>
      </c>
      <c r="F116" s="46">
        <f>SUM(F109:F115)</f>
        <v>512663.73</v>
      </c>
      <c r="G116" s="40">
        <f t="shared" si="9"/>
        <v>612663.73</v>
      </c>
      <c r="H116" s="187"/>
      <c r="I116" s="187"/>
      <c r="J116" s="187"/>
      <c r="K116" s="187"/>
      <c r="L116" s="187"/>
      <c r="M116" s="187"/>
      <c r="N116" s="187"/>
    </row>
    <row r="117" spans="3:14" s="35" customFormat="1" x14ac:dyDescent="0.2">
      <c r="C117" s="50"/>
      <c r="D117" s="51"/>
      <c r="E117" s="51"/>
      <c r="F117" s="51"/>
      <c r="G117" s="52"/>
      <c r="H117" s="191"/>
      <c r="I117" s="191"/>
      <c r="J117" s="191"/>
      <c r="K117" s="191"/>
      <c r="L117" s="191"/>
      <c r="M117" s="191"/>
      <c r="N117" s="191"/>
    </row>
    <row r="118" spans="3:14" x14ac:dyDescent="0.2">
      <c r="C118" s="398" t="s">
        <v>150</v>
      </c>
      <c r="D118" s="399"/>
      <c r="E118" s="399"/>
      <c r="F118" s="399"/>
      <c r="G118" s="400"/>
      <c r="H118" s="187"/>
      <c r="I118" s="187"/>
      <c r="J118" s="187"/>
      <c r="K118" s="187"/>
      <c r="L118" s="187"/>
      <c r="M118" s="187"/>
      <c r="N118" s="187"/>
    </row>
    <row r="119" spans="3:14" ht="21" customHeight="1" thickBot="1" x14ac:dyDescent="0.25">
      <c r="C119" s="43" t="s">
        <v>232</v>
      </c>
      <c r="D119" s="44">
        <f>'1) Budget Table'!D119</f>
        <v>180000</v>
      </c>
      <c r="E119" s="44">
        <f>'1) Budget Table'!E119</f>
        <v>35000</v>
      </c>
      <c r="F119" s="44">
        <f>'1) Budget Table'!F119</f>
        <v>0</v>
      </c>
      <c r="G119" s="45">
        <f t="shared" ref="G119:G127" si="10">SUM(D119:F119)</f>
        <v>215000</v>
      </c>
      <c r="H119" s="187"/>
      <c r="I119" s="187"/>
      <c r="J119" s="187"/>
      <c r="K119" s="187"/>
      <c r="L119" s="187"/>
      <c r="M119" s="187"/>
      <c r="N119" s="187"/>
    </row>
    <row r="120" spans="3:14" ht="17" x14ac:dyDescent="0.2">
      <c r="C120" s="41" t="s">
        <v>233</v>
      </c>
      <c r="D120" s="188"/>
      <c r="E120" s="189"/>
      <c r="F120" s="189"/>
      <c r="G120" s="42">
        <f t="shared" si="10"/>
        <v>0</v>
      </c>
      <c r="H120" s="187"/>
      <c r="I120" s="187"/>
      <c r="J120" s="187"/>
      <c r="K120" s="187"/>
      <c r="L120" s="187"/>
      <c r="M120" s="187"/>
      <c r="N120" s="187"/>
    </row>
    <row r="121" spans="3:14" ht="17" x14ac:dyDescent="0.2">
      <c r="C121" s="32" t="s">
        <v>234</v>
      </c>
      <c r="D121" s="190"/>
      <c r="E121" s="164"/>
      <c r="F121" s="164"/>
      <c r="G121" s="40">
        <f t="shared" si="10"/>
        <v>0</v>
      </c>
      <c r="H121" s="187"/>
      <c r="I121" s="187"/>
      <c r="J121" s="187"/>
      <c r="K121" s="187"/>
      <c r="L121" s="187"/>
      <c r="M121" s="187"/>
      <c r="N121" s="187"/>
    </row>
    <row r="122" spans="3:14" ht="34" x14ac:dyDescent="0.2">
      <c r="C122" s="32" t="s">
        <v>235</v>
      </c>
      <c r="D122" s="190"/>
      <c r="E122" s="190">
        <v>35000</v>
      </c>
      <c r="F122" s="190"/>
      <c r="G122" s="40">
        <f t="shared" si="10"/>
        <v>35000</v>
      </c>
      <c r="H122" s="187"/>
      <c r="I122" s="187"/>
      <c r="J122" s="187"/>
      <c r="K122" s="187"/>
      <c r="L122" s="187"/>
      <c r="M122" s="187"/>
      <c r="N122" s="187"/>
    </row>
    <row r="123" spans="3:14" ht="17" x14ac:dyDescent="0.2">
      <c r="C123" s="33" t="s">
        <v>236</v>
      </c>
      <c r="D123" s="190"/>
      <c r="E123" s="190"/>
      <c r="F123" s="190"/>
      <c r="G123" s="40">
        <f t="shared" si="10"/>
        <v>0</v>
      </c>
      <c r="H123" s="187"/>
      <c r="I123" s="187"/>
      <c r="J123" s="187"/>
      <c r="K123" s="187"/>
      <c r="L123" s="187"/>
      <c r="M123" s="187"/>
      <c r="N123" s="187"/>
    </row>
    <row r="124" spans="3:14" ht="17" x14ac:dyDescent="0.2">
      <c r="C124" s="32" t="s">
        <v>237</v>
      </c>
      <c r="D124" s="190"/>
      <c r="E124" s="190"/>
      <c r="F124" s="190"/>
      <c r="G124" s="40">
        <f t="shared" si="10"/>
        <v>0</v>
      </c>
      <c r="H124" s="187"/>
      <c r="I124" s="187"/>
      <c r="J124" s="187"/>
      <c r="K124" s="187"/>
      <c r="L124" s="187"/>
      <c r="M124" s="187"/>
      <c r="N124" s="187"/>
    </row>
    <row r="125" spans="3:14" ht="17" x14ac:dyDescent="0.2">
      <c r="C125" s="32" t="s">
        <v>238</v>
      </c>
      <c r="D125" s="190">
        <v>180000</v>
      </c>
      <c r="E125" s="190"/>
      <c r="F125" s="190"/>
      <c r="G125" s="40">
        <f t="shared" si="10"/>
        <v>180000</v>
      </c>
      <c r="H125" s="187"/>
      <c r="I125" s="187"/>
      <c r="J125" s="187"/>
      <c r="K125" s="187"/>
      <c r="L125" s="187"/>
      <c r="M125" s="187"/>
      <c r="N125" s="187"/>
    </row>
    <row r="126" spans="3:14" ht="17" x14ac:dyDescent="0.2">
      <c r="C126" s="32" t="s">
        <v>239</v>
      </c>
      <c r="D126" s="190"/>
      <c r="E126" s="190"/>
      <c r="F126" s="190"/>
      <c r="G126" s="40">
        <f t="shared" si="10"/>
        <v>0</v>
      </c>
      <c r="H126" s="187"/>
      <c r="I126" s="187"/>
      <c r="J126" s="187"/>
      <c r="K126" s="187"/>
      <c r="L126" s="187"/>
      <c r="M126" s="187"/>
      <c r="N126" s="187"/>
    </row>
    <row r="127" spans="3:14" ht="17" x14ac:dyDescent="0.2">
      <c r="C127" s="36" t="s">
        <v>240</v>
      </c>
      <c r="D127" s="46">
        <f>SUM(D120:D126)</f>
        <v>180000</v>
      </c>
      <c r="E127" s="46">
        <f>SUM(E120:E126)</f>
        <v>35000</v>
      </c>
      <c r="F127" s="46">
        <f>SUM(F120:F126)</f>
        <v>0</v>
      </c>
      <c r="G127" s="40">
        <f t="shared" si="10"/>
        <v>215000</v>
      </c>
      <c r="H127" s="187"/>
      <c r="I127" s="187"/>
      <c r="J127" s="187"/>
      <c r="K127" s="187"/>
      <c r="L127" s="187"/>
      <c r="M127" s="187"/>
      <c r="N127" s="187"/>
    </row>
    <row r="128" spans="3:14" s="35" customFormat="1" x14ac:dyDescent="0.2">
      <c r="C128" s="50"/>
      <c r="D128" s="51"/>
      <c r="E128" s="51"/>
      <c r="F128" s="51"/>
      <c r="G128" s="52"/>
      <c r="H128" s="191"/>
      <c r="I128" s="191"/>
      <c r="J128" s="191"/>
      <c r="K128" s="191"/>
      <c r="L128" s="191"/>
      <c r="M128" s="191"/>
      <c r="N128" s="191"/>
    </row>
    <row r="129" spans="2:14" x14ac:dyDescent="0.2">
      <c r="B129" s="187"/>
      <c r="C129" s="398" t="s">
        <v>160</v>
      </c>
      <c r="D129" s="399"/>
      <c r="E129" s="399"/>
      <c r="F129" s="399"/>
      <c r="G129" s="400"/>
      <c r="H129" s="187"/>
      <c r="I129" s="187"/>
      <c r="J129" s="187"/>
      <c r="K129" s="187"/>
      <c r="L129" s="187"/>
      <c r="M129" s="187"/>
      <c r="N129" s="187"/>
    </row>
    <row r="130" spans="2:14" ht="24" customHeight="1" thickBot="1" x14ac:dyDescent="0.25">
      <c r="B130" s="187"/>
      <c r="C130" s="43" t="s">
        <v>232</v>
      </c>
      <c r="D130" s="44">
        <f>'1) Budget Table'!D129</f>
        <v>0</v>
      </c>
      <c r="E130" s="44">
        <f>'1) Budget Table'!E129</f>
        <v>0</v>
      </c>
      <c r="F130" s="44">
        <f>'1) Budget Table'!F129</f>
        <v>0</v>
      </c>
      <c r="G130" s="45">
        <f t="shared" ref="G130:G138" si="11">SUM(D130:F130)</f>
        <v>0</v>
      </c>
      <c r="H130" s="187"/>
      <c r="I130" s="187"/>
      <c r="J130" s="187"/>
      <c r="K130" s="187"/>
      <c r="L130" s="187"/>
      <c r="M130" s="187"/>
      <c r="N130" s="187"/>
    </row>
    <row r="131" spans="2:14" ht="15.75" customHeight="1" x14ac:dyDescent="0.2">
      <c r="B131" s="187"/>
      <c r="C131" s="41" t="s">
        <v>233</v>
      </c>
      <c r="D131" s="188"/>
      <c r="E131" s="189"/>
      <c r="F131" s="189"/>
      <c r="G131" s="42">
        <f t="shared" si="11"/>
        <v>0</v>
      </c>
      <c r="H131" s="187"/>
      <c r="I131" s="187"/>
      <c r="J131" s="187"/>
      <c r="K131" s="187"/>
      <c r="L131" s="187"/>
      <c r="M131" s="187"/>
      <c r="N131" s="187"/>
    </row>
    <row r="132" spans="2:14" s="37" customFormat="1" ht="17" x14ac:dyDescent="0.2">
      <c r="B132" s="192"/>
      <c r="C132" s="32" t="s">
        <v>234</v>
      </c>
      <c r="D132" s="190"/>
      <c r="E132" s="164"/>
      <c r="F132" s="164"/>
      <c r="G132" s="40">
        <f t="shared" si="11"/>
        <v>0</v>
      </c>
      <c r="H132" s="192"/>
      <c r="I132" s="192"/>
      <c r="J132" s="192"/>
      <c r="K132" s="192"/>
      <c r="L132" s="192"/>
      <c r="M132" s="192"/>
      <c r="N132" s="192"/>
    </row>
    <row r="133" spans="2:14" s="37" customFormat="1" ht="15.75" customHeight="1" x14ac:dyDescent="0.2">
      <c r="B133" s="192"/>
      <c r="C133" s="32" t="s">
        <v>235</v>
      </c>
      <c r="D133" s="190"/>
      <c r="E133" s="190"/>
      <c r="F133" s="190"/>
      <c r="G133" s="40">
        <f t="shared" si="11"/>
        <v>0</v>
      </c>
      <c r="H133" s="192"/>
      <c r="I133" s="192"/>
      <c r="J133" s="192"/>
      <c r="K133" s="192"/>
      <c r="L133" s="192"/>
      <c r="M133" s="192"/>
      <c r="N133" s="192"/>
    </row>
    <row r="134" spans="2:14" s="37" customFormat="1" ht="17" x14ac:dyDescent="0.2">
      <c r="B134" s="192"/>
      <c r="C134" s="33" t="s">
        <v>236</v>
      </c>
      <c r="D134" s="190"/>
      <c r="E134" s="190"/>
      <c r="F134" s="190"/>
      <c r="G134" s="40">
        <f t="shared" si="11"/>
        <v>0</v>
      </c>
      <c r="H134" s="192"/>
      <c r="I134" s="192"/>
      <c r="J134" s="192"/>
      <c r="K134" s="192"/>
      <c r="L134" s="192"/>
      <c r="M134" s="192"/>
      <c r="N134" s="192"/>
    </row>
    <row r="135" spans="2:14" s="37" customFormat="1" ht="17" x14ac:dyDescent="0.2">
      <c r="B135" s="192"/>
      <c r="C135" s="32" t="s">
        <v>237</v>
      </c>
      <c r="D135" s="190"/>
      <c r="E135" s="190"/>
      <c r="F135" s="190"/>
      <c r="G135" s="40">
        <f t="shared" si="11"/>
        <v>0</v>
      </c>
      <c r="H135" s="192"/>
      <c r="I135" s="192"/>
      <c r="J135" s="192"/>
      <c r="K135" s="192"/>
      <c r="L135" s="192"/>
      <c r="M135" s="192"/>
      <c r="N135" s="192"/>
    </row>
    <row r="136" spans="2:14" s="37" customFormat="1" ht="15.75" customHeight="1" x14ac:dyDescent="0.2">
      <c r="B136" s="192"/>
      <c r="C136" s="32" t="s">
        <v>238</v>
      </c>
      <c r="D136" s="190"/>
      <c r="E136" s="190"/>
      <c r="F136" s="190"/>
      <c r="G136" s="40">
        <f t="shared" si="11"/>
        <v>0</v>
      </c>
      <c r="H136" s="192"/>
      <c r="I136" s="192"/>
      <c r="J136" s="192"/>
      <c r="K136" s="192"/>
      <c r="L136" s="192"/>
      <c r="M136" s="192"/>
      <c r="N136" s="192"/>
    </row>
    <row r="137" spans="2:14" s="37" customFormat="1" ht="17" x14ac:dyDescent="0.2">
      <c r="B137" s="192"/>
      <c r="C137" s="32" t="s">
        <v>239</v>
      </c>
      <c r="D137" s="190"/>
      <c r="E137" s="190"/>
      <c r="F137" s="190"/>
      <c r="G137" s="40">
        <f t="shared" si="11"/>
        <v>0</v>
      </c>
      <c r="H137" s="192"/>
      <c r="I137" s="192"/>
      <c r="J137" s="192"/>
      <c r="K137" s="192"/>
      <c r="L137" s="192"/>
      <c r="M137" s="192"/>
      <c r="N137" s="192"/>
    </row>
    <row r="138" spans="2:14" s="37" customFormat="1" ht="17" x14ac:dyDescent="0.2">
      <c r="B138" s="192"/>
      <c r="C138" s="36" t="s">
        <v>240</v>
      </c>
      <c r="D138" s="46">
        <f>SUM(D131:D137)</f>
        <v>0</v>
      </c>
      <c r="E138" s="46">
        <f>SUM(E131:E137)</f>
        <v>0</v>
      </c>
      <c r="F138" s="46">
        <f>SUM(F131:F137)</f>
        <v>0</v>
      </c>
      <c r="G138" s="40">
        <f t="shared" si="11"/>
        <v>0</v>
      </c>
      <c r="H138" s="192"/>
      <c r="I138" s="192"/>
      <c r="J138" s="192"/>
      <c r="K138" s="192"/>
      <c r="L138" s="192"/>
      <c r="M138" s="192"/>
      <c r="N138" s="192"/>
    </row>
    <row r="139" spans="2:14" s="37" customFormat="1" x14ac:dyDescent="0.2">
      <c r="B139" s="192"/>
      <c r="C139" s="187"/>
      <c r="D139" s="191"/>
      <c r="E139" s="191"/>
      <c r="F139" s="191"/>
      <c r="G139" s="187"/>
      <c r="H139" s="192"/>
      <c r="I139" s="192"/>
      <c r="J139" s="192"/>
      <c r="K139" s="192"/>
      <c r="L139" s="192"/>
      <c r="M139" s="192"/>
      <c r="N139" s="192"/>
    </row>
    <row r="140" spans="2:14" s="37" customFormat="1" x14ac:dyDescent="0.2">
      <c r="B140" s="398" t="s">
        <v>248</v>
      </c>
      <c r="C140" s="399"/>
      <c r="D140" s="399"/>
      <c r="E140" s="399"/>
      <c r="F140" s="399"/>
      <c r="G140" s="400"/>
      <c r="H140" s="192"/>
      <c r="I140" s="192"/>
      <c r="J140" s="192"/>
      <c r="K140" s="192"/>
      <c r="L140" s="192"/>
      <c r="M140" s="192"/>
      <c r="N140" s="192"/>
    </row>
    <row r="141" spans="2:14" s="37" customFormat="1" x14ac:dyDescent="0.2">
      <c r="B141" s="187"/>
      <c r="C141" s="398" t="s">
        <v>170</v>
      </c>
      <c r="D141" s="399"/>
      <c r="E141" s="399"/>
      <c r="F141" s="399"/>
      <c r="G141" s="400"/>
      <c r="H141" s="192"/>
      <c r="I141" s="192"/>
      <c r="J141" s="192"/>
      <c r="K141" s="192"/>
      <c r="L141" s="192"/>
      <c r="M141" s="192"/>
      <c r="N141" s="192"/>
    </row>
    <row r="142" spans="2:14" s="37" customFormat="1" ht="24" customHeight="1" thickBot="1" x14ac:dyDescent="0.25">
      <c r="B142" s="187"/>
      <c r="C142" s="43" t="s">
        <v>232</v>
      </c>
      <c r="D142" s="44">
        <f>'1) Budget Table'!D141</f>
        <v>0</v>
      </c>
      <c r="E142" s="44">
        <f>'1) Budget Table'!E141</f>
        <v>0</v>
      </c>
      <c r="F142" s="44">
        <f>'1) Budget Table'!F141</f>
        <v>0</v>
      </c>
      <c r="G142" s="45">
        <f>SUM(D142:F142)</f>
        <v>0</v>
      </c>
      <c r="H142" s="192"/>
      <c r="I142" s="192"/>
      <c r="J142" s="192"/>
      <c r="K142" s="192"/>
      <c r="L142" s="192"/>
      <c r="M142" s="192"/>
      <c r="N142" s="192"/>
    </row>
    <row r="143" spans="2:14" s="37" customFormat="1" ht="24.75" customHeight="1" x14ac:dyDescent="0.2">
      <c r="B143" s="187"/>
      <c r="C143" s="41" t="s">
        <v>233</v>
      </c>
      <c r="D143" s="188"/>
      <c r="E143" s="189"/>
      <c r="F143" s="189"/>
      <c r="G143" s="42">
        <f t="shared" ref="G143:G150" si="12">SUM(D143:F143)</f>
        <v>0</v>
      </c>
      <c r="H143" s="192"/>
      <c r="I143" s="192"/>
      <c r="J143" s="192"/>
      <c r="K143" s="192"/>
      <c r="L143" s="192"/>
      <c r="M143" s="192"/>
      <c r="N143" s="192"/>
    </row>
    <row r="144" spans="2:14" s="37" customFormat="1" ht="15.75" customHeight="1" x14ac:dyDescent="0.2">
      <c r="B144" s="187"/>
      <c r="C144" s="32" t="s">
        <v>234</v>
      </c>
      <c r="D144" s="190"/>
      <c r="E144" s="164"/>
      <c r="F144" s="164"/>
      <c r="G144" s="40">
        <f t="shared" si="12"/>
        <v>0</v>
      </c>
      <c r="H144" s="192"/>
      <c r="I144" s="192"/>
      <c r="J144" s="192"/>
      <c r="K144" s="192"/>
      <c r="L144" s="192"/>
      <c r="M144" s="192"/>
      <c r="N144" s="192"/>
    </row>
    <row r="145" spans="2:7" s="37" customFormat="1" ht="15.75" customHeight="1" x14ac:dyDescent="0.2">
      <c r="B145" s="187"/>
      <c r="C145" s="32" t="s">
        <v>235</v>
      </c>
      <c r="D145" s="190"/>
      <c r="E145" s="190"/>
      <c r="F145" s="190"/>
      <c r="G145" s="40">
        <f t="shared" si="12"/>
        <v>0</v>
      </c>
    </row>
    <row r="146" spans="2:7" s="37" customFormat="1" ht="15.75" customHeight="1" x14ac:dyDescent="0.2">
      <c r="B146" s="187"/>
      <c r="C146" s="33" t="s">
        <v>236</v>
      </c>
      <c r="D146" s="190"/>
      <c r="E146" s="190"/>
      <c r="F146" s="190"/>
      <c r="G146" s="40">
        <f t="shared" si="12"/>
        <v>0</v>
      </c>
    </row>
    <row r="147" spans="2:7" s="37" customFormat="1" ht="15.75" customHeight="1" x14ac:dyDescent="0.2">
      <c r="B147" s="187"/>
      <c r="C147" s="32" t="s">
        <v>237</v>
      </c>
      <c r="D147" s="190"/>
      <c r="E147" s="190"/>
      <c r="F147" s="190"/>
      <c r="G147" s="40">
        <f t="shared" si="12"/>
        <v>0</v>
      </c>
    </row>
    <row r="148" spans="2:7" s="37" customFormat="1" ht="15.75" customHeight="1" x14ac:dyDescent="0.2">
      <c r="B148" s="187"/>
      <c r="C148" s="32" t="s">
        <v>238</v>
      </c>
      <c r="D148" s="190"/>
      <c r="E148" s="190"/>
      <c r="F148" s="190"/>
      <c r="G148" s="40">
        <f t="shared" si="12"/>
        <v>0</v>
      </c>
    </row>
    <row r="149" spans="2:7" s="37" customFormat="1" ht="15.75" customHeight="1" x14ac:dyDescent="0.2">
      <c r="B149" s="187"/>
      <c r="C149" s="32" t="s">
        <v>239</v>
      </c>
      <c r="D149" s="190"/>
      <c r="E149" s="190"/>
      <c r="F149" s="190"/>
      <c r="G149" s="40">
        <f t="shared" si="12"/>
        <v>0</v>
      </c>
    </row>
    <row r="150" spans="2:7" s="37" customFormat="1" ht="15.75" customHeight="1" x14ac:dyDescent="0.2">
      <c r="B150" s="187"/>
      <c r="C150" s="36" t="s">
        <v>240</v>
      </c>
      <c r="D150" s="46">
        <f>SUM(D143:D149)</f>
        <v>0</v>
      </c>
      <c r="E150" s="46">
        <f>SUM(E143:E149)</f>
        <v>0</v>
      </c>
      <c r="F150" s="46">
        <f>SUM(F143:F149)</f>
        <v>0</v>
      </c>
      <c r="G150" s="40">
        <f t="shared" si="12"/>
        <v>0</v>
      </c>
    </row>
    <row r="151" spans="2:7" s="35" customFormat="1" ht="15.75" customHeight="1" x14ac:dyDescent="0.2">
      <c r="B151" s="191"/>
      <c r="C151" s="50"/>
      <c r="D151" s="51"/>
      <c r="E151" s="51"/>
      <c r="F151" s="51"/>
      <c r="G151" s="52"/>
    </row>
    <row r="152" spans="2:7" s="37" customFormat="1" ht="15.75" customHeight="1" x14ac:dyDescent="0.2">
      <c r="B152" s="192"/>
      <c r="C152" s="398" t="s">
        <v>179</v>
      </c>
      <c r="D152" s="399"/>
      <c r="E152" s="399"/>
      <c r="F152" s="399"/>
      <c r="G152" s="400"/>
    </row>
    <row r="153" spans="2:7" s="37" customFormat="1" ht="21" customHeight="1" thickBot="1" x14ac:dyDescent="0.25">
      <c r="B153" s="192"/>
      <c r="C153" s="43" t="s">
        <v>232</v>
      </c>
      <c r="D153" s="44">
        <f>'1) Budget Table'!D151</f>
        <v>0</v>
      </c>
      <c r="E153" s="44">
        <f>'1) Budget Table'!E151</f>
        <v>0</v>
      </c>
      <c r="F153" s="44">
        <f>'1) Budget Table'!F151</f>
        <v>0</v>
      </c>
      <c r="G153" s="45">
        <f t="shared" ref="G153:G161" si="13">SUM(D153:F153)</f>
        <v>0</v>
      </c>
    </row>
    <row r="154" spans="2:7" s="37" customFormat="1" ht="15.75" customHeight="1" x14ac:dyDescent="0.2">
      <c r="B154" s="192"/>
      <c r="C154" s="41" t="s">
        <v>233</v>
      </c>
      <c r="D154" s="188"/>
      <c r="E154" s="189"/>
      <c r="F154" s="189"/>
      <c r="G154" s="42">
        <f t="shared" si="13"/>
        <v>0</v>
      </c>
    </row>
    <row r="155" spans="2:7" s="37" customFormat="1" ht="15.75" customHeight="1" x14ac:dyDescent="0.2">
      <c r="B155" s="192"/>
      <c r="C155" s="32" t="s">
        <v>234</v>
      </c>
      <c r="D155" s="190"/>
      <c r="E155" s="164"/>
      <c r="F155" s="164"/>
      <c r="G155" s="40">
        <f t="shared" si="13"/>
        <v>0</v>
      </c>
    </row>
    <row r="156" spans="2:7" s="37" customFormat="1" ht="15.75" customHeight="1" x14ac:dyDescent="0.2">
      <c r="B156" s="192"/>
      <c r="C156" s="32" t="s">
        <v>235</v>
      </c>
      <c r="D156" s="190"/>
      <c r="E156" s="190"/>
      <c r="F156" s="190"/>
      <c r="G156" s="40">
        <f t="shared" si="13"/>
        <v>0</v>
      </c>
    </row>
    <row r="157" spans="2:7" s="37" customFormat="1" ht="15.75" customHeight="1" x14ac:dyDescent="0.2">
      <c r="B157" s="192"/>
      <c r="C157" s="33" t="s">
        <v>236</v>
      </c>
      <c r="D157" s="190"/>
      <c r="E157" s="190"/>
      <c r="F157" s="190"/>
      <c r="G157" s="40">
        <f t="shared" si="13"/>
        <v>0</v>
      </c>
    </row>
    <row r="158" spans="2:7" s="37" customFormat="1" ht="15.75" customHeight="1" x14ac:dyDescent="0.2">
      <c r="B158" s="192"/>
      <c r="C158" s="32" t="s">
        <v>237</v>
      </c>
      <c r="D158" s="190"/>
      <c r="E158" s="190"/>
      <c r="F158" s="190"/>
      <c r="G158" s="40">
        <f t="shared" si="13"/>
        <v>0</v>
      </c>
    </row>
    <row r="159" spans="2:7" s="37" customFormat="1" ht="15.75" customHeight="1" x14ac:dyDescent="0.2">
      <c r="B159" s="192"/>
      <c r="C159" s="32" t="s">
        <v>238</v>
      </c>
      <c r="D159" s="190"/>
      <c r="E159" s="190"/>
      <c r="F159" s="190"/>
      <c r="G159" s="40">
        <f t="shared" si="13"/>
        <v>0</v>
      </c>
    </row>
    <row r="160" spans="2:7" s="37" customFormat="1" ht="15.75" customHeight="1" x14ac:dyDescent="0.2">
      <c r="B160" s="192"/>
      <c r="C160" s="32" t="s">
        <v>239</v>
      </c>
      <c r="D160" s="190"/>
      <c r="E160" s="190"/>
      <c r="F160" s="190"/>
      <c r="G160" s="40">
        <f t="shared" si="13"/>
        <v>0</v>
      </c>
    </row>
    <row r="161" spans="3:7" s="37" customFormat="1" ht="15.75" customHeight="1" x14ac:dyDescent="0.2">
      <c r="C161" s="36" t="s">
        <v>240</v>
      </c>
      <c r="D161" s="46">
        <f>SUM(D154:D160)</f>
        <v>0</v>
      </c>
      <c r="E161" s="46">
        <f>SUM(E154:E160)</f>
        <v>0</v>
      </c>
      <c r="F161" s="46">
        <f>SUM(F154:F160)</f>
        <v>0</v>
      </c>
      <c r="G161" s="40">
        <f t="shared" si="13"/>
        <v>0</v>
      </c>
    </row>
    <row r="162" spans="3:7" s="35" customFormat="1" ht="15.75" customHeight="1" x14ac:dyDescent="0.2">
      <c r="C162" s="50"/>
      <c r="D162" s="51"/>
      <c r="E162" s="51"/>
      <c r="F162" s="51"/>
      <c r="G162" s="52"/>
    </row>
    <row r="163" spans="3:7" s="37" customFormat="1" ht="15.75" customHeight="1" x14ac:dyDescent="0.2">
      <c r="C163" s="398" t="s">
        <v>188</v>
      </c>
      <c r="D163" s="399"/>
      <c r="E163" s="399"/>
      <c r="F163" s="399"/>
      <c r="G163" s="400"/>
    </row>
    <row r="164" spans="3:7" s="37" customFormat="1" ht="19.5" customHeight="1" thickBot="1" x14ac:dyDescent="0.25">
      <c r="C164" s="43" t="s">
        <v>232</v>
      </c>
      <c r="D164" s="44">
        <f>'1) Budget Table'!D161</f>
        <v>0</v>
      </c>
      <c r="E164" s="44">
        <f>'1) Budget Table'!E161</f>
        <v>0</v>
      </c>
      <c r="F164" s="44">
        <f>'1) Budget Table'!F161</f>
        <v>0</v>
      </c>
      <c r="G164" s="45">
        <f t="shared" ref="G164:G172" si="14">SUM(D164:F164)</f>
        <v>0</v>
      </c>
    </row>
    <row r="165" spans="3:7" s="37" customFormat="1" ht="15.75" customHeight="1" x14ac:dyDescent="0.2">
      <c r="C165" s="41" t="s">
        <v>233</v>
      </c>
      <c r="D165" s="188"/>
      <c r="E165" s="189"/>
      <c r="F165" s="189"/>
      <c r="G165" s="42">
        <f t="shared" si="14"/>
        <v>0</v>
      </c>
    </row>
    <row r="166" spans="3:7" s="37" customFormat="1" ht="15.75" customHeight="1" x14ac:dyDescent="0.2">
      <c r="C166" s="32" t="s">
        <v>234</v>
      </c>
      <c r="D166" s="190"/>
      <c r="E166" s="164"/>
      <c r="F166" s="164"/>
      <c r="G166" s="40">
        <f t="shared" si="14"/>
        <v>0</v>
      </c>
    </row>
    <row r="167" spans="3:7" s="37" customFormat="1" ht="15.75" customHeight="1" x14ac:dyDescent="0.2">
      <c r="C167" s="32" t="s">
        <v>235</v>
      </c>
      <c r="D167" s="190"/>
      <c r="E167" s="190"/>
      <c r="F167" s="190"/>
      <c r="G167" s="40">
        <f t="shared" si="14"/>
        <v>0</v>
      </c>
    </row>
    <row r="168" spans="3:7" s="37" customFormat="1" ht="15.75" customHeight="1" x14ac:dyDescent="0.2">
      <c r="C168" s="33" t="s">
        <v>236</v>
      </c>
      <c r="D168" s="190"/>
      <c r="E168" s="190"/>
      <c r="F168" s="190"/>
      <c r="G168" s="40">
        <f t="shared" si="14"/>
        <v>0</v>
      </c>
    </row>
    <row r="169" spans="3:7" s="37" customFormat="1" ht="15.75" customHeight="1" x14ac:dyDescent="0.2">
      <c r="C169" s="32" t="s">
        <v>237</v>
      </c>
      <c r="D169" s="190"/>
      <c r="E169" s="190"/>
      <c r="F169" s="190"/>
      <c r="G169" s="40">
        <f t="shared" si="14"/>
        <v>0</v>
      </c>
    </row>
    <row r="170" spans="3:7" s="37" customFormat="1" ht="15.75" customHeight="1" x14ac:dyDescent="0.2">
      <c r="C170" s="32" t="s">
        <v>238</v>
      </c>
      <c r="D170" s="190"/>
      <c r="E170" s="190"/>
      <c r="F170" s="190"/>
      <c r="G170" s="40">
        <f t="shared" si="14"/>
        <v>0</v>
      </c>
    </row>
    <row r="171" spans="3:7" s="37" customFormat="1" ht="15.75" customHeight="1" x14ac:dyDescent="0.2">
      <c r="C171" s="32" t="s">
        <v>239</v>
      </c>
      <c r="D171" s="190"/>
      <c r="E171" s="190"/>
      <c r="F171" s="190"/>
      <c r="G171" s="40">
        <f t="shared" si="14"/>
        <v>0</v>
      </c>
    </row>
    <row r="172" spans="3:7" s="37" customFormat="1" ht="15.75" customHeight="1" x14ac:dyDescent="0.2">
      <c r="C172" s="36" t="s">
        <v>240</v>
      </c>
      <c r="D172" s="46">
        <f>SUM(D165:D171)</f>
        <v>0</v>
      </c>
      <c r="E172" s="46">
        <f>SUM(E165:E171)</f>
        <v>0</v>
      </c>
      <c r="F172" s="46">
        <f>SUM(F165:F171)</f>
        <v>0</v>
      </c>
      <c r="G172" s="40">
        <f t="shared" si="14"/>
        <v>0</v>
      </c>
    </row>
    <row r="173" spans="3:7" s="35" customFormat="1" ht="15.75" customHeight="1" x14ac:dyDescent="0.2">
      <c r="C173" s="50"/>
      <c r="D173" s="51"/>
      <c r="E173" s="51"/>
      <c r="F173" s="51"/>
      <c r="G173" s="52"/>
    </row>
    <row r="174" spans="3:7" s="37" customFormat="1" ht="15.75" customHeight="1" x14ac:dyDescent="0.2">
      <c r="C174" s="398" t="s">
        <v>197</v>
      </c>
      <c r="D174" s="399"/>
      <c r="E174" s="399"/>
      <c r="F174" s="399"/>
      <c r="G174" s="400"/>
    </row>
    <row r="175" spans="3:7" s="37" customFormat="1" ht="22.5" customHeight="1" thickBot="1" x14ac:dyDescent="0.25">
      <c r="C175" s="43" t="s">
        <v>232</v>
      </c>
      <c r="D175" s="44">
        <f>'1) Budget Table'!D171</f>
        <v>0</v>
      </c>
      <c r="E175" s="44">
        <f>'1) Budget Table'!E171</f>
        <v>0</v>
      </c>
      <c r="F175" s="44">
        <f>'1) Budget Table'!F171</f>
        <v>0</v>
      </c>
      <c r="G175" s="45">
        <f t="shared" ref="G175:G183" si="15">SUM(D175:F175)</f>
        <v>0</v>
      </c>
    </row>
    <row r="176" spans="3:7" s="37" customFormat="1" ht="15.75" customHeight="1" x14ac:dyDescent="0.2">
      <c r="C176" s="41" t="s">
        <v>233</v>
      </c>
      <c r="D176" s="188"/>
      <c r="E176" s="189"/>
      <c r="F176" s="189"/>
      <c r="G176" s="42">
        <f t="shared" si="15"/>
        <v>0</v>
      </c>
    </row>
    <row r="177" spans="3:7" s="37" customFormat="1" ht="15.75" customHeight="1" x14ac:dyDescent="0.2">
      <c r="C177" s="32" t="s">
        <v>234</v>
      </c>
      <c r="D177" s="190"/>
      <c r="E177" s="164"/>
      <c r="F177" s="164"/>
      <c r="G177" s="40">
        <f t="shared" si="15"/>
        <v>0</v>
      </c>
    </row>
    <row r="178" spans="3:7" s="37" customFormat="1" ht="15.75" customHeight="1" x14ac:dyDescent="0.2">
      <c r="C178" s="32" t="s">
        <v>235</v>
      </c>
      <c r="D178" s="190"/>
      <c r="E178" s="190"/>
      <c r="F178" s="190"/>
      <c r="G178" s="40">
        <f t="shared" si="15"/>
        <v>0</v>
      </c>
    </row>
    <row r="179" spans="3:7" s="37" customFormat="1" ht="15.75" customHeight="1" x14ac:dyDescent="0.2">
      <c r="C179" s="33" t="s">
        <v>236</v>
      </c>
      <c r="D179" s="190"/>
      <c r="E179" s="190"/>
      <c r="F179" s="190"/>
      <c r="G179" s="40">
        <f t="shared" si="15"/>
        <v>0</v>
      </c>
    </row>
    <row r="180" spans="3:7" s="37" customFormat="1" ht="15.75" customHeight="1" x14ac:dyDescent="0.2">
      <c r="C180" s="32" t="s">
        <v>237</v>
      </c>
      <c r="D180" s="190"/>
      <c r="E180" s="190"/>
      <c r="F180" s="190"/>
      <c r="G180" s="40">
        <f t="shared" si="15"/>
        <v>0</v>
      </c>
    </row>
    <row r="181" spans="3:7" s="37" customFormat="1" ht="15.75" customHeight="1" x14ac:dyDescent="0.2">
      <c r="C181" s="32" t="s">
        <v>238</v>
      </c>
      <c r="D181" s="190"/>
      <c r="E181" s="190"/>
      <c r="F181" s="190"/>
      <c r="G181" s="40">
        <f t="shared" si="15"/>
        <v>0</v>
      </c>
    </row>
    <row r="182" spans="3:7" s="37" customFormat="1" ht="15.75" customHeight="1" x14ac:dyDescent="0.2">
      <c r="C182" s="32" t="s">
        <v>239</v>
      </c>
      <c r="D182" s="190"/>
      <c r="E182" s="190"/>
      <c r="F182" s="190"/>
      <c r="G182" s="40">
        <f t="shared" si="15"/>
        <v>0</v>
      </c>
    </row>
    <row r="183" spans="3:7" s="37" customFormat="1" ht="15.75" customHeight="1" x14ac:dyDescent="0.2">
      <c r="C183" s="36" t="s">
        <v>240</v>
      </c>
      <c r="D183" s="46">
        <f>SUM(D176:D182)</f>
        <v>0</v>
      </c>
      <c r="E183" s="46">
        <f>SUM(E176:E182)</f>
        <v>0</v>
      </c>
      <c r="F183" s="46">
        <f>SUM(F176:F182)</f>
        <v>0</v>
      </c>
      <c r="G183" s="40">
        <f t="shared" si="15"/>
        <v>0</v>
      </c>
    </row>
    <row r="184" spans="3:7" s="37" customFormat="1" ht="15.75" customHeight="1" x14ac:dyDescent="0.2">
      <c r="C184" s="187"/>
      <c r="D184" s="191"/>
      <c r="E184" s="191"/>
      <c r="F184" s="191"/>
      <c r="G184" s="187"/>
    </row>
    <row r="185" spans="3:7" s="37" customFormat="1" ht="15.75" customHeight="1" x14ac:dyDescent="0.2">
      <c r="C185" s="398" t="s">
        <v>249</v>
      </c>
      <c r="D185" s="399"/>
      <c r="E185" s="399"/>
      <c r="F185" s="399"/>
      <c r="G185" s="400"/>
    </row>
    <row r="186" spans="3:7" s="37" customFormat="1" ht="19.5" customHeight="1" thickBot="1" x14ac:dyDescent="0.25">
      <c r="C186" s="43" t="s">
        <v>250</v>
      </c>
      <c r="D186" s="44">
        <f>'1) Budget Table'!D178</f>
        <v>438200</v>
      </c>
      <c r="E186" s="44">
        <f>'1) Budget Table'!E178</f>
        <v>235000</v>
      </c>
      <c r="F186" s="44">
        <f>'1) Budget Table'!F178</f>
        <v>235000</v>
      </c>
      <c r="G186" s="45">
        <f t="shared" ref="G186:G194" si="16">SUM(D186:F186)</f>
        <v>908200</v>
      </c>
    </row>
    <row r="187" spans="3:7" s="37" customFormat="1" ht="15.75" customHeight="1" x14ac:dyDescent="0.2">
      <c r="C187" s="41" t="s">
        <v>233</v>
      </c>
      <c r="D187" s="188">
        <v>193200</v>
      </c>
      <c r="E187" s="189">
        <v>160000</v>
      </c>
      <c r="F187" s="189">
        <v>160000</v>
      </c>
      <c r="G187" s="42">
        <f t="shared" si="16"/>
        <v>513200</v>
      </c>
    </row>
    <row r="188" spans="3:7" s="37" customFormat="1" ht="15.75" customHeight="1" x14ac:dyDescent="0.2">
      <c r="C188" s="32" t="s">
        <v>234</v>
      </c>
      <c r="D188" s="190"/>
      <c r="E188" s="164"/>
      <c r="F188" s="164"/>
      <c r="G188" s="40">
        <f t="shared" si="16"/>
        <v>0</v>
      </c>
    </row>
    <row r="189" spans="3:7" s="37" customFormat="1" ht="15.75" customHeight="1" x14ac:dyDescent="0.2">
      <c r="C189" s="32" t="s">
        <v>235</v>
      </c>
      <c r="D189" s="190"/>
      <c r="E189" s="190"/>
      <c r="F189" s="190"/>
      <c r="G189" s="40">
        <f t="shared" si="16"/>
        <v>0</v>
      </c>
    </row>
    <row r="190" spans="3:7" s="37" customFormat="1" ht="15.75" customHeight="1" x14ac:dyDescent="0.2">
      <c r="C190" s="33" t="s">
        <v>236</v>
      </c>
      <c r="D190" s="190"/>
      <c r="E190" s="190"/>
      <c r="F190" s="190"/>
      <c r="G190" s="40">
        <f t="shared" si="16"/>
        <v>0</v>
      </c>
    </row>
    <row r="191" spans="3:7" s="37" customFormat="1" ht="15.75" customHeight="1" x14ac:dyDescent="0.2">
      <c r="C191" s="32" t="s">
        <v>237</v>
      </c>
      <c r="D191" s="190"/>
      <c r="E191" s="190"/>
      <c r="F191" s="190"/>
      <c r="G191" s="40">
        <f t="shared" si="16"/>
        <v>0</v>
      </c>
    </row>
    <row r="192" spans="3:7" s="37" customFormat="1" ht="15.75" customHeight="1" x14ac:dyDescent="0.2">
      <c r="C192" s="32" t="s">
        <v>238</v>
      </c>
      <c r="D192" s="190"/>
      <c r="E192" s="190"/>
      <c r="F192" s="190">
        <v>45000</v>
      </c>
      <c r="G192" s="40">
        <f t="shared" si="16"/>
        <v>45000</v>
      </c>
    </row>
    <row r="193" spans="3:13" s="37" customFormat="1" ht="15.75" customHeight="1" x14ac:dyDescent="0.2">
      <c r="C193" s="32" t="s">
        <v>239</v>
      </c>
      <c r="D193" s="190">
        <v>245000</v>
      </c>
      <c r="E193" s="190">
        <v>75000</v>
      </c>
      <c r="F193" s="190">
        <v>30000</v>
      </c>
      <c r="G193" s="40">
        <f t="shared" si="16"/>
        <v>350000</v>
      </c>
      <c r="H193" s="192"/>
      <c r="I193" s="192"/>
      <c r="J193" s="192"/>
      <c r="K193" s="192"/>
      <c r="L193" s="192"/>
      <c r="M193" s="192"/>
    </row>
    <row r="194" spans="3:13" s="37" customFormat="1" ht="15.75" customHeight="1" x14ac:dyDescent="0.2">
      <c r="C194" s="36" t="s">
        <v>240</v>
      </c>
      <c r="D194" s="46">
        <f>SUM(D187:D193)</f>
        <v>438200</v>
      </c>
      <c r="E194" s="46">
        <f>SUM(E187:E193)</f>
        <v>235000</v>
      </c>
      <c r="F194" s="46">
        <f>SUM(F187:F193)</f>
        <v>235000</v>
      </c>
      <c r="G194" s="40">
        <f t="shared" si="16"/>
        <v>908200</v>
      </c>
      <c r="H194" s="192"/>
      <c r="I194" s="192"/>
      <c r="J194" s="192"/>
      <c r="K194" s="192"/>
      <c r="L194" s="192"/>
      <c r="M194" s="192"/>
    </row>
    <row r="195" spans="3:13" s="37" customFormat="1" ht="15.75" customHeight="1" thickBot="1" x14ac:dyDescent="0.25">
      <c r="C195" s="187"/>
      <c r="D195" s="191"/>
      <c r="E195" s="191"/>
      <c r="F195" s="191"/>
      <c r="G195" s="187"/>
      <c r="H195" s="192"/>
      <c r="I195" s="192"/>
      <c r="J195" s="192"/>
      <c r="K195" s="192"/>
      <c r="L195" s="192"/>
      <c r="M195" s="192"/>
    </row>
    <row r="196" spans="3:13" s="37" customFormat="1" ht="19.5" customHeight="1" thickBot="1" x14ac:dyDescent="0.25">
      <c r="C196" s="405" t="s">
        <v>213</v>
      </c>
      <c r="D196" s="406"/>
      <c r="E196" s="406"/>
      <c r="F196" s="406"/>
      <c r="G196" s="407"/>
      <c r="H196" s="192"/>
      <c r="I196" s="192"/>
      <c r="J196" s="192"/>
      <c r="K196" s="192"/>
      <c r="L196" s="192"/>
      <c r="M196" s="192"/>
    </row>
    <row r="197" spans="3:13" s="37" customFormat="1" ht="19.5" customHeight="1" x14ac:dyDescent="0.2">
      <c r="C197" s="113"/>
      <c r="D197" s="401" t="str">
        <f>'1) Budget Table'!D4</f>
        <v>UNDP</v>
      </c>
      <c r="E197" s="401" t="str">
        <f>'1) Budget Table'!E4</f>
        <v>UN Women</v>
      </c>
      <c r="F197" s="401" t="str">
        <f>'1) Budget Table'!F4</f>
        <v>UNESCO</v>
      </c>
      <c r="G197" s="403" t="s">
        <v>213</v>
      </c>
      <c r="H197" s="192"/>
      <c r="I197" s="192"/>
      <c r="J197" s="192"/>
      <c r="K197" s="192"/>
      <c r="L197" s="192"/>
      <c r="M197" s="192"/>
    </row>
    <row r="198" spans="3:13" s="37" customFormat="1" ht="19.5" customHeight="1" x14ac:dyDescent="0.2">
      <c r="C198" s="113"/>
      <c r="D198" s="402"/>
      <c r="E198" s="402"/>
      <c r="F198" s="402"/>
      <c r="G198" s="404"/>
      <c r="H198" s="192"/>
      <c r="I198" s="192"/>
      <c r="J198" s="192"/>
      <c r="K198" s="192"/>
      <c r="L198" s="192"/>
      <c r="M198" s="192"/>
    </row>
    <row r="199" spans="3:13" s="37" customFormat="1" ht="19.5" customHeight="1" x14ac:dyDescent="0.2">
      <c r="C199" s="107" t="s">
        <v>233</v>
      </c>
      <c r="D199" s="193">
        <f>SUM(D176,D165,D154,D143,D131,D120,D109,D98,D86,D75,D64,D53,D41,D30,D19,D8,D187)</f>
        <v>263200</v>
      </c>
      <c r="E199" s="193">
        <f>SUM(E176,E165,E154,E143,E131,E120,E109,E98,E86,E75,E64,E53,E41,E30,E19,E8,E187)</f>
        <v>160000</v>
      </c>
      <c r="F199" s="193">
        <f t="shared" ref="F199" si="17">SUM(F176,F165,F154,F143,F131,F120,F109,F98,F86,F75,F64,F53,F41,F30,F19,F8,F187)</f>
        <v>207000</v>
      </c>
      <c r="G199" s="110">
        <f t="shared" ref="G199:G206" si="18">SUM(D199:F199)</f>
        <v>630200</v>
      </c>
      <c r="H199" s="192"/>
      <c r="I199" s="192"/>
      <c r="J199" s="192"/>
      <c r="K199" s="192"/>
      <c r="L199" s="192"/>
      <c r="M199" s="192"/>
    </row>
    <row r="200" spans="3:13" s="37" customFormat="1" ht="34.5" customHeight="1" x14ac:dyDescent="0.2">
      <c r="C200" s="107" t="s">
        <v>234</v>
      </c>
      <c r="D200" s="193">
        <f>SUM(D177,D166,D155,D144,D132,D121,D110,D99,D87,D76,D65,D54,D42,D31,D20,D9,D188)</f>
        <v>210000</v>
      </c>
      <c r="E200" s="193">
        <f t="shared" ref="E200:F200" si="19">SUM(E177,E166,E155,E144,E132,E121,E110,E99,E87,E76,E65,E54,E42,E31,E20,E9,E188)</f>
        <v>30000</v>
      </c>
      <c r="F200" s="193">
        <f t="shared" si="19"/>
        <v>30000</v>
      </c>
      <c r="G200" s="111">
        <f t="shared" si="18"/>
        <v>270000</v>
      </c>
      <c r="H200" s="192"/>
      <c r="I200" s="192"/>
      <c r="J200" s="192"/>
      <c r="K200" s="192"/>
      <c r="L200" s="192"/>
      <c r="M200" s="192"/>
    </row>
    <row r="201" spans="3:13" s="37" customFormat="1" ht="48" customHeight="1" x14ac:dyDescent="0.2">
      <c r="C201" s="107" t="s">
        <v>235</v>
      </c>
      <c r="D201" s="193">
        <f t="shared" ref="D201:F205" si="20">SUM(D178,D167,D156,D145,D133,D122,D111,D100,D88,D77,D66,D55,D43,D32,D21,D10,D189)</f>
        <v>55000</v>
      </c>
      <c r="E201" s="193">
        <f t="shared" si="20"/>
        <v>35000</v>
      </c>
      <c r="F201" s="193">
        <f t="shared" si="20"/>
        <v>60000</v>
      </c>
      <c r="G201" s="111">
        <f t="shared" si="18"/>
        <v>150000</v>
      </c>
      <c r="H201" s="192"/>
      <c r="I201" s="192"/>
      <c r="J201" s="192"/>
      <c r="K201" s="192"/>
      <c r="L201" s="192"/>
      <c r="M201" s="192"/>
    </row>
    <row r="202" spans="3:13" s="37" customFormat="1" ht="33" customHeight="1" x14ac:dyDescent="0.2">
      <c r="C202" s="109" t="s">
        <v>236</v>
      </c>
      <c r="D202" s="193">
        <f t="shared" si="20"/>
        <v>646000</v>
      </c>
      <c r="E202" s="193">
        <f t="shared" si="20"/>
        <v>615000</v>
      </c>
      <c r="F202" s="193">
        <f t="shared" si="20"/>
        <v>300663.73</v>
      </c>
      <c r="G202" s="111">
        <f t="shared" si="18"/>
        <v>1561663.73</v>
      </c>
      <c r="H202" s="192"/>
      <c r="I202" s="192"/>
      <c r="J202" s="192"/>
      <c r="K202" s="192"/>
      <c r="L202" s="192"/>
      <c r="M202" s="192"/>
    </row>
    <row r="203" spans="3:13" s="37" customFormat="1" ht="21" customHeight="1" x14ac:dyDescent="0.2">
      <c r="C203" s="107" t="s">
        <v>237</v>
      </c>
      <c r="D203" s="193">
        <f t="shared" si="20"/>
        <v>205000</v>
      </c>
      <c r="E203" s="193">
        <f t="shared" si="20"/>
        <v>96496</v>
      </c>
      <c r="F203" s="193">
        <f t="shared" si="20"/>
        <v>50000</v>
      </c>
      <c r="G203" s="111">
        <f t="shared" si="18"/>
        <v>351496</v>
      </c>
      <c r="H203" s="171"/>
      <c r="I203" s="171"/>
      <c r="J203" s="171"/>
      <c r="K203" s="171"/>
      <c r="L203" s="171"/>
      <c r="M203" s="194"/>
    </row>
    <row r="204" spans="3:13" s="37" customFormat="1" ht="39.75" customHeight="1" x14ac:dyDescent="0.2">
      <c r="C204" s="107" t="s">
        <v>238</v>
      </c>
      <c r="D204" s="193">
        <f t="shared" si="20"/>
        <v>245000</v>
      </c>
      <c r="E204" s="193">
        <f t="shared" si="20"/>
        <v>110000</v>
      </c>
      <c r="F204" s="193">
        <f t="shared" si="20"/>
        <v>45000</v>
      </c>
      <c r="G204" s="111">
        <f t="shared" si="18"/>
        <v>400000</v>
      </c>
      <c r="H204" s="171"/>
      <c r="I204" s="171"/>
      <c r="J204" s="171"/>
      <c r="K204" s="171"/>
      <c r="L204" s="171"/>
      <c r="M204" s="194"/>
    </row>
    <row r="205" spans="3:13" s="37" customFormat="1" ht="23.25" customHeight="1" x14ac:dyDescent="0.2">
      <c r="C205" s="107" t="s">
        <v>239</v>
      </c>
      <c r="D205" s="195">
        <f t="shared" si="20"/>
        <v>245000</v>
      </c>
      <c r="E205" s="195">
        <f t="shared" si="20"/>
        <v>75000</v>
      </c>
      <c r="F205" s="195">
        <f t="shared" si="20"/>
        <v>55000</v>
      </c>
      <c r="G205" s="111">
        <f t="shared" si="18"/>
        <v>375000</v>
      </c>
      <c r="H205" s="171"/>
      <c r="I205" s="171"/>
      <c r="J205" s="171"/>
      <c r="K205" s="171"/>
      <c r="L205" s="171"/>
      <c r="M205" s="194"/>
    </row>
    <row r="206" spans="3:13" s="37" customFormat="1" ht="22.5" customHeight="1" x14ac:dyDescent="0.2">
      <c r="C206" s="196" t="s">
        <v>251</v>
      </c>
      <c r="D206" s="197">
        <f>SUM(D199:D205)</f>
        <v>1869200</v>
      </c>
      <c r="E206" s="197">
        <f>SUM(E199:E205)</f>
        <v>1121496</v>
      </c>
      <c r="F206" s="197">
        <f>SUM(F199:F205)</f>
        <v>747663.73</v>
      </c>
      <c r="G206" s="198">
        <f t="shared" si="18"/>
        <v>3738359.73</v>
      </c>
      <c r="H206" s="171"/>
      <c r="I206" s="171"/>
      <c r="J206" s="171"/>
      <c r="K206" s="171"/>
      <c r="L206" s="171"/>
      <c r="M206" s="194"/>
    </row>
    <row r="207" spans="3:13" s="37" customFormat="1" ht="26.25" customHeight="1" thickBot="1" x14ac:dyDescent="0.25">
      <c r="C207" s="199" t="s">
        <v>252</v>
      </c>
      <c r="D207" s="200">
        <f>D206*0.07</f>
        <v>130844.00000000001</v>
      </c>
      <c r="E207" s="200">
        <f t="shared" ref="E207:G207" si="21">E206*0.07</f>
        <v>78504.72</v>
      </c>
      <c r="F207" s="200">
        <f t="shared" si="21"/>
        <v>52336.4611</v>
      </c>
      <c r="G207" s="201">
        <f t="shared" si="21"/>
        <v>261685.18110000002</v>
      </c>
      <c r="H207" s="18"/>
      <c r="I207" s="18"/>
      <c r="J207" s="18"/>
      <c r="K207" s="18"/>
      <c r="L207" s="202"/>
      <c r="M207" s="191"/>
    </row>
    <row r="208" spans="3:13" s="37" customFormat="1" ht="23.25" customHeight="1" thickBot="1" x14ac:dyDescent="0.25">
      <c r="C208" s="97" t="s">
        <v>253</v>
      </c>
      <c r="D208" s="98">
        <f>SUM(D206:D207)</f>
        <v>2000044</v>
      </c>
      <c r="E208" s="98">
        <f t="shared" ref="E208:G208" si="22">SUM(E206:E207)</f>
        <v>1200000.72</v>
      </c>
      <c r="F208" s="98">
        <f t="shared" si="22"/>
        <v>800000.19109999994</v>
      </c>
      <c r="G208" s="55">
        <f t="shared" si="22"/>
        <v>4000044.9111000001</v>
      </c>
      <c r="H208" s="18"/>
      <c r="I208" s="18"/>
      <c r="J208" s="18"/>
      <c r="K208" s="18"/>
      <c r="L208" s="202"/>
      <c r="M208" s="191"/>
    </row>
    <row r="209" spans="3:14" ht="15.75" customHeight="1" x14ac:dyDescent="0.2">
      <c r="C209" s="187"/>
      <c r="D209" s="191"/>
      <c r="E209" s="191"/>
      <c r="F209" s="191"/>
      <c r="G209" s="187"/>
      <c r="H209" s="187"/>
      <c r="I209" s="187"/>
      <c r="J209" s="187"/>
      <c r="K209" s="187"/>
      <c r="L209" s="38"/>
      <c r="M209" s="187"/>
      <c r="N209" s="192"/>
    </row>
    <row r="210" spans="3:14" ht="15.75" customHeight="1" x14ac:dyDescent="0.2">
      <c r="C210" s="187"/>
      <c r="D210" s="191"/>
      <c r="E210" s="191"/>
      <c r="F210" s="191"/>
      <c r="G210" s="187"/>
      <c r="H210" s="208"/>
      <c r="I210" s="208"/>
      <c r="J210" s="187"/>
      <c r="K210" s="187"/>
      <c r="L210" s="38"/>
      <c r="M210" s="187"/>
      <c r="N210" s="192"/>
    </row>
    <row r="211" spans="3:14" ht="15.75" customHeight="1" x14ac:dyDescent="0.2">
      <c r="C211" s="187"/>
      <c r="D211" s="191"/>
      <c r="E211" s="191"/>
      <c r="F211" s="191"/>
      <c r="G211" s="187"/>
      <c r="H211" s="208"/>
      <c r="I211" s="208"/>
      <c r="J211" s="187"/>
      <c r="K211" s="187"/>
      <c r="L211" s="192"/>
      <c r="M211" s="187"/>
      <c r="N211" s="192"/>
    </row>
    <row r="212" spans="3:14" ht="40.5" customHeight="1" x14ac:dyDescent="0.2">
      <c r="C212" s="187"/>
      <c r="D212" s="191"/>
      <c r="E212" s="191"/>
      <c r="F212" s="191"/>
      <c r="G212" s="187"/>
      <c r="H212" s="208"/>
      <c r="I212" s="208"/>
      <c r="J212" s="187"/>
      <c r="K212" s="187"/>
      <c r="L212" s="39"/>
      <c r="M212" s="187"/>
      <c r="N212" s="192"/>
    </row>
    <row r="213" spans="3:14" ht="24.75" customHeight="1" x14ac:dyDescent="0.2">
      <c r="C213" s="187"/>
      <c r="D213" s="191"/>
      <c r="E213" s="191"/>
      <c r="F213" s="191"/>
      <c r="G213" s="187"/>
      <c r="H213" s="208"/>
      <c r="I213" s="208"/>
      <c r="J213" s="187"/>
      <c r="K213" s="187"/>
      <c r="L213" s="39"/>
      <c r="M213" s="187"/>
      <c r="N213" s="192"/>
    </row>
    <row r="214" spans="3:14" ht="41.25" customHeight="1" x14ac:dyDescent="0.2">
      <c r="C214" s="187"/>
      <c r="D214" s="191"/>
      <c r="E214" s="191"/>
      <c r="F214" s="191"/>
      <c r="G214" s="187"/>
      <c r="H214" s="203"/>
      <c r="I214" s="208"/>
      <c r="J214" s="187"/>
      <c r="K214" s="187"/>
      <c r="L214" s="39"/>
      <c r="M214" s="187"/>
      <c r="N214" s="192"/>
    </row>
    <row r="215" spans="3:14" ht="51.75" customHeight="1" x14ac:dyDescent="0.2">
      <c r="C215" s="187"/>
      <c r="D215" s="191"/>
      <c r="E215" s="191"/>
      <c r="F215" s="191"/>
      <c r="G215" s="187"/>
      <c r="H215" s="203"/>
      <c r="I215" s="208"/>
      <c r="J215" s="187"/>
      <c r="K215" s="187"/>
      <c r="L215" s="39"/>
      <c r="M215" s="187"/>
      <c r="N215" s="187"/>
    </row>
    <row r="216" spans="3:14" ht="42" customHeight="1" x14ac:dyDescent="0.2">
      <c r="C216" s="187"/>
      <c r="D216" s="191"/>
      <c r="E216" s="191"/>
      <c r="F216" s="191"/>
      <c r="G216" s="187"/>
      <c r="H216" s="208"/>
      <c r="I216" s="208"/>
      <c r="J216" s="187"/>
      <c r="K216" s="187"/>
      <c r="L216" s="39"/>
      <c r="M216" s="187"/>
      <c r="N216" s="187"/>
    </row>
    <row r="217" spans="3:14" s="35" customFormat="1" ht="42" customHeight="1" x14ac:dyDescent="0.2">
      <c r="C217" s="187"/>
      <c r="D217" s="191"/>
      <c r="E217" s="191"/>
      <c r="F217" s="191"/>
      <c r="G217" s="187"/>
      <c r="H217" s="192"/>
      <c r="I217" s="208"/>
      <c r="J217" s="187"/>
      <c r="K217" s="187"/>
      <c r="L217" s="39"/>
      <c r="M217" s="187"/>
      <c r="N217" s="191"/>
    </row>
    <row r="218" spans="3:14" s="35" customFormat="1" ht="42" customHeight="1" x14ac:dyDescent="0.2">
      <c r="C218" s="187"/>
      <c r="D218" s="191"/>
      <c r="E218" s="191"/>
      <c r="F218" s="191"/>
      <c r="G218" s="187"/>
      <c r="H218" s="187"/>
      <c r="I218" s="208"/>
      <c r="J218" s="187"/>
      <c r="K218" s="187"/>
      <c r="L218" s="187"/>
      <c r="M218" s="187"/>
      <c r="N218" s="191"/>
    </row>
    <row r="219" spans="3:14" s="35" customFormat="1" ht="63.75" customHeight="1" x14ac:dyDescent="0.2">
      <c r="C219" s="187"/>
      <c r="D219" s="191"/>
      <c r="E219" s="191"/>
      <c r="F219" s="191"/>
      <c r="G219" s="187"/>
      <c r="H219" s="187"/>
      <c r="I219" s="38"/>
      <c r="J219" s="192"/>
      <c r="K219" s="192"/>
      <c r="L219" s="187"/>
      <c r="M219" s="187"/>
      <c r="N219" s="191"/>
    </row>
    <row r="220" spans="3:14" s="35" customFormat="1" ht="42" customHeight="1" x14ac:dyDescent="0.2">
      <c r="C220" s="187"/>
      <c r="D220" s="191"/>
      <c r="E220" s="191"/>
      <c r="F220" s="191"/>
      <c r="G220" s="187"/>
      <c r="H220" s="187"/>
      <c r="I220" s="187"/>
      <c r="J220" s="187"/>
      <c r="K220" s="187"/>
      <c r="L220" s="187"/>
      <c r="M220" s="38"/>
      <c r="N220" s="191"/>
    </row>
    <row r="221" spans="3:14" ht="23.25" customHeight="1" x14ac:dyDescent="0.2">
      <c r="C221" s="187"/>
      <c r="D221" s="191"/>
      <c r="E221" s="191"/>
      <c r="F221" s="191"/>
      <c r="G221" s="187"/>
      <c r="H221" s="187"/>
      <c r="I221" s="187"/>
      <c r="J221" s="187"/>
      <c r="K221" s="187"/>
      <c r="L221" s="187"/>
      <c r="M221" s="187"/>
      <c r="N221" s="187"/>
    </row>
    <row r="222" spans="3:14" ht="27.75" customHeight="1" x14ac:dyDescent="0.2">
      <c r="C222" s="187"/>
      <c r="D222" s="191"/>
      <c r="E222" s="191"/>
      <c r="F222" s="191"/>
      <c r="G222" s="187"/>
      <c r="H222" s="187"/>
      <c r="I222" s="187"/>
      <c r="J222" s="187"/>
      <c r="K222" s="187"/>
      <c r="L222" s="192"/>
      <c r="M222" s="187"/>
      <c r="N222" s="187"/>
    </row>
    <row r="223" spans="3:14" ht="55.5" customHeight="1" x14ac:dyDescent="0.2">
      <c r="C223" s="187"/>
      <c r="D223" s="191"/>
      <c r="E223" s="191"/>
      <c r="F223" s="191"/>
      <c r="G223" s="187"/>
      <c r="H223" s="187"/>
      <c r="I223" s="187"/>
      <c r="J223" s="187"/>
      <c r="K223" s="187"/>
      <c r="L223" s="187"/>
      <c r="M223" s="187"/>
      <c r="N223" s="187"/>
    </row>
    <row r="224" spans="3:14" ht="57.75" customHeight="1" x14ac:dyDescent="0.2">
      <c r="C224" s="187"/>
      <c r="D224" s="191"/>
      <c r="E224" s="191"/>
      <c r="F224" s="191"/>
      <c r="G224" s="187"/>
      <c r="H224" s="187"/>
      <c r="I224" s="187"/>
      <c r="J224" s="187"/>
      <c r="K224" s="187"/>
      <c r="L224" s="187"/>
      <c r="M224" s="192"/>
      <c r="N224" s="187"/>
    </row>
    <row r="225" spans="3:14" ht="21.75" customHeight="1" x14ac:dyDescent="0.2">
      <c r="C225" s="187"/>
      <c r="D225" s="191"/>
      <c r="E225" s="191"/>
      <c r="F225" s="191"/>
      <c r="G225" s="187"/>
      <c r="H225" s="187"/>
      <c r="I225" s="187"/>
      <c r="J225" s="187"/>
      <c r="K225" s="187"/>
      <c r="L225" s="187"/>
      <c r="M225" s="187"/>
      <c r="N225" s="187"/>
    </row>
    <row r="226" spans="3:14" ht="49.5" customHeight="1" x14ac:dyDescent="0.2">
      <c r="C226" s="187"/>
      <c r="D226" s="191"/>
      <c r="E226" s="191"/>
      <c r="F226" s="191"/>
      <c r="G226" s="187"/>
      <c r="H226" s="187"/>
      <c r="I226" s="187"/>
      <c r="J226" s="187"/>
      <c r="K226" s="187"/>
      <c r="L226" s="187"/>
      <c r="M226" s="187"/>
      <c r="N226" s="187"/>
    </row>
    <row r="227" spans="3:14" ht="28.5" customHeight="1" x14ac:dyDescent="0.2">
      <c r="C227" s="187"/>
      <c r="D227" s="191"/>
      <c r="E227" s="191"/>
      <c r="F227" s="191"/>
      <c r="G227" s="187"/>
      <c r="H227" s="187"/>
      <c r="I227" s="187"/>
      <c r="J227" s="187"/>
      <c r="K227" s="187"/>
      <c r="L227" s="187"/>
      <c r="M227" s="187"/>
      <c r="N227" s="187"/>
    </row>
    <row r="228" spans="3:14" ht="28.5" customHeight="1" x14ac:dyDescent="0.2">
      <c r="C228" s="187"/>
      <c r="D228" s="191"/>
      <c r="E228" s="191"/>
      <c r="F228" s="191"/>
      <c r="G228" s="187"/>
      <c r="H228" s="187"/>
      <c r="I228" s="187"/>
      <c r="J228" s="187"/>
      <c r="K228" s="187"/>
      <c r="L228" s="187"/>
      <c r="M228" s="187"/>
      <c r="N228" s="187"/>
    </row>
    <row r="229" spans="3:14" ht="28.5" customHeight="1" x14ac:dyDescent="0.2">
      <c r="C229" s="187"/>
      <c r="D229" s="191"/>
      <c r="E229" s="191"/>
      <c r="F229" s="191"/>
      <c r="G229" s="187"/>
      <c r="H229" s="187"/>
      <c r="I229" s="187"/>
      <c r="J229" s="187"/>
      <c r="K229" s="187"/>
      <c r="L229" s="187"/>
      <c r="M229" s="187"/>
      <c r="N229" s="187"/>
    </row>
    <row r="230" spans="3:14" ht="23.25" customHeight="1" x14ac:dyDescent="0.2">
      <c r="C230" s="187"/>
      <c r="D230" s="191"/>
      <c r="E230" s="191"/>
      <c r="F230" s="191"/>
      <c r="G230" s="187"/>
      <c r="H230" s="187"/>
      <c r="I230" s="187"/>
      <c r="J230" s="187"/>
      <c r="K230" s="187"/>
      <c r="L230" s="187"/>
      <c r="M230" s="187"/>
      <c r="N230" s="38"/>
    </row>
    <row r="231" spans="3:14" ht="43.5" customHeight="1" x14ac:dyDescent="0.2">
      <c r="C231" s="187"/>
      <c r="D231" s="191"/>
      <c r="E231" s="191"/>
      <c r="F231" s="191"/>
      <c r="G231" s="187"/>
      <c r="H231" s="187"/>
      <c r="I231" s="187"/>
      <c r="J231" s="187"/>
      <c r="K231" s="187"/>
      <c r="L231" s="187"/>
      <c r="M231" s="187"/>
      <c r="N231" s="38"/>
    </row>
    <row r="232" spans="3:14" ht="55.5" customHeight="1" x14ac:dyDescent="0.2">
      <c r="C232" s="187"/>
      <c r="D232" s="191"/>
      <c r="E232" s="191"/>
      <c r="F232" s="191"/>
      <c r="G232" s="187"/>
      <c r="H232" s="187"/>
      <c r="I232" s="187"/>
      <c r="J232" s="187"/>
      <c r="K232" s="187"/>
      <c r="L232" s="187"/>
      <c r="M232" s="187"/>
      <c r="N232" s="187"/>
    </row>
    <row r="233" spans="3:14" ht="42.75" customHeight="1" x14ac:dyDescent="0.2">
      <c r="C233" s="187"/>
      <c r="D233" s="191"/>
      <c r="E233" s="191"/>
      <c r="F233" s="191"/>
      <c r="G233" s="187"/>
      <c r="H233" s="187"/>
      <c r="I233" s="187"/>
      <c r="J233" s="187"/>
      <c r="K233" s="187"/>
      <c r="L233" s="187"/>
      <c r="M233" s="187"/>
      <c r="N233" s="38"/>
    </row>
    <row r="234" spans="3:14" ht="21.75" customHeight="1" x14ac:dyDescent="0.2">
      <c r="C234" s="187"/>
      <c r="D234" s="191"/>
      <c r="E234" s="191"/>
      <c r="F234" s="191"/>
      <c r="G234" s="187"/>
      <c r="H234" s="187"/>
      <c r="I234" s="187"/>
      <c r="J234" s="187"/>
      <c r="K234" s="187"/>
      <c r="L234" s="187"/>
      <c r="M234" s="187"/>
      <c r="N234" s="38"/>
    </row>
    <row r="235" spans="3:14" ht="21.75" customHeight="1" x14ac:dyDescent="0.2">
      <c r="C235" s="187"/>
      <c r="D235" s="191"/>
      <c r="E235" s="191"/>
      <c r="F235" s="191"/>
      <c r="G235" s="187"/>
      <c r="H235" s="187"/>
      <c r="I235" s="187"/>
      <c r="J235" s="187"/>
      <c r="K235" s="187"/>
      <c r="L235" s="187"/>
      <c r="M235" s="187"/>
      <c r="N235" s="38"/>
    </row>
    <row r="236" spans="3:14" s="37" customFormat="1" ht="23.25" customHeight="1" x14ac:dyDescent="0.2">
      <c r="C236" s="187"/>
      <c r="D236" s="191"/>
      <c r="E236" s="191"/>
      <c r="F236" s="191"/>
      <c r="G236" s="187"/>
      <c r="H236" s="187"/>
      <c r="I236" s="187"/>
      <c r="J236" s="187"/>
      <c r="K236" s="187"/>
      <c r="L236" s="187"/>
      <c r="M236" s="187"/>
      <c r="N236" s="192"/>
    </row>
    <row r="237" spans="3:14" ht="23.25" customHeight="1" x14ac:dyDescent="0.2">
      <c r="C237" s="187"/>
      <c r="D237" s="191"/>
      <c r="E237" s="191"/>
      <c r="F237" s="191"/>
      <c r="G237" s="187"/>
      <c r="H237" s="187"/>
      <c r="I237" s="187"/>
      <c r="J237" s="187"/>
      <c r="K237" s="187"/>
      <c r="L237" s="187"/>
      <c r="M237" s="187"/>
      <c r="N237" s="192"/>
    </row>
    <row r="238" spans="3:14" ht="21.75" customHeight="1" x14ac:dyDescent="0.2">
      <c r="C238" s="187"/>
      <c r="D238" s="191"/>
      <c r="E238" s="191"/>
      <c r="F238" s="191"/>
      <c r="G238" s="187"/>
      <c r="H238" s="187"/>
      <c r="I238" s="187"/>
      <c r="J238" s="187"/>
      <c r="K238" s="187"/>
      <c r="L238" s="187"/>
      <c r="M238" s="187"/>
      <c r="N238" s="192"/>
    </row>
    <row r="239" spans="3:14" ht="16.5" customHeight="1" x14ac:dyDescent="0.2">
      <c r="C239" s="187"/>
      <c r="D239" s="191"/>
      <c r="E239" s="191"/>
      <c r="F239" s="191"/>
      <c r="G239" s="187"/>
      <c r="H239" s="187"/>
      <c r="I239" s="187"/>
      <c r="J239" s="187"/>
      <c r="K239" s="187"/>
      <c r="L239" s="187"/>
      <c r="M239" s="187"/>
      <c r="N239" s="192"/>
    </row>
    <row r="240" spans="3:14" ht="29.25" customHeight="1" x14ac:dyDescent="0.2">
      <c r="C240" s="187"/>
      <c r="D240" s="191"/>
      <c r="E240" s="191"/>
      <c r="F240" s="191"/>
      <c r="G240" s="187"/>
      <c r="H240" s="187"/>
      <c r="I240" s="187"/>
      <c r="J240" s="187"/>
      <c r="K240" s="187"/>
      <c r="L240" s="187"/>
      <c r="M240" s="187"/>
      <c r="N240" s="192"/>
    </row>
    <row r="241" ht="24.75" customHeight="1" x14ac:dyDescent="0.2"/>
    <row r="242" ht="33" customHeight="1" x14ac:dyDescent="0.2"/>
    <row r="244" ht="15" customHeight="1" x14ac:dyDescent="0.2"/>
    <row r="245" ht="25.5" customHeight="1" x14ac:dyDescent="0.2"/>
  </sheetData>
  <sheetProtection sheet="1" insertColumns="0" insertRows="0" deleteRows="0"/>
  <mergeCells count="2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 ref="C1:F1"/>
    <mergeCell ref="B5:G5"/>
    <mergeCell ref="C6:G6"/>
    <mergeCell ref="B50:G50"/>
    <mergeCell ref="C17:G17"/>
    <mergeCell ref="C28:G28"/>
    <mergeCell ref="C38:G38"/>
    <mergeCell ref="C129:G129"/>
    <mergeCell ref="B140:G140"/>
    <mergeCell ref="C141:G141"/>
    <mergeCell ref="C62:G62"/>
    <mergeCell ref="C73:G73"/>
  </mergeCells>
  <conditionalFormatting sqref="G15">
    <cfRule type="cellIs" dxfId="23" priority="18" operator="notEqual">
      <formula>$G$7</formula>
    </cfRule>
  </conditionalFormatting>
  <conditionalFormatting sqref="G26">
    <cfRule type="cellIs" dxfId="22" priority="17" operator="notEqual">
      <formula>$G$18</formula>
    </cfRule>
  </conditionalFormatting>
  <conditionalFormatting sqref="G37">
    <cfRule type="cellIs" dxfId="21" priority="16" operator="notEqual">
      <formula>$G$29</formula>
    </cfRule>
  </conditionalFormatting>
  <conditionalFormatting sqref="G48">
    <cfRule type="cellIs" dxfId="20" priority="15" operator="notEqual">
      <formula>$G$40</formula>
    </cfRule>
  </conditionalFormatting>
  <conditionalFormatting sqref="G60">
    <cfRule type="cellIs" dxfId="19" priority="14" operator="notEqual">
      <formula>$G$52</formula>
    </cfRule>
  </conditionalFormatting>
  <conditionalFormatting sqref="G71">
    <cfRule type="cellIs" dxfId="18" priority="13" operator="notEqual">
      <formula>$G$63</formula>
    </cfRule>
  </conditionalFormatting>
  <conditionalFormatting sqref="G82">
    <cfRule type="cellIs" dxfId="17" priority="12" operator="notEqual">
      <formula>$G$74</formula>
    </cfRule>
  </conditionalFormatting>
  <conditionalFormatting sqref="G93">
    <cfRule type="cellIs" dxfId="16" priority="11" operator="notEqual">
      <formula>$G$85</formula>
    </cfRule>
  </conditionalFormatting>
  <conditionalFormatting sqref="G105">
    <cfRule type="cellIs" dxfId="15" priority="10" operator="notEqual">
      <formula>$G$97</formula>
    </cfRule>
  </conditionalFormatting>
  <conditionalFormatting sqref="G116">
    <cfRule type="cellIs" dxfId="14" priority="9" operator="notEqual">
      <formula>$G$108</formula>
    </cfRule>
  </conditionalFormatting>
  <conditionalFormatting sqref="G127">
    <cfRule type="cellIs" dxfId="13" priority="8" operator="notEqual">
      <formula>$G$119</formula>
    </cfRule>
  </conditionalFormatting>
  <conditionalFormatting sqref="G138">
    <cfRule type="cellIs" dxfId="12" priority="7" operator="notEqual">
      <formula>$G$130</formula>
    </cfRule>
  </conditionalFormatting>
  <conditionalFormatting sqref="G150">
    <cfRule type="cellIs" dxfId="11" priority="6" operator="notEqual">
      <formula>$G$142</formula>
    </cfRule>
  </conditionalFormatting>
  <conditionalFormatting sqref="G161">
    <cfRule type="cellIs" dxfId="10" priority="5" operator="notEqual">
      <formula>$G$153</formula>
    </cfRule>
  </conditionalFormatting>
  <conditionalFormatting sqref="G172">
    <cfRule type="cellIs" dxfId="9" priority="4" operator="notEqual">
      <formula>$G$153</formula>
    </cfRule>
  </conditionalFormatting>
  <conditionalFormatting sqref="G183">
    <cfRule type="cellIs" dxfId="8" priority="3" operator="notEqual">
      <formula>$G$175</formula>
    </cfRule>
  </conditionalFormatting>
  <conditionalFormatting sqref="G194">
    <cfRule type="cellIs" dxfId="7"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00000000-0002-0000-0200-000001000000}"/>
    <dataValidation allowBlank="1" showInputMessage="1" showErrorMessage="1" prompt="Services contracted by an organization which follow the normal procurement processes." sqref="C11 C22 C33 C44 C56 C67 C78 C89 C101 C112 C123 C134 C146 C157 C168 C179 C202 C190" xr:uid="{00000000-0002-0000-0200-000002000000}"/>
    <dataValidation allowBlank="1" showInputMessage="1" showErrorMessage="1" prompt="Includes staff and non-staff travel paid for by the organization directly related to a project." sqref="C12 C23 C34 C45 C57 C68 C79 C90 C102 C113 C124 C135 C147 C158 C169 C180 C203 C191"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00000000-0002-0000-0200-000005000000}"/>
    <dataValidation allowBlank="1" showInputMessage="1" showErrorMessage="1" prompt="Includes all related staff and temporary staff costs including base salary, post adjustment and all staff entitlements." sqref="C8 C19 C30 C41 C53 C64 C75 C86 C98 C109 C120 C131 C143 C154 C165 C176 C199 C187"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F16"/>
  <sheetViews>
    <sheetView showGridLines="0" workbookViewId="0">
      <selection activeCell="B10" sqref="B10"/>
    </sheetView>
  </sheetViews>
  <sheetFormatPr baseColWidth="10" defaultColWidth="8.83203125" defaultRowHeight="15" x14ac:dyDescent="0.2"/>
  <cols>
    <col min="2" max="2" width="73.5" customWidth="1"/>
  </cols>
  <sheetData>
    <row r="1" spans="2:6" ht="16" thickBot="1" x14ac:dyDescent="0.25"/>
    <row r="2" spans="2:6" ht="16" thickBot="1" x14ac:dyDescent="0.25">
      <c r="B2" s="103" t="s">
        <v>254</v>
      </c>
      <c r="C2" s="1"/>
      <c r="D2" s="1"/>
      <c r="E2" s="1"/>
      <c r="F2" s="1"/>
    </row>
    <row r="3" spans="2:6" x14ac:dyDescent="0.2">
      <c r="B3" s="104"/>
    </row>
    <row r="4" spans="2:6" ht="30.75" customHeight="1" x14ac:dyDescent="0.2">
      <c r="B4" s="105" t="s">
        <v>255</v>
      </c>
    </row>
    <row r="5" spans="2:6" ht="30.75" customHeight="1" x14ac:dyDescent="0.2">
      <c r="B5" s="105"/>
    </row>
    <row r="6" spans="2:6" ht="48" x14ac:dyDescent="0.2">
      <c r="B6" s="105" t="s">
        <v>256</v>
      </c>
    </row>
    <row r="7" spans="2:6" x14ac:dyDescent="0.2">
      <c r="B7" s="105"/>
    </row>
    <row r="8" spans="2:6" ht="64" x14ac:dyDescent="0.2">
      <c r="B8" s="105" t="s">
        <v>257</v>
      </c>
    </row>
    <row r="9" spans="2:6" x14ac:dyDescent="0.2">
      <c r="B9" s="105"/>
    </row>
    <row r="10" spans="2:6" ht="64" x14ac:dyDescent="0.2">
      <c r="B10" s="105" t="s">
        <v>258</v>
      </c>
    </row>
    <row r="11" spans="2:6" x14ac:dyDescent="0.2">
      <c r="B11" s="105"/>
    </row>
    <row r="12" spans="2:6" ht="32" x14ac:dyDescent="0.2">
      <c r="B12" s="105" t="s">
        <v>259</v>
      </c>
    </row>
    <row r="13" spans="2:6" x14ac:dyDescent="0.2">
      <c r="B13" s="105"/>
    </row>
    <row r="14" spans="2:6" ht="64" x14ac:dyDescent="0.2">
      <c r="B14" s="105" t="s">
        <v>260</v>
      </c>
    </row>
    <row r="15" spans="2:6" x14ac:dyDescent="0.2">
      <c r="B15" s="105"/>
    </row>
    <row r="16" spans="2:6" ht="49" thickBot="1" x14ac:dyDescent="0.25">
      <c r="B16" s="106" t="s">
        <v>261</v>
      </c>
    </row>
  </sheetData>
  <sheetProtection sheet="1" objects="1" scenarios="1"/>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zoomScale="80" zoomScaleNormal="80" zoomScaleSheetLayoutView="70" workbookViewId="0"/>
  </sheetViews>
  <sheetFormatPr baseColWidth="10" defaultColWidth="8.83203125" defaultRowHeight="15" x14ac:dyDescent="0.2"/>
  <cols>
    <col min="2" max="2" width="61.83203125" customWidth="1"/>
    <col min="4" max="4" width="17.83203125" customWidth="1"/>
  </cols>
  <sheetData>
    <row r="1" spans="2:4" ht="16" thickBot="1" x14ac:dyDescent="0.25"/>
    <row r="2" spans="2:4" x14ac:dyDescent="0.2">
      <c r="B2" s="408" t="s">
        <v>262</v>
      </c>
      <c r="C2" s="409"/>
      <c r="D2" s="410"/>
    </row>
    <row r="3" spans="2:4" ht="16" thickBot="1" x14ac:dyDescent="0.25">
      <c r="B3" s="411"/>
      <c r="C3" s="412"/>
      <c r="D3" s="413"/>
    </row>
    <row r="4" spans="2:4" ht="16" thickBot="1" x14ac:dyDescent="0.25"/>
    <row r="5" spans="2:4" x14ac:dyDescent="0.2">
      <c r="B5" s="419" t="s">
        <v>263</v>
      </c>
      <c r="C5" s="420"/>
      <c r="D5" s="421"/>
    </row>
    <row r="6" spans="2:4" ht="16" thickBot="1" x14ac:dyDescent="0.25">
      <c r="B6" s="416"/>
      <c r="C6" s="417"/>
      <c r="D6" s="418"/>
    </row>
    <row r="7" spans="2:4" x14ac:dyDescent="0.2">
      <c r="B7" s="63" t="s">
        <v>264</v>
      </c>
      <c r="C7" s="414">
        <f>SUM('1) Budget Table'!D15:F15,'1) Budget Table'!D25:F25,'1) Budget Table'!D35:F35,'1) Budget Table'!D45:F45)</f>
        <v>642496</v>
      </c>
      <c r="D7" s="415"/>
    </row>
    <row r="8" spans="2:4" x14ac:dyDescent="0.2">
      <c r="B8" s="63" t="s">
        <v>265</v>
      </c>
      <c r="C8" s="422">
        <f>SUM(D10:D14)</f>
        <v>0</v>
      </c>
      <c r="D8" s="423"/>
    </row>
    <row r="9" spans="2:4" x14ac:dyDescent="0.2">
      <c r="B9" s="64" t="s">
        <v>266</v>
      </c>
      <c r="C9" s="65" t="s">
        <v>267</v>
      </c>
      <c r="D9" s="66" t="s">
        <v>268</v>
      </c>
    </row>
    <row r="10" spans="2:4" ht="35" customHeight="1" x14ac:dyDescent="0.2">
      <c r="B10" s="85"/>
      <c r="C10" s="68"/>
      <c r="D10" s="69">
        <f>$C$7*C10</f>
        <v>0</v>
      </c>
    </row>
    <row r="11" spans="2:4" ht="35" customHeight="1" x14ac:dyDescent="0.2">
      <c r="B11" s="85"/>
      <c r="C11" s="68"/>
      <c r="D11" s="69">
        <f>C7*C11</f>
        <v>0</v>
      </c>
    </row>
    <row r="12" spans="2:4" ht="35" customHeight="1" x14ac:dyDescent="0.2">
      <c r="B12" s="86"/>
      <c r="C12" s="68"/>
      <c r="D12" s="69">
        <f>C7*C12</f>
        <v>0</v>
      </c>
    </row>
    <row r="13" spans="2:4" ht="35" customHeight="1" x14ac:dyDescent="0.2">
      <c r="B13" s="86"/>
      <c r="C13" s="68"/>
      <c r="D13" s="69">
        <f>C7*C13</f>
        <v>0</v>
      </c>
    </row>
    <row r="14" spans="2:4" ht="35" customHeight="1" thickBot="1" x14ac:dyDescent="0.25">
      <c r="B14" s="87"/>
      <c r="C14" s="68"/>
      <c r="D14" s="73">
        <f>C7*C14</f>
        <v>0</v>
      </c>
    </row>
    <row r="15" spans="2:4" ht="16" thickBot="1" x14ac:dyDescent="0.25"/>
    <row r="16" spans="2:4" x14ac:dyDescent="0.2">
      <c r="B16" s="419" t="s">
        <v>269</v>
      </c>
      <c r="C16" s="420"/>
      <c r="D16" s="421"/>
    </row>
    <row r="17" spans="2:4" ht="16" thickBot="1" x14ac:dyDescent="0.25">
      <c r="B17" s="424"/>
      <c r="C17" s="425"/>
      <c r="D17" s="426"/>
    </row>
    <row r="18" spans="2:4" x14ac:dyDescent="0.2">
      <c r="B18" s="63" t="s">
        <v>264</v>
      </c>
      <c r="C18" s="414">
        <f>SUM('1) Budget Table'!D57:F57,'1) Budget Table'!D67:F67,'1) Budget Table'!D77:F77,'1) Budget Table'!D87:F87)</f>
        <v>1210000</v>
      </c>
      <c r="D18" s="415"/>
    </row>
    <row r="19" spans="2:4" x14ac:dyDescent="0.2">
      <c r="B19" s="63" t="s">
        <v>265</v>
      </c>
      <c r="C19" s="422">
        <f>SUM(D21:D25)</f>
        <v>0</v>
      </c>
      <c r="D19" s="423"/>
    </row>
    <row r="20" spans="2:4" x14ac:dyDescent="0.2">
      <c r="B20" s="64" t="s">
        <v>266</v>
      </c>
      <c r="C20" s="65" t="s">
        <v>267</v>
      </c>
      <c r="D20" s="66" t="s">
        <v>268</v>
      </c>
    </row>
    <row r="21" spans="2:4" ht="35" customHeight="1" x14ac:dyDescent="0.2">
      <c r="B21" s="67"/>
      <c r="C21" s="68"/>
      <c r="D21" s="69">
        <f>$C$18*C21</f>
        <v>0</v>
      </c>
    </row>
    <row r="22" spans="2:4" ht="35" customHeight="1" x14ac:dyDescent="0.2">
      <c r="B22" s="70"/>
      <c r="C22" s="68"/>
      <c r="D22" s="69">
        <f>$C$18*C22</f>
        <v>0</v>
      </c>
    </row>
    <row r="23" spans="2:4" ht="35" customHeight="1" x14ac:dyDescent="0.2">
      <c r="B23" s="71"/>
      <c r="C23" s="68"/>
      <c r="D23" s="69">
        <f>$C$18*C23</f>
        <v>0</v>
      </c>
    </row>
    <row r="24" spans="2:4" ht="35" customHeight="1" x14ac:dyDescent="0.2">
      <c r="B24" s="71"/>
      <c r="C24" s="68"/>
      <c r="D24" s="69">
        <f>$C$18*C24</f>
        <v>0</v>
      </c>
    </row>
    <row r="25" spans="2:4" ht="35" customHeight="1" thickBot="1" x14ac:dyDescent="0.25">
      <c r="B25" s="72"/>
      <c r="C25" s="68"/>
      <c r="D25" s="69">
        <f>$C$18*C25</f>
        <v>0</v>
      </c>
    </row>
    <row r="26" spans="2:4" ht="16" thickBot="1" x14ac:dyDescent="0.25"/>
    <row r="27" spans="2:4" x14ac:dyDescent="0.2">
      <c r="B27" s="419" t="s">
        <v>270</v>
      </c>
      <c r="C27" s="420"/>
      <c r="D27" s="421"/>
    </row>
    <row r="28" spans="2:4" ht="16" thickBot="1" x14ac:dyDescent="0.25">
      <c r="B28" s="416"/>
      <c r="C28" s="417"/>
      <c r="D28" s="418"/>
    </row>
    <row r="29" spans="2:4" x14ac:dyDescent="0.2">
      <c r="B29" s="63" t="s">
        <v>264</v>
      </c>
      <c r="C29" s="414">
        <f>SUM('1) Budget Table'!D99:F99,'1) Budget Table'!D109:F109,'1) Budget Table'!D119:F119,'1) Budget Table'!D129:F129)</f>
        <v>977663.73</v>
      </c>
      <c r="D29" s="415"/>
    </row>
    <row r="30" spans="2:4" x14ac:dyDescent="0.2">
      <c r="B30" s="63" t="s">
        <v>265</v>
      </c>
      <c r="C30" s="422">
        <f>SUM(D32:D36)</f>
        <v>0</v>
      </c>
      <c r="D30" s="423"/>
    </row>
    <row r="31" spans="2:4" x14ac:dyDescent="0.2">
      <c r="B31" s="64" t="s">
        <v>266</v>
      </c>
      <c r="C31" s="65" t="s">
        <v>267</v>
      </c>
      <c r="D31" s="66" t="s">
        <v>268</v>
      </c>
    </row>
    <row r="32" spans="2:4" ht="35" customHeight="1" x14ac:dyDescent="0.2">
      <c r="B32" s="67"/>
      <c r="C32" s="68"/>
      <c r="D32" s="69">
        <f>$C$29*C32</f>
        <v>0</v>
      </c>
    </row>
    <row r="33" spans="2:4" ht="35" customHeight="1" x14ac:dyDescent="0.2">
      <c r="B33" s="70"/>
      <c r="C33" s="68"/>
      <c r="D33" s="69">
        <f>$C$29*C33</f>
        <v>0</v>
      </c>
    </row>
    <row r="34" spans="2:4" ht="35" customHeight="1" x14ac:dyDescent="0.2">
      <c r="B34" s="71"/>
      <c r="C34" s="68"/>
      <c r="D34" s="69">
        <f>$C$29*C34</f>
        <v>0</v>
      </c>
    </row>
    <row r="35" spans="2:4" ht="35" customHeight="1" x14ac:dyDescent="0.2">
      <c r="B35" s="71"/>
      <c r="C35" s="68"/>
      <c r="D35" s="69">
        <f>$C$29*C35</f>
        <v>0</v>
      </c>
    </row>
    <row r="36" spans="2:4" ht="35" customHeight="1" thickBot="1" x14ac:dyDescent="0.25">
      <c r="B36" s="72"/>
      <c r="C36" s="68"/>
      <c r="D36" s="69">
        <f>$C$29*C36</f>
        <v>0</v>
      </c>
    </row>
    <row r="37" spans="2:4" ht="16" thickBot="1" x14ac:dyDescent="0.25"/>
    <row r="38" spans="2:4" x14ac:dyDescent="0.2">
      <c r="B38" s="419" t="s">
        <v>271</v>
      </c>
      <c r="C38" s="420"/>
      <c r="D38" s="421"/>
    </row>
    <row r="39" spans="2:4" ht="16" thickBot="1" x14ac:dyDescent="0.25">
      <c r="B39" s="416"/>
      <c r="C39" s="417"/>
      <c r="D39" s="418"/>
    </row>
    <row r="40" spans="2:4" x14ac:dyDescent="0.2">
      <c r="B40" s="63" t="s">
        <v>264</v>
      </c>
      <c r="C40" s="414">
        <f>SUM('1) Budget Table'!D141:F141,'1) Budget Table'!D151:F151,'1) Budget Table'!D161:F161,'1) Budget Table'!D171:F171)</f>
        <v>0</v>
      </c>
      <c r="D40" s="415"/>
    </row>
    <row r="41" spans="2:4" x14ac:dyDescent="0.2">
      <c r="B41" s="63" t="s">
        <v>265</v>
      </c>
      <c r="C41" s="422">
        <f>SUM(D43:D47)</f>
        <v>0</v>
      </c>
      <c r="D41" s="423"/>
    </row>
    <row r="42" spans="2:4" x14ac:dyDescent="0.2">
      <c r="B42" s="64" t="s">
        <v>266</v>
      </c>
      <c r="C42" s="65" t="s">
        <v>267</v>
      </c>
      <c r="D42" s="66" t="s">
        <v>268</v>
      </c>
    </row>
    <row r="43" spans="2:4" ht="35" customHeight="1" x14ac:dyDescent="0.2">
      <c r="B43" s="67"/>
      <c r="C43" s="68"/>
      <c r="D43" s="69">
        <f>$C$40*C43</f>
        <v>0</v>
      </c>
    </row>
    <row r="44" spans="2:4" ht="35" customHeight="1" x14ac:dyDescent="0.2">
      <c r="B44" s="70"/>
      <c r="C44" s="68"/>
      <c r="D44" s="69">
        <f>$C$40*C44</f>
        <v>0</v>
      </c>
    </row>
    <row r="45" spans="2:4" ht="35" customHeight="1" x14ac:dyDescent="0.2">
      <c r="B45" s="71"/>
      <c r="C45" s="68"/>
      <c r="D45" s="69">
        <f>$C$40*C45</f>
        <v>0</v>
      </c>
    </row>
    <row r="46" spans="2:4" ht="35" customHeight="1" x14ac:dyDescent="0.2">
      <c r="B46" s="71"/>
      <c r="C46" s="68"/>
      <c r="D46" s="69">
        <f>$C$40*C46</f>
        <v>0</v>
      </c>
    </row>
    <row r="47" spans="2:4" ht="35" customHeight="1" thickBot="1" x14ac:dyDescent="0.25">
      <c r="B47" s="72"/>
      <c r="C47" s="68"/>
      <c r="D47" s="73">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5"/>
  <sheetViews>
    <sheetView showGridLines="0" zoomScale="80" zoomScaleNormal="80" workbookViewId="0"/>
  </sheetViews>
  <sheetFormatPr baseColWidth="10" defaultColWidth="8.83203125" defaultRowHeight="15" x14ac:dyDescent="0.2"/>
  <cols>
    <col min="1" max="1" width="12.5" customWidth="1"/>
    <col min="2" max="2" width="20.5" customWidth="1"/>
    <col min="3" max="5" width="25.5" customWidth="1"/>
    <col min="6" max="6" width="24.5" customWidth="1"/>
    <col min="7" max="7" width="18.5" customWidth="1"/>
    <col min="8" max="8" width="21.5" customWidth="1"/>
    <col min="9" max="10" width="15.83203125" bestFit="1" customWidth="1"/>
    <col min="11" max="11" width="11.1640625" bestFit="1" customWidth="1"/>
  </cols>
  <sheetData>
    <row r="1" spans="2:6" ht="16" thickBot="1" x14ac:dyDescent="0.25"/>
    <row r="2" spans="2:6" s="56" customFormat="1" ht="16" x14ac:dyDescent="0.2">
      <c r="B2" s="428" t="s">
        <v>272</v>
      </c>
      <c r="C2" s="429"/>
      <c r="D2" s="429"/>
      <c r="E2" s="429"/>
      <c r="F2" s="430"/>
    </row>
    <row r="3" spans="2:6" s="56" customFormat="1" ht="17" thickBot="1" x14ac:dyDescent="0.25">
      <c r="B3" s="431"/>
      <c r="C3" s="432"/>
      <c r="D3" s="432"/>
      <c r="E3" s="432"/>
      <c r="F3" s="433"/>
    </row>
    <row r="4" spans="2:6" s="56" customFormat="1" ht="17" thickBot="1" x14ac:dyDescent="0.25">
      <c r="B4" s="204"/>
      <c r="C4" s="204"/>
      <c r="D4" s="204"/>
      <c r="E4" s="204"/>
      <c r="F4" s="204"/>
    </row>
    <row r="5" spans="2:6" s="56" customFormat="1" ht="17" thickBot="1" x14ac:dyDescent="0.25">
      <c r="B5" s="405" t="s">
        <v>213</v>
      </c>
      <c r="C5" s="406"/>
      <c r="D5" s="406"/>
      <c r="E5" s="406"/>
      <c r="F5" s="407"/>
    </row>
    <row r="6" spans="2:6" s="56" customFormat="1" ht="16" x14ac:dyDescent="0.2">
      <c r="B6" s="113"/>
      <c r="C6" s="434" t="str">
        <f>'1) Budget Table'!D4</f>
        <v>UNDP</v>
      </c>
      <c r="D6" s="434" t="str">
        <f>'1) Budget Table'!E4</f>
        <v>UN Women</v>
      </c>
      <c r="E6" s="434" t="str">
        <f>'1) Budget Table'!F4</f>
        <v>UNESCO</v>
      </c>
      <c r="F6" s="403" t="s">
        <v>213</v>
      </c>
    </row>
    <row r="7" spans="2:6" s="56" customFormat="1" ht="16" x14ac:dyDescent="0.2">
      <c r="B7" s="113"/>
      <c r="C7" s="435"/>
      <c r="D7" s="435"/>
      <c r="E7" s="435"/>
      <c r="F7" s="404"/>
    </row>
    <row r="8" spans="2:6" s="56" customFormat="1" ht="34" x14ac:dyDescent="0.2">
      <c r="B8" s="107" t="s">
        <v>233</v>
      </c>
      <c r="C8" s="193">
        <f>'2) By Category'!D199</f>
        <v>263200</v>
      </c>
      <c r="D8" s="193">
        <f>'2) By Category'!E199</f>
        <v>160000</v>
      </c>
      <c r="E8" s="193">
        <f>'2) By Category'!F199</f>
        <v>207000</v>
      </c>
      <c r="F8" s="110">
        <f t="shared" ref="F8:F15" si="0">SUM(C8:E8)</f>
        <v>630200</v>
      </c>
    </row>
    <row r="9" spans="2:6" s="56" customFormat="1" ht="51" x14ac:dyDescent="0.2">
      <c r="B9" s="107" t="s">
        <v>234</v>
      </c>
      <c r="C9" s="193">
        <f>'2) By Category'!D200</f>
        <v>210000</v>
      </c>
      <c r="D9" s="193">
        <f>'2) By Category'!E200</f>
        <v>30000</v>
      </c>
      <c r="E9" s="193">
        <f>'2) By Category'!F200</f>
        <v>30000</v>
      </c>
      <c r="F9" s="111">
        <f t="shared" si="0"/>
        <v>270000</v>
      </c>
    </row>
    <row r="10" spans="2:6" s="56" customFormat="1" ht="68" x14ac:dyDescent="0.2">
      <c r="B10" s="107" t="s">
        <v>235</v>
      </c>
      <c r="C10" s="193">
        <f>'2) By Category'!D201</f>
        <v>55000</v>
      </c>
      <c r="D10" s="193">
        <f>'2) By Category'!E201</f>
        <v>35000</v>
      </c>
      <c r="E10" s="193">
        <f>'2) By Category'!F201</f>
        <v>60000</v>
      </c>
      <c r="F10" s="111">
        <f t="shared" si="0"/>
        <v>150000</v>
      </c>
    </row>
    <row r="11" spans="2:6" s="56" customFormat="1" ht="17" x14ac:dyDescent="0.2">
      <c r="B11" s="109" t="s">
        <v>236</v>
      </c>
      <c r="C11" s="193">
        <f>'2) By Category'!D202</f>
        <v>646000</v>
      </c>
      <c r="D11" s="193">
        <f>'2) By Category'!E202</f>
        <v>615000</v>
      </c>
      <c r="E11" s="193">
        <f>'2) By Category'!F202</f>
        <v>300663.73</v>
      </c>
      <c r="F11" s="111">
        <f t="shared" si="0"/>
        <v>1561663.73</v>
      </c>
    </row>
    <row r="12" spans="2:6" s="56" customFormat="1" ht="17" x14ac:dyDescent="0.2">
      <c r="B12" s="107" t="s">
        <v>237</v>
      </c>
      <c r="C12" s="193">
        <f>'2) By Category'!D203</f>
        <v>205000</v>
      </c>
      <c r="D12" s="193">
        <f>'2) By Category'!E203</f>
        <v>96496</v>
      </c>
      <c r="E12" s="193">
        <f>'2) By Category'!F203</f>
        <v>50000</v>
      </c>
      <c r="F12" s="111">
        <f t="shared" si="0"/>
        <v>351496</v>
      </c>
    </row>
    <row r="13" spans="2:6" s="56" customFormat="1" ht="34" x14ac:dyDescent="0.2">
      <c r="B13" s="107" t="s">
        <v>238</v>
      </c>
      <c r="C13" s="193">
        <f>'2) By Category'!D204</f>
        <v>245000</v>
      </c>
      <c r="D13" s="193">
        <f>'2) By Category'!E204</f>
        <v>110000</v>
      </c>
      <c r="E13" s="193">
        <f>'2) By Category'!F204</f>
        <v>45000</v>
      </c>
      <c r="F13" s="111">
        <f t="shared" si="0"/>
        <v>400000</v>
      </c>
    </row>
    <row r="14" spans="2:6" s="56" customFormat="1" ht="35" thickBot="1" x14ac:dyDescent="0.25">
      <c r="B14" s="108" t="s">
        <v>239</v>
      </c>
      <c r="C14" s="200">
        <f>'2) By Category'!D205</f>
        <v>245000</v>
      </c>
      <c r="D14" s="200">
        <f>'2) By Category'!E205</f>
        <v>75000</v>
      </c>
      <c r="E14" s="200">
        <f>'2) By Category'!F205</f>
        <v>55000</v>
      </c>
      <c r="F14" s="112">
        <f t="shared" si="0"/>
        <v>375000</v>
      </c>
    </row>
    <row r="15" spans="2:6" s="56" customFormat="1" ht="30" customHeight="1" x14ac:dyDescent="0.2">
      <c r="B15" s="205" t="s">
        <v>273</v>
      </c>
      <c r="C15" s="115">
        <f>SUM(C8:C14)</f>
        <v>1869200</v>
      </c>
      <c r="D15" s="115">
        <f>SUM(D8:D14)</f>
        <v>1121496</v>
      </c>
      <c r="E15" s="115">
        <f>SUM(E8:E14)</f>
        <v>747663.73</v>
      </c>
      <c r="F15" s="116">
        <f t="shared" si="0"/>
        <v>3738359.73</v>
      </c>
    </row>
    <row r="16" spans="2:6" s="114" customFormat="1" ht="19.5" customHeight="1" x14ac:dyDescent="0.2">
      <c r="B16" s="196" t="s">
        <v>252</v>
      </c>
      <c r="C16" s="117">
        <f>C15*0.07</f>
        <v>130844.00000000001</v>
      </c>
      <c r="D16" s="117">
        <f t="shared" ref="D16:F16" si="1">D15*0.07</f>
        <v>78504.72</v>
      </c>
      <c r="E16" s="117">
        <f t="shared" si="1"/>
        <v>52336.4611</v>
      </c>
      <c r="F16" s="117">
        <f t="shared" si="1"/>
        <v>261685.18110000002</v>
      </c>
    </row>
    <row r="17" spans="2:7" s="114" customFormat="1" ht="25.5" customHeight="1" thickBot="1" x14ac:dyDescent="0.25">
      <c r="B17" s="118" t="s">
        <v>8</v>
      </c>
      <c r="C17" s="119">
        <f>C15+C16</f>
        <v>2000044</v>
      </c>
      <c r="D17" s="119">
        <f t="shared" ref="D17:F17" si="2">D15+D16</f>
        <v>1200000.72</v>
      </c>
      <c r="E17" s="119">
        <f t="shared" si="2"/>
        <v>800000.19109999994</v>
      </c>
      <c r="F17" s="119">
        <f t="shared" si="2"/>
        <v>4000044.9111000001</v>
      </c>
      <c r="G17" s="204"/>
    </row>
    <row r="18" spans="2:7" s="56" customFormat="1" ht="17" thickBot="1" x14ac:dyDescent="0.25">
      <c r="B18" s="204"/>
      <c r="C18" s="204"/>
      <c r="D18" s="204"/>
      <c r="E18" s="204"/>
      <c r="F18" s="204"/>
      <c r="G18" s="204"/>
    </row>
    <row r="19" spans="2:7" s="56" customFormat="1" ht="15.75" customHeight="1" x14ac:dyDescent="0.2">
      <c r="B19" s="436" t="s">
        <v>216</v>
      </c>
      <c r="C19" s="437"/>
      <c r="D19" s="437"/>
      <c r="E19" s="437"/>
      <c r="F19" s="438"/>
      <c r="G19" s="206"/>
    </row>
    <row r="20" spans="2:7" ht="15.75" customHeight="1" x14ac:dyDescent="0.2">
      <c r="B20" s="439"/>
      <c r="C20" s="364" t="str">
        <f>'1) Budget Table'!D4</f>
        <v>UNDP</v>
      </c>
      <c r="D20" s="364" t="str">
        <f>'1) Budget Table'!E4</f>
        <v>UN Women</v>
      </c>
      <c r="E20" s="364" t="str">
        <f>'1) Budget Table'!F4</f>
        <v>UNESCO</v>
      </c>
      <c r="F20" s="441" t="s">
        <v>253</v>
      </c>
      <c r="G20" s="427" t="s">
        <v>217</v>
      </c>
    </row>
    <row r="21" spans="2:7" ht="15.75" customHeight="1" x14ac:dyDescent="0.2">
      <c r="B21" s="440"/>
      <c r="C21" s="365"/>
      <c r="D21" s="365"/>
      <c r="E21" s="365"/>
      <c r="F21" s="442"/>
      <c r="G21" s="404"/>
    </row>
    <row r="22" spans="2:7" ht="23.25" customHeight="1" x14ac:dyDescent="0.2">
      <c r="B22" s="14" t="s">
        <v>218</v>
      </c>
      <c r="C22" s="207">
        <f>'1) Budget Table'!D197</f>
        <v>1400030.7999999998</v>
      </c>
      <c r="D22" s="207">
        <f>'1) Budget Table'!E197</f>
        <v>840000.50399999996</v>
      </c>
      <c r="E22" s="207">
        <f>'1) Budget Table'!F197</f>
        <v>560000.13376999996</v>
      </c>
      <c r="F22" s="138">
        <f>'1) Budget Table'!G197</f>
        <v>2800031.4377699997</v>
      </c>
      <c r="G22" s="136">
        <f>'1) Budget Table'!H197</f>
        <v>0.7</v>
      </c>
    </row>
    <row r="23" spans="2:7" ht="24.75" customHeight="1" x14ac:dyDescent="0.2">
      <c r="B23" s="14" t="s">
        <v>219</v>
      </c>
      <c r="C23" s="207">
        <f>'1) Budget Table'!D198</f>
        <v>600013.19999999995</v>
      </c>
      <c r="D23" s="207">
        <f>'1) Budget Table'!E198</f>
        <v>360000.21599999996</v>
      </c>
      <c r="E23" s="207">
        <f>'1) Budget Table'!F198</f>
        <v>240000.05732999998</v>
      </c>
      <c r="F23" s="138">
        <f>'1) Budget Table'!G198</f>
        <v>1200013.4733299999</v>
      </c>
      <c r="G23" s="7">
        <f>'1) Budget Table'!H198</f>
        <v>0.3</v>
      </c>
    </row>
    <row r="24" spans="2:7" ht="24.75" customHeight="1" x14ac:dyDescent="0.2">
      <c r="B24" s="14" t="s">
        <v>274</v>
      </c>
      <c r="C24" s="207">
        <f>'1) Budget Table'!D199</f>
        <v>0</v>
      </c>
      <c r="D24" s="207">
        <f>'1) Budget Table'!E199</f>
        <v>0</v>
      </c>
      <c r="E24" s="207">
        <f>'1) Budget Table'!F199</f>
        <v>0</v>
      </c>
      <c r="F24" s="138">
        <f>'1) Budget Table'!G199</f>
        <v>0</v>
      </c>
      <c r="G24" s="7">
        <f>'1) Budget Table'!H199</f>
        <v>0</v>
      </c>
    </row>
    <row r="25" spans="2:7" ht="18" thickBot="1" x14ac:dyDescent="0.25">
      <c r="B25" s="8" t="s">
        <v>253</v>
      </c>
      <c r="C25" s="137">
        <f>'1) Budget Table'!D200</f>
        <v>2000043.9999999998</v>
      </c>
      <c r="D25" s="137">
        <f>'1) Budget Table'!E200</f>
        <v>1200000.72</v>
      </c>
      <c r="E25" s="137">
        <f>'1) Budget Table'!F200</f>
        <v>800000.19109999994</v>
      </c>
      <c r="F25" s="139">
        <f>'1) Budget Table'!G200</f>
        <v>4000044.9110999997</v>
      </c>
      <c r="G25" s="140"/>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500-000002000000}"/>
    <dataValidation allowBlank="1" showInputMessage="1" showErrorMessage="1" prompt="Includes staff and non-staff travel paid for by the organization directly related to a project." sqref="B12" xr:uid="{00000000-0002-0000-0500-000003000000}"/>
    <dataValidation allowBlank="1" showInputMessage="1" showErrorMessage="1" prompt="Services contracted by an organization which follow the normal procurement processes." sqref="B11"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500-000006000000}"/>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T90"/>
  <sheetViews>
    <sheetView tabSelected="1" topLeftCell="F70" zoomScale="101" workbookViewId="0">
      <selection activeCell="R87" sqref="R87:R88"/>
    </sheetView>
  </sheetViews>
  <sheetFormatPr baseColWidth="10" defaultColWidth="8.83203125" defaultRowHeight="15" x14ac:dyDescent="0.2"/>
  <cols>
    <col min="1" max="1" width="11.5" style="221" customWidth="1"/>
    <col min="2" max="2" width="35" style="221" customWidth="1"/>
    <col min="3" max="3" width="12.5" style="312" customWidth="1"/>
    <col min="4" max="4" width="14" style="312" customWidth="1"/>
    <col min="5" max="6" width="11.5" style="312" customWidth="1"/>
    <col min="7" max="7" width="9" style="313" customWidth="1"/>
    <col min="8" max="8" width="13.33203125" style="312" customWidth="1"/>
    <col min="9" max="9" width="12.33203125" style="312" customWidth="1"/>
    <col min="10" max="11" width="12.5" style="312" customWidth="1"/>
    <col min="12" max="12" width="10" style="313" customWidth="1"/>
    <col min="13" max="13" width="13.6640625" style="221" customWidth="1"/>
    <col min="14" max="14" width="11.1640625" style="222" customWidth="1"/>
    <col min="15" max="16" width="19" style="221" customWidth="1"/>
    <col min="17" max="17" width="8.83203125" customWidth="1"/>
    <col min="18" max="18" width="15.5" customWidth="1"/>
    <col min="19" max="19" width="13.5" customWidth="1"/>
    <col min="20" max="20" width="62.33203125" bestFit="1" customWidth="1"/>
  </cols>
  <sheetData>
    <row r="1" spans="1:20" x14ac:dyDescent="0.2">
      <c r="A1" s="270" t="s">
        <v>686</v>
      </c>
      <c r="B1" s="270"/>
      <c r="C1" s="271"/>
      <c r="D1" s="271"/>
      <c r="E1" s="271"/>
      <c r="F1" s="271"/>
      <c r="G1" s="272"/>
      <c r="H1" s="273"/>
      <c r="I1" s="273"/>
      <c r="J1" s="273"/>
      <c r="K1" s="273"/>
      <c r="L1" s="274"/>
      <c r="M1" s="275"/>
      <c r="N1" s="276"/>
      <c r="O1" s="275"/>
      <c r="P1" s="339"/>
    </row>
    <row r="2" spans="1:20" x14ac:dyDescent="0.2">
      <c r="A2" s="270"/>
      <c r="B2" s="270"/>
      <c r="C2" s="271"/>
      <c r="D2" s="271"/>
      <c r="E2" s="271"/>
      <c r="F2" s="271"/>
      <c r="G2" s="272"/>
      <c r="H2" s="273"/>
      <c r="I2" s="273"/>
      <c r="J2" s="273"/>
      <c r="K2" s="273"/>
      <c r="L2" s="274"/>
      <c r="M2" s="275"/>
      <c r="N2" s="276"/>
      <c r="O2" s="275"/>
      <c r="P2" s="339"/>
    </row>
    <row r="3" spans="1:20" x14ac:dyDescent="0.2">
      <c r="A3" s="270" t="s">
        <v>671</v>
      </c>
      <c r="B3" s="270"/>
      <c r="C3" s="271"/>
      <c r="D3" s="271"/>
      <c r="E3" s="271"/>
      <c r="F3" s="271"/>
      <c r="G3" s="272"/>
      <c r="H3" s="273"/>
      <c r="I3" s="273"/>
      <c r="J3" s="273"/>
      <c r="K3" s="273"/>
      <c r="L3" s="274"/>
      <c r="M3" s="275"/>
      <c r="N3" s="276"/>
      <c r="O3" s="275"/>
      <c r="P3" s="339"/>
    </row>
    <row r="4" spans="1:20" x14ac:dyDescent="0.2">
      <c r="A4" s="275"/>
      <c r="B4" s="275"/>
      <c r="C4" s="273"/>
      <c r="D4" s="273"/>
      <c r="E4" s="273"/>
      <c r="F4" s="273"/>
      <c r="G4" s="274"/>
      <c r="H4" s="273"/>
      <c r="I4" s="273"/>
      <c r="J4" s="273"/>
      <c r="K4" s="273"/>
      <c r="L4" s="274"/>
      <c r="M4" s="275"/>
      <c r="N4" s="276"/>
      <c r="O4" s="275"/>
      <c r="P4" s="339"/>
    </row>
    <row r="5" spans="1:20" x14ac:dyDescent="0.2">
      <c r="A5" s="270" t="s">
        <v>687</v>
      </c>
      <c r="B5" s="277"/>
      <c r="C5" s="278"/>
      <c r="D5" s="278"/>
      <c r="E5" s="278"/>
      <c r="F5" s="278"/>
      <c r="G5" s="279"/>
      <c r="H5" s="278"/>
      <c r="I5" s="278"/>
      <c r="J5" s="278"/>
      <c r="K5" s="278"/>
      <c r="L5" s="279"/>
      <c r="M5" s="277"/>
      <c r="N5" s="280"/>
      <c r="O5" s="277"/>
      <c r="P5" s="339"/>
      <c r="Q5" s="221"/>
      <c r="R5" s="221"/>
      <c r="S5" s="221"/>
      <c r="T5" s="221"/>
    </row>
    <row r="6" spans="1:20" ht="16" customHeight="1" thickBot="1" x14ac:dyDescent="0.25">
      <c r="A6" s="277"/>
      <c r="B6" s="275"/>
      <c r="C6" s="470" t="s">
        <v>5</v>
      </c>
      <c r="D6" s="470"/>
      <c r="E6" s="470"/>
      <c r="F6" s="470"/>
      <c r="G6" s="470"/>
      <c r="H6" s="471" t="s">
        <v>714</v>
      </c>
      <c r="I6" s="471"/>
      <c r="J6" s="471"/>
      <c r="K6" s="471"/>
      <c r="L6" s="471"/>
      <c r="M6" s="472" t="s">
        <v>7</v>
      </c>
      <c r="N6" s="472"/>
      <c r="O6" s="472"/>
      <c r="P6" s="472"/>
      <c r="Q6" s="472"/>
      <c r="R6" s="466" t="s">
        <v>722</v>
      </c>
      <c r="S6" s="466" t="s">
        <v>690</v>
      </c>
      <c r="T6" s="468" t="s">
        <v>691</v>
      </c>
    </row>
    <row r="7" spans="1:20" s="282" customFormat="1" ht="112.5" customHeight="1" thickBot="1" x14ac:dyDescent="0.25">
      <c r="A7" s="281" t="s">
        <v>688</v>
      </c>
      <c r="B7" s="318" t="s">
        <v>689</v>
      </c>
      <c r="C7" s="319" t="s">
        <v>712</v>
      </c>
      <c r="D7" s="319" t="s">
        <v>703</v>
      </c>
      <c r="E7" s="320" t="s">
        <v>704</v>
      </c>
      <c r="F7" s="320" t="s">
        <v>718</v>
      </c>
      <c r="G7" s="321" t="s">
        <v>705</v>
      </c>
      <c r="H7" s="322" t="s">
        <v>713</v>
      </c>
      <c r="I7" s="322" t="s">
        <v>706</v>
      </c>
      <c r="J7" s="323" t="s">
        <v>707</v>
      </c>
      <c r="K7" s="323" t="s">
        <v>719</v>
      </c>
      <c r="L7" s="324" t="s">
        <v>708</v>
      </c>
      <c r="M7" s="325" t="s">
        <v>709</v>
      </c>
      <c r="N7" s="325" t="s">
        <v>710</v>
      </c>
      <c r="O7" s="326" t="s">
        <v>721</v>
      </c>
      <c r="P7" s="326" t="s">
        <v>720</v>
      </c>
      <c r="Q7" s="327" t="s">
        <v>711</v>
      </c>
      <c r="R7" s="467"/>
      <c r="S7" s="467"/>
      <c r="T7" s="469"/>
    </row>
    <row r="8" spans="1:20" ht="15" customHeight="1" x14ac:dyDescent="0.2">
      <c r="A8" s="283" t="s">
        <v>13</v>
      </c>
      <c r="B8" s="461" t="s">
        <v>702</v>
      </c>
      <c r="C8" s="461"/>
      <c r="D8" s="461"/>
      <c r="E8" s="461"/>
      <c r="F8" s="461"/>
      <c r="G8" s="461"/>
      <c r="H8" s="461"/>
      <c r="I8" s="461"/>
      <c r="J8" s="461"/>
      <c r="K8" s="461"/>
      <c r="L8" s="461"/>
      <c r="M8" s="461"/>
      <c r="N8" s="461"/>
      <c r="O8" s="461"/>
      <c r="P8" s="461"/>
      <c r="Q8" s="461"/>
      <c r="R8" s="461"/>
      <c r="S8" s="461"/>
      <c r="T8" s="461"/>
    </row>
    <row r="9" spans="1:20" x14ac:dyDescent="0.2">
      <c r="A9" s="284" t="s">
        <v>15</v>
      </c>
      <c r="B9" s="461" t="s">
        <v>16</v>
      </c>
      <c r="C9" s="461"/>
      <c r="D9" s="461"/>
      <c r="E9" s="461"/>
      <c r="F9" s="461"/>
      <c r="G9" s="461"/>
      <c r="H9" s="461"/>
      <c r="I9" s="461"/>
      <c r="J9" s="461"/>
      <c r="K9" s="461"/>
      <c r="L9" s="461"/>
      <c r="M9" s="461"/>
      <c r="N9" s="461"/>
      <c r="O9" s="461"/>
      <c r="P9" s="461"/>
      <c r="Q9" s="461"/>
      <c r="R9" s="461"/>
      <c r="S9" s="461"/>
      <c r="T9" s="461"/>
    </row>
    <row r="10" spans="1:20" ht="26" x14ac:dyDescent="0.2">
      <c r="A10" s="285" t="s">
        <v>17</v>
      </c>
      <c r="B10" s="334" t="s">
        <v>18</v>
      </c>
      <c r="C10" s="286">
        <f>'1) Budget Table'!D7</f>
        <v>0</v>
      </c>
      <c r="D10" s="286"/>
      <c r="E10" s="286"/>
      <c r="F10" s="286">
        <f t="shared" ref="F10:F13" si="0">D10+E10</f>
        <v>0</v>
      </c>
      <c r="G10" s="287" t="e">
        <f t="shared" ref="G10:G13" si="1">F10/C10</f>
        <v>#DIV/0!</v>
      </c>
      <c r="H10" s="288">
        <f>'1) Budget Table'!E7</f>
        <v>0</v>
      </c>
      <c r="I10" s="288"/>
      <c r="J10" s="288"/>
      <c r="K10" s="288">
        <f>I10+J10</f>
        <v>0</v>
      </c>
      <c r="L10" s="289" t="e">
        <f>K10/H10</f>
        <v>#DIV/0!</v>
      </c>
      <c r="M10" s="314">
        <f>'1) Budget Table'!F7</f>
        <v>0</v>
      </c>
      <c r="N10" s="314">
        <v>0</v>
      </c>
      <c r="O10" s="314">
        <v>0</v>
      </c>
      <c r="P10" s="314">
        <f t="shared" ref="P10:P13" si="2">N10+O10</f>
        <v>0</v>
      </c>
      <c r="Q10" s="315" t="e">
        <f>P10/M10</f>
        <v>#DIV/0!</v>
      </c>
      <c r="R10" s="290">
        <f>P10+K10+F10</f>
        <v>0</v>
      </c>
      <c r="S10" s="328">
        <v>0</v>
      </c>
      <c r="T10" s="290"/>
    </row>
    <row r="11" spans="1:20" ht="26" x14ac:dyDescent="0.2">
      <c r="A11" s="285" t="s">
        <v>19</v>
      </c>
      <c r="B11" s="334" t="s">
        <v>20</v>
      </c>
      <c r="C11" s="286">
        <f>'1) Budget Table'!D8</f>
        <v>10000</v>
      </c>
      <c r="D11" s="286"/>
      <c r="E11" s="286"/>
      <c r="F11" s="286">
        <f t="shared" si="0"/>
        <v>0</v>
      </c>
      <c r="G11" s="287">
        <f t="shared" si="1"/>
        <v>0</v>
      </c>
      <c r="H11" s="288">
        <f>'1) Budget Table'!E8</f>
        <v>0</v>
      </c>
      <c r="I11" s="288"/>
      <c r="J11" s="288"/>
      <c r="K11" s="288">
        <f t="shared" ref="K11:K12" si="3">I11+J11</f>
        <v>0</v>
      </c>
      <c r="L11" s="289" t="e">
        <f t="shared" ref="L11" si="4">K11/H11</f>
        <v>#DIV/0!</v>
      </c>
      <c r="M11" s="314">
        <f>'1) Budget Table'!F8</f>
        <v>0</v>
      </c>
      <c r="N11" s="314"/>
      <c r="O11" s="314"/>
      <c r="P11" s="314">
        <f t="shared" si="2"/>
        <v>0</v>
      </c>
      <c r="Q11" s="315" t="e">
        <f t="shared" ref="Q11:Q13" si="5">P11/M11</f>
        <v>#DIV/0!</v>
      </c>
      <c r="R11" s="290">
        <f t="shared" ref="R11:R16" si="6">P11+K11+F11</f>
        <v>0</v>
      </c>
      <c r="S11" s="328">
        <v>0.4</v>
      </c>
      <c r="T11" s="290"/>
    </row>
    <row r="12" spans="1:20" ht="26" x14ac:dyDescent="0.2">
      <c r="A12" s="285" t="s">
        <v>21</v>
      </c>
      <c r="B12" s="334" t="s">
        <v>665</v>
      </c>
      <c r="C12" s="286"/>
      <c r="D12" s="286"/>
      <c r="E12" s="286"/>
      <c r="F12" s="286">
        <f t="shared" si="0"/>
        <v>0</v>
      </c>
      <c r="G12" s="287" t="e">
        <f t="shared" si="1"/>
        <v>#DIV/0!</v>
      </c>
      <c r="H12" s="288">
        <f>'1) Budget Table'!E9</f>
        <v>20000</v>
      </c>
      <c r="I12" s="288"/>
      <c r="J12" s="288"/>
      <c r="K12" s="288">
        <f t="shared" si="3"/>
        <v>0</v>
      </c>
      <c r="L12" s="289">
        <f>K12/H12</f>
        <v>0</v>
      </c>
      <c r="M12" s="314">
        <f>'1) Budget Table'!F9</f>
        <v>0</v>
      </c>
      <c r="N12" s="314"/>
      <c r="O12" s="314"/>
      <c r="P12" s="314">
        <f>N12+O12</f>
        <v>0</v>
      </c>
      <c r="Q12" s="315" t="e">
        <f>P12/M12</f>
        <v>#DIV/0!</v>
      </c>
      <c r="R12" s="290">
        <f t="shared" si="6"/>
        <v>0</v>
      </c>
      <c r="S12" s="328">
        <v>1</v>
      </c>
      <c r="T12" s="290"/>
    </row>
    <row r="13" spans="1:20" x14ac:dyDescent="0.2">
      <c r="A13" s="445" t="s">
        <v>27</v>
      </c>
      <c r="B13" s="446"/>
      <c r="C13" s="291">
        <f>SUM(C11:C12)</f>
        <v>10000</v>
      </c>
      <c r="D13" s="291">
        <f t="shared" ref="D13:E13" si="7">SUM(D11:D12)</f>
        <v>0</v>
      </c>
      <c r="E13" s="291">
        <f t="shared" si="7"/>
        <v>0</v>
      </c>
      <c r="F13" s="291">
        <f t="shared" si="0"/>
        <v>0</v>
      </c>
      <c r="G13" s="292">
        <f t="shared" si="1"/>
        <v>0</v>
      </c>
      <c r="H13" s="291">
        <f>SUM(H10:H12)</f>
        <v>20000</v>
      </c>
      <c r="I13" s="291">
        <f t="shared" ref="I13:K13" si="8">SUM(I10:I12)</f>
        <v>0</v>
      </c>
      <c r="J13" s="291">
        <f t="shared" si="8"/>
        <v>0</v>
      </c>
      <c r="K13" s="291">
        <f t="shared" si="8"/>
        <v>0</v>
      </c>
      <c r="L13" s="293">
        <f>K13/H13</f>
        <v>0</v>
      </c>
      <c r="M13" s="291">
        <f>SUM(M10:M12)</f>
        <v>0</v>
      </c>
      <c r="N13" s="291">
        <f t="shared" ref="N13:O13" si="9">SUM(N10:N12)</f>
        <v>0</v>
      </c>
      <c r="O13" s="291">
        <f t="shared" si="9"/>
        <v>0</v>
      </c>
      <c r="P13" s="291">
        <f t="shared" si="2"/>
        <v>0</v>
      </c>
      <c r="Q13" s="293" t="e">
        <f t="shared" si="5"/>
        <v>#DIV/0!</v>
      </c>
      <c r="R13" s="290">
        <f t="shared" si="6"/>
        <v>0</v>
      </c>
      <c r="S13" s="229">
        <v>0</v>
      </c>
      <c r="T13" s="294"/>
    </row>
    <row r="14" spans="1:20" x14ac:dyDescent="0.2">
      <c r="A14" s="284" t="s">
        <v>28</v>
      </c>
      <c r="B14" s="447" t="s">
        <v>29</v>
      </c>
      <c r="C14" s="447"/>
      <c r="D14" s="447"/>
      <c r="E14" s="447"/>
      <c r="F14" s="447"/>
      <c r="G14" s="447"/>
      <c r="H14" s="447"/>
      <c r="I14" s="447"/>
      <c r="J14" s="447"/>
      <c r="K14" s="447"/>
      <c r="L14" s="447"/>
      <c r="M14" s="447"/>
      <c r="N14" s="447"/>
      <c r="O14" s="448"/>
      <c r="P14" s="340"/>
      <c r="Q14" s="221"/>
      <c r="R14" s="290">
        <f t="shared" si="6"/>
        <v>0</v>
      </c>
      <c r="S14" s="221"/>
      <c r="T14" s="221"/>
    </row>
    <row r="15" spans="1:20" ht="26" x14ac:dyDescent="0.2">
      <c r="A15" s="285" t="s">
        <v>30</v>
      </c>
      <c r="B15" s="334" t="s">
        <v>31</v>
      </c>
      <c r="C15" s="286">
        <f>'1) Budget Table'!D17</f>
        <v>36000</v>
      </c>
      <c r="D15" s="286"/>
      <c r="E15" s="286"/>
      <c r="F15" s="286">
        <f t="shared" ref="F15:F17" si="10">D15+E15</f>
        <v>0</v>
      </c>
      <c r="G15" s="287">
        <f t="shared" ref="G15:G17" si="11">F15/C15</f>
        <v>0</v>
      </c>
      <c r="H15" s="288"/>
      <c r="I15" s="288"/>
      <c r="J15" s="288"/>
      <c r="K15" s="288">
        <f t="shared" ref="K15:K17" si="12">I15+J15</f>
        <v>0</v>
      </c>
      <c r="L15" s="289" t="e">
        <f>K15/H15</f>
        <v>#DIV/0!</v>
      </c>
      <c r="M15" s="314"/>
      <c r="N15" s="314"/>
      <c r="O15" s="314"/>
      <c r="P15" s="314">
        <f t="shared" ref="P15:P17" si="13">N15+O15</f>
        <v>0</v>
      </c>
      <c r="Q15" s="315" t="e">
        <f t="shared" ref="Q15:Q17" si="14">P15/M15</f>
        <v>#DIV/0!</v>
      </c>
      <c r="R15" s="290">
        <f t="shared" si="6"/>
        <v>0</v>
      </c>
      <c r="S15" s="328">
        <v>0.4</v>
      </c>
      <c r="T15" s="290"/>
    </row>
    <row r="16" spans="1:20" ht="26" x14ac:dyDescent="0.2">
      <c r="A16" s="285" t="s">
        <v>32</v>
      </c>
      <c r="B16" s="334" t="s">
        <v>33</v>
      </c>
      <c r="C16" s="286">
        <f>'1) Budget Table'!D18</f>
        <v>30000</v>
      </c>
      <c r="D16" s="286"/>
      <c r="E16" s="286"/>
      <c r="F16" s="286">
        <f t="shared" si="10"/>
        <v>0</v>
      </c>
      <c r="G16" s="287">
        <f t="shared" si="11"/>
        <v>0</v>
      </c>
      <c r="H16" s="288"/>
      <c r="I16" s="288"/>
      <c r="J16" s="288"/>
      <c r="K16" s="288">
        <f t="shared" si="12"/>
        <v>0</v>
      </c>
      <c r="L16" s="289" t="e">
        <f t="shared" ref="L16" si="15">K16/H16</f>
        <v>#DIV/0!</v>
      </c>
      <c r="M16" s="314"/>
      <c r="N16" s="314"/>
      <c r="O16" s="314"/>
      <c r="P16" s="314">
        <f t="shared" si="13"/>
        <v>0</v>
      </c>
      <c r="Q16" s="315" t="e">
        <f t="shared" si="14"/>
        <v>#DIV/0!</v>
      </c>
      <c r="R16" s="290">
        <f t="shared" si="6"/>
        <v>0</v>
      </c>
      <c r="S16" s="328">
        <v>0.5</v>
      </c>
      <c r="T16" s="290"/>
    </row>
    <row r="17" spans="1:20" x14ac:dyDescent="0.2">
      <c r="A17" s="445" t="s">
        <v>27</v>
      </c>
      <c r="B17" s="446"/>
      <c r="C17" s="295">
        <f>SUM(C15:C16)</f>
        <v>66000</v>
      </c>
      <c r="D17" s="295">
        <f>SUM(D15:D16)</f>
        <v>0</v>
      </c>
      <c r="E17" s="295">
        <f>SUM(E15:E16)</f>
        <v>0</v>
      </c>
      <c r="F17" s="295">
        <f t="shared" si="10"/>
        <v>0</v>
      </c>
      <c r="G17" s="292">
        <f t="shared" si="11"/>
        <v>0</v>
      </c>
      <c r="H17" s="295">
        <f>SUM(H15:H16)</f>
        <v>0</v>
      </c>
      <c r="I17" s="295">
        <f>SUM(I15:I16)</f>
        <v>0</v>
      </c>
      <c r="J17" s="295">
        <f>SUM(J15:J16)</f>
        <v>0</v>
      </c>
      <c r="K17" s="295">
        <f t="shared" si="12"/>
        <v>0</v>
      </c>
      <c r="L17" s="292" t="e">
        <f>K17/H17</f>
        <v>#DIV/0!</v>
      </c>
      <c r="M17" s="295">
        <f>SUM(M15:M16)</f>
        <v>0</v>
      </c>
      <c r="N17" s="295">
        <f>SUM(N15:N16)</f>
        <v>0</v>
      </c>
      <c r="O17" s="295">
        <f>SUM(O15:O16)</f>
        <v>0</v>
      </c>
      <c r="P17" s="295">
        <f t="shared" si="13"/>
        <v>0</v>
      </c>
      <c r="Q17" s="292" t="e">
        <f t="shared" si="14"/>
        <v>#DIV/0!</v>
      </c>
      <c r="R17" s="343">
        <f>P17+K17+F17</f>
        <v>0</v>
      </c>
      <c r="S17" s="229"/>
      <c r="T17" s="294"/>
    </row>
    <row r="18" spans="1:20" x14ac:dyDescent="0.2">
      <c r="A18" s="284" t="s">
        <v>40</v>
      </c>
      <c r="B18" s="449" t="s">
        <v>41</v>
      </c>
      <c r="C18" s="450"/>
      <c r="D18" s="450"/>
      <c r="E18" s="450"/>
      <c r="F18" s="450"/>
      <c r="G18" s="450"/>
      <c r="H18" s="450"/>
      <c r="I18" s="450"/>
      <c r="J18" s="450"/>
      <c r="K18" s="450"/>
      <c r="L18" s="450"/>
      <c r="M18" s="450"/>
      <c r="N18" s="450"/>
      <c r="O18" s="450"/>
      <c r="P18" s="450"/>
      <c r="Q18" s="450"/>
      <c r="R18" s="450"/>
      <c r="S18" s="450"/>
      <c r="T18" s="450"/>
    </row>
    <row r="19" spans="1:20" ht="26" x14ac:dyDescent="0.2">
      <c r="A19" s="285" t="s">
        <v>42</v>
      </c>
      <c r="B19" s="334" t="s">
        <v>666</v>
      </c>
      <c r="C19" s="286">
        <f>'1) Budget Table'!D27</f>
        <v>25000</v>
      </c>
      <c r="D19" s="286"/>
      <c r="E19" s="286"/>
      <c r="F19" s="286">
        <f t="shared" ref="F19:F28" si="16">D19+E19</f>
        <v>0</v>
      </c>
      <c r="G19" s="287">
        <f t="shared" ref="G19:G28" si="17">F19/C19</f>
        <v>0</v>
      </c>
      <c r="H19" s="288">
        <f>'1) Budget Table'!E27</f>
        <v>0</v>
      </c>
      <c r="I19" s="288"/>
      <c r="J19" s="288"/>
      <c r="K19" s="288">
        <f t="shared" ref="K19:K27" si="18">I19+J19</f>
        <v>0</v>
      </c>
      <c r="L19" s="289" t="e">
        <f t="shared" ref="L19:L27" si="19">K19/H19</f>
        <v>#DIV/0!</v>
      </c>
      <c r="M19" s="314"/>
      <c r="N19" s="314"/>
      <c r="O19" s="314"/>
      <c r="P19" s="314">
        <f t="shared" ref="P19:P28" si="20">N19+O19</f>
        <v>0</v>
      </c>
      <c r="Q19" s="315" t="e">
        <f t="shared" ref="Q19:Q28" si="21">P19/M19</f>
        <v>#DIV/0!</v>
      </c>
      <c r="R19" s="290">
        <f t="shared" ref="R19:R26" si="22">P19+K19+F19</f>
        <v>0</v>
      </c>
      <c r="S19" s="328">
        <v>0.4</v>
      </c>
      <c r="T19" s="290"/>
    </row>
    <row r="20" spans="1:20" ht="26" x14ac:dyDescent="0.2">
      <c r="A20" s="285" t="s">
        <v>43</v>
      </c>
      <c r="B20" s="334" t="s">
        <v>667</v>
      </c>
      <c r="C20" s="286">
        <f>'1) Budget Table'!D28</f>
        <v>100000</v>
      </c>
      <c r="D20" s="286"/>
      <c r="E20" s="286"/>
      <c r="F20" s="286">
        <f t="shared" si="16"/>
        <v>0</v>
      </c>
      <c r="G20" s="287">
        <f t="shared" si="17"/>
        <v>0</v>
      </c>
      <c r="H20" s="288">
        <f>'1) Budget Table'!E28</f>
        <v>0</v>
      </c>
      <c r="I20" s="288"/>
      <c r="J20" s="288"/>
      <c r="K20" s="288">
        <f t="shared" si="18"/>
        <v>0</v>
      </c>
      <c r="L20" s="289" t="e">
        <f t="shared" si="19"/>
        <v>#DIV/0!</v>
      </c>
      <c r="M20" s="314"/>
      <c r="N20" s="314"/>
      <c r="O20" s="314"/>
      <c r="P20" s="314">
        <f t="shared" si="20"/>
        <v>0</v>
      </c>
      <c r="Q20" s="315" t="e">
        <f t="shared" si="21"/>
        <v>#DIV/0!</v>
      </c>
      <c r="R20" s="290">
        <f t="shared" si="22"/>
        <v>0</v>
      </c>
      <c r="S20" s="328">
        <v>0.5</v>
      </c>
      <c r="T20" s="290"/>
    </row>
    <row r="21" spans="1:20" ht="26" x14ac:dyDescent="0.2">
      <c r="A21" s="285" t="s">
        <v>44</v>
      </c>
      <c r="B21" s="334" t="s">
        <v>625</v>
      </c>
      <c r="C21" s="286">
        <f>'1) Budget Table'!D29</f>
        <v>10000</v>
      </c>
      <c r="D21" s="286"/>
      <c r="E21" s="286"/>
      <c r="F21" s="286">
        <f t="shared" si="16"/>
        <v>0</v>
      </c>
      <c r="G21" s="287">
        <f t="shared" si="17"/>
        <v>0</v>
      </c>
      <c r="H21" s="288">
        <f>'1) Budget Table'!E29</f>
        <v>0</v>
      </c>
      <c r="I21" s="288"/>
      <c r="J21" s="288"/>
      <c r="K21" s="288">
        <f t="shared" si="18"/>
        <v>0</v>
      </c>
      <c r="L21" s="289" t="e">
        <f t="shared" si="19"/>
        <v>#DIV/0!</v>
      </c>
      <c r="M21" s="314"/>
      <c r="N21" s="314"/>
      <c r="O21" s="314"/>
      <c r="P21" s="314">
        <f t="shared" si="20"/>
        <v>0</v>
      </c>
      <c r="Q21" s="315" t="e">
        <f t="shared" si="21"/>
        <v>#DIV/0!</v>
      </c>
      <c r="R21" s="290">
        <f t="shared" si="22"/>
        <v>0</v>
      </c>
      <c r="S21" s="328">
        <v>0.4</v>
      </c>
      <c r="T21" s="290"/>
    </row>
    <row r="22" spans="1:20" ht="26" x14ac:dyDescent="0.2">
      <c r="A22" s="285" t="s">
        <v>45</v>
      </c>
      <c r="B22" s="334" t="s">
        <v>46</v>
      </c>
      <c r="C22" s="286">
        <f>'1) Budget Table'!D30</f>
        <v>25000</v>
      </c>
      <c r="D22" s="286"/>
      <c r="E22" s="286"/>
      <c r="F22" s="286">
        <f t="shared" si="16"/>
        <v>0</v>
      </c>
      <c r="G22" s="287">
        <f t="shared" si="17"/>
        <v>0</v>
      </c>
      <c r="H22" s="288">
        <f>'1) Budget Table'!E30</f>
        <v>0</v>
      </c>
      <c r="I22" s="288"/>
      <c r="J22" s="288"/>
      <c r="K22" s="288">
        <f t="shared" si="18"/>
        <v>0</v>
      </c>
      <c r="L22" s="289" t="e">
        <f t="shared" si="19"/>
        <v>#DIV/0!</v>
      </c>
      <c r="M22" s="314"/>
      <c r="N22" s="314"/>
      <c r="O22" s="314"/>
      <c r="P22" s="314">
        <f t="shared" si="20"/>
        <v>0</v>
      </c>
      <c r="Q22" s="315" t="e">
        <f t="shared" si="21"/>
        <v>#DIV/0!</v>
      </c>
      <c r="R22" s="290">
        <f t="shared" si="22"/>
        <v>0</v>
      </c>
      <c r="S22" s="328">
        <v>0.35</v>
      </c>
      <c r="T22" s="290"/>
    </row>
    <row r="23" spans="1:20" ht="65" x14ac:dyDescent="0.2">
      <c r="A23" s="285" t="s">
        <v>47</v>
      </c>
      <c r="B23" s="334" t="s">
        <v>48</v>
      </c>
      <c r="C23" s="286">
        <f>'1) Budget Table'!D31</f>
        <v>35000</v>
      </c>
      <c r="D23" s="286"/>
      <c r="E23" s="286"/>
      <c r="F23" s="286">
        <f t="shared" si="16"/>
        <v>0</v>
      </c>
      <c r="G23" s="287">
        <f t="shared" si="17"/>
        <v>0</v>
      </c>
      <c r="H23" s="288">
        <f>'1) Budget Table'!E31</f>
        <v>65000</v>
      </c>
      <c r="I23" s="288">
        <f>2080+750</f>
        <v>2830</v>
      </c>
      <c r="J23" s="288"/>
      <c r="K23" s="288">
        <f t="shared" si="18"/>
        <v>2830</v>
      </c>
      <c r="L23" s="289">
        <f t="shared" si="19"/>
        <v>4.353846153846154E-2</v>
      </c>
      <c r="M23" s="314"/>
      <c r="N23" s="314"/>
      <c r="O23" s="314"/>
      <c r="P23" s="314">
        <f t="shared" si="20"/>
        <v>0</v>
      </c>
      <c r="Q23" s="342" t="e">
        <f t="shared" si="21"/>
        <v>#DIV/0!</v>
      </c>
      <c r="R23" s="290">
        <f>P23+K23+F23</f>
        <v>2830</v>
      </c>
      <c r="S23" s="328">
        <v>0.8</v>
      </c>
      <c r="T23" s="290"/>
    </row>
    <row r="24" spans="1:20" ht="26" x14ac:dyDescent="0.2">
      <c r="A24" s="285" t="s">
        <v>49</v>
      </c>
      <c r="B24" s="334" t="s">
        <v>616</v>
      </c>
      <c r="C24" s="286">
        <f>'1) Budget Table'!D32</f>
        <v>100000</v>
      </c>
      <c r="D24" s="286"/>
      <c r="E24" s="286"/>
      <c r="F24" s="286">
        <f t="shared" si="16"/>
        <v>0</v>
      </c>
      <c r="G24" s="287">
        <f t="shared" si="17"/>
        <v>0</v>
      </c>
      <c r="H24" s="288">
        <f>'1) Budget Table'!E32</f>
        <v>0</v>
      </c>
      <c r="I24" s="288"/>
      <c r="J24" s="288"/>
      <c r="K24" s="288">
        <f t="shared" si="18"/>
        <v>0</v>
      </c>
      <c r="L24" s="289" t="e">
        <f t="shared" si="19"/>
        <v>#DIV/0!</v>
      </c>
      <c r="M24" s="314"/>
      <c r="N24" s="314"/>
      <c r="O24" s="314"/>
      <c r="P24" s="314">
        <f t="shared" si="20"/>
        <v>0</v>
      </c>
      <c r="Q24" s="315" t="e">
        <f t="shared" si="21"/>
        <v>#DIV/0!</v>
      </c>
      <c r="R24" s="290">
        <f t="shared" si="22"/>
        <v>0</v>
      </c>
      <c r="S24" s="328">
        <v>0.7</v>
      </c>
      <c r="T24" s="290"/>
    </row>
    <row r="25" spans="1:20" ht="39" x14ac:dyDescent="0.2">
      <c r="A25" s="285" t="s">
        <v>50</v>
      </c>
      <c r="B25" s="335" t="s">
        <v>51</v>
      </c>
      <c r="C25" s="286">
        <f>'1) Budget Table'!D33</f>
        <v>0</v>
      </c>
      <c r="D25" s="286"/>
      <c r="E25" s="286"/>
      <c r="F25" s="286">
        <f t="shared" si="16"/>
        <v>0</v>
      </c>
      <c r="G25" s="287" t="e">
        <f t="shared" si="17"/>
        <v>#DIV/0!</v>
      </c>
      <c r="H25" s="288">
        <f>'1) Budget Table'!E33</f>
        <v>150000</v>
      </c>
      <c r="I25" s="288"/>
      <c r="J25" s="288"/>
      <c r="K25" s="288">
        <f t="shared" si="18"/>
        <v>0</v>
      </c>
      <c r="L25" s="289">
        <f t="shared" si="19"/>
        <v>0</v>
      </c>
      <c r="M25" s="314"/>
      <c r="N25" s="314"/>
      <c r="O25" s="314"/>
      <c r="P25" s="314">
        <f t="shared" si="20"/>
        <v>0</v>
      </c>
      <c r="Q25" s="315" t="e">
        <f t="shared" si="21"/>
        <v>#DIV/0!</v>
      </c>
      <c r="R25" s="290">
        <f t="shared" si="22"/>
        <v>0</v>
      </c>
      <c r="S25" s="328">
        <v>1</v>
      </c>
      <c r="T25" s="290"/>
    </row>
    <row r="26" spans="1:20" ht="39" x14ac:dyDescent="0.2">
      <c r="A26" s="285" t="s">
        <v>52</v>
      </c>
      <c r="B26" s="335" t="s">
        <v>53</v>
      </c>
      <c r="C26" s="286">
        <f>'1) Budget Table'!D34</f>
        <v>0</v>
      </c>
      <c r="D26" s="286"/>
      <c r="E26" s="286"/>
      <c r="F26" s="286">
        <f t="shared" si="16"/>
        <v>0</v>
      </c>
      <c r="G26" s="287" t="e">
        <f t="shared" si="17"/>
        <v>#DIV/0!</v>
      </c>
      <c r="H26" s="288">
        <f>'1) Budget Table'!E34</f>
        <v>36496</v>
      </c>
      <c r="I26" s="288"/>
      <c r="J26" s="288"/>
      <c r="K26" s="288">
        <f t="shared" si="18"/>
        <v>0</v>
      </c>
      <c r="L26" s="289">
        <f t="shared" si="19"/>
        <v>0</v>
      </c>
      <c r="M26" s="314"/>
      <c r="N26" s="314"/>
      <c r="O26" s="314"/>
      <c r="P26" s="314">
        <f t="shared" si="20"/>
        <v>0</v>
      </c>
      <c r="Q26" s="315" t="e">
        <f t="shared" si="21"/>
        <v>#DIV/0!</v>
      </c>
      <c r="R26" s="290">
        <f t="shared" si="22"/>
        <v>0</v>
      </c>
      <c r="S26" s="328">
        <v>1</v>
      </c>
      <c r="T26" s="290"/>
    </row>
    <row r="27" spans="1:20" x14ac:dyDescent="0.2">
      <c r="A27" s="445" t="s">
        <v>27</v>
      </c>
      <c r="B27" s="446"/>
      <c r="C27" s="295">
        <f>SUM(C19:C26)</f>
        <v>295000</v>
      </c>
      <c r="D27" s="295">
        <f t="shared" ref="D27:E27" si="23">SUM(D19:D26)</f>
        <v>0</v>
      </c>
      <c r="E27" s="295">
        <f t="shared" si="23"/>
        <v>0</v>
      </c>
      <c r="F27" s="295">
        <f t="shared" si="16"/>
        <v>0</v>
      </c>
      <c r="G27" s="292">
        <f t="shared" si="17"/>
        <v>0</v>
      </c>
      <c r="H27" s="295">
        <f>SUM(H19:H26)</f>
        <v>251496</v>
      </c>
      <c r="I27" s="295">
        <f t="shared" ref="I27:J27" si="24">SUM(I19:I26)</f>
        <v>2830</v>
      </c>
      <c r="J27" s="295">
        <f t="shared" si="24"/>
        <v>0</v>
      </c>
      <c r="K27" s="295">
        <f t="shared" si="18"/>
        <v>2830</v>
      </c>
      <c r="L27" s="292">
        <f t="shared" si="19"/>
        <v>1.1252664058275281E-2</v>
      </c>
      <c r="M27" s="295">
        <f>SUM(M19:M26)</f>
        <v>0</v>
      </c>
      <c r="N27" s="295">
        <f t="shared" ref="N27:O27" si="25">SUM(N19:N26)</f>
        <v>0</v>
      </c>
      <c r="O27" s="295">
        <f t="shared" si="25"/>
        <v>0</v>
      </c>
      <c r="P27" s="295">
        <f t="shared" si="20"/>
        <v>0</v>
      </c>
      <c r="Q27" s="292" t="e">
        <f t="shared" si="21"/>
        <v>#DIV/0!</v>
      </c>
      <c r="R27" s="343">
        <f>SUM(R19:R26)</f>
        <v>2830</v>
      </c>
      <c r="S27" s="229"/>
      <c r="T27" s="294"/>
    </row>
    <row r="28" spans="1:20" ht="24" customHeight="1" x14ac:dyDescent="0.2">
      <c r="A28" s="445" t="s">
        <v>692</v>
      </c>
      <c r="B28" s="446"/>
      <c r="C28" s="295">
        <f>C27+C17+C13</f>
        <v>371000</v>
      </c>
      <c r="D28" s="295">
        <f>D27+D17+D13</f>
        <v>0</v>
      </c>
      <c r="E28" s="295">
        <f>E27+E17+E13</f>
        <v>0</v>
      </c>
      <c r="F28" s="295">
        <f t="shared" si="16"/>
        <v>0</v>
      </c>
      <c r="G28" s="292">
        <f t="shared" si="17"/>
        <v>0</v>
      </c>
      <c r="H28" s="295">
        <f>H27+H17+H13</f>
        <v>271496</v>
      </c>
      <c r="I28" s="295">
        <f>I27+I17+I13</f>
        <v>2830</v>
      </c>
      <c r="J28" s="295">
        <f>J27+J17+J13</f>
        <v>0</v>
      </c>
      <c r="K28" s="295"/>
      <c r="L28" s="292">
        <f t="shared" ref="L28" si="26">(I28+J28)/H28</f>
        <v>1.0423726316409818E-2</v>
      </c>
      <c r="M28" s="295">
        <f>M27+M17+M13</f>
        <v>0</v>
      </c>
      <c r="N28" s="295">
        <f>N27+N17+N13</f>
        <v>0</v>
      </c>
      <c r="O28" s="295">
        <f>O27+O17+O13</f>
        <v>0</v>
      </c>
      <c r="P28" s="295">
        <f t="shared" si="20"/>
        <v>0</v>
      </c>
      <c r="Q28" s="292" t="e">
        <f t="shared" si="21"/>
        <v>#DIV/0!</v>
      </c>
      <c r="R28" s="343">
        <f>R27+R17+R13</f>
        <v>2830</v>
      </c>
      <c r="S28" s="229"/>
      <c r="T28" s="294"/>
    </row>
    <row r="29" spans="1:20" x14ac:dyDescent="0.2">
      <c r="A29" s="284" t="s">
        <v>63</v>
      </c>
      <c r="B29" s="464" t="s">
        <v>64</v>
      </c>
      <c r="C29" s="464"/>
      <c r="D29" s="464"/>
      <c r="E29" s="464"/>
      <c r="F29" s="464"/>
      <c r="G29" s="464"/>
      <c r="H29" s="464"/>
      <c r="I29" s="464"/>
      <c r="J29" s="464"/>
      <c r="K29" s="464"/>
      <c r="L29" s="464"/>
      <c r="M29" s="464"/>
      <c r="N29" s="464"/>
      <c r="O29" s="465"/>
      <c r="P29" s="341"/>
      <c r="Q29" s="221"/>
      <c r="R29" s="221"/>
      <c r="S29" s="221"/>
      <c r="T29" s="221"/>
    </row>
    <row r="30" spans="1:20" x14ac:dyDescent="0.2">
      <c r="A30" s="284" t="s">
        <v>65</v>
      </c>
      <c r="B30" s="449" t="s">
        <v>715</v>
      </c>
      <c r="C30" s="450"/>
      <c r="D30" s="450"/>
      <c r="E30" s="450"/>
      <c r="F30" s="450"/>
      <c r="G30" s="450"/>
      <c r="H30" s="450"/>
      <c r="I30" s="450"/>
      <c r="J30" s="450"/>
      <c r="K30" s="450"/>
      <c r="L30" s="450"/>
      <c r="M30" s="450"/>
      <c r="N30" s="450"/>
      <c r="O30" s="451"/>
      <c r="P30" s="340"/>
      <c r="Q30" s="221"/>
      <c r="R30" s="221"/>
      <c r="S30" s="221"/>
      <c r="T30" s="221"/>
    </row>
    <row r="31" spans="1:20" ht="26" x14ac:dyDescent="0.2">
      <c r="A31" s="285" t="s">
        <v>67</v>
      </c>
      <c r="B31" s="334" t="s">
        <v>68</v>
      </c>
      <c r="C31" s="286">
        <f>'1) Budget Table'!D49</f>
        <v>130000</v>
      </c>
      <c r="D31" s="286"/>
      <c r="E31" s="286"/>
      <c r="F31" s="286">
        <f t="shared" ref="F31:F35" si="27">D31+E31</f>
        <v>0</v>
      </c>
      <c r="G31" s="287">
        <f t="shared" ref="G31:G34" si="28">F31/C31</f>
        <v>0</v>
      </c>
      <c r="H31" s="288">
        <f>'1) Budget Table'!E49</f>
        <v>0</v>
      </c>
      <c r="I31" s="288"/>
      <c r="J31" s="288"/>
      <c r="K31" s="288">
        <f t="shared" ref="K31:K35" si="29">I31+J31</f>
        <v>0</v>
      </c>
      <c r="L31" s="289" t="e">
        <f t="shared" ref="L31:L35" si="30">K31/H31</f>
        <v>#DIV/0!</v>
      </c>
      <c r="M31" s="314">
        <f>'1) Budget Table'!F49</f>
        <v>0</v>
      </c>
      <c r="N31" s="314"/>
      <c r="O31" s="314"/>
      <c r="P31" s="314">
        <f t="shared" ref="P31:P35" si="31">N31+O31</f>
        <v>0</v>
      </c>
      <c r="Q31" s="315" t="e">
        <f t="shared" ref="Q31:Q35" si="32">P31/M31</f>
        <v>#DIV/0!</v>
      </c>
      <c r="R31" s="290">
        <f>P31+K31+F31</f>
        <v>0</v>
      </c>
      <c r="S31" s="328">
        <v>0.55000000000000004</v>
      </c>
      <c r="T31" s="290"/>
    </row>
    <row r="32" spans="1:20" ht="26" x14ac:dyDescent="0.2">
      <c r="A32" s="285" t="s">
        <v>69</v>
      </c>
      <c r="B32" s="334" t="s">
        <v>70</v>
      </c>
      <c r="C32" s="286">
        <f>'1) Budget Table'!D50</f>
        <v>20000</v>
      </c>
      <c r="D32" s="286"/>
      <c r="E32" s="286"/>
      <c r="F32" s="286">
        <f t="shared" si="27"/>
        <v>0</v>
      </c>
      <c r="G32" s="287">
        <f t="shared" si="28"/>
        <v>0</v>
      </c>
      <c r="H32" s="288">
        <f>'1) Budget Table'!E50</f>
        <v>0</v>
      </c>
      <c r="I32" s="288"/>
      <c r="J32" s="288"/>
      <c r="K32" s="288">
        <f t="shared" si="29"/>
        <v>0</v>
      </c>
      <c r="L32" s="289" t="e">
        <f t="shared" si="30"/>
        <v>#DIV/0!</v>
      </c>
      <c r="M32" s="314">
        <f>'1) Budget Table'!F50</f>
        <v>0</v>
      </c>
      <c r="N32" s="314"/>
      <c r="O32" s="314"/>
      <c r="P32" s="314">
        <f t="shared" si="31"/>
        <v>0</v>
      </c>
      <c r="Q32" s="315" t="e">
        <f t="shared" si="32"/>
        <v>#DIV/0!</v>
      </c>
      <c r="R32" s="290">
        <f t="shared" ref="R32:R34" si="33">P32+K32+F32</f>
        <v>0</v>
      </c>
      <c r="S32" s="328">
        <v>0.6</v>
      </c>
      <c r="T32" s="290"/>
    </row>
    <row r="33" spans="1:20" ht="26" x14ac:dyDescent="0.2">
      <c r="A33" s="285" t="s">
        <v>71</v>
      </c>
      <c r="B33" s="334" t="s">
        <v>72</v>
      </c>
      <c r="C33" s="286">
        <f>'1) Budget Table'!D51</f>
        <v>20000</v>
      </c>
      <c r="D33" s="286"/>
      <c r="E33" s="286"/>
      <c r="F33" s="286">
        <f t="shared" si="27"/>
        <v>0</v>
      </c>
      <c r="G33" s="287">
        <f>F33/C33</f>
        <v>0</v>
      </c>
      <c r="H33" s="288">
        <f>'1) Budget Table'!E51</f>
        <v>0</v>
      </c>
      <c r="I33" s="288"/>
      <c r="J33" s="288"/>
      <c r="K33" s="288">
        <f t="shared" si="29"/>
        <v>0</v>
      </c>
      <c r="L33" s="289" t="e">
        <f t="shared" si="30"/>
        <v>#DIV/0!</v>
      </c>
      <c r="M33" s="314">
        <f>'1) Budget Table'!F51</f>
        <v>0</v>
      </c>
      <c r="N33" s="314"/>
      <c r="O33" s="314"/>
      <c r="P33" s="314">
        <f t="shared" si="31"/>
        <v>0</v>
      </c>
      <c r="Q33" s="315" t="e">
        <f t="shared" si="32"/>
        <v>#DIV/0!</v>
      </c>
      <c r="R33" s="290">
        <f t="shared" si="33"/>
        <v>0</v>
      </c>
      <c r="S33" s="328">
        <v>0.5</v>
      </c>
      <c r="T33" s="290"/>
    </row>
    <row r="34" spans="1:20" ht="26" x14ac:dyDescent="0.2">
      <c r="A34" s="285" t="s">
        <v>73</v>
      </c>
      <c r="B34" s="334" t="s">
        <v>74</v>
      </c>
      <c r="C34" s="286">
        <f>'1) Budget Table'!D52</f>
        <v>0</v>
      </c>
      <c r="D34" s="286"/>
      <c r="E34" s="286"/>
      <c r="F34" s="286">
        <f t="shared" si="27"/>
        <v>0</v>
      </c>
      <c r="G34" s="287" t="e">
        <f t="shared" si="28"/>
        <v>#DIV/0!</v>
      </c>
      <c r="H34" s="288">
        <f>'1) Budget Table'!E52</f>
        <v>50000</v>
      </c>
      <c r="I34" s="288"/>
      <c r="J34" s="288"/>
      <c r="K34" s="288">
        <f t="shared" si="29"/>
        <v>0</v>
      </c>
      <c r="L34" s="289">
        <f t="shared" si="30"/>
        <v>0</v>
      </c>
      <c r="M34" s="314">
        <f>'1) Budget Table'!F52</f>
        <v>0</v>
      </c>
      <c r="N34" s="314"/>
      <c r="O34" s="314"/>
      <c r="P34" s="314">
        <f t="shared" si="31"/>
        <v>0</v>
      </c>
      <c r="Q34" s="315" t="e">
        <f t="shared" si="32"/>
        <v>#DIV/0!</v>
      </c>
      <c r="R34" s="290">
        <f t="shared" si="33"/>
        <v>0</v>
      </c>
      <c r="S34" s="328">
        <v>1</v>
      </c>
      <c r="T34" s="290"/>
    </row>
    <row r="35" spans="1:20" x14ac:dyDescent="0.2">
      <c r="A35" s="445" t="s">
        <v>27</v>
      </c>
      <c r="B35" s="446"/>
      <c r="C35" s="291">
        <f>SUM(C31:C34)</f>
        <v>170000</v>
      </c>
      <c r="D35" s="291">
        <f>SUM(D31:D34)</f>
        <v>0</v>
      </c>
      <c r="E35" s="291">
        <f>SUM(E31:E34)</f>
        <v>0</v>
      </c>
      <c r="F35" s="291">
        <f t="shared" si="27"/>
        <v>0</v>
      </c>
      <c r="G35" s="292">
        <f>F35/C35</f>
        <v>0</v>
      </c>
      <c r="H35" s="291">
        <f>SUM(H31:H34)</f>
        <v>50000</v>
      </c>
      <c r="I35" s="291">
        <f>SUM(I31:I34)</f>
        <v>0</v>
      </c>
      <c r="J35" s="291">
        <f>SUM(J31:J34)</f>
        <v>0</v>
      </c>
      <c r="K35" s="291">
        <f t="shared" si="29"/>
        <v>0</v>
      </c>
      <c r="L35" s="293">
        <f t="shared" si="30"/>
        <v>0</v>
      </c>
      <c r="M35" s="291">
        <f>SUM(M31:M34)</f>
        <v>0</v>
      </c>
      <c r="N35" s="291">
        <f>SUM(N31:N34)</f>
        <v>0</v>
      </c>
      <c r="O35" s="291">
        <f>SUM(O31:O34)</f>
        <v>0</v>
      </c>
      <c r="P35" s="291">
        <f t="shared" si="31"/>
        <v>0</v>
      </c>
      <c r="Q35" s="293" t="e">
        <f t="shared" si="32"/>
        <v>#DIV/0!</v>
      </c>
      <c r="R35" s="491">
        <f>SUM(R31:R34)</f>
        <v>0</v>
      </c>
      <c r="S35" s="328"/>
      <c r="T35" s="290"/>
    </row>
    <row r="36" spans="1:20" ht="15" customHeight="1" x14ac:dyDescent="0.2">
      <c r="A36" s="284" t="s">
        <v>79</v>
      </c>
      <c r="B36" s="449" t="s">
        <v>80</v>
      </c>
      <c r="C36" s="450"/>
      <c r="D36" s="450"/>
      <c r="E36" s="450"/>
      <c r="F36" s="450"/>
      <c r="G36" s="450"/>
      <c r="H36" s="450"/>
      <c r="I36" s="450"/>
      <c r="J36" s="450"/>
      <c r="K36" s="450"/>
      <c r="L36" s="450"/>
      <c r="M36" s="450"/>
      <c r="N36" s="450"/>
      <c r="O36" s="450"/>
      <c r="P36" s="450"/>
      <c r="Q36" s="450"/>
      <c r="R36" s="450"/>
      <c r="S36" s="450"/>
      <c r="T36" s="451"/>
    </row>
    <row r="37" spans="1:20" ht="39" x14ac:dyDescent="0.2">
      <c r="A37" s="285" t="s">
        <v>81</v>
      </c>
      <c r="B37" s="334" t="s">
        <v>82</v>
      </c>
      <c r="C37" s="286">
        <f>'1) Budget Table'!D59</f>
        <v>75000</v>
      </c>
      <c r="D37" s="286"/>
      <c r="E37" s="286"/>
      <c r="F37" s="286">
        <f t="shared" ref="F37:F43" si="34">D37+E37</f>
        <v>0</v>
      </c>
      <c r="G37" s="287">
        <f t="shared" ref="G37:G43" si="35">F37/C37</f>
        <v>0</v>
      </c>
      <c r="H37" s="288">
        <f>'1) Budget Table'!E59</f>
        <v>0</v>
      </c>
      <c r="I37" s="288"/>
      <c r="J37" s="288"/>
      <c r="K37" s="288">
        <f t="shared" ref="K37:K43" si="36">I37+J37</f>
        <v>0</v>
      </c>
      <c r="L37" s="289" t="e">
        <f t="shared" ref="L37:L43" si="37">K37/H37</f>
        <v>#DIV/0!</v>
      </c>
      <c r="M37" s="314">
        <f>'1) Budget Table'!F59</f>
        <v>0</v>
      </c>
      <c r="N37" s="314"/>
      <c r="O37" s="314"/>
      <c r="P37" s="314">
        <f t="shared" ref="P37:P43" si="38">N37+O37</f>
        <v>0</v>
      </c>
      <c r="Q37" s="315" t="e">
        <f t="shared" ref="Q37:Q43" si="39">P37/M37</f>
        <v>#DIV/0!</v>
      </c>
      <c r="R37" s="290">
        <f>P37+K37+F37</f>
        <v>0</v>
      </c>
      <c r="S37" s="328">
        <v>0.7</v>
      </c>
      <c r="T37" s="290"/>
    </row>
    <row r="38" spans="1:20" ht="26" x14ac:dyDescent="0.2">
      <c r="A38" s="285" t="s">
        <v>83</v>
      </c>
      <c r="B38" s="334" t="s">
        <v>84</v>
      </c>
      <c r="C38" s="286">
        <f>'1) Budget Table'!D60</f>
        <v>90000</v>
      </c>
      <c r="D38" s="286"/>
      <c r="E38" s="286"/>
      <c r="F38" s="286">
        <f t="shared" si="34"/>
        <v>0</v>
      </c>
      <c r="G38" s="287">
        <f t="shared" si="35"/>
        <v>0</v>
      </c>
      <c r="H38" s="288">
        <f>'1) Budget Table'!E60</f>
        <v>0</v>
      </c>
      <c r="I38" s="288"/>
      <c r="J38" s="288"/>
      <c r="K38" s="288">
        <f t="shared" si="36"/>
        <v>0</v>
      </c>
      <c r="L38" s="289" t="e">
        <f t="shared" si="37"/>
        <v>#DIV/0!</v>
      </c>
      <c r="M38" s="314">
        <f>'1) Budget Table'!F60</f>
        <v>0</v>
      </c>
      <c r="N38" s="314"/>
      <c r="O38" s="314"/>
      <c r="P38" s="314">
        <f t="shared" si="38"/>
        <v>0</v>
      </c>
      <c r="Q38" s="315" t="e">
        <f t="shared" si="39"/>
        <v>#DIV/0!</v>
      </c>
      <c r="R38" s="290">
        <f t="shared" ref="R37:R43" si="40">P38+K38+F38</f>
        <v>0</v>
      </c>
      <c r="S38" s="328">
        <v>0.6</v>
      </c>
      <c r="T38" s="290"/>
    </row>
    <row r="39" spans="1:20" ht="26" x14ac:dyDescent="0.2">
      <c r="A39" s="285" t="s">
        <v>85</v>
      </c>
      <c r="B39" s="334" t="s">
        <v>669</v>
      </c>
      <c r="C39" s="286">
        <f>'1) Budget Table'!D61</f>
        <v>90000</v>
      </c>
      <c r="D39" s="286"/>
      <c r="E39" s="286"/>
      <c r="F39" s="286">
        <f t="shared" si="34"/>
        <v>0</v>
      </c>
      <c r="G39" s="287">
        <f t="shared" si="35"/>
        <v>0</v>
      </c>
      <c r="H39" s="288">
        <f>'1) Budget Table'!E61</f>
        <v>0</v>
      </c>
      <c r="I39" s="288"/>
      <c r="J39" s="288"/>
      <c r="K39" s="288">
        <f t="shared" si="36"/>
        <v>0</v>
      </c>
      <c r="L39" s="289" t="e">
        <f t="shared" si="37"/>
        <v>#DIV/0!</v>
      </c>
      <c r="M39" s="314">
        <f>'1) Budget Table'!F61</f>
        <v>0</v>
      </c>
      <c r="N39" s="314"/>
      <c r="O39" s="314"/>
      <c r="P39" s="314">
        <f t="shared" si="38"/>
        <v>0</v>
      </c>
      <c r="Q39" s="315" t="e">
        <f t="shared" si="39"/>
        <v>#DIV/0!</v>
      </c>
      <c r="R39" s="290">
        <f t="shared" si="40"/>
        <v>0</v>
      </c>
      <c r="S39" s="328">
        <v>0.6</v>
      </c>
      <c r="T39" s="290"/>
    </row>
    <row r="40" spans="1:20" ht="52" x14ac:dyDescent="0.2">
      <c r="A40" s="285" t="s">
        <v>86</v>
      </c>
      <c r="B40" s="334" t="s">
        <v>87</v>
      </c>
      <c r="C40" s="286">
        <f>'1) Budget Table'!D62</f>
        <v>0</v>
      </c>
      <c r="D40" s="286"/>
      <c r="E40" s="286"/>
      <c r="F40" s="286">
        <f t="shared" si="34"/>
        <v>0</v>
      </c>
      <c r="G40" s="287" t="e">
        <f t="shared" si="35"/>
        <v>#DIV/0!</v>
      </c>
      <c r="H40" s="288">
        <f>'1) Budget Table'!E62</f>
        <v>100000</v>
      </c>
      <c r="I40" s="288"/>
      <c r="J40" s="288"/>
      <c r="K40" s="288">
        <f t="shared" si="36"/>
        <v>0</v>
      </c>
      <c r="L40" s="289">
        <f t="shared" si="37"/>
        <v>0</v>
      </c>
      <c r="M40" s="314">
        <f>'1) Budget Table'!F62</f>
        <v>0</v>
      </c>
      <c r="N40" s="314"/>
      <c r="O40" s="314"/>
      <c r="P40" s="314">
        <f t="shared" si="38"/>
        <v>0</v>
      </c>
      <c r="Q40" s="315" t="e">
        <f t="shared" si="39"/>
        <v>#DIV/0!</v>
      </c>
      <c r="R40" s="290">
        <f t="shared" si="40"/>
        <v>0</v>
      </c>
      <c r="S40" s="328">
        <v>1</v>
      </c>
      <c r="T40" s="290"/>
    </row>
    <row r="41" spans="1:20" ht="26" x14ac:dyDescent="0.2">
      <c r="A41" s="285" t="s">
        <v>88</v>
      </c>
      <c r="B41" s="334" t="s">
        <v>89</v>
      </c>
      <c r="C41" s="286">
        <f>'1) Budget Table'!D63</f>
        <v>0</v>
      </c>
      <c r="D41" s="286"/>
      <c r="E41" s="286"/>
      <c r="F41" s="286">
        <f t="shared" si="34"/>
        <v>0</v>
      </c>
      <c r="G41" s="287" t="e">
        <f t="shared" si="35"/>
        <v>#DIV/0!</v>
      </c>
      <c r="H41" s="288">
        <f>'1) Budget Table'!E63</f>
        <v>250000</v>
      </c>
      <c r="I41" s="288"/>
      <c r="J41" s="288"/>
      <c r="K41" s="288">
        <f t="shared" si="36"/>
        <v>0</v>
      </c>
      <c r="L41" s="289">
        <f t="shared" si="37"/>
        <v>0</v>
      </c>
      <c r="M41" s="314">
        <f>'1) Budget Table'!F63</f>
        <v>0</v>
      </c>
      <c r="N41" s="314"/>
      <c r="O41" s="314"/>
      <c r="P41" s="314">
        <f t="shared" si="38"/>
        <v>0</v>
      </c>
      <c r="Q41" s="315" t="e">
        <f t="shared" si="39"/>
        <v>#DIV/0!</v>
      </c>
      <c r="R41" s="290">
        <f t="shared" si="40"/>
        <v>0</v>
      </c>
      <c r="S41" s="328">
        <v>1</v>
      </c>
      <c r="T41" s="290"/>
    </row>
    <row r="42" spans="1:20" ht="26" x14ac:dyDescent="0.2">
      <c r="A42" s="285" t="s">
        <v>90</v>
      </c>
      <c r="B42" s="334" t="s">
        <v>649</v>
      </c>
      <c r="C42" s="286">
        <f>'1) Budget Table'!D64</f>
        <v>25000</v>
      </c>
      <c r="D42" s="286"/>
      <c r="E42" s="286"/>
      <c r="F42" s="286">
        <f t="shared" si="34"/>
        <v>0</v>
      </c>
      <c r="G42" s="287">
        <f t="shared" si="35"/>
        <v>0</v>
      </c>
      <c r="H42" s="288">
        <f>'1) Budget Table'!E64</f>
        <v>0</v>
      </c>
      <c r="I42" s="288"/>
      <c r="J42" s="288"/>
      <c r="K42" s="288">
        <f t="shared" si="36"/>
        <v>0</v>
      </c>
      <c r="L42" s="289" t="e">
        <f t="shared" si="37"/>
        <v>#DIV/0!</v>
      </c>
      <c r="M42" s="314">
        <f>'1) Budget Table'!F64</f>
        <v>0</v>
      </c>
      <c r="N42" s="314"/>
      <c r="O42" s="314"/>
      <c r="P42" s="314">
        <f t="shared" si="38"/>
        <v>0</v>
      </c>
      <c r="Q42" s="315" t="e">
        <f t="shared" si="39"/>
        <v>#DIV/0!</v>
      </c>
      <c r="R42" s="290">
        <f t="shared" si="40"/>
        <v>0</v>
      </c>
      <c r="S42" s="328">
        <v>0.5</v>
      </c>
      <c r="T42" s="290"/>
    </row>
    <row r="43" spans="1:20" x14ac:dyDescent="0.2">
      <c r="A43" s="445" t="s">
        <v>27</v>
      </c>
      <c r="B43" s="446"/>
      <c r="C43" s="291">
        <f>SUM(C37:C42)</f>
        <v>280000</v>
      </c>
      <c r="D43" s="291">
        <f t="shared" ref="D43:O43" si="41">SUM(D37:D42)</f>
        <v>0</v>
      </c>
      <c r="E43" s="291">
        <f t="shared" si="41"/>
        <v>0</v>
      </c>
      <c r="F43" s="291">
        <f t="shared" si="34"/>
        <v>0</v>
      </c>
      <c r="G43" s="291">
        <f t="shared" si="35"/>
        <v>0</v>
      </c>
      <c r="H43" s="291">
        <f>SUM(H37:H42)</f>
        <v>350000</v>
      </c>
      <c r="I43" s="291">
        <f t="shared" si="41"/>
        <v>0</v>
      </c>
      <c r="J43" s="291">
        <f t="shared" si="41"/>
        <v>0</v>
      </c>
      <c r="K43" s="291">
        <f t="shared" si="36"/>
        <v>0</v>
      </c>
      <c r="L43" s="291">
        <f t="shared" si="37"/>
        <v>0</v>
      </c>
      <c r="M43" s="291">
        <f t="shared" si="41"/>
        <v>0</v>
      </c>
      <c r="N43" s="291">
        <f t="shared" si="41"/>
        <v>0</v>
      </c>
      <c r="O43" s="291">
        <f t="shared" si="41"/>
        <v>0</v>
      </c>
      <c r="P43" s="291">
        <f t="shared" si="38"/>
        <v>0</v>
      </c>
      <c r="Q43" s="291" t="e">
        <f t="shared" si="39"/>
        <v>#DIV/0!</v>
      </c>
      <c r="R43" s="291">
        <f>SUM(R37:R42)</f>
        <v>0</v>
      </c>
      <c r="S43" s="328"/>
      <c r="T43" s="290"/>
    </row>
    <row r="44" spans="1:20" ht="15" customHeight="1" x14ac:dyDescent="0.2">
      <c r="A44" s="284" t="s">
        <v>93</v>
      </c>
      <c r="B44" s="449" t="s">
        <v>94</v>
      </c>
      <c r="C44" s="450"/>
      <c r="D44" s="450"/>
      <c r="E44" s="450"/>
      <c r="F44" s="450"/>
      <c r="G44" s="450"/>
      <c r="H44" s="450"/>
      <c r="I44" s="450"/>
      <c r="J44" s="450"/>
      <c r="K44" s="450"/>
      <c r="L44" s="450"/>
      <c r="M44" s="450"/>
      <c r="N44" s="450"/>
      <c r="O44" s="450"/>
      <c r="P44" s="450"/>
      <c r="Q44" s="450"/>
      <c r="R44" s="450"/>
      <c r="S44" s="450"/>
      <c r="T44" s="451"/>
    </row>
    <row r="45" spans="1:20" s="221" customFormat="1" ht="26" x14ac:dyDescent="0.15">
      <c r="A45" s="285" t="s">
        <v>95</v>
      </c>
      <c r="B45" s="334" t="s">
        <v>96</v>
      </c>
      <c r="C45" s="286">
        <f>'1) Budget Table'!D69</f>
        <v>20000</v>
      </c>
      <c r="D45" s="286"/>
      <c r="E45" s="286"/>
      <c r="F45" s="286">
        <f t="shared" ref="F45:F50" si="42">D45+E45</f>
        <v>0</v>
      </c>
      <c r="G45" s="287">
        <f t="shared" ref="G45:G50" si="43">F45/C45</f>
        <v>0</v>
      </c>
      <c r="H45" s="288">
        <f>'1) Budget Table'!E69</f>
        <v>0</v>
      </c>
      <c r="I45" s="288"/>
      <c r="J45" s="288"/>
      <c r="K45" s="288">
        <f t="shared" ref="K45:K50" si="44">I45+J45</f>
        <v>0</v>
      </c>
      <c r="L45" s="289" t="e">
        <f t="shared" ref="L45:L50" si="45">K45/H45</f>
        <v>#DIV/0!</v>
      </c>
      <c r="M45" s="314">
        <f>'1) Budget Table'!F69</f>
        <v>0</v>
      </c>
      <c r="N45" s="314"/>
      <c r="O45" s="314"/>
      <c r="P45" s="314">
        <f t="shared" ref="P45:P50" si="46">N45+O45</f>
        <v>0</v>
      </c>
      <c r="Q45" s="315" t="e">
        <f t="shared" ref="Q45:Q50" si="47">P45/M45</f>
        <v>#DIV/0!</v>
      </c>
      <c r="R45" s="290">
        <f t="shared" ref="R45:R50" si="48">P45+K45+F45</f>
        <v>0</v>
      </c>
      <c r="S45" s="328">
        <v>0.4</v>
      </c>
      <c r="T45" s="290"/>
    </row>
    <row r="46" spans="1:20" s="221" customFormat="1" ht="26" x14ac:dyDescent="0.15">
      <c r="A46" s="285" t="s">
        <v>97</v>
      </c>
      <c r="B46" s="334" t="s">
        <v>98</v>
      </c>
      <c r="C46" s="286">
        <f>'1) Budget Table'!D70</f>
        <v>25000</v>
      </c>
      <c r="D46" s="286"/>
      <c r="E46" s="286"/>
      <c r="F46" s="286">
        <f t="shared" si="42"/>
        <v>0</v>
      </c>
      <c r="G46" s="287">
        <f t="shared" si="43"/>
        <v>0</v>
      </c>
      <c r="H46" s="288">
        <f>'1) Budget Table'!E70</f>
        <v>0</v>
      </c>
      <c r="I46" s="288"/>
      <c r="J46" s="288"/>
      <c r="K46" s="288">
        <f t="shared" si="44"/>
        <v>0</v>
      </c>
      <c r="L46" s="289" t="e">
        <f t="shared" si="45"/>
        <v>#DIV/0!</v>
      </c>
      <c r="M46" s="314">
        <f>'1) Budget Table'!F70</f>
        <v>0</v>
      </c>
      <c r="N46" s="314"/>
      <c r="O46" s="314"/>
      <c r="P46" s="314">
        <f t="shared" si="46"/>
        <v>0</v>
      </c>
      <c r="Q46" s="315" t="e">
        <f t="shared" si="47"/>
        <v>#DIV/0!</v>
      </c>
      <c r="R46" s="290">
        <f t="shared" si="48"/>
        <v>0</v>
      </c>
      <c r="S46" s="328">
        <v>0.5</v>
      </c>
      <c r="T46" s="290"/>
    </row>
    <row r="47" spans="1:20" s="221" customFormat="1" ht="26" x14ac:dyDescent="0.15">
      <c r="A47" s="285" t="s">
        <v>99</v>
      </c>
      <c r="B47" s="334" t="s">
        <v>617</v>
      </c>
      <c r="C47" s="286">
        <f>'1) Budget Table'!D71</f>
        <v>20000</v>
      </c>
      <c r="D47" s="286"/>
      <c r="E47" s="286"/>
      <c r="F47" s="286">
        <f t="shared" si="42"/>
        <v>0</v>
      </c>
      <c r="G47" s="287">
        <f t="shared" si="43"/>
        <v>0</v>
      </c>
      <c r="H47" s="288">
        <f>'1) Budget Table'!E71</f>
        <v>0</v>
      </c>
      <c r="I47" s="288"/>
      <c r="J47" s="288"/>
      <c r="K47" s="288">
        <f t="shared" si="44"/>
        <v>0</v>
      </c>
      <c r="L47" s="289" t="e">
        <f t="shared" si="45"/>
        <v>#DIV/0!</v>
      </c>
      <c r="M47" s="314">
        <f>'1) Budget Table'!F71</f>
        <v>0</v>
      </c>
      <c r="N47" s="314"/>
      <c r="O47" s="314"/>
      <c r="P47" s="314">
        <f t="shared" si="46"/>
        <v>0</v>
      </c>
      <c r="Q47" s="315" t="e">
        <f t="shared" si="47"/>
        <v>#DIV/0!</v>
      </c>
      <c r="R47" s="290">
        <f t="shared" si="48"/>
        <v>0</v>
      </c>
      <c r="S47" s="328">
        <v>0</v>
      </c>
      <c r="T47" s="290"/>
    </row>
    <row r="48" spans="1:20" s="221" customFormat="1" ht="26" x14ac:dyDescent="0.15">
      <c r="A48" s="285" t="s">
        <v>100</v>
      </c>
      <c r="B48" s="334" t="s">
        <v>18</v>
      </c>
      <c r="C48" s="286">
        <f>'1) Budget Table'!D72</f>
        <v>0</v>
      </c>
      <c r="D48" s="286"/>
      <c r="E48" s="286"/>
      <c r="F48" s="286">
        <f t="shared" si="42"/>
        <v>0</v>
      </c>
      <c r="G48" s="287" t="e">
        <f t="shared" si="43"/>
        <v>#DIV/0!</v>
      </c>
      <c r="H48" s="288">
        <f>'1) Budget Table'!E72</f>
        <v>0</v>
      </c>
      <c r="I48" s="288"/>
      <c r="J48" s="288"/>
      <c r="K48" s="288">
        <f t="shared" si="44"/>
        <v>0</v>
      </c>
      <c r="L48" s="289" t="e">
        <f t="shared" si="45"/>
        <v>#DIV/0!</v>
      </c>
      <c r="M48" s="314">
        <f>'1) Budget Table'!F72</f>
        <v>0</v>
      </c>
      <c r="N48" s="314"/>
      <c r="O48" s="314"/>
      <c r="P48" s="314">
        <f t="shared" si="46"/>
        <v>0</v>
      </c>
      <c r="Q48" s="315" t="e">
        <f t="shared" si="47"/>
        <v>#DIV/0!</v>
      </c>
      <c r="R48" s="290">
        <f t="shared" si="48"/>
        <v>0</v>
      </c>
      <c r="S48" s="328">
        <v>0</v>
      </c>
      <c r="T48" s="290"/>
    </row>
    <row r="49" spans="1:20" s="221" customFormat="1" ht="26" x14ac:dyDescent="0.15">
      <c r="A49" s="285" t="s">
        <v>101</v>
      </c>
      <c r="B49" s="334" t="s">
        <v>102</v>
      </c>
      <c r="C49" s="286">
        <f>'1) Budget Table'!D73</f>
        <v>0</v>
      </c>
      <c r="D49" s="286"/>
      <c r="E49" s="286"/>
      <c r="F49" s="286">
        <f t="shared" si="42"/>
        <v>0</v>
      </c>
      <c r="G49" s="287" t="e">
        <f t="shared" si="43"/>
        <v>#DIV/0!</v>
      </c>
      <c r="H49" s="288">
        <f>'1) Budget Table'!E73</f>
        <v>20000</v>
      </c>
      <c r="I49" s="288"/>
      <c r="J49" s="288"/>
      <c r="K49" s="288">
        <f t="shared" si="44"/>
        <v>0</v>
      </c>
      <c r="L49" s="289">
        <f t="shared" si="45"/>
        <v>0</v>
      </c>
      <c r="M49" s="314">
        <f>'1) Budget Table'!F73</f>
        <v>0</v>
      </c>
      <c r="N49" s="314"/>
      <c r="O49" s="314"/>
      <c r="P49" s="314">
        <f t="shared" si="46"/>
        <v>0</v>
      </c>
      <c r="Q49" s="342" t="e">
        <f t="shared" si="47"/>
        <v>#DIV/0!</v>
      </c>
      <c r="R49" s="290">
        <f t="shared" si="48"/>
        <v>0</v>
      </c>
      <c r="S49" s="328">
        <v>0</v>
      </c>
      <c r="T49" s="290"/>
    </row>
    <row r="50" spans="1:20" s="221" customFormat="1" ht="12" x14ac:dyDescent="0.15">
      <c r="A50" s="445" t="s">
        <v>27</v>
      </c>
      <c r="B50" s="446"/>
      <c r="C50" s="291">
        <f>SUM(C45:C49)</f>
        <v>65000</v>
      </c>
      <c r="D50" s="291">
        <f t="shared" ref="D50:T50" si="49">SUM(D45:D49)</f>
        <v>0</v>
      </c>
      <c r="E50" s="291">
        <f t="shared" si="49"/>
        <v>0</v>
      </c>
      <c r="F50" s="291">
        <f t="shared" si="42"/>
        <v>0</v>
      </c>
      <c r="G50" s="291">
        <f t="shared" si="43"/>
        <v>0</v>
      </c>
      <c r="H50" s="291">
        <f t="shared" si="49"/>
        <v>20000</v>
      </c>
      <c r="I50" s="291">
        <f t="shared" si="49"/>
        <v>0</v>
      </c>
      <c r="J50" s="291">
        <f t="shared" si="49"/>
        <v>0</v>
      </c>
      <c r="K50" s="291">
        <f t="shared" si="44"/>
        <v>0</v>
      </c>
      <c r="L50" s="291">
        <f t="shared" si="45"/>
        <v>0</v>
      </c>
      <c r="M50" s="291">
        <f t="shared" si="49"/>
        <v>0</v>
      </c>
      <c r="N50" s="291">
        <f t="shared" si="49"/>
        <v>0</v>
      </c>
      <c r="O50" s="291">
        <f t="shared" si="49"/>
        <v>0</v>
      </c>
      <c r="P50" s="291">
        <f t="shared" si="46"/>
        <v>0</v>
      </c>
      <c r="Q50" s="291" t="e">
        <f t="shared" si="47"/>
        <v>#DIV/0!</v>
      </c>
      <c r="R50" s="291">
        <f>SUM(R45:R49)</f>
        <v>0</v>
      </c>
      <c r="S50" s="291">
        <f t="shared" si="49"/>
        <v>0.9</v>
      </c>
      <c r="T50" s="291">
        <f t="shared" si="49"/>
        <v>0</v>
      </c>
    </row>
    <row r="51" spans="1:20" s="221" customFormat="1" ht="15" customHeight="1" x14ac:dyDescent="0.15">
      <c r="A51" s="284" t="s">
        <v>106</v>
      </c>
      <c r="B51" s="449" t="s">
        <v>107</v>
      </c>
      <c r="C51" s="450"/>
      <c r="D51" s="450"/>
      <c r="E51" s="450"/>
      <c r="F51" s="450"/>
      <c r="G51" s="450"/>
      <c r="H51" s="450"/>
      <c r="I51" s="450"/>
      <c r="J51" s="450"/>
      <c r="K51" s="450"/>
      <c r="L51" s="450"/>
      <c r="M51" s="450"/>
      <c r="N51" s="450"/>
      <c r="O51" s="450"/>
      <c r="P51" s="450"/>
      <c r="Q51" s="450"/>
      <c r="R51" s="450"/>
      <c r="S51" s="450"/>
      <c r="T51" s="451"/>
    </row>
    <row r="52" spans="1:20" s="221" customFormat="1" ht="39" x14ac:dyDescent="0.15">
      <c r="A52" s="285" t="s">
        <v>108</v>
      </c>
      <c r="B52" s="334" t="s">
        <v>109</v>
      </c>
      <c r="C52" s="286">
        <f>'1) Budget Table'!D79</f>
        <v>75000</v>
      </c>
      <c r="D52" s="286"/>
      <c r="E52" s="286"/>
      <c r="F52" s="286">
        <f t="shared" ref="F52:F59" si="50">D52+E52</f>
        <v>0</v>
      </c>
      <c r="G52" s="287">
        <f t="shared" ref="G52:G59" si="51">F52/C52</f>
        <v>0</v>
      </c>
      <c r="H52" s="288">
        <f>'1) Budget Table'!E79</f>
        <v>0</v>
      </c>
      <c r="I52" s="288"/>
      <c r="J52" s="288"/>
      <c r="K52" s="288">
        <f t="shared" ref="K52:K59" si="52">I52+J52</f>
        <v>0</v>
      </c>
      <c r="L52" s="289" t="e">
        <f t="shared" ref="L52:L59" si="53">K52/H52</f>
        <v>#DIV/0!</v>
      </c>
      <c r="M52" s="314">
        <f>'1) Budget Table'!F82</f>
        <v>0</v>
      </c>
      <c r="N52" s="314"/>
      <c r="O52" s="314"/>
      <c r="P52" s="314">
        <f t="shared" ref="P52:P59" si="54">N52+O52</f>
        <v>0</v>
      </c>
      <c r="Q52" s="342" t="e">
        <f t="shared" ref="Q52:Q59" si="55">P52/M52</f>
        <v>#DIV/0!</v>
      </c>
      <c r="R52" s="290">
        <f t="shared" ref="R52:R58" si="56">P52+K52+F52</f>
        <v>0</v>
      </c>
      <c r="S52" s="328">
        <v>0.5</v>
      </c>
      <c r="T52" s="290"/>
    </row>
    <row r="53" spans="1:20" s="221" customFormat="1" ht="13" x14ac:dyDescent="0.15">
      <c r="A53" s="285" t="s">
        <v>110</v>
      </c>
      <c r="B53" s="334" t="s">
        <v>111</v>
      </c>
      <c r="C53" s="286">
        <f>'1) Budget Table'!D80</f>
        <v>25000</v>
      </c>
      <c r="D53" s="286"/>
      <c r="E53" s="286"/>
      <c r="F53" s="286">
        <f t="shared" si="50"/>
        <v>0</v>
      </c>
      <c r="G53" s="287">
        <f t="shared" si="51"/>
        <v>0</v>
      </c>
      <c r="H53" s="288">
        <f>'1) Budget Table'!E80</f>
        <v>0</v>
      </c>
      <c r="I53" s="288"/>
      <c r="J53" s="288"/>
      <c r="K53" s="288">
        <f t="shared" si="52"/>
        <v>0</v>
      </c>
      <c r="L53" s="289" t="e">
        <f t="shared" si="53"/>
        <v>#DIV/0!</v>
      </c>
      <c r="M53" s="314">
        <f>'1) Budget Table'!F83</f>
        <v>0</v>
      </c>
      <c r="N53" s="314"/>
      <c r="O53" s="314"/>
      <c r="P53" s="314">
        <f t="shared" si="54"/>
        <v>0</v>
      </c>
      <c r="Q53" s="315" t="e">
        <f t="shared" si="55"/>
        <v>#DIV/0!</v>
      </c>
      <c r="R53" s="290">
        <f t="shared" si="56"/>
        <v>0</v>
      </c>
      <c r="S53" s="328">
        <v>0.4</v>
      </c>
      <c r="T53" s="290"/>
    </row>
    <row r="54" spans="1:20" s="221" customFormat="1" ht="13" x14ac:dyDescent="0.15">
      <c r="A54" s="285" t="s">
        <v>112</v>
      </c>
      <c r="B54" s="334" t="s">
        <v>113</v>
      </c>
      <c r="C54" s="286">
        <f>'1) Budget Table'!D81</f>
        <v>50000</v>
      </c>
      <c r="D54" s="286"/>
      <c r="E54" s="286"/>
      <c r="F54" s="286">
        <f t="shared" si="50"/>
        <v>0</v>
      </c>
      <c r="G54" s="287">
        <f t="shared" si="51"/>
        <v>0</v>
      </c>
      <c r="H54" s="288">
        <f>'1) Budget Table'!E81</f>
        <v>0</v>
      </c>
      <c r="I54" s="288"/>
      <c r="J54" s="288"/>
      <c r="K54" s="288">
        <f t="shared" si="52"/>
        <v>0</v>
      </c>
      <c r="L54" s="289" t="e">
        <f t="shared" si="53"/>
        <v>#DIV/0!</v>
      </c>
      <c r="M54" s="314">
        <f>'1) Budget Table'!F84</f>
        <v>0</v>
      </c>
      <c r="N54" s="314"/>
      <c r="O54" s="314"/>
      <c r="P54" s="314">
        <f t="shared" si="54"/>
        <v>0</v>
      </c>
      <c r="Q54" s="342" t="e">
        <f t="shared" si="55"/>
        <v>#DIV/0!</v>
      </c>
      <c r="R54" s="290">
        <f t="shared" si="56"/>
        <v>0</v>
      </c>
      <c r="S54" s="328">
        <v>0.4</v>
      </c>
      <c r="T54" s="290"/>
    </row>
    <row r="55" spans="1:20" s="221" customFormat="1" ht="26" x14ac:dyDescent="0.15">
      <c r="A55" s="285" t="s">
        <v>114</v>
      </c>
      <c r="B55" s="334" t="s">
        <v>115</v>
      </c>
      <c r="C55" s="286">
        <f>'1) Budget Table'!D82</f>
        <v>75000</v>
      </c>
      <c r="D55" s="286"/>
      <c r="E55" s="286"/>
      <c r="F55" s="286">
        <f t="shared" si="50"/>
        <v>0</v>
      </c>
      <c r="G55" s="287">
        <f t="shared" si="51"/>
        <v>0</v>
      </c>
      <c r="H55" s="288">
        <f>'1) Budget Table'!E82</f>
        <v>0</v>
      </c>
      <c r="I55" s="288"/>
      <c r="J55" s="288"/>
      <c r="K55" s="288">
        <f t="shared" si="52"/>
        <v>0</v>
      </c>
      <c r="L55" s="289" t="e">
        <f t="shared" si="53"/>
        <v>#DIV/0!</v>
      </c>
      <c r="M55" s="314">
        <f>'1) Budget Table'!F85</f>
        <v>0</v>
      </c>
      <c r="N55" s="314"/>
      <c r="O55" s="314"/>
      <c r="P55" s="314">
        <f t="shared" si="54"/>
        <v>0</v>
      </c>
      <c r="Q55" s="315" t="e">
        <f t="shared" si="55"/>
        <v>#DIV/0!</v>
      </c>
      <c r="R55" s="290">
        <f t="shared" si="56"/>
        <v>0</v>
      </c>
      <c r="S55" s="328">
        <v>0.4</v>
      </c>
      <c r="T55" s="290"/>
    </row>
    <row r="56" spans="1:20" s="221" customFormat="1" ht="26" x14ac:dyDescent="0.15">
      <c r="A56" s="285" t="s">
        <v>116</v>
      </c>
      <c r="B56" s="334" t="s">
        <v>117</v>
      </c>
      <c r="C56" s="286">
        <f>'1) Budget Table'!D83</f>
        <v>0</v>
      </c>
      <c r="D56" s="286"/>
      <c r="E56" s="286"/>
      <c r="F56" s="286">
        <f t="shared" si="50"/>
        <v>0</v>
      </c>
      <c r="G56" s="287" t="e">
        <f t="shared" si="51"/>
        <v>#DIV/0!</v>
      </c>
      <c r="H56" s="288">
        <f>'1) Budget Table'!E83</f>
        <v>25000</v>
      </c>
      <c r="I56" s="288"/>
      <c r="J56" s="288"/>
      <c r="K56" s="288">
        <f t="shared" si="52"/>
        <v>0</v>
      </c>
      <c r="L56" s="289">
        <f t="shared" si="53"/>
        <v>0</v>
      </c>
      <c r="M56" s="314">
        <f>'1) Budget Table'!F86</f>
        <v>0</v>
      </c>
      <c r="N56" s="314"/>
      <c r="O56" s="314"/>
      <c r="P56" s="314">
        <f t="shared" si="54"/>
        <v>0</v>
      </c>
      <c r="Q56" s="315" t="e">
        <f t="shared" si="55"/>
        <v>#DIV/0!</v>
      </c>
      <c r="R56" s="290">
        <f t="shared" si="56"/>
        <v>0</v>
      </c>
      <c r="S56" s="328">
        <v>1</v>
      </c>
      <c r="T56" s="290"/>
    </row>
    <row r="57" spans="1:20" s="221" customFormat="1" ht="39" x14ac:dyDescent="0.15">
      <c r="A57" s="285" t="s">
        <v>118</v>
      </c>
      <c r="B57" s="334" t="s">
        <v>119</v>
      </c>
      <c r="C57" s="286">
        <f>'1) Budget Table'!D84</f>
        <v>0</v>
      </c>
      <c r="D57" s="286"/>
      <c r="E57" s="286"/>
      <c r="F57" s="286">
        <f t="shared" si="50"/>
        <v>0</v>
      </c>
      <c r="G57" s="287" t="e">
        <f t="shared" si="51"/>
        <v>#DIV/0!</v>
      </c>
      <c r="H57" s="288">
        <f>'1) Budget Table'!E84</f>
        <v>25000</v>
      </c>
      <c r="I57" s="288"/>
      <c r="J57" s="288"/>
      <c r="K57" s="288">
        <f t="shared" si="52"/>
        <v>0</v>
      </c>
      <c r="L57" s="289">
        <f t="shared" si="53"/>
        <v>0</v>
      </c>
      <c r="M57" s="314">
        <f>'1) Budget Table'!F87</f>
        <v>0</v>
      </c>
      <c r="N57" s="314"/>
      <c r="O57" s="314"/>
      <c r="P57" s="314">
        <f t="shared" si="54"/>
        <v>0</v>
      </c>
      <c r="Q57" s="315" t="e">
        <f t="shared" si="55"/>
        <v>#DIV/0!</v>
      </c>
      <c r="R57" s="290">
        <f t="shared" si="56"/>
        <v>0</v>
      </c>
      <c r="S57" s="328">
        <v>1</v>
      </c>
      <c r="T57" s="290"/>
    </row>
    <row r="58" spans="1:20" s="221" customFormat="1" ht="12" x14ac:dyDescent="0.15">
      <c r="A58" s="445" t="s">
        <v>27</v>
      </c>
      <c r="B58" s="446"/>
      <c r="C58" s="295">
        <f>SUM(C52:C57)</f>
        <v>225000</v>
      </c>
      <c r="D58" s="295">
        <f t="shared" ref="D58:T58" si="57">SUM(D52:D57)</f>
        <v>0</v>
      </c>
      <c r="E58" s="295">
        <f t="shared" si="57"/>
        <v>0</v>
      </c>
      <c r="F58" s="295">
        <f t="shared" si="50"/>
        <v>0</v>
      </c>
      <c r="G58" s="295">
        <f t="shared" si="51"/>
        <v>0</v>
      </c>
      <c r="H58" s="295">
        <f t="shared" si="57"/>
        <v>50000</v>
      </c>
      <c r="I58" s="295">
        <f t="shared" si="57"/>
        <v>0</v>
      </c>
      <c r="J58" s="295">
        <f t="shared" si="57"/>
        <v>0</v>
      </c>
      <c r="K58" s="295">
        <f t="shared" si="52"/>
        <v>0</v>
      </c>
      <c r="L58" s="295">
        <f t="shared" si="53"/>
        <v>0</v>
      </c>
      <c r="M58" s="295">
        <f t="shared" si="57"/>
        <v>0</v>
      </c>
      <c r="N58" s="295">
        <f t="shared" si="57"/>
        <v>0</v>
      </c>
      <c r="O58" s="295">
        <f t="shared" si="57"/>
        <v>0</v>
      </c>
      <c r="P58" s="295">
        <f t="shared" si="54"/>
        <v>0</v>
      </c>
      <c r="Q58" s="295" t="e">
        <f t="shared" si="55"/>
        <v>#DIV/0!</v>
      </c>
      <c r="R58" s="295">
        <f>SUM(R52:R57)</f>
        <v>0</v>
      </c>
      <c r="S58" s="338"/>
      <c r="T58" s="295">
        <f t="shared" si="57"/>
        <v>0</v>
      </c>
    </row>
    <row r="59" spans="1:20" s="221" customFormat="1" ht="24" customHeight="1" x14ac:dyDescent="0.15">
      <c r="A59" s="445" t="s">
        <v>693</v>
      </c>
      <c r="B59" s="446"/>
      <c r="C59" s="295">
        <f>C35+C43+C50+C58</f>
        <v>740000</v>
      </c>
      <c r="D59" s="295">
        <f t="shared" ref="D59:E59" si="58">D58+D35</f>
        <v>0</v>
      </c>
      <c r="E59" s="295">
        <f t="shared" si="58"/>
        <v>0</v>
      </c>
      <c r="F59" s="295">
        <f t="shared" si="50"/>
        <v>0</v>
      </c>
      <c r="G59" s="292">
        <f t="shared" si="51"/>
        <v>0</v>
      </c>
      <c r="H59" s="295">
        <f>H35+H43+H50+H58</f>
        <v>470000</v>
      </c>
      <c r="I59" s="295">
        <f t="shared" ref="I59:J59" si="59">I58+I35</f>
        <v>0</v>
      </c>
      <c r="J59" s="295">
        <f t="shared" si="59"/>
        <v>0</v>
      </c>
      <c r="K59" s="295">
        <f t="shared" si="52"/>
        <v>0</v>
      </c>
      <c r="L59" s="296">
        <f t="shared" si="53"/>
        <v>0</v>
      </c>
      <c r="M59" s="295">
        <f>M35+M43+M50+M58</f>
        <v>0</v>
      </c>
      <c r="N59" s="295">
        <f t="shared" ref="N59:O59" si="60">N58+N35</f>
        <v>0</v>
      </c>
      <c r="O59" s="295">
        <f t="shared" si="60"/>
        <v>0</v>
      </c>
      <c r="P59" s="295">
        <f t="shared" si="54"/>
        <v>0</v>
      </c>
      <c r="Q59" s="296" t="e">
        <f t="shared" si="55"/>
        <v>#DIV/0!</v>
      </c>
      <c r="R59" s="344">
        <f>P59+K59+F59</f>
        <v>0</v>
      </c>
      <c r="S59" s="229"/>
      <c r="T59" s="294"/>
    </row>
    <row r="60" spans="1:20" s="220" customFormat="1" ht="15" customHeight="1" x14ac:dyDescent="0.15">
      <c r="A60" s="284" t="s">
        <v>270</v>
      </c>
      <c r="B60" s="452" t="s">
        <v>123</v>
      </c>
      <c r="C60" s="453"/>
      <c r="D60" s="453"/>
      <c r="E60" s="453"/>
      <c r="F60" s="453"/>
      <c r="G60" s="453"/>
      <c r="H60" s="453"/>
      <c r="I60" s="453"/>
      <c r="J60" s="453"/>
      <c r="K60" s="453"/>
      <c r="L60" s="453"/>
      <c r="M60" s="453"/>
      <c r="N60" s="453"/>
      <c r="O60" s="453"/>
      <c r="P60" s="453"/>
      <c r="Q60" s="453"/>
      <c r="R60" s="453"/>
      <c r="S60" s="453"/>
      <c r="T60" s="454"/>
    </row>
    <row r="61" spans="1:20" s="220" customFormat="1" ht="15" customHeight="1" x14ac:dyDescent="0.15">
      <c r="A61" s="284" t="s">
        <v>124</v>
      </c>
      <c r="B61" s="452" t="s">
        <v>125</v>
      </c>
      <c r="C61" s="453"/>
      <c r="D61" s="453"/>
      <c r="E61" s="453"/>
      <c r="F61" s="453"/>
      <c r="G61" s="453"/>
      <c r="H61" s="453"/>
      <c r="I61" s="453"/>
      <c r="J61" s="453"/>
      <c r="K61" s="453"/>
      <c r="L61" s="453"/>
      <c r="M61" s="453"/>
      <c r="N61" s="453"/>
      <c r="O61" s="453"/>
      <c r="P61" s="453"/>
      <c r="Q61" s="453"/>
      <c r="R61" s="453"/>
      <c r="S61" s="453"/>
      <c r="T61" s="454"/>
    </row>
    <row r="62" spans="1:20" s="221" customFormat="1" ht="26" x14ac:dyDescent="0.15">
      <c r="A62" s="285" t="s">
        <v>126</v>
      </c>
      <c r="B62" s="334" t="s">
        <v>647</v>
      </c>
      <c r="C62" s="286">
        <f>'1) Budget Table'!D91</f>
        <v>30000</v>
      </c>
      <c r="D62" s="286"/>
      <c r="E62" s="286"/>
      <c r="F62" s="286">
        <f t="shared" ref="F62:F65" si="61">D62+E62</f>
        <v>0</v>
      </c>
      <c r="G62" s="287">
        <f t="shared" ref="G62:G65" si="62">F62/C62</f>
        <v>0</v>
      </c>
      <c r="H62" s="288">
        <f>'1) Budget Table'!E91</f>
        <v>0</v>
      </c>
      <c r="I62" s="288"/>
      <c r="J62" s="288"/>
      <c r="K62" s="288">
        <f t="shared" ref="K62:K65" si="63">I62+J62</f>
        <v>0</v>
      </c>
      <c r="L62" s="289" t="e">
        <f t="shared" ref="L62:L65" si="64">K62/H62</f>
        <v>#DIV/0!</v>
      </c>
      <c r="M62" s="314">
        <f>'1) Budget Table'!F91</f>
        <v>0</v>
      </c>
      <c r="N62" s="314"/>
      <c r="O62" s="314"/>
      <c r="P62" s="314">
        <f t="shared" ref="P62:P65" si="65">N62+O62</f>
        <v>0</v>
      </c>
      <c r="Q62" s="315" t="e">
        <f t="shared" ref="Q62:Q65" si="66">P62/M62</f>
        <v>#DIV/0!</v>
      </c>
      <c r="R62" s="290">
        <f>P62+K62+F62</f>
        <v>0</v>
      </c>
      <c r="S62" s="328">
        <v>0.4</v>
      </c>
      <c r="T62" s="290"/>
    </row>
    <row r="63" spans="1:20" s="221" customFormat="1" ht="26" x14ac:dyDescent="0.15">
      <c r="A63" s="285" t="s">
        <v>127</v>
      </c>
      <c r="B63" s="334" t="s">
        <v>648</v>
      </c>
      <c r="C63" s="286">
        <f>'1) Budget Table'!D92</f>
        <v>80000</v>
      </c>
      <c r="D63" s="286"/>
      <c r="E63" s="286"/>
      <c r="F63" s="286">
        <f t="shared" si="61"/>
        <v>0</v>
      </c>
      <c r="G63" s="287">
        <f t="shared" si="62"/>
        <v>0</v>
      </c>
      <c r="H63" s="288">
        <f>'1) Budget Table'!E92</f>
        <v>0</v>
      </c>
      <c r="I63" s="288"/>
      <c r="J63" s="288"/>
      <c r="K63" s="288">
        <f t="shared" si="63"/>
        <v>0</v>
      </c>
      <c r="L63" s="289" t="e">
        <f t="shared" si="64"/>
        <v>#DIV/0!</v>
      </c>
      <c r="M63" s="314">
        <f>'1) Budget Table'!F92</f>
        <v>0</v>
      </c>
      <c r="N63" s="314"/>
      <c r="O63" s="314"/>
      <c r="P63" s="314">
        <f t="shared" si="65"/>
        <v>0</v>
      </c>
      <c r="Q63" s="315" t="e">
        <f t="shared" si="66"/>
        <v>#DIV/0!</v>
      </c>
      <c r="R63" s="290">
        <f t="shared" ref="R62:R63" si="67">P63+K63+F63</f>
        <v>0</v>
      </c>
      <c r="S63" s="328">
        <v>0.5</v>
      </c>
      <c r="T63" s="290"/>
    </row>
    <row r="64" spans="1:20" s="221" customFormat="1" ht="39" x14ac:dyDescent="0.15">
      <c r="A64" s="285" t="s">
        <v>128</v>
      </c>
      <c r="B64" s="334" t="s">
        <v>129</v>
      </c>
      <c r="C64" s="286">
        <f>'1) Budget Table'!D93</f>
        <v>0</v>
      </c>
      <c r="D64" s="286"/>
      <c r="E64" s="286"/>
      <c r="F64" s="286">
        <f t="shared" si="61"/>
        <v>0</v>
      </c>
      <c r="G64" s="287" t="e">
        <f t="shared" si="62"/>
        <v>#DIV/0!</v>
      </c>
      <c r="H64" s="288">
        <f>'1) Budget Table'!E93</f>
        <v>40000</v>
      </c>
      <c r="I64" s="288"/>
      <c r="J64" s="288"/>
      <c r="K64" s="288">
        <f t="shared" si="63"/>
        <v>0</v>
      </c>
      <c r="L64" s="336">
        <f t="shared" si="64"/>
        <v>0</v>
      </c>
      <c r="M64" s="314">
        <f>'1) Budget Table'!F93</f>
        <v>0</v>
      </c>
      <c r="N64" s="314"/>
      <c r="O64" s="314"/>
      <c r="P64" s="314">
        <f t="shared" si="65"/>
        <v>0</v>
      </c>
      <c r="Q64" s="315" t="e">
        <f t="shared" si="66"/>
        <v>#DIV/0!</v>
      </c>
      <c r="R64" s="290">
        <f>P64+K64+F64</f>
        <v>0</v>
      </c>
      <c r="S64" s="328">
        <v>1</v>
      </c>
      <c r="T64" s="290"/>
    </row>
    <row r="65" spans="1:20" s="221" customFormat="1" ht="12" x14ac:dyDescent="0.15">
      <c r="A65" s="445" t="s">
        <v>27</v>
      </c>
      <c r="B65" s="446"/>
      <c r="C65" s="295">
        <f>SUM(C62:C64)</f>
        <v>110000</v>
      </c>
      <c r="D65" s="295">
        <f>SUM(D62:D64)</f>
        <v>0</v>
      </c>
      <c r="E65" s="295">
        <f>SUM(E62:E64)</f>
        <v>0</v>
      </c>
      <c r="F65" s="295">
        <f t="shared" si="61"/>
        <v>0</v>
      </c>
      <c r="G65" s="292">
        <f t="shared" si="62"/>
        <v>0</v>
      </c>
      <c r="H65" s="295">
        <f>SUM(H62:H64)</f>
        <v>40000</v>
      </c>
      <c r="I65" s="295">
        <f>SUM(I62:I64)</f>
        <v>0</v>
      </c>
      <c r="J65" s="295">
        <f>SUM(J62:J64)</f>
        <v>0</v>
      </c>
      <c r="K65" s="295">
        <f t="shared" si="63"/>
        <v>0</v>
      </c>
      <c r="L65" s="296">
        <f t="shared" si="64"/>
        <v>0</v>
      </c>
      <c r="M65" s="295">
        <f>SUM(M62:M64)</f>
        <v>0</v>
      </c>
      <c r="N65" s="295">
        <f>SUM(N62:N64)</f>
        <v>0</v>
      </c>
      <c r="O65" s="295">
        <f>SUM(O62:O64)</f>
        <v>0</v>
      </c>
      <c r="P65" s="295">
        <f>N65+O65</f>
        <v>0</v>
      </c>
      <c r="Q65" s="296" t="e">
        <f t="shared" si="66"/>
        <v>#DIV/0!</v>
      </c>
      <c r="R65" s="344">
        <f>SUM(R62:R64)</f>
        <v>0</v>
      </c>
      <c r="S65" s="229"/>
      <c r="T65" s="294"/>
    </row>
    <row r="66" spans="1:20" s="220" customFormat="1" ht="15" customHeight="1" x14ac:dyDescent="0.15">
      <c r="A66" s="284" t="s">
        <v>247</v>
      </c>
      <c r="B66" s="452" t="s">
        <v>136</v>
      </c>
      <c r="C66" s="453"/>
      <c r="D66" s="453"/>
      <c r="E66" s="453"/>
      <c r="F66" s="453"/>
      <c r="G66" s="453"/>
      <c r="H66" s="453"/>
      <c r="I66" s="453"/>
      <c r="J66" s="453"/>
      <c r="K66" s="453"/>
      <c r="L66" s="453"/>
      <c r="M66" s="453"/>
      <c r="N66" s="453"/>
      <c r="O66" s="453"/>
      <c r="P66" s="453"/>
      <c r="Q66" s="453"/>
      <c r="R66" s="453"/>
      <c r="S66" s="453"/>
      <c r="T66" s="454"/>
    </row>
    <row r="67" spans="1:20" s="221" customFormat="1" ht="39" x14ac:dyDescent="0.15">
      <c r="A67" s="285" t="s">
        <v>137</v>
      </c>
      <c r="B67" s="334" t="s">
        <v>646</v>
      </c>
      <c r="C67" s="286">
        <f>'1) Budget Table'!D101</f>
        <v>30000</v>
      </c>
      <c r="D67" s="286"/>
      <c r="E67" s="286"/>
      <c r="F67" s="286">
        <f t="shared" ref="F67:F75" si="68">D67+E67</f>
        <v>0</v>
      </c>
      <c r="G67" s="287">
        <f t="shared" ref="G67:G74" si="69">F67/C67</f>
        <v>0</v>
      </c>
      <c r="H67" s="288">
        <f>'1) Budget Table'!E101</f>
        <v>0</v>
      </c>
      <c r="I67" s="288"/>
      <c r="J67" s="288"/>
      <c r="K67" s="288">
        <f t="shared" ref="K67:K75" si="70">I67+J67</f>
        <v>0</v>
      </c>
      <c r="L67" s="289" t="e">
        <f t="shared" ref="L67:L75" si="71">K67/H67</f>
        <v>#DIV/0!</v>
      </c>
      <c r="M67" s="314">
        <f>'1) Budget Table'!F101</f>
        <v>20000</v>
      </c>
      <c r="N67" s="314">
        <v>11700</v>
      </c>
      <c r="O67" s="314"/>
      <c r="P67" s="314">
        <f t="shared" ref="P67:P75" si="72">N67+O67</f>
        <v>11700</v>
      </c>
      <c r="Q67" s="315">
        <f t="shared" ref="Q67:Q75" si="73">P67/M67</f>
        <v>0.58499999999999996</v>
      </c>
      <c r="R67" s="290">
        <f>P67+K67+F67</f>
        <v>11700</v>
      </c>
      <c r="S67" s="328">
        <v>0.4</v>
      </c>
      <c r="T67" s="290"/>
    </row>
    <row r="68" spans="1:20" s="221" customFormat="1" ht="13" x14ac:dyDescent="0.15">
      <c r="A68" s="285" t="s">
        <v>138</v>
      </c>
      <c r="B68" s="334"/>
      <c r="C68" s="286">
        <f>'1) Budget Table'!D102</f>
        <v>0</v>
      </c>
      <c r="D68" s="286"/>
      <c r="E68" s="286"/>
      <c r="F68" s="286">
        <f t="shared" si="68"/>
        <v>0</v>
      </c>
      <c r="G68" s="287" t="e">
        <f t="shared" si="69"/>
        <v>#DIV/0!</v>
      </c>
      <c r="H68" s="288">
        <f>'1) Budget Table'!E102</f>
        <v>0</v>
      </c>
      <c r="I68" s="288"/>
      <c r="J68" s="288"/>
      <c r="K68" s="288">
        <f t="shared" si="70"/>
        <v>0</v>
      </c>
      <c r="L68" s="289" t="e">
        <f t="shared" si="71"/>
        <v>#DIV/0!</v>
      </c>
      <c r="M68" s="314">
        <f>'1) Budget Table'!F102</f>
        <v>0</v>
      </c>
      <c r="N68" s="314"/>
      <c r="O68" s="314"/>
      <c r="P68" s="314">
        <f t="shared" si="72"/>
        <v>0</v>
      </c>
      <c r="Q68" s="315" t="e">
        <f t="shared" si="73"/>
        <v>#DIV/0!</v>
      </c>
      <c r="R68" s="290">
        <f t="shared" ref="R67:R73" si="74">P68+K68+F68</f>
        <v>0</v>
      </c>
      <c r="S68" s="328"/>
      <c r="T68" s="290"/>
    </row>
    <row r="69" spans="1:20" s="221" customFormat="1" ht="39" x14ac:dyDescent="0.15">
      <c r="A69" s="285" t="s">
        <v>139</v>
      </c>
      <c r="B69" s="335" t="s">
        <v>140</v>
      </c>
      <c r="C69" s="286">
        <f>'1) Budget Table'!D103</f>
        <v>0</v>
      </c>
      <c r="D69" s="286"/>
      <c r="E69" s="286"/>
      <c r="F69" s="286">
        <f t="shared" si="68"/>
        <v>0</v>
      </c>
      <c r="G69" s="287" t="e">
        <f t="shared" si="69"/>
        <v>#DIV/0!</v>
      </c>
      <c r="H69" s="288">
        <f>'1) Budget Table'!E103</f>
        <v>0</v>
      </c>
      <c r="I69" s="288"/>
      <c r="J69" s="288"/>
      <c r="K69" s="288">
        <f t="shared" si="70"/>
        <v>0</v>
      </c>
      <c r="L69" s="289" t="e">
        <f t="shared" si="71"/>
        <v>#DIV/0!</v>
      </c>
      <c r="M69" s="314">
        <f>'1) Budget Table'!F103</f>
        <v>182663.73</v>
      </c>
      <c r="N69" s="314">
        <v>39190</v>
      </c>
      <c r="O69" s="314"/>
      <c r="P69" s="314">
        <f t="shared" si="72"/>
        <v>39190</v>
      </c>
      <c r="Q69" s="315">
        <f t="shared" si="73"/>
        <v>0.21454724481975704</v>
      </c>
      <c r="R69" s="290">
        <f t="shared" si="74"/>
        <v>39190</v>
      </c>
      <c r="S69" s="328">
        <v>0.45</v>
      </c>
      <c r="T69" s="290"/>
    </row>
    <row r="70" spans="1:20" s="221" customFormat="1" ht="39" x14ac:dyDescent="0.15">
      <c r="A70" s="285" t="s">
        <v>141</v>
      </c>
      <c r="B70" s="347" t="s">
        <v>142</v>
      </c>
      <c r="C70" s="286">
        <f>'1) Budget Table'!D104</f>
        <v>0</v>
      </c>
      <c r="D70" s="286"/>
      <c r="E70" s="286"/>
      <c r="F70" s="286">
        <f t="shared" si="68"/>
        <v>0</v>
      </c>
      <c r="G70" s="287" t="e">
        <f t="shared" si="69"/>
        <v>#DIV/0!</v>
      </c>
      <c r="H70" s="288">
        <f>'1) Budget Table'!E104</f>
        <v>30000</v>
      </c>
      <c r="I70" s="288"/>
      <c r="J70" s="288"/>
      <c r="K70" s="288">
        <f t="shared" si="70"/>
        <v>0</v>
      </c>
      <c r="L70" s="289">
        <f t="shared" si="71"/>
        <v>0</v>
      </c>
      <c r="M70" s="314">
        <f>'1) Budget Table'!F104</f>
        <v>100000</v>
      </c>
      <c r="N70" s="314">
        <v>41481</v>
      </c>
      <c r="O70" s="314"/>
      <c r="P70" s="314">
        <f t="shared" si="72"/>
        <v>41481</v>
      </c>
      <c r="Q70" s="315">
        <f t="shared" si="73"/>
        <v>0.41481000000000001</v>
      </c>
      <c r="R70" s="290">
        <f t="shared" si="74"/>
        <v>41481</v>
      </c>
      <c r="S70" s="328">
        <v>0.6</v>
      </c>
      <c r="T70" s="290"/>
    </row>
    <row r="71" spans="1:20" s="221" customFormat="1" ht="52" x14ac:dyDescent="0.15">
      <c r="A71" s="285" t="s">
        <v>143</v>
      </c>
      <c r="B71" s="335" t="s">
        <v>144</v>
      </c>
      <c r="C71" s="286">
        <f>'1) Budget Table'!D105</f>
        <v>0</v>
      </c>
      <c r="D71" s="286"/>
      <c r="E71" s="286"/>
      <c r="F71" s="286">
        <f t="shared" si="68"/>
        <v>0</v>
      </c>
      <c r="G71" s="287" t="e">
        <f t="shared" si="69"/>
        <v>#DIV/0!</v>
      </c>
      <c r="H71" s="288">
        <f>'1) Budget Table'!E105</f>
        <v>0</v>
      </c>
      <c r="I71" s="288"/>
      <c r="J71" s="288"/>
      <c r="K71" s="288">
        <f t="shared" si="70"/>
        <v>0</v>
      </c>
      <c r="L71" s="289" t="e">
        <f t="shared" si="71"/>
        <v>#DIV/0!</v>
      </c>
      <c r="M71" s="314">
        <f>'1) Budget Table'!F105</f>
        <v>70000</v>
      </c>
      <c r="N71" s="314">
        <v>23056</v>
      </c>
      <c r="O71" s="314"/>
      <c r="P71" s="314">
        <f t="shared" si="72"/>
        <v>23056</v>
      </c>
      <c r="Q71" s="315">
        <f t="shared" si="73"/>
        <v>0.32937142857142859</v>
      </c>
      <c r="R71" s="290">
        <f t="shared" si="74"/>
        <v>23056</v>
      </c>
      <c r="S71" s="328">
        <v>0.4</v>
      </c>
      <c r="T71" s="290"/>
    </row>
    <row r="72" spans="1:20" s="221" customFormat="1" ht="39" x14ac:dyDescent="0.15">
      <c r="A72" s="285" t="s">
        <v>145</v>
      </c>
      <c r="B72" s="335" t="s">
        <v>146</v>
      </c>
      <c r="C72" s="286">
        <f>'1) Budget Table'!D106</f>
        <v>0</v>
      </c>
      <c r="D72" s="286"/>
      <c r="E72" s="286"/>
      <c r="F72" s="286">
        <f t="shared" si="68"/>
        <v>0</v>
      </c>
      <c r="G72" s="287" t="e">
        <f t="shared" si="69"/>
        <v>#DIV/0!</v>
      </c>
      <c r="H72" s="288">
        <f>'1) Budget Table'!E106</f>
        <v>0</v>
      </c>
      <c r="I72" s="288"/>
      <c r="J72" s="288"/>
      <c r="K72" s="288">
        <f t="shared" si="70"/>
        <v>0</v>
      </c>
      <c r="L72" s="289" t="e">
        <f t="shared" si="71"/>
        <v>#DIV/0!</v>
      </c>
      <c r="M72" s="314">
        <f>'1) Budget Table'!F106</f>
        <v>100000</v>
      </c>
      <c r="N72" s="314">
        <v>34070</v>
      </c>
      <c r="O72" s="314"/>
      <c r="P72" s="314">
        <f t="shared" si="72"/>
        <v>34070</v>
      </c>
      <c r="Q72" s="315">
        <f t="shared" si="73"/>
        <v>0.3407</v>
      </c>
      <c r="R72" s="290">
        <f t="shared" si="74"/>
        <v>34070</v>
      </c>
      <c r="S72" s="328">
        <v>0.5</v>
      </c>
      <c r="T72" s="290"/>
    </row>
    <row r="73" spans="1:20" s="221" customFormat="1" ht="65" x14ac:dyDescent="0.15">
      <c r="A73" s="285" t="s">
        <v>147</v>
      </c>
      <c r="B73" s="335" t="s">
        <v>148</v>
      </c>
      <c r="C73" s="286">
        <f>'1) Budget Table'!D107</f>
        <v>0</v>
      </c>
      <c r="D73" s="286"/>
      <c r="E73" s="286"/>
      <c r="F73" s="286">
        <f t="shared" si="68"/>
        <v>0</v>
      </c>
      <c r="G73" s="287" t="e">
        <f t="shared" si="69"/>
        <v>#DIV/0!</v>
      </c>
      <c r="H73" s="288">
        <f>'1) Budget Table'!E107</f>
        <v>0</v>
      </c>
      <c r="I73" s="288"/>
      <c r="J73" s="288"/>
      <c r="K73" s="288">
        <f t="shared" si="70"/>
        <v>0</v>
      </c>
      <c r="L73" s="289" t="e">
        <f t="shared" si="71"/>
        <v>#DIV/0!</v>
      </c>
      <c r="M73" s="314">
        <f>'1) Budget Table'!F107</f>
        <v>40000</v>
      </c>
      <c r="N73" s="314">
        <v>33230</v>
      </c>
      <c r="O73" s="314"/>
      <c r="P73" s="314">
        <f t="shared" si="72"/>
        <v>33230</v>
      </c>
      <c r="Q73" s="315">
        <f t="shared" si="73"/>
        <v>0.83074999999999999</v>
      </c>
      <c r="R73" s="290">
        <f t="shared" si="74"/>
        <v>33230</v>
      </c>
      <c r="S73" s="328">
        <v>0.35</v>
      </c>
      <c r="T73" s="290"/>
    </row>
    <row r="74" spans="1:20" s="221" customFormat="1" ht="39" x14ac:dyDescent="0.15">
      <c r="A74" s="285" t="s">
        <v>149</v>
      </c>
      <c r="B74" s="335" t="s">
        <v>668</v>
      </c>
      <c r="C74" s="286">
        <f>'1) Budget Table'!D108</f>
        <v>0</v>
      </c>
      <c r="D74" s="286"/>
      <c r="E74" s="286"/>
      <c r="F74" s="286">
        <f t="shared" si="68"/>
        <v>0</v>
      </c>
      <c r="G74" s="287" t="e">
        <f t="shared" si="69"/>
        <v>#DIV/0!</v>
      </c>
      <c r="H74" s="288">
        <f>'1) Budget Table'!E108</f>
        <v>40000</v>
      </c>
      <c r="I74" s="288"/>
      <c r="J74" s="288"/>
      <c r="K74" s="288">
        <f t="shared" si="70"/>
        <v>0</v>
      </c>
      <c r="L74" s="289">
        <f t="shared" si="71"/>
        <v>0</v>
      </c>
      <c r="M74" s="314">
        <f>'1) Budget Table'!F108</f>
        <v>0</v>
      </c>
      <c r="N74" s="314"/>
      <c r="O74" s="314"/>
      <c r="P74" s="314">
        <f t="shared" si="72"/>
        <v>0</v>
      </c>
      <c r="Q74" s="315" t="e">
        <f t="shared" si="73"/>
        <v>#DIV/0!</v>
      </c>
      <c r="R74" s="290">
        <f>P74+K74+F74</f>
        <v>0</v>
      </c>
      <c r="S74" s="328">
        <v>1</v>
      </c>
      <c r="T74" s="290"/>
    </row>
    <row r="75" spans="1:20" s="221" customFormat="1" ht="12" x14ac:dyDescent="0.15">
      <c r="A75" s="445" t="s">
        <v>27</v>
      </c>
      <c r="B75" s="446"/>
      <c r="C75" s="295">
        <f>SUM(C67:C74)</f>
        <v>30000</v>
      </c>
      <c r="D75" s="295">
        <f t="shared" ref="D75:O75" si="75">SUM(D67:D74)</f>
        <v>0</v>
      </c>
      <c r="E75" s="295">
        <f t="shared" si="75"/>
        <v>0</v>
      </c>
      <c r="F75" s="295">
        <f t="shared" si="68"/>
        <v>0</v>
      </c>
      <c r="G75" s="295">
        <f>F75/C75</f>
        <v>0</v>
      </c>
      <c r="H75" s="295">
        <f>SUM(H67:H74)</f>
        <v>70000</v>
      </c>
      <c r="I75" s="295">
        <f t="shared" si="75"/>
        <v>0</v>
      </c>
      <c r="J75" s="295">
        <f t="shared" si="75"/>
        <v>0</v>
      </c>
      <c r="K75" s="295">
        <f t="shared" si="70"/>
        <v>0</v>
      </c>
      <c r="L75" s="295">
        <f t="shared" si="71"/>
        <v>0</v>
      </c>
      <c r="M75" s="295">
        <f>SUM(M67:M74)</f>
        <v>512663.73</v>
      </c>
      <c r="N75" s="295">
        <f>SUM(N67:N74)</f>
        <v>182727</v>
      </c>
      <c r="O75" s="295">
        <f t="shared" si="75"/>
        <v>0</v>
      </c>
      <c r="P75" s="295">
        <f t="shared" si="72"/>
        <v>182727</v>
      </c>
      <c r="Q75" s="295">
        <f t="shared" si="73"/>
        <v>0.35642661906275291</v>
      </c>
      <c r="R75" s="295">
        <f>SUM(R67:R74)</f>
        <v>182727</v>
      </c>
      <c r="S75" s="229"/>
      <c r="T75" s="294"/>
    </row>
    <row r="76" spans="1:20" s="220" customFormat="1" ht="15" customHeight="1" x14ac:dyDescent="0.15">
      <c r="A76" s="284" t="s">
        <v>150</v>
      </c>
      <c r="B76" s="452" t="s">
        <v>151</v>
      </c>
      <c r="C76" s="453"/>
      <c r="D76" s="453"/>
      <c r="E76" s="453"/>
      <c r="F76" s="453"/>
      <c r="G76" s="453"/>
      <c r="H76" s="453"/>
      <c r="I76" s="453"/>
      <c r="J76" s="453"/>
      <c r="K76" s="453"/>
      <c r="L76" s="453"/>
      <c r="M76" s="453"/>
      <c r="N76" s="453"/>
      <c r="O76" s="453"/>
      <c r="P76" s="453"/>
      <c r="Q76" s="453"/>
      <c r="R76" s="453"/>
      <c r="S76" s="453"/>
      <c r="T76" s="454"/>
    </row>
    <row r="77" spans="1:20" s="221" customFormat="1" ht="39" x14ac:dyDescent="0.15">
      <c r="A77" s="285" t="s">
        <v>152</v>
      </c>
      <c r="B77" s="348" t="s">
        <v>651</v>
      </c>
      <c r="C77" s="286">
        <f>'1) Budget Table'!D111</f>
        <v>180000</v>
      </c>
      <c r="D77" s="286">
        <v>174868</v>
      </c>
      <c r="E77" s="286"/>
      <c r="F77" s="286">
        <f t="shared" ref="F77:F78" si="76">D77+E77</f>
        <v>174868</v>
      </c>
      <c r="G77" s="287">
        <f t="shared" ref="G77:G78" si="77">F77/C77</f>
        <v>0.97148888888888885</v>
      </c>
      <c r="H77" s="288">
        <f>'1) Budget Table'!E111</f>
        <v>0</v>
      </c>
      <c r="I77" s="288"/>
      <c r="J77" s="288"/>
      <c r="K77" s="288">
        <f t="shared" ref="K77:K78" si="78">I77+J77</f>
        <v>0</v>
      </c>
      <c r="L77" s="289" t="e">
        <f>K77/H77</f>
        <v>#DIV/0!</v>
      </c>
      <c r="M77" s="314">
        <f>'1) Budget Table'!F111</f>
        <v>0</v>
      </c>
      <c r="N77" s="314"/>
      <c r="O77" s="314"/>
      <c r="P77" s="314">
        <f t="shared" ref="P77:P78" si="79">N77+O77</f>
        <v>0</v>
      </c>
      <c r="Q77" s="315" t="e">
        <f t="shared" ref="Q77" si="80">P77/M77</f>
        <v>#DIV/0!</v>
      </c>
      <c r="R77" s="290">
        <f t="shared" ref="R77:R85" si="81">P77+K77+F77</f>
        <v>174868</v>
      </c>
      <c r="S77" s="328">
        <v>0.6</v>
      </c>
      <c r="T77" s="290"/>
    </row>
    <row r="78" spans="1:20" s="221" customFormat="1" ht="39" x14ac:dyDescent="0.15">
      <c r="A78" s="285" t="s">
        <v>153</v>
      </c>
      <c r="B78" s="334" t="s">
        <v>662</v>
      </c>
      <c r="C78" s="286">
        <f>'1) Budget Table'!D112</f>
        <v>0</v>
      </c>
      <c r="D78" s="286"/>
      <c r="E78" s="286"/>
      <c r="F78" s="286">
        <f t="shared" si="76"/>
        <v>0</v>
      </c>
      <c r="G78" s="287" t="e">
        <f t="shared" si="77"/>
        <v>#DIV/0!</v>
      </c>
      <c r="H78" s="288">
        <f>'1) Budget Table'!E112</f>
        <v>35000</v>
      </c>
      <c r="I78" s="288"/>
      <c r="J78" s="288"/>
      <c r="K78" s="288">
        <f t="shared" si="78"/>
        <v>0</v>
      </c>
      <c r="L78" s="289">
        <f t="shared" ref="L78" si="82">K78/H78</f>
        <v>0</v>
      </c>
      <c r="M78" s="314">
        <f>'1) Budget Table'!F112</f>
        <v>0</v>
      </c>
      <c r="N78" s="314"/>
      <c r="O78" s="314"/>
      <c r="P78" s="314">
        <f t="shared" si="79"/>
        <v>0</v>
      </c>
      <c r="Q78" s="315" t="e">
        <f t="shared" ref="Q78:Q89" si="83">P78/M78</f>
        <v>#DIV/0!</v>
      </c>
      <c r="R78" s="290">
        <f t="shared" si="81"/>
        <v>0</v>
      </c>
      <c r="S78" s="328">
        <v>1</v>
      </c>
      <c r="T78" s="290"/>
    </row>
    <row r="79" spans="1:20" x14ac:dyDescent="0.2">
      <c r="A79" s="445" t="s">
        <v>27</v>
      </c>
      <c r="B79" s="446"/>
      <c r="C79" s="295">
        <f>SUM(C77:C78)</f>
        <v>180000</v>
      </c>
      <c r="D79" s="295">
        <f t="shared" ref="D79:T79" si="84">SUM(D77:D78)</f>
        <v>174868</v>
      </c>
      <c r="E79" s="295">
        <f t="shared" si="84"/>
        <v>0</v>
      </c>
      <c r="F79" s="295">
        <f t="shared" ref="F79:F89" si="85">D79+E79</f>
        <v>174868</v>
      </c>
      <c r="G79" s="295">
        <f t="shared" ref="G79:G89" si="86">F79/C79</f>
        <v>0.97148888888888885</v>
      </c>
      <c r="H79" s="295">
        <f>SUM(H77:H78)</f>
        <v>35000</v>
      </c>
      <c r="I79" s="295">
        <f t="shared" si="84"/>
        <v>0</v>
      </c>
      <c r="J79" s="295">
        <f t="shared" si="84"/>
        <v>0</v>
      </c>
      <c r="K79" s="295">
        <f t="shared" ref="K79:K88" si="87">I79+J79</f>
        <v>0</v>
      </c>
      <c r="L79" s="295">
        <f t="shared" ref="L79:L88" si="88">K79/H79</f>
        <v>0</v>
      </c>
      <c r="M79" s="295">
        <f t="shared" si="84"/>
        <v>0</v>
      </c>
      <c r="N79" s="295">
        <f t="shared" si="84"/>
        <v>0</v>
      </c>
      <c r="O79" s="295">
        <f>SUM(O77:O78)</f>
        <v>0</v>
      </c>
      <c r="P79" s="295">
        <f t="shared" ref="P79:P89" si="89">N79+O79</f>
        <v>0</v>
      </c>
      <c r="Q79" s="338" t="e">
        <f t="shared" si="83"/>
        <v>#DIV/0!</v>
      </c>
      <c r="R79" s="295">
        <f>SUM(R77:R78)</f>
        <v>174868</v>
      </c>
      <c r="S79" s="295"/>
      <c r="T79" s="295">
        <f t="shared" si="84"/>
        <v>0</v>
      </c>
    </row>
    <row r="80" spans="1:20" x14ac:dyDescent="0.2">
      <c r="A80" s="445" t="s">
        <v>716</v>
      </c>
      <c r="B80" s="446"/>
      <c r="C80" s="295">
        <f>SUM(C65+C75+C79)</f>
        <v>320000</v>
      </c>
      <c r="D80" s="295">
        <f t="shared" ref="D80" si="90">SUM(D78:D79)</f>
        <v>174868</v>
      </c>
      <c r="E80" s="295">
        <f t="shared" ref="E80" si="91">SUM(E78:E79)</f>
        <v>0</v>
      </c>
      <c r="F80" s="295">
        <f t="shared" si="85"/>
        <v>174868</v>
      </c>
      <c r="G80" s="295">
        <f t="shared" si="86"/>
        <v>0.54646249999999996</v>
      </c>
      <c r="H80" s="337">
        <f>SUM(H65+H75+H79)</f>
        <v>145000</v>
      </c>
      <c r="I80" s="295">
        <f t="shared" ref="I80" si="92">SUM(I78:I79)</f>
        <v>0</v>
      </c>
      <c r="J80" s="295">
        <f t="shared" ref="J80" si="93">SUM(J78:J79)</f>
        <v>0</v>
      </c>
      <c r="K80" s="295">
        <f t="shared" si="87"/>
        <v>0</v>
      </c>
      <c r="L80" s="295">
        <f t="shared" si="88"/>
        <v>0</v>
      </c>
      <c r="M80" s="295">
        <f>SUM(M65+M75+M79)</f>
        <v>512663.73</v>
      </c>
      <c r="N80" s="295">
        <f>SUM(N65+N75+N79)</f>
        <v>182727</v>
      </c>
      <c r="O80" s="295">
        <f t="shared" ref="O80" si="94">SUM(O78:O79)</f>
        <v>0</v>
      </c>
      <c r="P80" s="295">
        <f t="shared" si="89"/>
        <v>182727</v>
      </c>
      <c r="Q80" s="338">
        <f t="shared" si="83"/>
        <v>0.35642661906275291</v>
      </c>
      <c r="R80" s="295">
        <f>P80+K80+F80</f>
        <v>357595</v>
      </c>
      <c r="S80" s="338"/>
      <c r="T80" s="295">
        <f t="shared" ref="T80" si="95">SUM(T78:T79)</f>
        <v>0</v>
      </c>
    </row>
    <row r="81" spans="1:20" ht="28.5" customHeight="1" x14ac:dyDescent="0.2">
      <c r="A81" s="445" t="s">
        <v>717</v>
      </c>
      <c r="B81" s="446"/>
      <c r="C81" s="295">
        <f>C59+C28+C80</f>
        <v>1431000</v>
      </c>
      <c r="D81" s="295">
        <f t="shared" ref="D81:F81" si="96">D59+D28+D80</f>
        <v>174868</v>
      </c>
      <c r="E81" s="295">
        <f t="shared" si="96"/>
        <v>0</v>
      </c>
      <c r="F81" s="295">
        <f t="shared" si="96"/>
        <v>174868</v>
      </c>
      <c r="G81" s="292">
        <f t="shared" si="86"/>
        <v>0.12219986023759609</v>
      </c>
      <c r="H81" s="295">
        <f>H59+H28+H80</f>
        <v>886496</v>
      </c>
      <c r="I81" s="295">
        <f>I59+I28</f>
        <v>2830</v>
      </c>
      <c r="J81" s="295">
        <f>J59+J28</f>
        <v>0</v>
      </c>
      <c r="K81" s="295">
        <f t="shared" si="87"/>
        <v>2830</v>
      </c>
      <c r="L81" s="296">
        <f t="shared" si="88"/>
        <v>3.1923437894812836E-3</v>
      </c>
      <c r="M81" s="295">
        <f>M59+M28+M80</f>
        <v>512663.73</v>
      </c>
      <c r="N81" s="295">
        <f>N59+N28+N80</f>
        <v>182727</v>
      </c>
      <c r="O81" s="295">
        <f>O59+O28</f>
        <v>0</v>
      </c>
      <c r="P81" s="295">
        <f t="shared" si="89"/>
        <v>182727</v>
      </c>
      <c r="Q81" s="338">
        <f t="shared" si="83"/>
        <v>0.35642661906275291</v>
      </c>
      <c r="R81" s="295">
        <f>P81+K81+F81</f>
        <v>360425</v>
      </c>
      <c r="S81" s="229"/>
      <c r="T81" s="294"/>
    </row>
    <row r="82" spans="1:20" ht="15.75" customHeight="1" x14ac:dyDescent="0.2">
      <c r="A82" s="462" t="s">
        <v>694</v>
      </c>
      <c r="B82" s="463"/>
      <c r="C82" s="286">
        <f>'1) Budget Table'!D174</f>
        <v>193200</v>
      </c>
      <c r="D82" s="286"/>
      <c r="E82" s="286"/>
      <c r="F82" s="286">
        <f t="shared" si="85"/>
        <v>0</v>
      </c>
      <c r="G82" s="287">
        <f t="shared" si="86"/>
        <v>0</v>
      </c>
      <c r="H82" s="288">
        <f>'1) Budget Table'!E174</f>
        <v>160000</v>
      </c>
      <c r="I82" s="288"/>
      <c r="J82" s="288"/>
      <c r="K82" s="288">
        <f t="shared" si="87"/>
        <v>0</v>
      </c>
      <c r="L82" s="289">
        <f t="shared" si="88"/>
        <v>0</v>
      </c>
      <c r="M82" s="314">
        <f>'1) Budget Table'!F174</f>
        <v>160000</v>
      </c>
      <c r="N82" s="314">
        <v>41182.03</v>
      </c>
      <c r="O82" s="314"/>
      <c r="P82" s="314">
        <f t="shared" si="89"/>
        <v>41182.03</v>
      </c>
      <c r="Q82" s="315">
        <f t="shared" si="83"/>
        <v>0.25738768750000002</v>
      </c>
      <c r="R82" s="290">
        <f t="shared" si="81"/>
        <v>41182.03</v>
      </c>
      <c r="S82" s="328">
        <v>0</v>
      </c>
      <c r="T82" s="297"/>
    </row>
    <row r="83" spans="1:20" ht="19.5" customHeight="1" x14ac:dyDescent="0.2">
      <c r="A83" s="462" t="s">
        <v>695</v>
      </c>
      <c r="B83" s="463"/>
      <c r="C83" s="286">
        <f>'1) Budget Table'!D175</f>
        <v>155000</v>
      </c>
      <c r="D83" s="286"/>
      <c r="E83" s="286"/>
      <c r="F83" s="286">
        <f t="shared" si="85"/>
        <v>0</v>
      </c>
      <c r="G83" s="287">
        <f t="shared" si="86"/>
        <v>0</v>
      </c>
      <c r="H83" s="288">
        <f>'1) Budget Table'!E175</f>
        <v>15000</v>
      </c>
      <c r="I83" s="288">
        <v>1107.68</v>
      </c>
      <c r="J83" s="288">
        <v>7753.76</v>
      </c>
      <c r="K83" s="288">
        <f t="shared" si="87"/>
        <v>8861.44</v>
      </c>
      <c r="L83" s="289">
        <f>K83/H83</f>
        <v>0.59076266666666666</v>
      </c>
      <c r="M83" s="314">
        <f>'1) Budget Table'!F175</f>
        <v>15000</v>
      </c>
      <c r="N83" s="314">
        <v>800</v>
      </c>
      <c r="O83" s="314"/>
      <c r="P83" s="314">
        <f t="shared" si="89"/>
        <v>800</v>
      </c>
      <c r="Q83" s="315">
        <f t="shared" si="83"/>
        <v>5.3333333333333337E-2</v>
      </c>
      <c r="R83" s="290">
        <f t="shared" si="81"/>
        <v>9661.44</v>
      </c>
      <c r="S83" s="328">
        <v>0</v>
      </c>
      <c r="T83" s="297"/>
    </row>
    <row r="84" spans="1:20" ht="24" customHeight="1" x14ac:dyDescent="0.2">
      <c r="A84" s="462" t="s">
        <v>696</v>
      </c>
      <c r="B84" s="463"/>
      <c r="C84" s="286">
        <f>'1) Budget Table'!D176</f>
        <v>40000</v>
      </c>
      <c r="D84" s="286"/>
      <c r="E84" s="286"/>
      <c r="F84" s="286">
        <f t="shared" si="85"/>
        <v>0</v>
      </c>
      <c r="G84" s="287">
        <f t="shared" si="86"/>
        <v>0</v>
      </c>
      <c r="H84" s="288">
        <f>'1) Budget Table'!E176</f>
        <v>30000</v>
      </c>
      <c r="I84" s="288"/>
      <c r="J84" s="288"/>
      <c r="K84" s="288">
        <f t="shared" si="87"/>
        <v>0</v>
      </c>
      <c r="L84" s="289">
        <f t="shared" si="88"/>
        <v>0</v>
      </c>
      <c r="M84" s="314">
        <f>'1) Budget Table'!F176</f>
        <v>20000</v>
      </c>
      <c r="N84" s="314">
        <v>0</v>
      </c>
      <c r="O84" s="314"/>
      <c r="P84" s="314">
        <f t="shared" si="89"/>
        <v>0</v>
      </c>
      <c r="Q84" s="315">
        <f t="shared" si="83"/>
        <v>0</v>
      </c>
      <c r="R84" s="290">
        <f t="shared" si="81"/>
        <v>0</v>
      </c>
      <c r="S84" s="328">
        <v>0.5</v>
      </c>
      <c r="T84" s="297"/>
    </row>
    <row r="85" spans="1:20" ht="22.5" customHeight="1" thickBot="1" x14ac:dyDescent="0.25">
      <c r="A85" s="443" t="s">
        <v>697</v>
      </c>
      <c r="B85" s="444"/>
      <c r="C85" s="298">
        <f>'1) Budget Table'!D177</f>
        <v>50000</v>
      </c>
      <c r="D85" s="298"/>
      <c r="E85" s="298"/>
      <c r="F85" s="298">
        <f t="shared" si="85"/>
        <v>0</v>
      </c>
      <c r="G85" s="299">
        <f t="shared" si="86"/>
        <v>0</v>
      </c>
      <c r="H85" s="288">
        <f>'1) Budget Table'!E177</f>
        <v>30000</v>
      </c>
      <c r="I85" s="300"/>
      <c r="J85" s="300"/>
      <c r="K85" s="300">
        <f t="shared" si="87"/>
        <v>0</v>
      </c>
      <c r="L85" s="301">
        <f t="shared" si="88"/>
        <v>0</v>
      </c>
      <c r="M85" s="314">
        <f>'1) Budget Table'!F177</f>
        <v>40000</v>
      </c>
      <c r="N85" s="316">
        <v>0</v>
      </c>
      <c r="O85" s="316"/>
      <c r="P85" s="316">
        <f t="shared" si="89"/>
        <v>0</v>
      </c>
      <c r="Q85" s="317">
        <f t="shared" si="83"/>
        <v>0</v>
      </c>
      <c r="R85" s="290">
        <f t="shared" si="81"/>
        <v>0</v>
      </c>
      <c r="S85" s="329">
        <v>0.5</v>
      </c>
      <c r="T85" s="302"/>
    </row>
    <row r="86" spans="1:20" ht="16" thickBot="1" x14ac:dyDescent="0.25">
      <c r="A86" s="455" t="s">
        <v>698</v>
      </c>
      <c r="B86" s="456"/>
      <c r="C86" s="303">
        <f>SUM(C82:C85)</f>
        <v>438200</v>
      </c>
      <c r="D86" s="303">
        <f>SUM(D82:D85)</f>
        <v>0</v>
      </c>
      <c r="E86" s="303">
        <f t="shared" ref="E86" si="97">SUM(E82:E85)</f>
        <v>0</v>
      </c>
      <c r="F86" s="303">
        <f t="shared" si="85"/>
        <v>0</v>
      </c>
      <c r="G86" s="304">
        <f t="shared" si="86"/>
        <v>0</v>
      </c>
      <c r="H86" s="303">
        <f>SUM(H82:H85)</f>
        <v>235000</v>
      </c>
      <c r="I86" s="303">
        <f>SUM(I82:I85)</f>
        <v>1107.68</v>
      </c>
      <c r="J86" s="303">
        <f t="shared" ref="J86" si="98">SUM(J82:J85)</f>
        <v>7753.76</v>
      </c>
      <c r="K86" s="303">
        <f t="shared" si="87"/>
        <v>8861.44</v>
      </c>
      <c r="L86" s="304">
        <f t="shared" si="88"/>
        <v>3.7708255319148939E-2</v>
      </c>
      <c r="M86" s="303">
        <f>SUM(M82:M85)</f>
        <v>235000</v>
      </c>
      <c r="N86" s="303">
        <f>SUM(N82:N85)</f>
        <v>41982.03</v>
      </c>
      <c r="O86" s="303"/>
      <c r="P86" s="303">
        <f t="shared" si="89"/>
        <v>41982.03</v>
      </c>
      <c r="Q86" s="304">
        <f t="shared" si="83"/>
        <v>0.17864693617021277</v>
      </c>
      <c r="R86" s="345">
        <f>SUM(R82:R85)</f>
        <v>50843.47</v>
      </c>
      <c r="S86" s="330"/>
      <c r="T86" s="305"/>
    </row>
    <row r="87" spans="1:20" s="282" customFormat="1" ht="16" thickBot="1" x14ac:dyDescent="0.25">
      <c r="A87" s="457" t="s">
        <v>699</v>
      </c>
      <c r="B87" s="458"/>
      <c r="C87" s="306">
        <f>C81+C86</f>
        <v>1869200</v>
      </c>
      <c r="D87" s="306">
        <f>D81+D86</f>
        <v>174868</v>
      </c>
      <c r="E87" s="306">
        <f t="shared" ref="E87" si="99">E81+E86</f>
        <v>0</v>
      </c>
      <c r="F87" s="306">
        <f t="shared" si="85"/>
        <v>174868</v>
      </c>
      <c r="G87" s="307">
        <f t="shared" si="86"/>
        <v>9.3552321848919318E-2</v>
      </c>
      <c r="H87" s="306">
        <f>H81+H86</f>
        <v>1121496</v>
      </c>
      <c r="I87" s="306">
        <f>I81+I86</f>
        <v>3937.6800000000003</v>
      </c>
      <c r="J87" s="306">
        <f>J81+J86</f>
        <v>7753.76</v>
      </c>
      <c r="K87" s="306">
        <f t="shared" si="87"/>
        <v>11691.44</v>
      </c>
      <c r="L87" s="307">
        <f t="shared" si="88"/>
        <v>1.0424861078416687E-2</v>
      </c>
      <c r="M87" s="306">
        <f>M81+M86</f>
        <v>747663.73</v>
      </c>
      <c r="N87" s="306">
        <f>N81+N86</f>
        <v>224709.03</v>
      </c>
      <c r="O87" s="306"/>
      <c r="P87" s="306">
        <f t="shared" si="89"/>
        <v>224709.03</v>
      </c>
      <c r="Q87" s="307">
        <f t="shared" si="83"/>
        <v>0.30054825583153538</v>
      </c>
      <c r="R87" s="346">
        <f>P87+K87+F87</f>
        <v>411268.47</v>
      </c>
      <c r="S87" s="331"/>
      <c r="T87" s="308"/>
    </row>
    <row r="88" spans="1:20" s="282" customFormat="1" ht="16" thickBot="1" x14ac:dyDescent="0.25">
      <c r="A88" s="459" t="s">
        <v>700</v>
      </c>
      <c r="B88" s="460"/>
      <c r="C88" s="309">
        <f>7/100*C87</f>
        <v>130844.00000000001</v>
      </c>
      <c r="D88" s="309">
        <v>12240.76</v>
      </c>
      <c r="E88" s="309"/>
      <c r="F88" s="309">
        <f t="shared" si="85"/>
        <v>12240.76</v>
      </c>
      <c r="G88" s="304">
        <f t="shared" si="86"/>
        <v>9.3552321848919318E-2</v>
      </c>
      <c r="H88" s="309">
        <f>7/100*H87</f>
        <v>78504.72</v>
      </c>
      <c r="I88" s="309">
        <v>43177.63</v>
      </c>
      <c r="J88" s="309">
        <v>0</v>
      </c>
      <c r="K88" s="309">
        <f t="shared" si="87"/>
        <v>43177.63</v>
      </c>
      <c r="L88" s="304">
        <f t="shared" si="88"/>
        <v>0.55000043309497815</v>
      </c>
      <c r="M88" s="309">
        <f>7/100*M87</f>
        <v>52336.4611</v>
      </c>
      <c r="N88" s="309">
        <f>7/100*N87</f>
        <v>15729.632100000001</v>
      </c>
      <c r="O88" s="309"/>
      <c r="P88" s="309">
        <f t="shared" si="89"/>
        <v>15729.632100000001</v>
      </c>
      <c r="Q88" s="304">
        <f t="shared" si="83"/>
        <v>0.30054825583153538</v>
      </c>
      <c r="R88" s="345">
        <f>P88+K88+F88</f>
        <v>71148.022100000002</v>
      </c>
      <c r="S88" s="332"/>
      <c r="T88" s="310"/>
    </row>
    <row r="89" spans="1:20" s="282" customFormat="1" ht="16" thickBot="1" x14ac:dyDescent="0.25">
      <c r="A89" s="459" t="s">
        <v>701</v>
      </c>
      <c r="B89" s="460"/>
      <c r="C89" s="309">
        <f>SUM(C87:C88)</f>
        <v>2000044</v>
      </c>
      <c r="D89" s="309">
        <f t="shared" ref="D89:E89" si="100">SUM(D87:D88)</f>
        <v>187108.76</v>
      </c>
      <c r="E89" s="309">
        <f t="shared" si="100"/>
        <v>0</v>
      </c>
      <c r="F89" s="309">
        <f t="shared" si="85"/>
        <v>187108.76</v>
      </c>
      <c r="G89" s="304">
        <f t="shared" si="86"/>
        <v>9.3552321848919331E-2</v>
      </c>
      <c r="H89" s="309">
        <f>SUM(H87:H88)</f>
        <v>1200000.72</v>
      </c>
      <c r="I89" s="309">
        <f t="shared" ref="I89:J89" si="101">SUM(I87:I88)</f>
        <v>47115.31</v>
      </c>
      <c r="J89" s="309">
        <f t="shared" si="101"/>
        <v>7753.76</v>
      </c>
      <c r="K89" s="309">
        <f>I89+J89</f>
        <v>54869.07</v>
      </c>
      <c r="L89" s="304">
        <f>K89/H89</f>
        <v>4.5724197565481461E-2</v>
      </c>
      <c r="M89" s="309">
        <f>SUM(M87:M88)</f>
        <v>800000.19109999994</v>
      </c>
      <c r="N89" s="309">
        <f>SUM(N87:N88)</f>
        <v>240438.66209999999</v>
      </c>
      <c r="O89" s="309"/>
      <c r="P89" s="309">
        <f t="shared" si="89"/>
        <v>240438.66209999999</v>
      </c>
      <c r="Q89" s="304">
        <f t="shared" si="83"/>
        <v>0.30054825583153538</v>
      </c>
      <c r="R89" s="345">
        <f>P89+K89+F89</f>
        <v>482416.49209999997</v>
      </c>
      <c r="S89" s="493">
        <f>R89*52%</f>
        <v>250856.57589199999</v>
      </c>
      <c r="T89" s="311"/>
    </row>
    <row r="90" spans="1:20" x14ac:dyDescent="0.2">
      <c r="B90" s="221" t="s">
        <v>240</v>
      </c>
    </row>
  </sheetData>
  <mergeCells count="41">
    <mergeCell ref="R6:R7"/>
    <mergeCell ref="S6:S7"/>
    <mergeCell ref="T6:T7"/>
    <mergeCell ref="A79:B79"/>
    <mergeCell ref="A43:B43"/>
    <mergeCell ref="B44:T44"/>
    <mergeCell ref="A50:B50"/>
    <mergeCell ref="B51:T51"/>
    <mergeCell ref="C6:G6"/>
    <mergeCell ref="H6:L6"/>
    <mergeCell ref="M6:Q6"/>
    <mergeCell ref="A86:B86"/>
    <mergeCell ref="A87:B87"/>
    <mergeCell ref="A88:B88"/>
    <mergeCell ref="A89:B89"/>
    <mergeCell ref="B8:T8"/>
    <mergeCell ref="B9:T9"/>
    <mergeCell ref="A58:B58"/>
    <mergeCell ref="A59:B59"/>
    <mergeCell ref="A81:B81"/>
    <mergeCell ref="A82:B82"/>
    <mergeCell ref="A83:B83"/>
    <mergeCell ref="A84:B84"/>
    <mergeCell ref="A27:B27"/>
    <mergeCell ref="A28:B28"/>
    <mergeCell ref="B29:O29"/>
    <mergeCell ref="B30:O30"/>
    <mergeCell ref="A85:B85"/>
    <mergeCell ref="A35:B35"/>
    <mergeCell ref="A13:B13"/>
    <mergeCell ref="B14:O14"/>
    <mergeCell ref="A17:B17"/>
    <mergeCell ref="B18:T18"/>
    <mergeCell ref="B36:T36"/>
    <mergeCell ref="B60:T60"/>
    <mergeCell ref="A80:B80"/>
    <mergeCell ref="B61:T61"/>
    <mergeCell ref="A65:B65"/>
    <mergeCell ref="B66:T66"/>
    <mergeCell ref="A75:B75"/>
    <mergeCell ref="B76:T76"/>
  </mergeCells>
  <phoneticPr fontId="35" type="noConversion"/>
  <dataValidations count="3">
    <dataValidation allowBlank="1" showInputMessage="1" showErrorMessage="1" prompt="Insert *text* description of Outcome here" sqref="B29:P29 B8" xr:uid="{00000000-0002-0000-0600-000000000000}"/>
    <dataValidation allowBlank="1" showInputMessage="1" showErrorMessage="1" prompt="Insert *text* description of Output here" sqref="B9 B14 B18 B30 B60 B36:B42 B44 B51" xr:uid="{00000000-0002-0000-0600-000001000000}"/>
    <dataValidation allowBlank="1" showInputMessage="1" showErrorMessage="1" prompt="Insert *text* description of Activity here" sqref="B31 B10 B15 B19 B37 B62 B67 B77 B45 B52" xr:uid="{00000000-0002-0000-0600-000002000000}"/>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28"/>
  <sheetViews>
    <sheetView topLeftCell="N1" workbookViewId="0">
      <selection activeCell="U35" sqref="U35"/>
    </sheetView>
  </sheetViews>
  <sheetFormatPr baseColWidth="10" defaultColWidth="8.83203125" defaultRowHeight="15" x14ac:dyDescent="0.2"/>
  <cols>
    <col min="1" max="1" width="23" customWidth="1"/>
    <col min="2" max="2" width="11.1640625" bestFit="1" customWidth="1"/>
    <col min="3" max="3" width="10.6640625" customWidth="1"/>
    <col min="4" max="4" width="11.1640625" bestFit="1" customWidth="1"/>
    <col min="5" max="5" width="9.5" customWidth="1"/>
    <col min="6" max="6" width="9" bestFit="1" customWidth="1"/>
    <col min="7" max="7" width="9.5" style="102" bestFit="1" customWidth="1"/>
    <col min="8" max="8" width="12.5" customWidth="1"/>
    <col min="9" max="9" width="9.83203125" bestFit="1" customWidth="1"/>
    <col min="10" max="10" width="12.83203125" customWidth="1"/>
    <col min="11" max="11" width="9.33203125" customWidth="1"/>
    <col min="12" max="12" width="13.33203125" customWidth="1"/>
    <col min="13" max="13" width="13.33203125" style="102" customWidth="1"/>
    <col min="14" max="14" width="11.33203125" customWidth="1"/>
    <col min="15" max="15" width="11" customWidth="1"/>
    <col min="16" max="16" width="12.5" customWidth="1"/>
    <col min="17" max="17" width="10.33203125" customWidth="1"/>
    <col min="18" max="18" width="9.83203125" customWidth="1"/>
    <col min="19" max="19" width="6.6640625" style="102" customWidth="1"/>
    <col min="20" max="21" width="16.33203125" customWidth="1"/>
    <col min="22" max="22" width="11.5" customWidth="1"/>
    <col min="23" max="23" width="11.83203125" customWidth="1"/>
    <col min="24" max="24" width="9.5" customWidth="1"/>
    <col min="25" max="25" width="10.5" customWidth="1"/>
  </cols>
  <sheetData>
    <row r="1" spans="1:25" s="221" customFormat="1" ht="12" x14ac:dyDescent="0.15">
      <c r="A1" s="220" t="s">
        <v>670</v>
      </c>
      <c r="B1" s="220"/>
      <c r="C1" s="220"/>
      <c r="G1" s="222"/>
      <c r="M1" s="222"/>
      <c r="S1" s="222"/>
    </row>
    <row r="2" spans="1:25" s="221" customFormat="1" ht="12" x14ac:dyDescent="0.15">
      <c r="A2" s="220" t="s">
        <v>671</v>
      </c>
      <c r="B2" s="220"/>
      <c r="C2" s="220"/>
      <c r="G2" s="222"/>
      <c r="M2" s="222"/>
      <c r="S2" s="222"/>
    </row>
    <row r="3" spans="1:25" s="221" customFormat="1" ht="13" thickBot="1" x14ac:dyDescent="0.2">
      <c r="G3" s="222"/>
      <c r="M3" s="222"/>
      <c r="S3" s="222"/>
    </row>
    <row r="4" spans="1:25" s="221" customFormat="1" ht="13" x14ac:dyDescent="0.15">
      <c r="A4" s="473" t="s">
        <v>672</v>
      </c>
      <c r="B4" s="475" t="s">
        <v>673</v>
      </c>
      <c r="C4" s="476"/>
      <c r="D4" s="476"/>
      <c r="E4" s="476"/>
      <c r="F4" s="476"/>
      <c r="G4" s="477"/>
      <c r="H4" s="475" t="s">
        <v>674</v>
      </c>
      <c r="I4" s="476"/>
      <c r="J4" s="476"/>
      <c r="K4" s="476"/>
      <c r="L4" s="476"/>
      <c r="M4" s="478"/>
      <c r="N4" s="475" t="s">
        <v>675</v>
      </c>
      <c r="O4" s="476"/>
      <c r="P4" s="476"/>
      <c r="Q4" s="476"/>
      <c r="R4" s="476"/>
      <c r="S4" s="478"/>
      <c r="T4" s="223" t="s">
        <v>725</v>
      </c>
      <c r="U4" s="224" t="s">
        <v>726</v>
      </c>
      <c r="V4" s="479" t="s">
        <v>676</v>
      </c>
      <c r="W4" s="479" t="s">
        <v>677</v>
      </c>
      <c r="X4" s="479" t="s">
        <v>678</v>
      </c>
      <c r="Y4" s="483" t="s">
        <v>679</v>
      </c>
    </row>
    <row r="5" spans="1:25" s="221" customFormat="1" ht="31" thickBot="1" x14ac:dyDescent="0.2">
      <c r="A5" s="474"/>
      <c r="B5" s="225" t="s">
        <v>723</v>
      </c>
      <c r="C5" s="226" t="s">
        <v>724</v>
      </c>
      <c r="D5" s="227" t="s">
        <v>680</v>
      </c>
      <c r="E5" s="227" t="s">
        <v>681</v>
      </c>
      <c r="F5" s="227" t="s">
        <v>682</v>
      </c>
      <c r="G5" s="228" t="s">
        <v>683</v>
      </c>
      <c r="H5" s="225" t="s">
        <v>723</v>
      </c>
      <c r="I5" s="226" t="s">
        <v>724</v>
      </c>
      <c r="J5" s="227" t="s">
        <v>680</v>
      </c>
      <c r="K5" s="227" t="s">
        <v>684</v>
      </c>
      <c r="L5" s="227" t="s">
        <v>682</v>
      </c>
      <c r="M5" s="229" t="s">
        <v>685</v>
      </c>
      <c r="N5" s="225" t="s">
        <v>723</v>
      </c>
      <c r="O5" s="226" t="s">
        <v>724</v>
      </c>
      <c r="P5" s="227" t="s">
        <v>680</v>
      </c>
      <c r="Q5" s="227" t="s">
        <v>684</v>
      </c>
      <c r="R5" s="227" t="s">
        <v>682</v>
      </c>
      <c r="S5" s="229" t="s">
        <v>685</v>
      </c>
      <c r="T5" s="230"/>
      <c r="U5" s="231"/>
      <c r="V5" s="480"/>
      <c r="W5" s="480"/>
      <c r="X5" s="480"/>
      <c r="Y5" s="484"/>
    </row>
    <row r="6" spans="1:25" s="221" customFormat="1" ht="13" thickBot="1" x14ac:dyDescent="0.2">
      <c r="A6" s="232" t="s">
        <v>233</v>
      </c>
      <c r="B6" s="233">
        <f>55/100*D6</f>
        <v>144760</v>
      </c>
      <c r="C6" s="234">
        <f>45/100*D6</f>
        <v>118440</v>
      </c>
      <c r="D6" s="235">
        <f>'2) By Category'!D199</f>
        <v>263200</v>
      </c>
      <c r="E6" s="235"/>
      <c r="F6" s="235"/>
      <c r="G6" s="236">
        <f>(E6+F6)/B6</f>
        <v>0</v>
      </c>
      <c r="H6" s="237">
        <f>55/100*J6</f>
        <v>88000</v>
      </c>
      <c r="I6" s="238">
        <f>45/100*J6</f>
        <v>72000</v>
      </c>
      <c r="J6" s="238">
        <f>'2) By Category'!E199</f>
        <v>160000</v>
      </c>
      <c r="K6" s="238"/>
      <c r="L6" s="238"/>
      <c r="M6" s="239">
        <f t="shared" ref="M6" si="0">(K6+L6)/H6</f>
        <v>0</v>
      </c>
      <c r="N6" s="240">
        <f>55/100*P6</f>
        <v>113850.00000000001</v>
      </c>
      <c r="O6" s="241">
        <f>45/100*P6</f>
        <v>93150</v>
      </c>
      <c r="P6" s="241">
        <f>'2) By Category'!F199</f>
        <v>207000</v>
      </c>
      <c r="Q6" s="241">
        <v>41182.03</v>
      </c>
      <c r="R6" s="241"/>
      <c r="S6" s="242">
        <f t="shared" ref="S6" si="1">(Q6+R6)/N6</f>
        <v>0.36172182696530519</v>
      </c>
      <c r="T6" s="486">
        <f>B6+H6+N6</f>
        <v>346610</v>
      </c>
      <c r="U6" s="487">
        <f>C6+I6+O6</f>
        <v>283590</v>
      </c>
      <c r="V6" s="487">
        <f>T6+U6</f>
        <v>630200</v>
      </c>
      <c r="W6" s="488">
        <f>E6+K6+Q6</f>
        <v>41182.03</v>
      </c>
      <c r="X6" s="488">
        <f>F6+L6</f>
        <v>0</v>
      </c>
      <c r="Y6" s="243">
        <f>(W6+X6)/T6</f>
        <v>0.11881373878422434</v>
      </c>
    </row>
    <row r="7" spans="1:25" s="221" customFormat="1" ht="27" thickBot="1" x14ac:dyDescent="0.2">
      <c r="A7" s="244" t="s">
        <v>234</v>
      </c>
      <c r="B7" s="233">
        <f t="shared" ref="B7:B12" si="2">55/100*D7</f>
        <v>115500.00000000001</v>
      </c>
      <c r="C7" s="234">
        <f t="shared" ref="C7:C12" si="3">45/100*D7</f>
        <v>94500</v>
      </c>
      <c r="D7" s="235">
        <f>'2) By Category'!D200</f>
        <v>210000</v>
      </c>
      <c r="E7" s="235">
        <v>0</v>
      </c>
      <c r="F7" s="235"/>
      <c r="G7" s="236"/>
      <c r="H7" s="237">
        <f t="shared" ref="H7:H12" si="4">55/100*J7</f>
        <v>16500</v>
      </c>
      <c r="I7" s="238">
        <f t="shared" ref="I7:I12" si="5">45/100*J7</f>
        <v>13500</v>
      </c>
      <c r="J7" s="238">
        <f>'2) By Category'!E200</f>
        <v>30000</v>
      </c>
      <c r="K7" s="238"/>
      <c r="L7" s="238"/>
      <c r="M7" s="239"/>
      <c r="N7" s="349">
        <f t="shared" ref="N7:N12" si="6">55/100*P7</f>
        <v>16500</v>
      </c>
      <c r="O7" s="241">
        <f t="shared" ref="O7:O12" si="7">45/100*P7</f>
        <v>13500</v>
      </c>
      <c r="P7" s="241">
        <f>'2) By Category'!F200</f>
        <v>30000</v>
      </c>
      <c r="Q7" s="241">
        <v>0</v>
      </c>
      <c r="R7" s="241"/>
      <c r="S7" s="242"/>
      <c r="T7" s="486">
        <f t="shared" ref="T7:T12" si="8">B7+H7+N7</f>
        <v>148500</v>
      </c>
      <c r="U7" s="487">
        <f t="shared" ref="U7:U14" si="9">C7+I7+O7</f>
        <v>121500</v>
      </c>
      <c r="V7" s="487">
        <f t="shared" ref="V7:V12" si="10">T7+U7</f>
        <v>270000</v>
      </c>
      <c r="W7" s="488">
        <f>E7+K7+Q7</f>
        <v>0</v>
      </c>
      <c r="X7" s="489"/>
      <c r="Y7" s="245"/>
    </row>
    <row r="8" spans="1:25" s="221" customFormat="1" ht="27" thickBot="1" x14ac:dyDescent="0.2">
      <c r="A8" s="244" t="s">
        <v>235</v>
      </c>
      <c r="B8" s="233">
        <f t="shared" si="2"/>
        <v>30250.000000000004</v>
      </c>
      <c r="C8" s="234">
        <f t="shared" si="3"/>
        <v>24750</v>
      </c>
      <c r="D8" s="235">
        <f>'2) By Category'!D201</f>
        <v>55000</v>
      </c>
      <c r="E8" s="235"/>
      <c r="F8" s="235"/>
      <c r="G8" s="236"/>
      <c r="H8" s="237">
        <f t="shared" si="4"/>
        <v>19250</v>
      </c>
      <c r="I8" s="238">
        <f t="shared" si="5"/>
        <v>15750</v>
      </c>
      <c r="J8" s="238">
        <f>'2) By Category'!E201</f>
        <v>35000</v>
      </c>
      <c r="K8" s="238"/>
      <c r="L8" s="238"/>
      <c r="M8" s="239"/>
      <c r="N8" s="349">
        <f t="shared" si="6"/>
        <v>33000</v>
      </c>
      <c r="O8" s="241">
        <f t="shared" si="7"/>
        <v>27000</v>
      </c>
      <c r="P8" s="241">
        <f>'2) By Category'!F201</f>
        <v>60000</v>
      </c>
      <c r="Q8" s="241">
        <v>29483</v>
      </c>
      <c r="R8" s="241"/>
      <c r="S8" s="242"/>
      <c r="T8" s="486">
        <f t="shared" si="8"/>
        <v>82500</v>
      </c>
      <c r="U8" s="487">
        <f t="shared" si="9"/>
        <v>67500</v>
      </c>
      <c r="V8" s="487">
        <f t="shared" si="10"/>
        <v>150000</v>
      </c>
      <c r="W8" s="488">
        <f t="shared" ref="W8:W12" si="11">E8+K8+Q8</f>
        <v>29483</v>
      </c>
      <c r="X8" s="489"/>
      <c r="Y8" s="245"/>
    </row>
    <row r="9" spans="1:25" s="221" customFormat="1" ht="13" thickBot="1" x14ac:dyDescent="0.2">
      <c r="A9" s="232" t="s">
        <v>236</v>
      </c>
      <c r="B9" s="233">
        <f t="shared" si="2"/>
        <v>355300</v>
      </c>
      <c r="C9" s="234">
        <f t="shared" si="3"/>
        <v>290700</v>
      </c>
      <c r="D9" s="235">
        <f>'2) By Category'!D202</f>
        <v>646000</v>
      </c>
      <c r="E9" s="235">
        <v>0</v>
      </c>
      <c r="F9" s="235"/>
      <c r="G9" s="236"/>
      <c r="H9" s="237">
        <f t="shared" si="4"/>
        <v>338250</v>
      </c>
      <c r="I9" s="238">
        <f t="shared" si="5"/>
        <v>276750</v>
      </c>
      <c r="J9" s="238">
        <f>'2) By Category'!E202</f>
        <v>615000</v>
      </c>
      <c r="K9" s="238">
        <f>2080+750</f>
        <v>2830</v>
      </c>
      <c r="L9" s="238"/>
      <c r="M9" s="239">
        <f>(K9+L9)/H9</f>
        <v>8.3665927568366601E-3</v>
      </c>
      <c r="N9" s="240">
        <f t="shared" si="6"/>
        <v>165365.0515</v>
      </c>
      <c r="O9" s="241">
        <f t="shared" si="7"/>
        <v>135298.67850000001</v>
      </c>
      <c r="P9" s="241">
        <f>'2) By Category'!F202</f>
        <v>300663.73</v>
      </c>
      <c r="Q9" s="241">
        <v>146530</v>
      </c>
      <c r="R9" s="241"/>
      <c r="S9" s="242">
        <f>(Q9+R9)/N9</f>
        <v>0.88610016851111972</v>
      </c>
      <c r="T9" s="486">
        <f t="shared" si="8"/>
        <v>858915.05150000006</v>
      </c>
      <c r="U9" s="487">
        <f t="shared" si="9"/>
        <v>702748.67850000004</v>
      </c>
      <c r="V9" s="487">
        <f t="shared" si="10"/>
        <v>1561663.73</v>
      </c>
      <c r="W9" s="488">
        <f t="shared" si="11"/>
        <v>149360</v>
      </c>
      <c r="X9" s="489">
        <f t="shared" ref="X9:X12" si="12">F9+L9</f>
        <v>0</v>
      </c>
      <c r="Y9" s="245">
        <f t="shared" ref="Y9:Y14" si="13">(W9+X9)/T9</f>
        <v>0.17389379745896791</v>
      </c>
    </row>
    <row r="10" spans="1:25" s="221" customFormat="1" ht="13" thickBot="1" x14ac:dyDescent="0.2">
      <c r="A10" s="232" t="s">
        <v>237</v>
      </c>
      <c r="B10" s="233">
        <f t="shared" si="2"/>
        <v>112750.00000000001</v>
      </c>
      <c r="C10" s="234">
        <f t="shared" si="3"/>
        <v>92250</v>
      </c>
      <c r="D10" s="235">
        <f>'2) By Category'!D203</f>
        <v>205000</v>
      </c>
      <c r="E10" s="235"/>
      <c r="F10" s="235"/>
      <c r="G10" s="236"/>
      <c r="H10" s="237">
        <f t="shared" si="4"/>
        <v>53072.800000000003</v>
      </c>
      <c r="I10" s="238">
        <f t="shared" si="5"/>
        <v>43423.200000000004</v>
      </c>
      <c r="J10" s="238">
        <f>'2) By Category'!E203</f>
        <v>96496</v>
      </c>
      <c r="K10" s="238"/>
      <c r="L10" s="238"/>
      <c r="M10" s="239">
        <f t="shared" ref="M10:M15" si="14">(K10+L10)/H10</f>
        <v>0</v>
      </c>
      <c r="N10" s="240">
        <f t="shared" si="6"/>
        <v>27500.000000000004</v>
      </c>
      <c r="O10" s="241">
        <f t="shared" si="7"/>
        <v>22500</v>
      </c>
      <c r="P10" s="241">
        <f>'2) By Category'!F203</f>
        <v>50000</v>
      </c>
      <c r="Q10" s="241">
        <v>6714</v>
      </c>
      <c r="R10" s="241"/>
      <c r="S10" s="242">
        <f t="shared" ref="S10" si="15">(Q10+R10)/N10</f>
        <v>0.24414545454545453</v>
      </c>
      <c r="T10" s="486">
        <f t="shared" si="8"/>
        <v>193322.80000000002</v>
      </c>
      <c r="U10" s="487">
        <f t="shared" si="9"/>
        <v>158173.20000000001</v>
      </c>
      <c r="V10" s="487">
        <f t="shared" si="10"/>
        <v>351496</v>
      </c>
      <c r="W10" s="488">
        <f t="shared" si="11"/>
        <v>6714</v>
      </c>
      <c r="X10" s="489">
        <f t="shared" si="12"/>
        <v>0</v>
      </c>
      <c r="Y10" s="245">
        <f t="shared" si="13"/>
        <v>3.4729478364683312E-2</v>
      </c>
    </row>
    <row r="11" spans="1:25" s="221" customFormat="1" ht="27" thickBot="1" x14ac:dyDescent="0.2">
      <c r="A11" s="244" t="s">
        <v>238</v>
      </c>
      <c r="B11" s="233">
        <f t="shared" si="2"/>
        <v>134750</v>
      </c>
      <c r="C11" s="234">
        <f t="shared" si="3"/>
        <v>110250</v>
      </c>
      <c r="D11" s="235">
        <f>'2) By Category'!D204</f>
        <v>245000</v>
      </c>
      <c r="E11" s="235">
        <v>174868</v>
      </c>
      <c r="F11" s="235"/>
      <c r="G11" s="236"/>
      <c r="H11" s="237">
        <f t="shared" si="4"/>
        <v>60500.000000000007</v>
      </c>
      <c r="I11" s="238">
        <f t="shared" si="5"/>
        <v>49500</v>
      </c>
      <c r="J11" s="238">
        <f>'2) By Category'!E204</f>
        <v>110000</v>
      </c>
      <c r="K11" s="238"/>
      <c r="L11" s="238"/>
      <c r="M11" s="239"/>
      <c r="N11" s="240">
        <f t="shared" si="6"/>
        <v>24750.000000000004</v>
      </c>
      <c r="O11" s="241">
        <f t="shared" si="7"/>
        <v>20250</v>
      </c>
      <c r="P11" s="241">
        <f>'2) By Category'!F204</f>
        <v>45000</v>
      </c>
      <c r="Q11" s="241"/>
      <c r="R11" s="241"/>
      <c r="S11" s="242"/>
      <c r="T11" s="486">
        <f t="shared" si="8"/>
        <v>220000</v>
      </c>
      <c r="U11" s="487">
        <f t="shared" si="9"/>
        <v>180000</v>
      </c>
      <c r="V11" s="487">
        <f t="shared" si="10"/>
        <v>400000</v>
      </c>
      <c r="W11" s="488">
        <f t="shared" si="11"/>
        <v>174868</v>
      </c>
      <c r="X11" s="489">
        <f t="shared" si="12"/>
        <v>0</v>
      </c>
      <c r="Y11" s="245">
        <f t="shared" si="13"/>
        <v>0.79485454545454548</v>
      </c>
    </row>
    <row r="12" spans="1:25" s="221" customFormat="1" ht="27" thickBot="1" x14ac:dyDescent="0.2">
      <c r="A12" s="246" t="s">
        <v>239</v>
      </c>
      <c r="B12" s="233">
        <f t="shared" si="2"/>
        <v>134750</v>
      </c>
      <c r="C12" s="234">
        <f t="shared" si="3"/>
        <v>110250</v>
      </c>
      <c r="D12" s="247">
        <f>'2) By Category'!D205</f>
        <v>245000</v>
      </c>
      <c r="E12" s="248"/>
      <c r="F12" s="249"/>
      <c r="G12" s="236"/>
      <c r="H12" s="237">
        <f t="shared" si="4"/>
        <v>41250</v>
      </c>
      <c r="I12" s="238">
        <f t="shared" si="5"/>
        <v>33750</v>
      </c>
      <c r="J12" s="238">
        <f>'2) By Category'!E205</f>
        <v>75000</v>
      </c>
      <c r="K12" s="250">
        <v>1107.68</v>
      </c>
      <c r="L12" s="288">
        <v>7753.76</v>
      </c>
      <c r="M12" s="251">
        <f t="shared" si="14"/>
        <v>0.21482278787878789</v>
      </c>
      <c r="N12" s="252">
        <f t="shared" si="6"/>
        <v>30250.000000000004</v>
      </c>
      <c r="O12" s="253">
        <f t="shared" si="7"/>
        <v>24750</v>
      </c>
      <c r="P12" s="241">
        <f>'2) By Category'!F205</f>
        <v>55000</v>
      </c>
      <c r="Q12" s="253">
        <v>800</v>
      </c>
      <c r="R12" s="253"/>
      <c r="S12" s="254">
        <f t="shared" ref="S12:S15" si="16">(Q12+R12)/N12</f>
        <v>2.6446280991735533E-2</v>
      </c>
      <c r="T12" s="486">
        <f t="shared" si="8"/>
        <v>206250</v>
      </c>
      <c r="U12" s="487">
        <f>C12+I12+O12</f>
        <v>168750</v>
      </c>
      <c r="V12" s="487">
        <f t="shared" si="10"/>
        <v>375000</v>
      </c>
      <c r="W12" s="488">
        <f t="shared" si="11"/>
        <v>1907.68</v>
      </c>
      <c r="X12" s="490">
        <f t="shared" si="12"/>
        <v>7753.76</v>
      </c>
      <c r="Y12" s="255">
        <f t="shared" si="13"/>
        <v>4.6843345454545458E-2</v>
      </c>
    </row>
    <row r="13" spans="1:25" s="220" customFormat="1" ht="13" thickBot="1" x14ac:dyDescent="0.2">
      <c r="A13" s="256" t="s">
        <v>251</v>
      </c>
      <c r="B13" s="259">
        <f>SUM(B6:B12)</f>
        <v>1028060</v>
      </c>
      <c r="C13" s="259">
        <f>SUM(C6:C12)</f>
        <v>841140</v>
      </c>
      <c r="D13" s="259">
        <f t="shared" ref="C13:D13" si="17">SUM(D6:D12)</f>
        <v>1869200</v>
      </c>
      <c r="E13" s="259">
        <f>SUM(E6:E12)</f>
        <v>174868</v>
      </c>
      <c r="F13" s="259">
        <f>SUM(F6:F12)</f>
        <v>0</v>
      </c>
      <c r="G13" s="260">
        <f>(E13+F13)/B13</f>
        <v>0.17009513063439877</v>
      </c>
      <c r="H13" s="257">
        <f>SUM(H6:H12)</f>
        <v>616822.80000000005</v>
      </c>
      <c r="I13" s="259">
        <f t="shared" ref="I13" si="18">SUM(I6:I12)</f>
        <v>504673.2</v>
      </c>
      <c r="J13" s="259">
        <f>SUM(J6:J12)</f>
        <v>1121496</v>
      </c>
      <c r="K13" s="259">
        <f>SUM(K6:K12)</f>
        <v>3937.6800000000003</v>
      </c>
      <c r="L13" s="259">
        <f t="shared" ref="L13" si="19">SUM(L6:L12)</f>
        <v>7753.76</v>
      </c>
      <c r="M13" s="261">
        <f t="shared" si="14"/>
        <v>1.8954292869848521E-2</v>
      </c>
      <c r="N13" s="259">
        <f>SUM(N6:N12)</f>
        <v>411215.0515</v>
      </c>
      <c r="O13" s="259">
        <f t="shared" ref="N13:O13" si="20">SUM(O6:O12)</f>
        <v>336448.67850000004</v>
      </c>
      <c r="P13" s="259">
        <f>SUM(P6:P12)</f>
        <v>747663.73</v>
      </c>
      <c r="Q13" s="259">
        <f>SUM(Q6:Q12)</f>
        <v>224709.03</v>
      </c>
      <c r="R13" s="259">
        <f t="shared" ref="R13" si="21">SUM(R6:R12)</f>
        <v>0</v>
      </c>
      <c r="S13" s="261">
        <f t="shared" si="16"/>
        <v>0.54645137423915524</v>
      </c>
      <c r="T13" s="485">
        <f>B13+H13+N13</f>
        <v>2056097.8515000001</v>
      </c>
      <c r="U13" s="485">
        <f t="shared" si="9"/>
        <v>1682261.8785000001</v>
      </c>
      <c r="V13" s="485">
        <f>D13+J13+P13</f>
        <v>3738359.73</v>
      </c>
      <c r="W13" s="485">
        <f>E13+K13+Q13+L13</f>
        <v>411268.47</v>
      </c>
      <c r="X13" s="485">
        <f t="shared" ref="W13:X14" si="22">F13+L13+R13</f>
        <v>7753.76</v>
      </c>
      <c r="Y13" s="260">
        <f t="shared" si="13"/>
        <v>0.2037948873368588</v>
      </c>
    </row>
    <row r="14" spans="1:25" s="221" customFormat="1" ht="13" thickBot="1" x14ac:dyDescent="0.2">
      <c r="A14" s="262" t="s">
        <v>252</v>
      </c>
      <c r="B14" s="263">
        <f>55/100*D14</f>
        <v>71964.200000000012</v>
      </c>
      <c r="C14" s="264">
        <f>45/100*D14</f>
        <v>58879.80000000001</v>
      </c>
      <c r="D14" s="265">
        <f>'2) By Category'!D207</f>
        <v>130844.00000000001</v>
      </c>
      <c r="E14" s="265">
        <f>7/100*E13</f>
        <v>12240.760000000002</v>
      </c>
      <c r="F14" s="265">
        <f>7/100*F13</f>
        <v>0</v>
      </c>
      <c r="G14" s="266">
        <f t="shared" ref="G14:G15" si="23">(E14+F14)/B14</f>
        <v>0.17009513063439877</v>
      </c>
      <c r="H14" s="267">
        <f>55/100*J14</f>
        <v>43177.596000000005</v>
      </c>
      <c r="I14" s="268">
        <f>45/100*J14</f>
        <v>35327.124000000003</v>
      </c>
      <c r="J14" s="268">
        <f>'2) By Category'!E207</f>
        <v>78504.72</v>
      </c>
      <c r="K14" s="268">
        <v>43177.63</v>
      </c>
      <c r="L14" s="268"/>
      <c r="M14" s="269">
        <f t="shared" si="14"/>
        <v>1.0000007874454149</v>
      </c>
      <c r="N14" s="241">
        <f>55/100*P14</f>
        <v>28785.053605000001</v>
      </c>
      <c r="O14" s="241">
        <f>45/100*P14</f>
        <v>23551.407494999999</v>
      </c>
      <c r="P14" s="241">
        <f>'2) By Category'!F207</f>
        <v>52336.4611</v>
      </c>
      <c r="Q14" s="241">
        <f>7/100*Q13</f>
        <v>15729.632100000001</v>
      </c>
      <c r="R14" s="241">
        <f>7/100*R13</f>
        <v>0</v>
      </c>
      <c r="S14" s="492">
        <f t="shared" si="16"/>
        <v>0.54645137423915524</v>
      </c>
      <c r="T14" s="486">
        <f>B14+H14+N14</f>
        <v>143926.84960500002</v>
      </c>
      <c r="U14" s="486">
        <f t="shared" si="9"/>
        <v>117758.33149500002</v>
      </c>
      <c r="V14" s="486">
        <f>D14+J14+P14</f>
        <v>261685.18110000005</v>
      </c>
      <c r="W14" s="486">
        <f>E14+K14+Q14</f>
        <v>71148.022100000002</v>
      </c>
      <c r="X14" s="486">
        <f t="shared" si="22"/>
        <v>0</v>
      </c>
      <c r="Y14" s="255">
        <f t="shared" si="13"/>
        <v>0.49433460327424772</v>
      </c>
    </row>
    <row r="15" spans="1:25" s="220" customFormat="1" ht="13" thickBot="1" x14ac:dyDescent="0.2">
      <c r="A15" s="256" t="s">
        <v>253</v>
      </c>
      <c r="B15" s="257">
        <f>55/100*D15</f>
        <v>1100024.2000000002</v>
      </c>
      <c r="C15" s="258">
        <f>40/100*D15</f>
        <v>800017.60000000009</v>
      </c>
      <c r="D15" s="259">
        <f>SUM(D13:D14)</f>
        <v>2000044</v>
      </c>
      <c r="E15" s="259">
        <f>SUM(E13:E14)</f>
        <v>187108.76</v>
      </c>
      <c r="F15" s="259">
        <f>SUM(F13:F14)</f>
        <v>0</v>
      </c>
      <c r="G15" s="260">
        <f t="shared" si="23"/>
        <v>0.17009513063439874</v>
      </c>
      <c r="H15" s="257">
        <f>55/100*J15</f>
        <v>660000.39600000007</v>
      </c>
      <c r="I15" s="259">
        <f>45/100*J15</f>
        <v>540000.32400000002</v>
      </c>
      <c r="J15" s="259">
        <f>SUM(J13:J14)</f>
        <v>1200000.72</v>
      </c>
      <c r="K15" s="259">
        <f>SUM(K13:K14)</f>
        <v>47115.31</v>
      </c>
      <c r="L15" s="259">
        <f t="shared" ref="L15" si="24">SUM(L13:L14)</f>
        <v>7753.76</v>
      </c>
      <c r="M15" s="261">
        <f t="shared" si="14"/>
        <v>8.3134904664511733E-2</v>
      </c>
      <c r="N15" s="259">
        <f>SUM(N13:N14)</f>
        <v>440000.10510500002</v>
      </c>
      <c r="O15" s="259">
        <f t="shared" ref="N15:O15" si="25">SUM(O13:O14)</f>
        <v>360000.08599500003</v>
      </c>
      <c r="P15" s="259">
        <f>SUM(P13:P14)</f>
        <v>800000.19109999994</v>
      </c>
      <c r="Q15" s="259">
        <f>SUM(Q13:Q14)</f>
        <v>240438.66209999999</v>
      </c>
      <c r="R15" s="259">
        <f t="shared" ref="R15" si="26">SUM(R13:R14)</f>
        <v>0</v>
      </c>
      <c r="S15" s="261">
        <f t="shared" si="16"/>
        <v>0.54645137423915524</v>
      </c>
      <c r="T15" s="485">
        <f>SUM(T13:T14)</f>
        <v>2200024.701105</v>
      </c>
      <c r="U15" s="485">
        <f t="shared" ref="U15:V15" si="27">SUM(U13:U14)</f>
        <v>1800020.2099950002</v>
      </c>
      <c r="V15" s="485">
        <f t="shared" si="27"/>
        <v>4000044.9111000001</v>
      </c>
      <c r="W15" s="485">
        <f>SUM(W13:W14)</f>
        <v>482416.49209999997</v>
      </c>
      <c r="X15" s="485">
        <f>SUM(X13:X14)</f>
        <v>7753.76</v>
      </c>
      <c r="Y15" s="260">
        <f>(W15+X15)/T15</f>
        <v>0.22280215847294968</v>
      </c>
    </row>
    <row r="16" spans="1:25" s="221" customFormat="1" ht="12" x14ac:dyDescent="0.15">
      <c r="G16" s="222"/>
      <c r="M16" s="222"/>
      <c r="S16" s="222"/>
    </row>
    <row r="17" spans="2:23" s="221" customFormat="1" ht="12" x14ac:dyDescent="0.15">
      <c r="B17" s="481"/>
      <c r="C17" s="481"/>
      <c r="D17" s="481"/>
      <c r="E17" s="481"/>
      <c r="G17" s="222"/>
      <c r="J17" s="482"/>
      <c r="K17" s="482"/>
      <c r="L17" s="482"/>
      <c r="M17" s="482"/>
      <c r="O17" s="481"/>
      <c r="P17" s="481"/>
      <c r="Q17" s="481"/>
      <c r="R17" s="481"/>
      <c r="S17" s="222"/>
    </row>
    <row r="18" spans="2:23" s="221" customFormat="1" ht="12" x14ac:dyDescent="0.15">
      <c r="B18" s="481"/>
      <c r="C18" s="481"/>
      <c r="D18" s="481"/>
      <c r="E18" s="481"/>
      <c r="G18" s="222"/>
      <c r="J18" s="482"/>
      <c r="K18" s="482"/>
      <c r="L18" s="482"/>
      <c r="M18" s="482"/>
      <c r="O18" s="481"/>
      <c r="P18" s="481"/>
      <c r="Q18" s="481"/>
      <c r="R18" s="481"/>
      <c r="S18" s="222"/>
    </row>
    <row r="19" spans="2:23" s="221" customFormat="1" ht="12" x14ac:dyDescent="0.15">
      <c r="B19" s="481"/>
      <c r="C19" s="481"/>
      <c r="D19" s="481"/>
      <c r="E19" s="481"/>
      <c r="G19" s="222"/>
      <c r="J19" s="482"/>
      <c r="K19" s="482"/>
      <c r="L19" s="482"/>
      <c r="M19" s="482"/>
      <c r="O19" s="481"/>
      <c r="P19" s="481"/>
      <c r="Q19" s="481"/>
      <c r="R19" s="481"/>
      <c r="S19" s="222"/>
      <c r="W19" s="494"/>
    </row>
    <row r="20" spans="2:23" s="221" customFormat="1" ht="12" x14ac:dyDescent="0.15">
      <c r="G20" s="222"/>
      <c r="M20" s="222"/>
      <c r="S20" s="222"/>
    </row>
    <row r="21" spans="2:23" s="221" customFormat="1" ht="12" x14ac:dyDescent="0.15">
      <c r="G21" s="222"/>
      <c r="M21" s="222"/>
      <c r="S21" s="222"/>
    </row>
    <row r="22" spans="2:23" s="221" customFormat="1" ht="12" x14ac:dyDescent="0.15">
      <c r="G22" s="222"/>
      <c r="M22" s="222"/>
      <c r="S22" s="222"/>
    </row>
    <row r="23" spans="2:23" s="221" customFormat="1" ht="12" x14ac:dyDescent="0.15">
      <c r="G23" s="222"/>
      <c r="M23" s="222"/>
      <c r="S23" s="222"/>
    </row>
    <row r="24" spans="2:23" s="221" customFormat="1" ht="12" x14ac:dyDescent="0.15">
      <c r="G24" s="222"/>
      <c r="M24" s="222"/>
      <c r="S24" s="222"/>
    </row>
    <row r="25" spans="2:23" s="221" customFormat="1" ht="12" x14ac:dyDescent="0.15">
      <c r="G25" s="222"/>
      <c r="M25" s="222"/>
      <c r="S25" s="222"/>
    </row>
    <row r="26" spans="2:23" s="221" customFormat="1" ht="12" x14ac:dyDescent="0.15">
      <c r="G26" s="222"/>
      <c r="M26" s="222"/>
      <c r="S26" s="222"/>
    </row>
    <row r="27" spans="2:23" s="221" customFormat="1" ht="12" x14ac:dyDescent="0.15">
      <c r="G27" s="222"/>
      <c r="M27" s="222"/>
      <c r="S27" s="222"/>
    </row>
    <row r="28" spans="2:23" s="221" customFormat="1" ht="12" x14ac:dyDescent="0.15">
      <c r="G28" s="222"/>
      <c r="M28" s="222"/>
      <c r="S28" s="222"/>
    </row>
  </sheetData>
  <mergeCells count="11">
    <mergeCell ref="J17:M19"/>
    <mergeCell ref="O17:R19"/>
    <mergeCell ref="B17:E19"/>
    <mergeCell ref="X4:X5"/>
    <mergeCell ref="Y4:Y5"/>
    <mergeCell ref="W4:W5"/>
    <mergeCell ref="A4:A5"/>
    <mergeCell ref="B4:G4"/>
    <mergeCell ref="H4:M4"/>
    <mergeCell ref="N4:S4"/>
    <mergeCell ref="V4:V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tint="-0.499984740745262"/>
  </sheetPr>
  <dimension ref="A1:A6"/>
  <sheetViews>
    <sheetView workbookViewId="0">
      <selection activeCell="J6" sqref="J6"/>
    </sheetView>
  </sheetViews>
  <sheetFormatPr baseColWidth="10" defaultColWidth="8.83203125" defaultRowHeight="15" x14ac:dyDescent="0.2"/>
  <sheetData>
    <row r="1" spans="1:1" x14ac:dyDescent="0.2">
      <c r="A1" s="102">
        <v>0</v>
      </c>
    </row>
    <row r="2" spans="1:1" x14ac:dyDescent="0.2">
      <c r="A2" s="102">
        <v>0.2</v>
      </c>
    </row>
    <row r="3" spans="1:1" x14ac:dyDescent="0.2">
      <c r="A3" s="102">
        <v>0.4</v>
      </c>
    </row>
    <row r="4" spans="1:1" x14ac:dyDescent="0.2">
      <c r="A4" s="102">
        <v>0.6</v>
      </c>
    </row>
    <row r="5" spans="1:1" x14ac:dyDescent="0.2">
      <c r="A5" s="102">
        <v>0.8</v>
      </c>
    </row>
    <row r="6" spans="1:1" x14ac:dyDescent="0.2">
      <c r="A6" s="102">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4AEEE66ABB701488670DDA4F2261003" ma:contentTypeVersion="12" ma:contentTypeDescription="Create a new document." ma:contentTypeScope="" ma:versionID="9d4325c6d88b0194c7239b5820ffb801">
  <xsd:schema xmlns:xsd="http://www.w3.org/2001/XMLSchema" xmlns:xs="http://www.w3.org/2001/XMLSchema" xmlns:p="http://schemas.microsoft.com/office/2006/metadata/properties" xmlns:ns2="9dc44b34-9e2b-42ea-86f7-9ee7f71036fc" xmlns:ns3="3352a50b-fe51-4c0c-a9ac-ac90f8281031" targetNamespace="http://schemas.microsoft.com/office/2006/metadata/properties" ma:root="true" ma:fieldsID="1e4f7ff35e57e721504ad9d950a96c6c" ns2:_="" ns3:_="">
    <xsd:import namespace="9dc44b34-9e2b-42ea-86f7-9ee7f71036fc"/>
    <xsd:import namespace="3352a50b-fe51-4c0c-a9ac-ac90f828103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c44b34-9e2b-42ea-86f7-9ee7f71036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52a50b-fe51-4c0c-a9ac-ac90f828103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0F683-3ED7-4623-ADFA-8921435CC572}">
  <ds:schemaRefs>
    <ds:schemaRef ds:uri="9dc44b34-9e2b-42ea-86f7-9ee7f71036fc"/>
    <ds:schemaRef ds:uri="http://schemas.microsoft.com/office/2006/documentManagement/types"/>
    <ds:schemaRef ds:uri="http://purl.org/dc/elements/1.1/"/>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 ds:uri="3352a50b-fe51-4c0c-a9ac-ac90f8281031"/>
    <ds:schemaRef ds:uri="http://purl.org/dc/terms/"/>
  </ds:schemaRefs>
</ds:datastoreItem>
</file>

<file path=customXml/itemProps2.xml><?xml version="1.0" encoding="utf-8"?>
<ds:datastoreItem xmlns:ds="http://schemas.openxmlformats.org/officeDocument/2006/customXml" ds:itemID="{422C7F9E-7466-4565-BCED-74BB262009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c44b34-9e2b-42ea-86f7-9ee7f71036fc"/>
    <ds:schemaRef ds:uri="3352a50b-fe51-4c0c-a9ac-ac90f82810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4D02A0-2D3A-4F8D-9A49-583B07354C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1) Budget Table</vt:lpstr>
      <vt:lpstr>2) By Category</vt:lpstr>
      <vt:lpstr>3) Explanatory Notes</vt:lpstr>
      <vt:lpstr>4) -For PBSO Use-</vt:lpstr>
      <vt:lpstr>5) -For MPTF Use-</vt:lpstr>
      <vt:lpstr> 6) Reportting By Actitivies</vt:lpstr>
      <vt:lpstr>7) Reporting by Category </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Jelena Zelenovic</dc:creator>
  <cp:keywords/>
  <dc:description/>
  <cp:lastModifiedBy>Microsoft Office User</cp:lastModifiedBy>
  <cp:revision/>
  <cp:lastPrinted>2021-11-05T09:22:50Z</cp:lastPrinted>
  <dcterms:created xsi:type="dcterms:W3CDTF">2017-11-15T21:17:43Z</dcterms:created>
  <dcterms:modified xsi:type="dcterms:W3CDTF">2022-06-15T11:05:40Z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0x010100B4AEEE66ABB701488670DDA4F2261003</vt:lpwstr>
  </property>
</Properties>
</file>