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uzanne Kanyange\Desktop\ALICE\"/>
    </mc:Choice>
  </mc:AlternateContent>
  <xr:revisionPtr revIDLastSave="0" documentId="8_{3BD1DA0D-B568-4A1C-90FA-AAF517F42DB7}" xr6:coauthVersionLast="46" xr6:coauthVersionMax="46" xr10:uidLastSave="{00000000-0000-0000-0000-000000000000}"/>
  <bookViews>
    <workbookView xWindow="-120" yWindow="-120" windowWidth="20730" windowHeight="11160" firstSheet="1" activeTab="2"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5" i="1" l="1"/>
  <c r="I205" i="1"/>
  <c r="J204" i="1"/>
  <c r="I204" i="1"/>
  <c r="I202" i="1"/>
  <c r="J192" i="1"/>
  <c r="J191" i="1"/>
  <c r="F202" i="5"/>
  <c r="F200" i="5"/>
  <c r="F198" i="5"/>
  <c r="D198" i="5"/>
  <c r="D205" i="5" s="1"/>
  <c r="G186" i="5"/>
  <c r="F186" i="5"/>
  <c r="J203" i="1"/>
  <c r="J202" i="1"/>
  <c r="J78" i="1"/>
  <c r="J180" i="1"/>
  <c r="D180" i="1"/>
  <c r="G177" i="1"/>
  <c r="G176" i="1"/>
  <c r="G178" i="1"/>
  <c r="G175" i="1"/>
  <c r="G102" i="1"/>
  <c r="G94" i="1"/>
  <c r="G95" i="1"/>
  <c r="G96" i="1"/>
  <c r="G97" i="1"/>
  <c r="G98" i="1"/>
  <c r="G99" i="1"/>
  <c r="G71" i="1"/>
  <c r="G72" i="1"/>
  <c r="G74" i="1"/>
  <c r="G75" i="1"/>
  <c r="G76" i="1"/>
  <c r="G77" i="1"/>
  <c r="G70" i="1"/>
  <c r="G63" i="1"/>
  <c r="G66" i="1"/>
  <c r="G67" i="1"/>
  <c r="G53" i="1"/>
  <c r="G54" i="1"/>
  <c r="G55" i="1"/>
  <c r="G56" i="1"/>
  <c r="G57" i="1"/>
  <c r="E52" i="1"/>
  <c r="G52" i="1" s="1"/>
  <c r="E51" i="1"/>
  <c r="E50" i="1"/>
  <c r="G32" i="1"/>
  <c r="G33" i="1"/>
  <c r="G34" i="1"/>
  <c r="G35" i="1"/>
  <c r="G19" i="1"/>
  <c r="G22" i="1"/>
  <c r="G23" i="1"/>
  <c r="G24" i="1"/>
  <c r="G25" i="1"/>
  <c r="G18" i="1"/>
  <c r="G9" i="1"/>
  <c r="G10" i="1"/>
  <c r="G11" i="1"/>
  <c r="G12" i="1"/>
  <c r="G13" i="1"/>
  <c r="G14" i="1"/>
  <c r="G15" i="1"/>
  <c r="G8" i="1"/>
  <c r="D34" i="5"/>
  <c r="D9" i="5"/>
  <c r="D8" i="5"/>
  <c r="E179" i="1"/>
  <c r="F176" i="1"/>
  <c r="F175" i="1"/>
  <c r="D115" i="1"/>
  <c r="D112" i="1"/>
  <c r="D104" i="1"/>
  <c r="D103" i="1"/>
  <c r="F95" i="1"/>
  <c r="F94" i="1"/>
  <c r="D93" i="1"/>
  <c r="G93" i="1" s="1"/>
  <c r="D92" i="1"/>
  <c r="F92" i="1" s="1"/>
  <c r="D73" i="1"/>
  <c r="G73" i="1" s="1"/>
  <c r="E65" i="1"/>
  <c r="D65" i="1"/>
  <c r="E64" i="1"/>
  <c r="D64" i="1"/>
  <c r="G64" i="1" s="1"/>
  <c r="D62" i="1"/>
  <c r="G62" i="1" s="1"/>
  <c r="E61" i="1"/>
  <c r="G61" i="1" s="1"/>
  <c r="E60" i="1"/>
  <c r="G60" i="1" s="1"/>
  <c r="G65" i="1" l="1"/>
  <c r="G180" i="1"/>
  <c r="F93" i="1"/>
  <c r="G92" i="1"/>
  <c r="F52" i="1"/>
  <c r="F51" i="1"/>
  <c r="F50" i="1"/>
  <c r="D51" i="1"/>
  <c r="G51" i="1" s="1"/>
  <c r="D50" i="1"/>
  <c r="G50" i="1" s="1"/>
  <c r="D31" i="1"/>
  <c r="G31" i="1" s="1"/>
  <c r="D30" i="1"/>
  <c r="G30" i="1" s="1"/>
  <c r="D29" i="1"/>
  <c r="G29" i="1" s="1"/>
  <c r="D28" i="1"/>
  <c r="G28" i="1" s="1"/>
  <c r="D21" i="1"/>
  <c r="G21" i="1" s="1"/>
  <c r="D20" i="1"/>
  <c r="G20" i="1" s="1"/>
  <c r="D77" i="5" l="1"/>
  <c r="I180" i="1" l="1"/>
  <c r="C19" i="4"/>
  <c r="C6" i="4"/>
  <c r="D197" i="5"/>
  <c r="D4" i="5"/>
  <c r="D196" i="1"/>
  <c r="D189" i="1"/>
  <c r="H180" i="1"/>
  <c r="D16" i="1"/>
  <c r="D7" i="5" s="1"/>
  <c r="D26" i="1"/>
  <c r="D36" i="1"/>
  <c r="D46" i="1"/>
  <c r="D40" i="5" s="1"/>
  <c r="D58" i="1"/>
  <c r="D52" i="5" s="1"/>
  <c r="D68" i="1"/>
  <c r="D63" i="5" s="1"/>
  <c r="D78" i="1"/>
  <c r="D88" i="1"/>
  <c r="D85" i="5" s="1"/>
  <c r="D100" i="1"/>
  <c r="D110" i="1"/>
  <c r="D108" i="5" s="1"/>
  <c r="D120" i="1"/>
  <c r="D119" i="5" s="1"/>
  <c r="D130" i="1"/>
  <c r="D130" i="5" s="1"/>
  <c r="D142" i="1"/>
  <c r="D152" i="1"/>
  <c r="D162" i="1"/>
  <c r="D172" i="1"/>
  <c r="D175" i="5" s="1"/>
  <c r="F22" i="4"/>
  <c r="F21" i="4"/>
  <c r="F20" i="4"/>
  <c r="I172" i="1"/>
  <c r="I162" i="1"/>
  <c r="I152" i="1"/>
  <c r="I142" i="1"/>
  <c r="I130" i="1"/>
  <c r="I120" i="1"/>
  <c r="I110" i="1"/>
  <c r="I100" i="1"/>
  <c r="I88" i="1"/>
  <c r="I78" i="1"/>
  <c r="I68" i="1"/>
  <c r="I58" i="1"/>
  <c r="I46" i="1"/>
  <c r="I36" i="1"/>
  <c r="I26" i="1"/>
  <c r="I16" i="1"/>
  <c r="D205" i="1"/>
  <c r="G150" i="1"/>
  <c r="G165" i="1"/>
  <c r="G166" i="1"/>
  <c r="G167" i="1"/>
  <c r="G168" i="1"/>
  <c r="G169" i="1"/>
  <c r="G170" i="1"/>
  <c r="G171" i="1"/>
  <c r="G164" i="1"/>
  <c r="G155" i="1"/>
  <c r="G156" i="1"/>
  <c r="G157" i="1"/>
  <c r="G158" i="1"/>
  <c r="G159" i="1"/>
  <c r="G160" i="1"/>
  <c r="G161" i="1"/>
  <c r="G154" i="1"/>
  <c r="G145" i="1"/>
  <c r="G146" i="1"/>
  <c r="G147" i="1"/>
  <c r="G148" i="1"/>
  <c r="G149" i="1"/>
  <c r="G151" i="1"/>
  <c r="G144" i="1"/>
  <c r="G135" i="1"/>
  <c r="G136" i="1"/>
  <c r="G137" i="1"/>
  <c r="G138" i="1"/>
  <c r="G139" i="1"/>
  <c r="G140" i="1"/>
  <c r="G141" i="1"/>
  <c r="G134" i="1"/>
  <c r="H142" i="1" s="1"/>
  <c r="G123" i="1"/>
  <c r="G124" i="1"/>
  <c r="G125" i="1"/>
  <c r="G126" i="1"/>
  <c r="G127" i="1"/>
  <c r="G128" i="1"/>
  <c r="G129" i="1"/>
  <c r="G122" i="1"/>
  <c r="G113" i="1"/>
  <c r="G114" i="1"/>
  <c r="G115" i="1"/>
  <c r="G116" i="1"/>
  <c r="G117" i="1"/>
  <c r="G118" i="1"/>
  <c r="G119" i="1"/>
  <c r="G112" i="1"/>
  <c r="G103" i="1"/>
  <c r="G104" i="1"/>
  <c r="G105" i="1"/>
  <c r="G106" i="1"/>
  <c r="G107" i="1"/>
  <c r="G108" i="1"/>
  <c r="G109" i="1"/>
  <c r="G81" i="1"/>
  <c r="G82" i="1"/>
  <c r="G83" i="1"/>
  <c r="G84" i="1"/>
  <c r="G85" i="1"/>
  <c r="G86" i="1"/>
  <c r="G87" i="1"/>
  <c r="G80" i="1"/>
  <c r="H58" i="1"/>
  <c r="G39" i="1"/>
  <c r="G40" i="1"/>
  <c r="G41" i="1"/>
  <c r="G42" i="1"/>
  <c r="G43" i="1"/>
  <c r="G44" i="1"/>
  <c r="G45" i="1"/>
  <c r="G38" i="1"/>
  <c r="H36" i="1"/>
  <c r="G16" i="1"/>
  <c r="G8" i="5"/>
  <c r="G9" i="5"/>
  <c r="G10" i="5"/>
  <c r="G11" i="5"/>
  <c r="G12" i="5"/>
  <c r="G13" i="5"/>
  <c r="G14" i="5"/>
  <c r="D204" i="5"/>
  <c r="C13" i="4" s="1"/>
  <c r="D199" i="5"/>
  <c r="C8" i="4" s="1"/>
  <c r="D200" i="5"/>
  <c r="C9" i="4" s="1"/>
  <c r="D201" i="5"/>
  <c r="C10" i="4" s="1"/>
  <c r="D202" i="5"/>
  <c r="G202" i="5" s="1"/>
  <c r="D203" i="5"/>
  <c r="G198" i="5"/>
  <c r="E152" i="1"/>
  <c r="E153" i="5" s="1"/>
  <c r="F194" i="5"/>
  <c r="E194" i="5"/>
  <c r="D194" i="5"/>
  <c r="G193" i="5"/>
  <c r="G192" i="5"/>
  <c r="G191" i="5"/>
  <c r="G190" i="5"/>
  <c r="G189" i="5"/>
  <c r="G188" i="5"/>
  <c r="G187" i="5"/>
  <c r="E180" i="1"/>
  <c r="E186" i="5" s="1"/>
  <c r="F180" i="1"/>
  <c r="H16" i="1"/>
  <c r="G46" i="1"/>
  <c r="H100" i="1"/>
  <c r="H78" i="1"/>
  <c r="E204" i="5"/>
  <c r="D13" i="4"/>
  <c r="F204" i="5"/>
  <c r="E13" i="4"/>
  <c r="E203" i="5"/>
  <c r="F203" i="5"/>
  <c r="E12" i="4"/>
  <c r="E202" i="5"/>
  <c r="D11" i="4"/>
  <c r="E11" i="4"/>
  <c r="E201" i="5"/>
  <c r="D10" i="4"/>
  <c r="F201" i="5"/>
  <c r="E10" i="4"/>
  <c r="E200" i="5"/>
  <c r="D9" i="4"/>
  <c r="E9" i="4"/>
  <c r="E199" i="5"/>
  <c r="D8" i="4"/>
  <c r="F199" i="5"/>
  <c r="E8" i="4" s="1"/>
  <c r="C12" i="4"/>
  <c r="E198" i="5"/>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E48" i="5"/>
  <c r="F48" i="5"/>
  <c r="E15" i="5"/>
  <c r="F15" i="5"/>
  <c r="D15" i="5"/>
  <c r="G127" i="5"/>
  <c r="G203" i="5"/>
  <c r="G172" i="5"/>
  <c r="D12" i="4"/>
  <c r="E205" i="5"/>
  <c r="G116" i="5"/>
  <c r="G150" i="5"/>
  <c r="G161" i="5"/>
  <c r="G138" i="5"/>
  <c r="G183" i="5"/>
  <c r="G71" i="5"/>
  <c r="G105" i="5"/>
  <c r="G93" i="5"/>
  <c r="G60" i="5"/>
  <c r="G48" i="5"/>
  <c r="G15" i="5"/>
  <c r="E172" i="1"/>
  <c r="E175" i="5"/>
  <c r="F172" i="1"/>
  <c r="F175" i="5" s="1"/>
  <c r="E162" i="1"/>
  <c r="E164" i="5" s="1"/>
  <c r="F162" i="1"/>
  <c r="F164" i="5" s="1"/>
  <c r="F152" i="1"/>
  <c r="F153" i="5" s="1"/>
  <c r="E142" i="1"/>
  <c r="E142" i="5" s="1"/>
  <c r="F142" i="1"/>
  <c r="F142" i="5" s="1"/>
  <c r="E130" i="1"/>
  <c r="E130" i="5" s="1"/>
  <c r="F130" i="1"/>
  <c r="F130" i="5"/>
  <c r="E120" i="1"/>
  <c r="E119" i="5" s="1"/>
  <c r="F120" i="1"/>
  <c r="F119" i="5" s="1"/>
  <c r="E110" i="1"/>
  <c r="E108" i="5" s="1"/>
  <c r="F110" i="1"/>
  <c r="E100" i="1"/>
  <c r="F100" i="1"/>
  <c r="F97" i="5" s="1"/>
  <c r="E88" i="1"/>
  <c r="E85" i="5" s="1"/>
  <c r="F88" i="1"/>
  <c r="F85" i="5" s="1"/>
  <c r="E78" i="1"/>
  <c r="E74" i="5" s="1"/>
  <c r="F78" i="1"/>
  <c r="F74" i="5"/>
  <c r="E68" i="1"/>
  <c r="E63" i="5" s="1"/>
  <c r="F68" i="1"/>
  <c r="F63" i="5" s="1"/>
  <c r="E58" i="1"/>
  <c r="E52" i="5" s="1"/>
  <c r="F58" i="1"/>
  <c r="F52" i="5" s="1"/>
  <c r="E46" i="1"/>
  <c r="E40" i="5" s="1"/>
  <c r="F46" i="1"/>
  <c r="F40" i="5" s="1"/>
  <c r="E36" i="1"/>
  <c r="F36" i="1"/>
  <c r="F29" i="5" s="1"/>
  <c r="E26" i="1"/>
  <c r="E18" i="5" s="1"/>
  <c r="G18" i="5" s="1"/>
  <c r="F26" i="1"/>
  <c r="F18" i="5" s="1"/>
  <c r="D18" i="5"/>
  <c r="F16" i="1"/>
  <c r="F7" i="5" s="1"/>
  <c r="E16" i="1"/>
  <c r="E7" i="5" s="1"/>
  <c r="D14" i="4"/>
  <c r="E97" i="5"/>
  <c r="E29" i="5"/>
  <c r="D164" i="5"/>
  <c r="D153" i="5"/>
  <c r="D142" i="5"/>
  <c r="E14" i="4" l="1"/>
  <c r="C11" i="4"/>
  <c r="G204" i="5"/>
  <c r="G194" i="5"/>
  <c r="G82" i="5"/>
  <c r="F205" i="5"/>
  <c r="H88" i="1"/>
  <c r="G164" i="5"/>
  <c r="G153" i="5"/>
  <c r="C7" i="6"/>
  <c r="D10" i="6" s="1"/>
  <c r="G130" i="5"/>
  <c r="G40" i="5"/>
  <c r="G142" i="5"/>
  <c r="G63" i="5"/>
  <c r="H46" i="1"/>
  <c r="G88" i="1"/>
  <c r="H110" i="1"/>
  <c r="G120" i="1"/>
  <c r="G130" i="1"/>
  <c r="G142" i="1"/>
  <c r="H152" i="1"/>
  <c r="H162" i="1"/>
  <c r="H172" i="1"/>
  <c r="C40" i="6"/>
  <c r="D44" i="6" s="1"/>
  <c r="G100" i="1"/>
  <c r="G85" i="5"/>
  <c r="G175" i="5"/>
  <c r="D43" i="6"/>
  <c r="G7" i="5"/>
  <c r="G172" i="1"/>
  <c r="H130" i="1"/>
  <c r="G162" i="1"/>
  <c r="D97" i="5"/>
  <c r="G97" i="5" s="1"/>
  <c r="G152" i="1"/>
  <c r="G78" i="1"/>
  <c r="D29" i="5"/>
  <c r="G29" i="5" s="1"/>
  <c r="G36" i="1"/>
  <c r="G58" i="1"/>
  <c r="G110" i="1"/>
  <c r="H120" i="1"/>
  <c r="G68" i="1"/>
  <c r="G26" i="1"/>
  <c r="D186" i="5"/>
  <c r="C18" i="6"/>
  <c r="D23" i="6" s="1"/>
  <c r="G52" i="5"/>
  <c r="G201" i="5"/>
  <c r="C7" i="4"/>
  <c r="C14" i="4" s="1"/>
  <c r="C15" i="4" s="1"/>
  <c r="C16" i="4" s="1"/>
  <c r="G199" i="5"/>
  <c r="G119" i="5"/>
  <c r="C29" i="6"/>
  <c r="D36" i="6" s="1"/>
  <c r="F108" i="5"/>
  <c r="G108" i="5" s="1"/>
  <c r="F190" i="1"/>
  <c r="F191" i="1" s="1"/>
  <c r="F197" i="1" s="1"/>
  <c r="E190" i="1"/>
  <c r="E191" i="1" s="1"/>
  <c r="E198" i="1" s="1"/>
  <c r="D21" i="4" s="1"/>
  <c r="H68" i="1"/>
  <c r="H26" i="1"/>
  <c r="D11" i="6"/>
  <c r="G200" i="5"/>
  <c r="D74" i="5"/>
  <c r="G74" i="5" s="1"/>
  <c r="D190" i="1"/>
  <c r="F206" i="5" l="1"/>
  <c r="F207" i="5" s="1"/>
  <c r="D13" i="6"/>
  <c r="D12" i="6"/>
  <c r="D14" i="6"/>
  <c r="C8" i="6" s="1"/>
  <c r="D45" i="6"/>
  <c r="D46" i="6"/>
  <c r="D47" i="6"/>
  <c r="G190" i="1"/>
  <c r="D22" i="6"/>
  <c r="D24" i="6"/>
  <c r="D202" i="1"/>
  <c r="D21" i="6"/>
  <c r="D25" i="6"/>
  <c r="E197" i="1"/>
  <c r="E200" i="1" s="1"/>
  <c r="E192" i="1"/>
  <c r="D33" i="6"/>
  <c r="D34" i="6"/>
  <c r="D32" i="6"/>
  <c r="D35" i="6"/>
  <c r="E20" i="4"/>
  <c r="F198" i="1"/>
  <c r="E21" i="4" s="1"/>
  <c r="F192" i="1"/>
  <c r="D206" i="5"/>
  <c r="G205" i="5"/>
  <c r="D191" i="1"/>
  <c r="D192" i="1" s="1"/>
  <c r="D207" i="5" l="1"/>
  <c r="G206" i="5"/>
  <c r="G207" i="5" s="1"/>
  <c r="C41" i="6"/>
  <c r="C19" i="6"/>
  <c r="D20" i="4"/>
  <c r="C30" i="6"/>
  <c r="F200" i="1"/>
  <c r="D197" i="1"/>
  <c r="D206" i="1"/>
  <c r="D198" i="1"/>
  <c r="C21" i="4" s="1"/>
  <c r="D199" i="1"/>
  <c r="C22" i="4" s="1"/>
  <c r="D203" i="1"/>
  <c r="G191" i="1"/>
  <c r="G192" i="1" s="1"/>
  <c r="C20" i="4" l="1"/>
  <c r="D200" i="1"/>
  <c r="C23" i="4" s="1"/>
  <c r="I203" i="1" l="1"/>
  <c r="I191" i="1"/>
  <c r="I192" i="1" s="1"/>
</calcChain>
</file>

<file path=xl/sharedStrings.xml><?xml version="1.0" encoding="utf-8"?>
<sst xmlns="http://schemas.openxmlformats.org/spreadsheetml/2006/main" count="858" uniqueCount="679">
  <si>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</si>
  <si>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</si>
  <si>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</si>
  <si>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</si>
  <si>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</si>
  <si>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</si>
  <si>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</si>
  <si>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</si>
  <si>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</si>
  <si>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</si>
  <si>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</si>
  <si>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</si>
  <si>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</si>
  <si>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</si>
  <si>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</si>
  <si>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</si>
  <si>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</si>
  <si>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</si>
  <si>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</si>
  <si>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</si>
  <si>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</si>
  <si>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</si>
  <si>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</si>
  <si>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</si>
  <si>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</si>
  <si>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</si>
  <si>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</si>
  <si>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</si>
  <si>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</si>
  <si>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</si>
  <si>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</si>
  <si>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</si>
  <si>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</si>
  <si>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</si>
  <si>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</si>
  <si>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</si>
  <si>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</si>
  <si>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</si>
  <si>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</si>
  <si>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</si>
  <si>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</si>
  <si>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</si>
  <si>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</si>
  <si>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</si>
  <si>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</si>
  <si>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</si>
  <si>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</si>
  <si>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</si>
  <si>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</si>
  <si>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</si>
  <si>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</si>
  <si>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</si>
  <si>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</si>
  <si>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</si>
  <si>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</si>
  <si>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</si>
  <si>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</si>
  <si>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</si>
  <si>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</si>
  <si>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</si>
  <si>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</si>
  <si>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</si>
  <si>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</si>
  <si>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</si>
  <si>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</si>
  <si>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</si>
  <si>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</si>
  <si>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</si>
  <si>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</si>
  <si>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</si>
  <si>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</si>
  <si>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</si>
  <si>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</si>
  <si>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</si>
  <si>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</si>
  <si>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</si>
  <si>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</si>
  <si>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</si>
  <si>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</si>
  <si>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</si>
  <si>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</si>
  <si>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</si>
  <si>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</si>
  <si>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</si>
  <si>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</si>
  <si>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</si>
  <si>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</si>
  <si>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</si>
  <si>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</si>
  <si>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</si>
  <si>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</si>
  <si>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</si>
  <si>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</si>
  <si>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</si>
  <si>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</si>
  <si>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</si>
  <si>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</si>
  <si>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</si>
  <si>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</si>
  <si>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</si>
  <si>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</si>
  <si>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</si>
  <si>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</si>
  <si>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</si>
  <si>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</si>
  <si>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</si>
  <si>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</si>
  <si>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</si>
  <si>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</si>
  <si>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</si>
  <si>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</si>
  <si>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</si>
  <si>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</si>
  <si>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</si>
  <si>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</si>
  <si>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</si>
  <si>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</si>
  <si>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</si>
  <si>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</si>
  <si>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</si>
  <si>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</si>
  <si>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</si>
  <si>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</si>
  <si>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</si>
  <si>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</si>
  <si>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</si>
  <si>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</si>
  <si>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</si>
  <si>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</si>
  <si>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</si>
  <si>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</si>
  <si>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</si>
  <si>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</si>
  <si>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</si>
  <si>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</si>
  <si>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</si>
  <si>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</si>
  <si>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</si>
  <si>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</si>
  <si>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</si>
  <si>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</si>
  <si>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</si>
  <si>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</si>
  <si>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</si>
  <si>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</si>
  <si>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</si>
  <si>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</si>
  <si>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</si>
  <si>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</si>
  <si>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</si>
  <si>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</si>
  <si>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</si>
  <si>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</si>
  <si>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</si>
  <si>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</si>
  <si>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</si>
  <si>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</si>
  <si>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</si>
  <si>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</si>
  <si>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</si>
  <si>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</si>
  <si>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</si>
  <si>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</si>
  <si>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</si>
  <si>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</si>
  <si>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</si>
  <si>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</si>
  <si>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</si>
  <si>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</si>
  <si>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</si>
  <si>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</si>
  <si>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</si>
  <si>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</si>
  <si>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</si>
  <si>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</si>
  <si>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</si>
  <si>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</si>
  <si>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</si>
  <si>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</si>
  <si>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</si>
  <si>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</si>
  <si>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</si>
  <si>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</si>
  <si>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</si>
  <si>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</si>
  <si>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</si>
  <si>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</si>
  <si>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</si>
  <si>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</si>
  <si>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</si>
  <si>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</si>
  <si>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</si>
  <si>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</si>
  <si>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</si>
  <si>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</si>
  <si>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</si>
  <si>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</si>
  <si>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</si>
  <si>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</si>
  <si>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</si>
  <si>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</si>
  <si>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</si>
  <si>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</si>
  <si>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</si>
  <si>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</si>
  <si>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</si>
  <si>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</si>
  <si>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</si>
  <si>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</si>
  <si>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</si>
  <si>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</si>
  <si>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</si>
  <si>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</si>
  <si>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</si>
  <si>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</si>
  <si>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</si>
  <si>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</si>
  <si>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</si>
  <si>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</si>
  <si>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</si>
  <si>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</si>
  <si>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</si>
  <si>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</si>
  <si>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</si>
  <si>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</si>
  <si>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</si>
  <si>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</si>
  <si>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</si>
  <si>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</si>
  <si>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</si>
  <si>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</si>
  <si>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</si>
  <si>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</si>
  <si>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</si>
  <si>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</si>
  <si>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</si>
  <si>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</si>
  <si>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</si>
  <si>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</si>
  <si>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</si>
  <si>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</si>
  <si>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</si>
  <si>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</si>
  <si>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</si>
  <si>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</si>
  <si>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</si>
  <si>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</si>
  <si>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</si>
  <si>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</si>
  <si>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</si>
  <si>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</si>
  <si>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</si>
  <si>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</si>
  <si>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</si>
  <si>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</si>
  <si>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</si>
  <si>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</si>
  <si>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</si>
  <si>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</si>
  <si>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</si>
  <si>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</si>
  <si>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</si>
  <si>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</si>
  <si>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</si>
  <si>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</si>
  <si>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</si>
  <si>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</si>
  <si>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</si>
  <si>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</si>
  <si>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</si>
  <si>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</si>
  <si>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</si>
  <si>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</si>
  <si>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</si>
  <si>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</si>
  <si>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</si>
  <si>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</si>
  <si>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</si>
  <si>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</si>
  <si>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</si>
  <si>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</si>
  <si>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</si>
  <si>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</si>
  <si>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</si>
  <si>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</si>
  <si>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</si>
  <si>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</si>
  <si>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</si>
  <si>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</si>
  <si>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</si>
  <si>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</si>
  <si>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</si>
  <si>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</si>
  <si>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</si>
  <si>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</si>
  <si>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</si>
  <si>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</si>
  <si>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</si>
  <si>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</si>
  <si>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</si>
  <si>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</si>
  <si>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</si>
  <si>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</si>
  <si>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</si>
  <si>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</si>
  <si>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</si>
  <si>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</si>
  <si>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</si>
  <si>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</si>
  <si>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</si>
  <si>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</si>
  <si>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</si>
  <si>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</si>
  <si>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</si>
  <si>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</si>
  <si>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</si>
  <si>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</si>
  <si>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</si>
  <si>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</si>
  <si>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</si>
  <si>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</si>
  <si>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</si>
  <si>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</si>
  <si>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</si>
  <si>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</si>
  <si>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</si>
  <si>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</si>
  <si>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</si>
  <si>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</si>
  <si>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</si>
  <si>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</si>
  <si>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</si>
  <si>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</si>
  <si>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</si>
  <si>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</si>
  <si>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</si>
  <si>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</si>
  <si>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</si>
  <si>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</si>
  <si>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</si>
  <si>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</si>
  <si>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</si>
  <si>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</si>
  <si>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</si>
  <si>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</si>
  <si>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</si>
  <si>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</si>
  <si>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</si>
  <si>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</si>
  <si>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</si>
  <si>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</si>
  <si>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</si>
  <si>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</si>
  <si>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</si>
  <si>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</si>
  <si>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</si>
  <si>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</si>
  <si>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</si>
  <si>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</si>
  <si>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</si>
  <si>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</si>
  <si>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</si>
  <si>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</si>
  <si>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</si>
  <si>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</si>
  <si>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</si>
  <si>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</si>
  <si>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</si>
  <si>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</si>
  <si>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</si>
  <si>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Third Tranche:</t>
  </si>
  <si>
    <t>TOTAL</t>
  </si>
  <si>
    <t>For PBSO Use</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</si>
  <si>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</si>
  <si>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</si>
  <si>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</si>
  <si>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</si>
  <si>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</si>
  <si>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</si>
  <si>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</si>
  <si>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</si>
  <si>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</si>
  <si>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</si>
  <si>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</si>
  <si>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</si>
  <si>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</si>
  <si>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</si>
  <si>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</si>
  <si>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</si>
  <si>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</si>
  <si>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</si>
  <si>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</si>
  <si>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</si>
  <si>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</si>
  <si>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</si>
  <si>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</si>
  <si>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</si>
  <si>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</si>
  <si>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</si>
  <si>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</si>
  <si>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</si>
  <si>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</si>
  <si>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</si>
  <si>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</si>
  <si>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</si>
  <si>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</si>
  <si>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</si>
  <si>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</si>
  <si>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</si>
  <si>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</si>
  <si>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</si>
  <si>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</si>
  <si>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</si>
  <si>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</si>
  <si>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</si>
  <si>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</si>
  <si>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</si>
  <si>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</si>
  <si>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</si>
  <si>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</si>
  <si>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</si>
  <si>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</si>
  <si>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</si>
  <si>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</si>
  <si>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</si>
  <si>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</si>
  <si>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</si>
  <si>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</si>
  <si>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</si>
  <si>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</si>
  <si>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</si>
  <si>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</si>
  <si>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</si>
  <si>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</si>
  <si>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</si>
  <si>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</si>
  <si>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</si>
  <si>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</si>
  <si>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</si>
  <si>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</si>
  <si>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</si>
  <si>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</si>
  <si>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</si>
  <si>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</si>
  <si>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</si>
  <si>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</si>
  <si>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</si>
  <si>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</si>
  <si>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</si>
  <si>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</si>
  <si>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</si>
  <si>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</si>
  <si>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</si>
  <si>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</si>
  <si>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</si>
  <si>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</si>
  <si>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</si>
  <si>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</si>
  <si>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</si>
  <si>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</si>
  <si>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</si>
  <si>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</si>
  <si>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</si>
  <si>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</si>
  <si>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</si>
  <si>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</si>
  <si>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</si>
  <si>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</si>
  <si>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</si>
  <si>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</si>
  <si>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</si>
  <si>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</si>
  <si>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</si>
  <si>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</si>
  <si>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</si>
  <si>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</si>
  <si>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</si>
  <si>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</si>
  <si>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</si>
  <si>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</si>
  <si>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</si>
  <si>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</si>
  <si>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</si>
  <si>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</si>
  <si>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</si>
  <si>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</si>
  <si>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</si>
  <si>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</si>
  <si>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</si>
  <si>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</si>
  <si>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</si>
  <si>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</si>
  <si>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</si>
  <si>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</si>
  <si>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</si>
  <si>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</si>
  <si>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</si>
  <si>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</si>
  <si>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</si>
  <si>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</si>
  <si>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</si>
  <si>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</si>
  <si>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</si>
  <si>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</si>
  <si>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</si>
  <si>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</si>
  <si>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</si>
  <si>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</si>
  <si>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</si>
  <si>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</si>
  <si>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</si>
  <si>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</si>
  <si>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</si>
  <si>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</si>
  <si>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</si>
  <si>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</si>
  <si>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</si>
  <si>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</si>
  <si>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</si>
  <si>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</si>
  <si>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</si>
  <si>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</si>
  <si>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</si>
  <si>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</si>
  <si>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</si>
  <si>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</si>
  <si>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</si>
  <si>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</si>
  <si>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</si>
  <si>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</si>
  <si>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</si>
  <si>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</si>
  <si>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</si>
  <si>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</si>
  <si>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</si>
  <si>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</si>
  <si>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</si>
  <si>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</si>
  <si>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</si>
  <si>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</si>
  <si>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</si>
  <si>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</si>
  <si>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</si>
  <si>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</si>
  <si>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</si>
  <si>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</si>
  <si>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</si>
  <si>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</si>
  <si>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</si>
  <si>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</si>
  <si>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</si>
  <si>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</si>
  <si>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</si>
  <si>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</si>
  <si>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</si>
  <si>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</si>
  <si>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</si>
  <si>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</si>
  <si>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</si>
  <si>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</si>
  <si>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</si>
  <si>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</si>
  <si>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</si>
  <si>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</si>
  <si>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</si>
  <si>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</si>
  <si>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</si>
  <si>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</si>
  <si>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</si>
  <si>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</si>
  <si>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</si>
  <si>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</si>
  <si>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</si>
  <si>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</si>
  <si>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</si>
  <si>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</si>
  <si>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</si>
  <si>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</si>
  <si>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</si>
  <si>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</si>
  <si>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</si>
  <si>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</si>
  <si>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</si>
  <si>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</si>
  <si>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</si>
  <si>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</si>
  <si>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</si>
  <si>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</si>
  <si>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</si>
  <si>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</si>
  <si>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</si>
  <si>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</si>
  <si>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</si>
  <si>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</si>
  <si>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</si>
  <si>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</si>
  <si>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</si>
  <si>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</si>
  <si>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</si>
  <si>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Tableau 2 - Répartition des produits par catégories de budget de l’ONU</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</si>
  <si>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</si>
  <si>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</si>
  <si>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</si>
  <si>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</si>
  <si>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</si>
  <si>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</si>
  <si>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</si>
  <si>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</si>
  <si>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</si>
  <si>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</si>
  <si>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 xml:space="preserve">Pourcentage du budget pour chaque produit ou activite reserve pour action directe sur égalité des sexes et autonomisation des femmes (GEWE) </t>
    </r>
    <r>
      <rPr>
        <sz val="12"/>
        <color theme="1"/>
        <rFont val="Calibri"/>
        <family val="2"/>
        <scheme val="minor"/>
      </rPr>
      <t>(cas echeant)</t>
    </r>
    <r>
      <rPr>
        <b/>
        <sz val="12"/>
        <color theme="1"/>
        <rFont val="Calibri"/>
        <family val="2"/>
        <scheme val="minor"/>
      </rPr>
      <t xml:space="preserve"> </t>
    </r>
  </si>
  <si>
    <r>
      <t>Notes quelconque le cas echeant</t>
    </r>
    <r>
      <rPr>
        <sz val="12"/>
        <color theme="1"/>
        <rFont val="Calibri"/>
        <family val="2"/>
        <scheme val="minor"/>
      </rPr>
      <t xml:space="preserve"> (.e.g sur types des entrants ou justification du budget)</t>
    </r>
  </si>
  <si>
    <t>Budget pour l'audit indépendant</t>
  </si>
  <si>
    <t>Cette activite consistait a mener un plaidoyer auprès des autorités nationales et locales pour intégrer les médiatrices dans ces structures locales de sécurité (comité de sécurité, conseil de sécurité communal, administration locale)</t>
  </si>
  <si>
    <t>Participation dans l'atelier organise par UNW dans la province de Gitega</t>
  </si>
  <si>
    <t>Salaire du Representant Pays d'AFSC</t>
  </si>
  <si>
    <t>Le leadership des femmes et la participation significative au dialogue, à la médiation et aux processus politiques sont accrus grâce à un réseau institutionnalisé qui est durable et efficace pour soutenir et protéger ses membres et renforcer la collaboration entre les artisans de la paix au niveau local et les femmes leaders au niveau national pour un impact collectif plus fort sur l'avancement du rôle des femmes dans la consolidation de la paix.</t>
  </si>
  <si>
    <t>Le Réseau des femmes médiatrices est légalement enregistré et dispose de mécanismes de gouvernance efficaces.</t>
  </si>
  <si>
    <t xml:space="preserve">Faciliter l'enregistrement du réseau en tant qu'association formelle à but non lucratif selon la loi burundaise
</t>
  </si>
  <si>
    <t xml:space="preserve">Soutenir la mise en place des organes de gouvernance et de gestion de la nouvelle association
</t>
  </si>
  <si>
    <t xml:space="preserve">Développer les instruments de gestion de l'organisation, y compris l'élaboration des plans stratégiques et opérationnels, des procédures et règlements internes et du plan de mobilisation des ressources, entre autres
</t>
  </si>
  <si>
    <t>ONU FEMMES  (budget en USD)</t>
  </si>
  <si>
    <t>Les capacités techniques et institutionnelles du Réseau des femmes médiatrices sont renforcées pour une mise en œuvre efficace de son mandat</t>
  </si>
  <si>
    <t xml:space="preserve">Allocation de fonds pour les locaux, le matériel et le fonctionnement à la nouvelle association agréée     </t>
  </si>
  <si>
    <t xml:space="preserve">Organisation de sessions de renforcement des capacités pour les organes de gestion sur le développement de projets de mobilisation de ressources, la gestion administrative et financière, le suivi et l'évaluation des projets, l'analyse et la programmation sensibles au genre, entre autres.
</t>
  </si>
  <si>
    <t>Mise en place d'une plateforme digitale (plateforme d'interaction digitale sur téléphone et également sur ordinateur via une application) pour l'interaction digitale entre femmes médiatrices</t>
  </si>
  <si>
    <t xml:space="preserve">Élaboration de matériels de formation et d'orientation sur la prévention des conflits, le dialogue, la médiation et la consolidation de la paix.
</t>
  </si>
  <si>
    <t>Des espaces de collaboration et des partenariats sont établis pour améliorer la collaboration entre les femmes dirigeantes au niveau local et national ainsi que pour coordonner les actions stratégiques avec les principaux partenaires étatiques et non étatiques</t>
  </si>
  <si>
    <t xml:space="preserve">Concevoir et mettre en œuvre un mécanisme de collaboration, facilité par le Réseau, pour promouvoir des synergies plus fortes et des actions conjointes entre les femmes occupant des postes de direction au niveau local et au niveau national.
</t>
  </si>
  <si>
    <t xml:space="preserve">Cartographier les acteurs étatiques et non étatiques soutenant actuellement les efforts de prévention des conflits, de consolidation de la paix et une participation significative accrue des femmes à ces processus et à d'autres processus sociaux et politiques. </t>
  </si>
  <si>
    <t>Développer des accords de partenariat avec des acteurs stratégiques étatiques et non étatiques soutenant les efforts de prévention des conflits, de consolidation de la paix et une participation significative accrue des femmes à ces processus et à d'autres processus sociaux et politiques.</t>
  </si>
  <si>
    <t>Organisation de réunions régulières pour renforcer le réseautage pour des échanges d’expérience et d’apprentissage sur base de la Résolution 1325 au niveau local (les jeunes, les hommes, les leaders communautaires, etc.), au niveau national, régional et global</t>
  </si>
  <si>
    <t>Les conflits et tensions sociaux et politiques au niveau communautaire, y compris ceux liés à la famille, à l'accès à la terre et aux droits fonciers, aux conflits politiques, à la violence contre les femmes et aux réfugiés de retour et aux personnes déplacées à l'intérieur du pays, sont traités par la médiation, le dialogue et des processus de guérison menés par un Réseau des femmes médiatrices institutionnalisé</t>
  </si>
  <si>
    <t>Les capacités des femmes médiatrices dans les sept provinces ciblées sont renforcées en matière de prévention des conflits, de médiation, de réseautage stratégique et de partenariats</t>
  </si>
  <si>
    <t>Bâtir sur les modules de formation existantes pour développer un manuel et une boîte à outils sur le modèle d’intervention des femmes médiatrices et les utiliser pour renforcer la médiation et la cohésion sociale en lien avec la résolution 1325</t>
  </si>
  <si>
    <t>Organisation de sessions de dialogue entre les femmes élues (députés, sénatrices, membres des conseils communaux et collinaires), les médiatrices, les FNF, CDFC et les autres OSCs) sur base de la Résolution 1325.</t>
  </si>
  <si>
    <t>Organisation de sessions de formation pour les représentants de groupes (femmes médiatrices et communautés) sur les concepts de résolution pacifique des conflits, l'approche «Ne pas nuire» et sur les nouveaux défis pour maintenir la paix au niveau local.</t>
  </si>
  <si>
    <t>Les capacités des femmes médiatrices sont renforcées pour soutenir la guérison des traumatismes dans leurs communautés, y compris les traumatismes liés à la violence sexuelle et sexiste vécus pendant la guerre et les crises violentes qui ont suivi, grâce à des services de santé psychologique et mentale et à une interaction avec les décideurs, les chefs communautaires et religieux pour améliorer la résilience de la communauté, aux conséquences négatives d'un traumatisme non résolu sur la cohésion sociale.</t>
  </si>
  <si>
    <t xml:space="preserve">Déploiement d'un psychologue par commune pour fournir une assistance psychosociale dans les communes ciblées
</t>
  </si>
  <si>
    <t xml:space="preserve">Séances de formation pour les femmes médiatrices sur la guérison psychosociale et les mettre en relation avec des psychologues locaux pour fournir une assistance psychosociale dans les municipalités ciblées, y compris sur les traumatismes liés aux violences sexuelles et sexistes
</t>
  </si>
  <si>
    <t>Organisation de dialogues intergénérationnels dans chaque communauté ciblée sur la guérison des traumatismes, la réconciliation et sur les cadres légales des droits de femmes et la lutte contre les violences et exclusion basée sur le genre</t>
  </si>
  <si>
    <t xml:space="preserve">Production et diffusion d'outils de mobilisation communautaire à la masculinité positive adaptés au contexte (outils audio-visuels : témoignages physiques (groupes d'acteurs), vidéo, images, affiches, engagements écrits honorés) et des messages et types sur la masculinité positive pour mettre fin aux stéréotypes discriminatoires et promouvoir les relations pacifiques et respectueuses entre les hommes et les femmes;  </t>
  </si>
  <si>
    <t xml:space="preserve">Six sessions de sensibilisation et de formation au niveau central (rassemblant des agents médiatiques des 7 provinces d'intervention) sur l'importance de la guérison des traumatismes et sur la diffusion des normes culturelles susceptibles de promouvoir l'égalité des sexes et de lutter contre les pratiques discriminatoires conduisant à la violence et à l'exclusion
</t>
  </si>
  <si>
    <t xml:space="preserve">Ateliers et conférences visant à promouvoir et partager des expériences aux niveaux régional, continental et mondial sur les expériences réussies dans l'éradication des normes culturelles négatives conduisant à la violence et à l'exclusion des femmes et des aspects initiés en collaboration avec des femmes médiatrices et des hommes et jeunes témoins du changement
</t>
  </si>
  <si>
    <t>La collaboration entre les femmes médiatrices et les structures locales de sécurité (comité de sécurité, conseil de sécurité communal, administration locale) est renforcée pour prévenir les conflits communautaires en temps utile, opérationnelle et liée aux mécanismes administratifs locaux existants</t>
  </si>
  <si>
    <t>Mener un plaidoyer auprès des autorités nationales et locales pour intégrer les médiatrices dans ces structures locales de sécurité (comité de sécurité, conseil de sécurité communal, administration locale)</t>
  </si>
  <si>
    <t>Formation des membres de la structure de collaboration sur la perspective genre dans l’analyse des conflits et les stratégies de réponse.</t>
  </si>
  <si>
    <t>Renforcer le comité de pilotage sur la Résolution 1325 dans l'organisation de la Journée annuelle porte ouverte sur la Résolution 1325 avec tous les acteurs au niveau national et renforcer la coordination de sa mise en œuvre</t>
  </si>
  <si>
    <t>Mettre en place un mécanisme par lequel l'analyse et les informations d'alerte précoce sont partagées entre le réseau et les décideurs institutionnels pour une réponse rapide.</t>
  </si>
  <si>
    <t>Les femmes médiatrices sont économiquement et financièrement autonomes, notamment grâce à une approche d'épargne, et le réseau des femmes médiatrices est financièrement autonome, grâce au développement des entreprises basé sur la capitalisation des chaînes de valeur existantes.</t>
  </si>
  <si>
    <t>500 groupes réunissant des femmes médiatrices, des jeunes filles et d'autres membres plus vulnérables des 7 provinces où le projet est mis en œuvre sont opérationnels et travaillent ensemble pour leur autonomisation en partenariat avec les CDFC (unités locales du ministère en charge de GEWE)</t>
  </si>
  <si>
    <t xml:space="preserve">Organisation de 14 sessions de sensibilisation pour les autorités locales, les leaders communautaires et les représentants des femmes médiatrices, les jeunes des 7 provinces ciblées sur la création de groupes / coopératives et leur valeur ajoutée dans la paix et le développement communautaire
</t>
  </si>
  <si>
    <t xml:space="preserve">Définition des critères de sélection et de la méthodologie (approche transparente, garantissant la diversité ethnique et politique) et identification des membres des 500 groupes communautaires dans les 7 provinces
</t>
  </si>
  <si>
    <t xml:space="preserve">Mener des séances d’information et de formation aux leadership des jeunes filles en situation de vulnérabilité (déscolarisées, filles-mère, déplacées, rapatriées et autres) impliquées dans IGR/AGR des jeunes filles en vue de les encourager à se regrouper en coopératives </t>
  </si>
  <si>
    <t>Sélectionner et appuyer des IGRs /ARGs innovantes artisanale/ non agricole initiées par les jeunes filles en situation de vulnérabilité (déscolarisées, filles-mère, déplacées, rapatriées et autres)</t>
  </si>
  <si>
    <t>Les capacités des femmes médiatrices et des membres de la communauté impliqués sont renforcées pour créer ou rejoindre des coopératives / entreprises liées aux chaînes de valeur / approvisionnement rentables existantes (agricoles et non agricoles) dans leur localité ou au niveau national</t>
  </si>
  <si>
    <t>Cartographie de l'agriculture et des activités génératrices de revenus des médiateurs actuels, en les regroupant en groupes d'intérêt commun</t>
  </si>
  <si>
    <t>Appui à la structuration des groupes identifiés en chaînes de valeur (production, transformation, agrégation et commercialisation) à travers a) Identification des chaînes de valeur à développer b) Organisation des groupes autour des chaînes identifiées c) Formation de groupes selon la chaîne identifiée: ( i) Sur les techniques de production (ii) Sur les techniques de transformation (iii) Sur les techniques de commercialisation</t>
  </si>
  <si>
    <t>Facilitation de l'accès des groupes et coopératives aux marchés locaux et régionaux à travers: a) L'identification des centres d'intérêt des groupes et coopératives; b) Réalisation d'une étude du marché local, sous-régional et régional; c) Etablissement d'un lien entre les groupes et les acteurs du marché local, sous-régional et régional</t>
  </si>
  <si>
    <t xml:space="preserve">Organisation d'activités de plaidoyer auprès des autorités locales pour l'inclusion de femmes médiatrices dans les comités de planification du développement local et l'intégration du genre dans les plans et budgets locaux
</t>
  </si>
  <si>
    <t xml:space="preserve">Appui aux IGRs/coopératives identifiées dans les chaines de valeur, en machines et en technologies, en moyens financiers et en capacités techniques en vue d'améliorer la transformation et l’emballage de l’huile, le riz et les légumineuses. </t>
  </si>
  <si>
    <t>Avec la CFCIB et les groupes d’opérateurs économiques dans l’agribusiness et autres activités y relatives, facilitation de l'accès des groupes économiques et des coopératives des femmes aux marchés locaux et régionaux par la mise en réseaux</t>
  </si>
  <si>
    <t xml:space="preserve">Les capacités et les partenariats du Réseau des femmes médiatrices pour obtenir des financements pour assumer ses responsabilités sont renforcés </t>
  </si>
  <si>
    <t xml:space="preserve">Développer un plan de durabilité commerciale et financière pour le réseau basé sur les leçons tirées d'autres processus, y compris les cabanes de paix libériennes, ainsi que des opportunités concrètes au Burundi
</t>
  </si>
  <si>
    <t xml:space="preserve">Identifier les partenaires nationaux et internationaux potentiels dont le soutien peut contribuer à renforcer la viabilité financière de tout ou partie des travaux du Réseau et établir des mécanismes de partenariat pour obtenir un tel soutien
</t>
  </si>
  <si>
    <t xml:space="preserve">Mettre en place un mécanisme permettant aux coopératives et entreprises consolidées ou mises en place par le biais de l'appui au Réseau de contribuer à hauteur d'un pourcentage de leurs dividendes pour aider à couvrir les coûts récurrents du Réseau
</t>
  </si>
  <si>
    <t xml:space="preserve">Mettre en place des capacités et des mécanismes de gestion financière appropriés, efficaces et transparents au siège du Réseau pour superviser et mettre en œuvre les activités liées à sa viabilité financière
</t>
  </si>
  <si>
    <t>Renforcer les capacités d’épargne et crédit du Réseau et de ses membres pour garantir leur autosuffisance</t>
  </si>
  <si>
    <t>Collecter et documenter les résultats des groupes économiques des femmes médiatrices et des autres groupes partenaires et les utiliser pour mobiliser de nouveaux partenaires et ressources</t>
  </si>
  <si>
    <t>Consultance sur le nouveau PBF et la retraite de la nouvelle association</t>
  </si>
  <si>
    <t xml:space="preserve">Consultance sur la mise en place de la gouvernance de la nouvelle association </t>
  </si>
  <si>
    <t xml:space="preserve">DSA participation à la formulation du nouveau PAN de la R1325 à GITEGA </t>
  </si>
  <si>
    <t xml:space="preserve">Consultantance et production du plan stratégique de la nouvelle association des femmes actrices de paix et de dialogue </t>
  </si>
  <si>
    <r>
      <t xml:space="preserve">AFSC (Achat d'un ordinateur portable pour appuyer le projet) et </t>
    </r>
    <r>
      <rPr>
        <sz val="12"/>
        <color rgb="FFFF0000"/>
        <rFont val="Calibri"/>
        <family val="2"/>
        <scheme val="minor"/>
      </rPr>
      <t xml:space="preserve">UNW 170008 Cout direct </t>
    </r>
  </si>
  <si>
    <t>American Friends Service Comittee Budget</t>
  </si>
  <si>
    <t xml:space="preserve">Recipient Organization ( Budget en USD) </t>
  </si>
  <si>
    <t>AFSC</t>
  </si>
  <si>
    <r>
      <t xml:space="preserve">ONU FEMMES Niveau de depense/ engagement actuel 
</t>
    </r>
    <r>
      <rPr>
        <sz val="12"/>
        <color theme="1"/>
        <rFont val="Calibri"/>
        <family val="2"/>
        <scheme val="minor"/>
      </rPr>
      <t>(a remplir au moment des rapports de projet)</t>
    </r>
  </si>
  <si>
    <r>
      <t xml:space="preserve">AFSC Niveau de depense/ engagement actuel 
</t>
    </r>
    <r>
      <rPr>
        <sz val="12"/>
        <color theme="1"/>
        <rFont val="Calibri"/>
        <family val="2"/>
        <scheme val="minor"/>
      </rPr>
      <t>(a remplir au moment des rapports de projet)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</si>
</sst>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 _€_-;\-* #,##0.00\ _€_-;_-* &quot;-&quot;??\ _€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2"/>
      <name val="Calibri"/>
      <family val="2"/>
      <scheme val="minor"/>
    </font>
    <font>
      <sz val="12"/>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99CC"/>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41">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1" xfId="1"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9" fontId="0" fillId="2" borderId="13" xfId="2" applyFont="1" applyFill="1" applyBorder="1" applyAlignment="1">
      <alignment vertical="center"/>
    </xf>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164" fontId="2" fillId="2" borderId="36"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164" fontId="2" fillId="2" borderId="5" xfId="1"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4" xfId="0" applyNumberFormat="1" applyFont="1" applyFill="1" applyBorder="1" applyAlignment="1" applyProtection="1">
      <alignment vertical="center" wrapText="1"/>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4" borderId="41"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164" fontId="5" fillId="2" borderId="2" xfId="0" applyNumberFormat="1" applyFont="1" applyFill="1" applyBorder="1" applyAlignment="1" applyProtection="1">
      <alignment vertical="center" wrapText="1"/>
    </xf>
    <xf numFmtId="164" fontId="2" fillId="2" borderId="48" xfId="1" applyFont="1" applyFill="1" applyBorder="1" applyAlignment="1" applyProtection="1">
      <alignment vertical="center" wrapText="1"/>
    </xf>
    <xf numFmtId="164" fontId="2" fillId="2" borderId="0" xfId="1" applyNumberFormat="1" applyFont="1" applyFill="1" applyBorder="1" applyAlignment="1">
      <alignment wrapText="1"/>
    </xf>
    <xf numFmtId="164" fontId="5" fillId="2" borderId="49" xfId="0" applyNumberFormat="1" applyFont="1" applyFill="1" applyBorder="1" applyAlignment="1">
      <alignment wrapText="1"/>
    </xf>
    <xf numFmtId="164" fontId="5" fillId="2" borderId="48" xfId="0" applyNumberFormat="1" applyFont="1" applyFill="1" applyBorder="1" applyAlignment="1">
      <alignment wrapText="1"/>
    </xf>
    <xf numFmtId="164" fontId="2" fillId="2" borderId="50" xfId="1" applyNumberFormat="1" applyFont="1" applyFill="1" applyBorder="1" applyAlignment="1">
      <alignment wrapText="1"/>
    </xf>
    <xf numFmtId="164" fontId="2" fillId="2" borderId="24" xfId="1" applyNumberFormat="1" applyFont="1" applyFill="1" applyBorder="1" applyAlignment="1">
      <alignment wrapText="1"/>
    </xf>
    <xf numFmtId="0" fontId="2" fillId="2" borderId="26" xfId="0" applyFont="1" applyFill="1" applyBorder="1" applyAlignment="1">
      <alignment wrapText="1"/>
    </xf>
    <xf numFmtId="0" fontId="2" fillId="2" borderId="49" xfId="0" applyFont="1" applyFill="1" applyBorder="1" applyAlignment="1">
      <alignment horizontal="center" wrapText="1"/>
    </xf>
    <xf numFmtId="0" fontId="2" fillId="2" borderId="37" xfId="0" applyFont="1" applyFill="1" applyBorder="1" applyAlignment="1">
      <alignment horizontal="center" wrapText="1"/>
    </xf>
    <xf numFmtId="164" fontId="5" fillId="2" borderId="37" xfId="0" applyNumberFormat="1" applyFont="1" applyFill="1" applyBorder="1" applyAlignment="1">
      <alignment wrapText="1"/>
    </xf>
    <xf numFmtId="164" fontId="5" fillId="2" borderId="14" xfId="0" applyNumberFormat="1" applyFont="1" applyFill="1" applyBorder="1" applyAlignment="1">
      <alignment wrapText="1"/>
    </xf>
    <xf numFmtId="0" fontId="17" fillId="0" borderId="0" xfId="0" applyFont="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0" fontId="2" fillId="2" borderId="31" xfId="0" applyFont="1" applyFill="1" applyBorder="1" applyAlignment="1">
      <alignment horizontal="left" wrapText="1"/>
    </xf>
    <xf numFmtId="164" fontId="2" fillId="2" borderId="31" xfId="0" applyNumberFormat="1" applyFont="1" applyFill="1" applyBorder="1" applyAlignment="1">
      <alignment horizontal="center" wrapText="1"/>
    </xf>
    <xf numFmtId="164" fontId="2" fillId="2" borderId="31" xfId="0" applyNumberFormat="1" applyFont="1" applyFill="1" applyBorder="1" applyAlignment="1">
      <alignment wrapText="1"/>
    </xf>
    <xf numFmtId="164" fontId="5" fillId="2" borderId="51" xfId="0" applyNumberFormat="1" applyFont="1" applyFill="1" applyBorder="1" applyAlignment="1">
      <alignment wrapText="1"/>
    </xf>
    <xf numFmtId="164" fontId="5" fillId="2" borderId="2" xfId="0" applyNumberFormat="1" applyFont="1" applyFill="1" applyBorder="1" applyAlignment="1">
      <alignment wrapText="1"/>
    </xf>
    <xf numFmtId="164" fontId="5" fillId="2" borderId="2" xfId="1" applyNumberFormat="1" applyFont="1" applyFill="1" applyBorder="1" applyAlignment="1">
      <alignment wrapText="1"/>
    </xf>
    <xf numFmtId="164" fontId="2" fillId="2" borderId="48" xfId="1" applyNumberFormat="1" applyFont="1" applyFill="1" applyBorder="1" applyAlignment="1">
      <alignment wrapText="1"/>
    </xf>
    <xf numFmtId="0" fontId="7" fillId="2" borderId="52" xfId="0" applyFont="1" applyFill="1" applyBorder="1" applyAlignment="1" applyProtection="1">
      <alignment vertical="center" wrapText="1"/>
    </xf>
    <xf numFmtId="0" fontId="7" fillId="2" borderId="53" xfId="0" applyFont="1" applyFill="1" applyBorder="1" applyAlignment="1" applyProtection="1">
      <alignment vertical="center" wrapText="1"/>
    </xf>
    <xf numFmtId="0" fontId="7" fillId="2" borderId="53" xfId="0" applyFont="1" applyFill="1" applyBorder="1" applyAlignment="1" applyProtection="1">
      <alignment vertical="center" wrapText="1"/>
      <protection locked="0"/>
    </xf>
    <xf numFmtId="164" fontId="2" fillId="2" borderId="54" xfId="1" applyFont="1" applyFill="1" applyBorder="1" applyAlignment="1" applyProtection="1">
      <alignment wrapText="1"/>
    </xf>
    <xf numFmtId="0" fontId="2" fillId="2" borderId="6"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0" fontId="2" fillId="2" borderId="9" xfId="2" applyNumberFormat="1" applyFont="1" applyFill="1" applyBorder="1" applyAlignment="1" applyProtection="1">
      <alignment wrapText="1"/>
    </xf>
    <xf numFmtId="164" fontId="2" fillId="2" borderId="55" xfId="1" applyFont="1" applyFill="1" applyBorder="1" applyAlignment="1" applyProtection="1">
      <alignment wrapText="1"/>
    </xf>
    <xf numFmtId="164" fontId="2" fillId="2" borderId="32" xfId="1" applyNumberFormat="1" applyFont="1" applyFill="1" applyBorder="1" applyAlignment="1">
      <alignment wrapText="1"/>
    </xf>
    <xf numFmtId="164" fontId="5" fillId="2" borderId="56" xfId="1" applyFont="1" applyFill="1" applyBorder="1" applyAlignment="1" applyProtection="1">
      <alignment wrapText="1"/>
    </xf>
    <xf numFmtId="164" fontId="5" fillId="2" borderId="57" xfId="1" applyNumberFormat="1" applyFont="1" applyFill="1" applyBorder="1" applyAlignment="1">
      <alignment wrapText="1"/>
    </xf>
    <xf numFmtId="164" fontId="5" fillId="2" borderId="12" xfId="1" applyFont="1" applyFill="1" applyBorder="1" applyAlignment="1" applyProtection="1">
      <alignment wrapText="1"/>
    </xf>
    <xf numFmtId="164" fontId="5" fillId="2" borderId="14" xfId="1" applyNumberFormat="1" applyFont="1" applyFill="1" applyBorder="1" applyAlignment="1">
      <alignment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0" fillId="3" borderId="0" xfId="1" applyFont="1" applyFill="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Border="1" applyAlignment="1">
      <alignment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2" fillId="2" borderId="2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12" xfId="0" applyFont="1" applyFill="1" applyBorder="1"/>
    <xf numFmtId="164" fontId="0" fillId="2" borderId="13" xfId="0" applyNumberFormat="1" applyFill="1" applyBorder="1"/>
    <xf numFmtId="0" fontId="0" fillId="2" borderId="13" xfId="0" applyFill="1" applyBorder="1"/>
    <xf numFmtId="0" fontId="0" fillId="2" borderId="14" xfId="0" applyFill="1" applyBorder="1"/>
    <xf numFmtId="0" fontId="11" fillId="7" borderId="6" xfId="0" applyFont="1" applyFill="1" applyBorder="1" applyAlignment="1">
      <alignment vertical="top" wrapText="1"/>
    </xf>
    <xf numFmtId="0" fontId="18" fillId="0" borderId="0" xfId="0" applyFont="1" applyAlignment="1">
      <alignment horizontal="left" vertical="top" wrapText="1"/>
    </xf>
    <xf numFmtId="0" fontId="2" fillId="8" borderId="3" xfId="0"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164" fontId="2" fillId="2" borderId="9" xfId="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164" fontId="2" fillId="2" borderId="5" xfId="1" applyFont="1" applyFill="1" applyBorder="1" applyAlignment="1" applyProtection="1">
      <alignment horizontal="center" vertical="center" wrapText="1"/>
      <protection locked="0"/>
    </xf>
    <xf numFmtId="164" fontId="5" fillId="9" borderId="3" xfId="1" applyFont="1" applyFill="1" applyBorder="1" applyAlignment="1" applyProtection="1">
      <alignment horizontal="center" vertical="center" wrapText="1"/>
      <protection locked="0"/>
    </xf>
    <xf numFmtId="164" fontId="1" fillId="9" borderId="3" xfId="1" applyFont="1" applyFill="1" applyBorder="1" applyAlignment="1" applyProtection="1">
      <alignment horizontal="center" vertical="center" wrapText="1"/>
      <protection locked="0"/>
    </xf>
    <xf numFmtId="164" fontId="5" fillId="9" borderId="3" xfId="1" applyFont="1" applyFill="1" applyBorder="1" applyAlignment="1" applyProtection="1">
      <alignment vertical="center" wrapText="1"/>
      <protection locked="0"/>
    </xf>
    <xf numFmtId="164" fontId="1" fillId="9" borderId="3" xfId="1" applyFont="1" applyFill="1" applyBorder="1" applyAlignment="1" applyProtection="1">
      <alignment vertical="center" wrapText="1"/>
      <protection locked="0"/>
    </xf>
    <xf numFmtId="0" fontId="1" fillId="0" borderId="3" xfId="0" applyFont="1" applyBorder="1" applyAlignment="1" applyProtection="1">
      <alignment horizontal="justify" vertical="justify" wrapText="1"/>
      <protection locked="0"/>
    </xf>
    <xf numFmtId="164" fontId="1" fillId="0" borderId="3" xfId="1" applyFont="1" applyFill="1" applyBorder="1" applyAlignment="1" applyProtection="1">
      <alignment horizontal="center" vertical="center" wrapText="1"/>
      <protection locked="0"/>
    </xf>
    <xf numFmtId="0" fontId="23" fillId="0" borderId="3" xfId="0" applyFont="1" applyBorder="1" applyAlignment="1" applyProtection="1">
      <alignment horizontal="justify" vertical="justify" wrapText="1"/>
      <protection locked="0"/>
    </xf>
    <xf numFmtId="164" fontId="23" fillId="0" borderId="3" xfId="1" applyFont="1" applyBorder="1" applyAlignment="1" applyProtection="1">
      <alignment horizontal="center" vertical="center" wrapText="1"/>
      <protection locked="0"/>
    </xf>
    <xf numFmtId="0" fontId="23" fillId="0" borderId="3" xfId="0" applyFont="1" applyBorder="1" applyAlignment="1" applyProtection="1">
      <alignment horizontal="justify" vertical="top" wrapText="1"/>
      <protection locked="0"/>
    </xf>
    <xf numFmtId="0" fontId="10" fillId="0" borderId="3" xfId="0" applyFont="1" applyBorder="1" applyAlignment="1" applyProtection="1">
      <alignment horizontal="justify" vertical="justify" wrapText="1"/>
      <protection locked="0"/>
    </xf>
    <xf numFmtId="164" fontId="10" fillId="0" borderId="3" xfId="1"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0" fontId="1" fillId="10" borderId="3" xfId="0" applyFont="1" applyFill="1" applyBorder="1" applyAlignment="1" applyProtection="1">
      <alignment horizontal="justify" vertical="justify" wrapText="1"/>
      <protection locked="0"/>
    </xf>
    <xf numFmtId="0" fontId="23" fillId="10" borderId="3" xfId="0" applyFont="1" applyFill="1" applyBorder="1" applyAlignment="1" applyProtection="1">
      <alignment horizontal="justify" vertical="justify" wrapText="1"/>
      <protection locked="0"/>
    </xf>
    <xf numFmtId="0" fontId="1" fillId="0" borderId="0" xfId="0" applyFont="1" applyAlignment="1" applyProtection="1">
      <alignment wrapText="1"/>
      <protection locked="0"/>
    </xf>
    <xf numFmtId="0" fontId="1" fillId="0" borderId="3" xfId="0" applyFont="1" applyBorder="1" applyAlignment="1" applyProtection="1">
      <alignment wrapText="1"/>
      <protection locked="0"/>
    </xf>
    <xf numFmtId="0" fontId="1" fillId="3" borderId="3" xfId="0" applyFont="1" applyFill="1" applyBorder="1" applyAlignment="1" applyProtection="1">
      <alignment horizontal="justify" vertical="justify" wrapText="1"/>
      <protection locked="0"/>
    </xf>
    <xf numFmtId="164" fontId="1" fillId="3" borderId="3" xfId="1" applyFont="1" applyFill="1" applyBorder="1" applyAlignment="1" applyProtection="1">
      <alignment horizontal="center" vertical="center" wrapText="1"/>
      <protection locked="0"/>
    </xf>
    <xf numFmtId="164" fontId="23" fillId="3" borderId="3" xfId="1" applyFont="1" applyFill="1" applyBorder="1" applyAlignment="1" applyProtection="1">
      <alignment horizontal="center" vertical="center" wrapText="1"/>
      <protection locked="0"/>
    </xf>
    <xf numFmtId="0" fontId="23" fillId="10" borderId="3" xfId="0" applyFont="1" applyFill="1" applyBorder="1" applyAlignment="1" applyProtection="1">
      <alignment horizontal="justify" vertical="top" wrapText="1"/>
      <protection locked="0"/>
    </xf>
    <xf numFmtId="164" fontId="1" fillId="2" borderId="3" xfId="1" applyFont="1" applyFill="1" applyBorder="1" applyAlignment="1" applyProtection="1">
      <alignment horizontal="center" vertical="center" wrapText="1"/>
      <protection locked="0"/>
    </xf>
    <xf numFmtId="0" fontId="1" fillId="0" borderId="3" xfId="0" applyFont="1" applyBorder="1" applyAlignment="1" applyProtection="1">
      <alignment horizontal="justify" vertical="top" wrapText="1"/>
      <protection locked="0"/>
    </xf>
    <xf numFmtId="0" fontId="24" fillId="0" borderId="0" xfId="0" applyFont="1" applyAlignment="1" applyProtection="1">
      <alignment horizontal="justify" vertical="justify" wrapText="1"/>
      <protection locked="0"/>
    </xf>
    <xf numFmtId="0" fontId="23" fillId="3" borderId="3" xfId="0" applyFont="1" applyFill="1" applyBorder="1" applyAlignment="1" applyProtection="1">
      <alignment horizontal="justify" vertical="justify" wrapText="1"/>
      <protection locked="0"/>
    </xf>
    <xf numFmtId="164" fontId="23" fillId="3" borderId="5" xfId="1" applyFont="1" applyFill="1" applyBorder="1" applyAlignment="1" applyProtection="1">
      <alignment horizontal="center" vertical="center" wrapText="1"/>
      <protection locked="0"/>
    </xf>
    <xf numFmtId="164" fontId="10" fillId="0" borderId="3" xfId="1" applyFont="1" applyBorder="1" applyAlignment="1" applyProtection="1">
      <alignment vertical="center" wrapText="1"/>
      <protection locked="0"/>
    </xf>
    <xf numFmtId="164" fontId="23"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2" fillId="4" borderId="3" xfId="1" applyFont="1" applyFill="1" applyBorder="1" applyAlignment="1" applyProtection="1">
      <alignment vertical="center" wrapText="1"/>
      <protection locked="0"/>
    </xf>
    <xf numFmtId="164" fontId="5" fillId="11" borderId="3" xfId="1" applyFont="1" applyFill="1" applyBorder="1" applyAlignment="1" applyProtection="1">
      <alignment horizontal="center" vertical="center" wrapText="1"/>
      <protection locked="0"/>
    </xf>
    <xf numFmtId="164" fontId="1" fillId="11" borderId="3" xfId="1" applyFont="1" applyFill="1" applyBorder="1" applyAlignment="1" applyProtection="1">
      <alignment horizontal="center" vertical="center" wrapText="1"/>
      <protection locked="0"/>
    </xf>
    <xf numFmtId="164" fontId="2" fillId="11" borderId="3" xfId="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5" fillId="3" borderId="3" xfId="1" applyFont="1" applyFill="1" applyBorder="1" applyAlignment="1" applyProtection="1">
      <alignment vertical="center" wrapText="1"/>
      <protection locked="0"/>
    </xf>
    <xf numFmtId="9" fontId="5" fillId="0" borderId="3" xfId="2" applyNumberFormat="1" applyFont="1" applyBorder="1" applyAlignment="1" applyProtection="1">
      <alignment vertical="center" wrapText="1"/>
      <protection locked="0"/>
    </xf>
    <xf numFmtId="164" fontId="2" fillId="8" borderId="3" xfId="1" applyFont="1" applyFill="1" applyBorder="1" applyAlignment="1" applyProtection="1">
      <alignment horizontal="center" vertical="center" wrapText="1"/>
    </xf>
    <xf numFmtId="164" fontId="2" fillId="9" borderId="3" xfId="1" applyFont="1" applyFill="1" applyBorder="1" applyAlignment="1" applyProtection="1">
      <alignment horizontal="center" vertical="center" wrapText="1"/>
    </xf>
    <xf numFmtId="164" fontId="0" fillId="9" borderId="35" xfId="1" applyFont="1" applyFill="1" applyBorder="1" applyAlignment="1">
      <alignment vertical="center" wrapText="1"/>
    </xf>
    <xf numFmtId="164" fontId="0" fillId="9" borderId="3" xfId="1" applyFont="1" applyFill="1" applyBorder="1" applyAlignment="1">
      <alignment vertical="center" wrapText="1"/>
    </xf>
    <xf numFmtId="164" fontId="2" fillId="12" borderId="3" xfId="1" applyNumberFormat="1" applyFont="1" applyFill="1" applyBorder="1" applyAlignment="1">
      <alignment wrapText="1"/>
    </xf>
    <xf numFmtId="164" fontId="2" fillId="2" borderId="59" xfId="1" applyNumberFormat="1" applyFont="1" applyFill="1" applyBorder="1" applyAlignment="1">
      <alignment wrapText="1"/>
    </xf>
    <xf numFmtId="164" fontId="2" fillId="2" borderId="28" xfId="0" applyNumberFormat="1" applyFont="1" applyFill="1" applyBorder="1" applyAlignment="1">
      <alignment wrapText="1"/>
    </xf>
    <xf numFmtId="164" fontId="2" fillId="2" borderId="3" xfId="1" applyNumberFormat="1" applyFont="1" applyFill="1" applyBorder="1" applyAlignment="1">
      <alignment wrapText="1"/>
    </xf>
    <xf numFmtId="165" fontId="5" fillId="0" borderId="0" xfId="0" applyNumberFormat="1" applyFont="1" applyBorder="1" applyAlignment="1">
      <alignment wrapText="1"/>
    </xf>
    <xf numFmtId="165" fontId="5" fillId="0" borderId="0" xfId="0" applyNumberFormat="1" applyFont="1" applyFill="1" applyBorder="1" applyAlignment="1">
      <alignment wrapText="1"/>
    </xf>
    <xf numFmtId="164" fontId="2" fillId="2" borderId="39" xfId="1" applyFont="1" applyFill="1" applyBorder="1" applyAlignment="1" applyProtection="1">
      <alignment horizontal="center" vertical="center" wrapText="1"/>
    </xf>
    <xf numFmtId="0" fontId="2" fillId="3" borderId="3" xfId="0" applyFont="1" applyFill="1" applyBorder="1" applyAlignment="1" applyProtection="1">
      <alignment vertical="center" wrapText="1"/>
      <protection locked="0"/>
    </xf>
    <xf numFmtId="0" fontId="5" fillId="3" borderId="3" xfId="0" applyFont="1" applyFill="1" applyBorder="1" applyAlignment="1">
      <alignment vertical="center" wrapText="1"/>
    </xf>
    <xf numFmtId="0" fontId="5" fillId="0" borderId="3" xfId="0"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0" fontId="5" fillId="0" borderId="3" xfId="0" applyFont="1" applyFill="1" applyBorder="1" applyAlignment="1">
      <alignment vertical="center" wrapText="1"/>
    </xf>
    <xf numFmtId="164" fontId="5" fillId="0" borderId="3" xfId="1" applyFont="1" applyFill="1" applyBorder="1" applyAlignment="1" applyProtection="1">
      <alignment vertical="center" wrapText="1"/>
      <protection locked="0"/>
    </xf>
    <xf numFmtId="165" fontId="0" fillId="0" borderId="0" xfId="0" applyNumberFormat="1" applyFont="1" applyFill="1" applyBorder="1" applyAlignment="1">
      <alignment wrapText="1"/>
    </xf>
    <xf numFmtId="164" fontId="1" fillId="12" borderId="3" xfId="1" applyFont="1" applyFill="1" applyBorder="1" applyAlignment="1" applyProtection="1">
      <alignment vertical="center" wrapText="1"/>
      <protection locked="0"/>
    </xf>
    <xf numFmtId="0" fontId="3" fillId="2" borderId="33" xfId="0" applyFont="1" applyFill="1" applyBorder="1" applyAlignment="1">
      <alignment wrapText="1"/>
    </xf>
    <xf numFmtId="9" fontId="0" fillId="2" borderId="39" xfId="2" applyFont="1" applyFill="1" applyBorder="1" applyAlignment="1">
      <alignment wrapText="1"/>
    </xf>
    <xf numFmtId="9" fontId="0" fillId="2" borderId="5" xfId="2" applyFont="1" applyFill="1" applyBorder="1" applyAlignment="1">
      <alignment wrapText="1"/>
    </xf>
    <xf numFmtId="0" fontId="0" fillId="0" borderId="3" xfId="0" applyFont="1" applyBorder="1" applyAlignment="1">
      <alignment wrapText="1"/>
    </xf>
    <xf numFmtId="164" fontId="0" fillId="0" borderId="3" xfId="1" applyFont="1" applyBorder="1" applyAlignment="1">
      <alignment wrapText="1"/>
    </xf>
    <xf numFmtId="164" fontId="0" fillId="12" borderId="3" xfId="1" applyFont="1" applyFill="1" applyBorder="1" applyAlignment="1">
      <alignment wrapText="1"/>
    </xf>
    <xf numFmtId="0" fontId="18"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22" fillId="3" borderId="58"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4" borderId="40"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4"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4A34-B4FF-4524-B3EF-2DA7A44A5DBA}">
  <sheetPr>
    <tabColor theme="4" tint="0.79998168889431442"/>
  </sheetPr>
  <dimension ref="B2:E4"/>
  <sheetViews>
    <sheetView showGridLines="0" topLeftCell="A4" zoomScale="80" zoomScaleNormal="80" workbookViewId="0">
      <selection activeCell="B4" sqref="B4"/>
    </sheetView>
  </sheetViews>
  <sheetFormatPr baseColWidth="10" defaultColWidth="9.140625" defaultRowHeight="15" x14ac:dyDescent="0.25"/>
  <cols>
    <col min="2" max="2" width="133.42578125" customWidth="1"/>
  </cols>
  <sheetData>
    <row r="2" spans="2:5" ht="36.75" customHeight="1" x14ac:dyDescent="0.25">
      <c r="B2" s="284" t="s">
        <v>607</v>
      </c>
      <c r="C2" s="284"/>
      <c r="D2" s="284"/>
      <c r="E2" s="284"/>
    </row>
    <row r="3" spans="2:5" ht="15.75" customHeight="1" thickBot="1" x14ac:dyDescent="0.3">
      <c r="B3" s="165" t="s">
        <v>553</v>
      </c>
      <c r="C3" s="216"/>
      <c r="D3" s="216"/>
      <c r="E3" s="216"/>
    </row>
    <row r="4" spans="2:5" ht="361.5" customHeight="1" thickBot="1" x14ac:dyDescent="0.3">
      <c r="B4" s="215" t="s">
        <v>608</v>
      </c>
    </row>
  </sheetData>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221"/>
  <sheetViews>
    <sheetView showGridLines="0" showZeros="0" zoomScale="60" zoomScaleNormal="60" workbookViewId="0">
      <pane ySplit="5" topLeftCell="A201" activePane="bottomLeft" state="frozen"/>
      <selection pane="bottomLeft" activeCell="I205" sqref="I205:J205"/>
    </sheetView>
  </sheetViews>
  <sheetFormatPr baseColWidth="10" defaultColWidth="9.140625" defaultRowHeight="15" x14ac:dyDescent="0.25"/>
  <cols>
    <col min="1" max="1" width="9.140625" style="43"/>
    <col min="2" max="2" width="30.7109375" style="43" customWidth="1"/>
    <col min="3" max="3" width="32.42578125" style="43" customWidth="1"/>
    <col min="4" max="4" width="23.85546875" style="43" customWidth="1"/>
    <col min="5" max="5" width="18.85546875" style="43" customWidth="1"/>
    <col min="6" max="6" width="20.28515625" style="43" hidden="1" customWidth="1"/>
    <col min="7" max="7" width="14.85546875" style="43" customWidth="1"/>
    <col min="8" max="8" width="22.42578125" style="43" customWidth="1"/>
    <col min="9" max="10" width="22.42578125" style="200" customWidth="1"/>
    <col min="11" max="11" width="26.42578125" style="200" customWidth="1"/>
    <col min="12" max="12" width="31.42578125" style="43" customWidth="1"/>
    <col min="13" max="13" width="18.85546875" style="43" customWidth="1"/>
    <col min="14" max="14" width="9.140625" style="43"/>
    <col min="15" max="15" width="17.7109375" style="43" customWidth="1"/>
    <col min="16" max="16" width="26.42578125" style="43" customWidth="1"/>
    <col min="17" max="17" width="22.42578125" style="43" customWidth="1"/>
    <col min="18" max="18" width="29.7109375" style="43" customWidth="1"/>
    <col min="19" max="19" width="23.42578125" style="43" customWidth="1"/>
    <col min="20" max="20" width="18.42578125" style="43" customWidth="1"/>
    <col min="21" max="21" width="17.42578125" style="43" customWidth="1"/>
    <col min="22" max="22" width="25.140625" style="43" customWidth="1"/>
    <col min="23" max="16384" width="9.140625" style="43"/>
  </cols>
  <sheetData>
    <row r="1" spans="1:13" ht="30.75" customHeight="1" x14ac:dyDescent="0.7">
      <c r="B1" s="301" t="s">
        <v>552</v>
      </c>
      <c r="C1" s="301"/>
      <c r="D1" s="301"/>
      <c r="E1" s="301"/>
      <c r="F1" s="41"/>
      <c r="G1" s="41"/>
      <c r="H1" s="42"/>
      <c r="I1" s="202"/>
      <c r="J1" s="202"/>
      <c r="K1" s="202"/>
      <c r="L1" s="42"/>
    </row>
    <row r="2" spans="1:13" ht="15.75" x14ac:dyDescent="0.25">
      <c r="B2" s="165" t="s">
        <v>553</v>
      </c>
    </row>
    <row r="3" spans="1:13" ht="27" customHeight="1" x14ac:dyDescent="0.4">
      <c r="B3" s="302" t="s">
        <v>554</v>
      </c>
      <c r="C3" s="302"/>
      <c r="D3" s="302"/>
      <c r="E3" s="302"/>
      <c r="F3" s="302"/>
      <c r="G3" s="302"/>
      <c r="H3" s="302"/>
      <c r="I3" s="203"/>
      <c r="J3" s="203"/>
      <c r="K3" s="203"/>
    </row>
    <row r="5" spans="1:13" ht="200.25" customHeight="1" x14ac:dyDescent="0.25">
      <c r="B5" s="115" t="s">
        <v>373</v>
      </c>
      <c r="C5" s="115" t="s">
        <v>457</v>
      </c>
      <c r="D5" s="80" t="s">
        <v>621</v>
      </c>
      <c r="E5" s="256" t="s">
        <v>674</v>
      </c>
      <c r="F5" s="256" t="s">
        <v>675</v>
      </c>
      <c r="G5" s="52" t="s">
        <v>11</v>
      </c>
      <c r="H5" s="115" t="s">
        <v>610</v>
      </c>
      <c r="I5" s="115" t="s">
        <v>677</v>
      </c>
      <c r="J5" s="115" t="s">
        <v>678</v>
      </c>
      <c r="K5" s="217" t="s">
        <v>609</v>
      </c>
      <c r="L5" s="115" t="s">
        <v>611</v>
      </c>
      <c r="M5" s="51"/>
    </row>
    <row r="6" spans="1:13" ht="51" customHeight="1" x14ac:dyDescent="0.25">
      <c r="B6" s="110" t="s">
        <v>374</v>
      </c>
      <c r="C6" s="300" t="s">
        <v>616</v>
      </c>
      <c r="D6" s="300"/>
      <c r="E6" s="300"/>
      <c r="F6" s="300"/>
      <c r="G6" s="300"/>
      <c r="H6" s="300"/>
      <c r="I6" s="298"/>
      <c r="J6" s="298"/>
      <c r="K6" s="298"/>
      <c r="L6" s="300"/>
      <c r="M6" s="18"/>
    </row>
    <row r="7" spans="1:13" ht="24.95" customHeight="1" x14ac:dyDescent="0.25">
      <c r="B7" s="110" t="s">
        <v>375</v>
      </c>
      <c r="C7" s="303" t="s">
        <v>617</v>
      </c>
      <c r="D7" s="304"/>
      <c r="E7" s="304"/>
      <c r="F7" s="304"/>
      <c r="G7" s="304"/>
      <c r="H7" s="304"/>
      <c r="I7" s="287"/>
      <c r="J7" s="287"/>
      <c r="K7" s="287"/>
      <c r="L7" s="304"/>
      <c r="M7" s="54"/>
    </row>
    <row r="8" spans="1:13" ht="78.75" x14ac:dyDescent="0.25">
      <c r="B8" s="111" t="s">
        <v>376</v>
      </c>
      <c r="C8" s="227" t="s">
        <v>618</v>
      </c>
      <c r="D8" s="228">
        <v>4000</v>
      </c>
      <c r="E8" s="19"/>
      <c r="F8" s="19"/>
      <c r="G8" s="147">
        <f>+D8+E8</f>
        <v>4000</v>
      </c>
      <c r="H8" s="143"/>
      <c r="I8" s="192"/>
      <c r="J8" s="192"/>
      <c r="K8" s="192"/>
      <c r="L8" s="129"/>
      <c r="M8" s="55"/>
    </row>
    <row r="9" spans="1:13" ht="78.75" x14ac:dyDescent="0.25">
      <c r="B9" s="111" t="s">
        <v>377</v>
      </c>
      <c r="C9" s="227" t="s">
        <v>619</v>
      </c>
      <c r="D9" s="228">
        <v>8000</v>
      </c>
      <c r="E9" s="19"/>
      <c r="F9" s="19"/>
      <c r="G9" s="147">
        <f t="shared" ref="G9:G15" si="0">+D9+E9</f>
        <v>8000</v>
      </c>
      <c r="H9" s="143"/>
      <c r="I9" s="253">
        <v>7564</v>
      </c>
      <c r="J9" s="253"/>
      <c r="K9" s="254" t="s">
        <v>670</v>
      </c>
      <c r="L9" s="129"/>
      <c r="M9" s="55"/>
    </row>
    <row r="10" spans="1:13" ht="141.75" x14ac:dyDescent="0.25">
      <c r="B10" s="111" t="s">
        <v>378</v>
      </c>
      <c r="C10" s="227" t="s">
        <v>620</v>
      </c>
      <c r="D10" s="228">
        <v>10000</v>
      </c>
      <c r="E10" s="19"/>
      <c r="F10" s="19"/>
      <c r="G10" s="147">
        <f t="shared" si="0"/>
        <v>10000</v>
      </c>
      <c r="H10" s="143"/>
      <c r="I10" s="253">
        <v>5188</v>
      </c>
      <c r="J10" s="253"/>
      <c r="K10" s="254" t="s">
        <v>672</v>
      </c>
      <c r="L10" s="129"/>
      <c r="M10" s="55"/>
    </row>
    <row r="11" spans="1:13" ht="15.75" x14ac:dyDescent="0.25">
      <c r="B11" s="111" t="s">
        <v>379</v>
      </c>
      <c r="C11" s="17"/>
      <c r="D11" s="19"/>
      <c r="E11" s="19"/>
      <c r="F11" s="19"/>
      <c r="G11" s="147">
        <f t="shared" si="0"/>
        <v>0</v>
      </c>
      <c r="H11" s="143"/>
      <c r="I11" s="192"/>
      <c r="J11" s="192"/>
      <c r="K11" s="192"/>
      <c r="L11" s="129"/>
      <c r="M11" s="55"/>
    </row>
    <row r="12" spans="1:13" ht="15.75" x14ac:dyDescent="0.25">
      <c r="B12" s="111" t="s">
        <v>380</v>
      </c>
      <c r="C12" s="17"/>
      <c r="D12" s="19"/>
      <c r="E12" s="19"/>
      <c r="F12" s="19"/>
      <c r="G12" s="147">
        <f t="shared" si="0"/>
        <v>0</v>
      </c>
      <c r="H12" s="143"/>
      <c r="I12" s="192"/>
      <c r="J12" s="192"/>
      <c r="K12" s="192"/>
      <c r="L12" s="129"/>
      <c r="M12" s="55"/>
    </row>
    <row r="13" spans="1:13" ht="15.75" x14ac:dyDescent="0.25">
      <c r="B13" s="111" t="s">
        <v>381</v>
      </c>
      <c r="C13" s="17"/>
      <c r="D13" s="19"/>
      <c r="E13" s="19"/>
      <c r="F13" s="19"/>
      <c r="G13" s="147">
        <f t="shared" si="0"/>
        <v>0</v>
      </c>
      <c r="H13" s="143"/>
      <c r="I13" s="192"/>
      <c r="J13" s="192"/>
      <c r="K13" s="192"/>
      <c r="L13" s="129"/>
      <c r="M13" s="55"/>
    </row>
    <row r="14" spans="1:13" ht="15.75" x14ac:dyDescent="0.25">
      <c r="B14" s="111" t="s">
        <v>382</v>
      </c>
      <c r="C14" s="50"/>
      <c r="D14" s="20"/>
      <c r="E14" s="20"/>
      <c r="F14" s="20"/>
      <c r="G14" s="147">
        <f t="shared" si="0"/>
        <v>0</v>
      </c>
      <c r="H14" s="144"/>
      <c r="I14" s="193"/>
      <c r="J14" s="193"/>
      <c r="K14" s="193"/>
      <c r="L14" s="130"/>
      <c r="M14" s="55"/>
    </row>
    <row r="15" spans="1:13" ht="15.75" x14ac:dyDescent="0.25">
      <c r="A15" s="44"/>
      <c r="B15" s="111" t="s">
        <v>383</v>
      </c>
      <c r="C15" s="50"/>
      <c r="D15" s="20"/>
      <c r="E15" s="20"/>
      <c r="F15" s="20"/>
      <c r="G15" s="147">
        <f t="shared" si="0"/>
        <v>0</v>
      </c>
      <c r="H15" s="144"/>
      <c r="I15" s="193"/>
      <c r="J15" s="193"/>
      <c r="K15" s="193"/>
      <c r="L15" s="130"/>
      <c r="M15" s="45"/>
    </row>
    <row r="16" spans="1:13" ht="15.75" x14ac:dyDescent="0.25">
      <c r="A16" s="44"/>
      <c r="C16" s="112" t="s">
        <v>394</v>
      </c>
      <c r="D16" s="21">
        <f>SUM(D8:D15)</f>
        <v>22000</v>
      </c>
      <c r="E16" s="21">
        <f>SUM(E8:E15)</f>
        <v>0</v>
      </c>
      <c r="F16" s="21">
        <f>SUM(F8:F15)</f>
        <v>0</v>
      </c>
      <c r="G16" s="21">
        <f>SUM(G8:G15)</f>
        <v>22000</v>
      </c>
      <c r="H16" s="131">
        <f>(H8*G8)+(H9*G9)+(H10*G10)+(H11*G11)+(H12*G12)+(H13*G13)+(H14*G14)+(H15*G15)</f>
        <v>0</v>
      </c>
      <c r="I16" s="255">
        <f>SUM(I8:I15)</f>
        <v>12752</v>
      </c>
      <c r="J16" s="259"/>
      <c r="K16" s="131"/>
      <c r="L16" s="130"/>
      <c r="M16" s="57"/>
    </row>
    <row r="17" spans="1:13" ht="51" customHeight="1" x14ac:dyDescent="0.25">
      <c r="A17" s="44"/>
      <c r="B17" s="110" t="s">
        <v>384</v>
      </c>
      <c r="C17" s="285" t="s">
        <v>622</v>
      </c>
      <c r="D17" s="286"/>
      <c r="E17" s="286"/>
      <c r="F17" s="286"/>
      <c r="G17" s="286"/>
      <c r="H17" s="286"/>
      <c r="I17" s="287"/>
      <c r="J17" s="287"/>
      <c r="K17" s="287"/>
      <c r="L17" s="286"/>
      <c r="M17" s="54"/>
    </row>
    <row r="18" spans="1:13" ht="63" x14ac:dyDescent="0.25">
      <c r="A18" s="44"/>
      <c r="B18" s="111" t="s">
        <v>385</v>
      </c>
      <c r="C18" s="229" t="s">
        <v>623</v>
      </c>
      <c r="D18" s="230">
        <v>10000</v>
      </c>
      <c r="E18" s="19"/>
      <c r="F18" s="19"/>
      <c r="G18" s="147">
        <f>D18+E18</f>
        <v>10000</v>
      </c>
      <c r="H18" s="143"/>
      <c r="I18" s="192"/>
      <c r="J18" s="192"/>
      <c r="K18" s="234"/>
      <c r="L18" s="129"/>
      <c r="M18" s="55"/>
    </row>
    <row r="19" spans="1:13" ht="173.25" x14ac:dyDescent="0.25">
      <c r="A19" s="44"/>
      <c r="B19" s="111" t="s">
        <v>386</v>
      </c>
      <c r="C19" s="229" t="s">
        <v>624</v>
      </c>
      <c r="D19" s="230">
        <v>10000</v>
      </c>
      <c r="E19" s="19"/>
      <c r="F19" s="19"/>
      <c r="G19" s="147">
        <f t="shared" ref="G19:G25" si="1">D19+E19</f>
        <v>10000</v>
      </c>
      <c r="H19" s="143"/>
      <c r="I19" s="253">
        <v>10000</v>
      </c>
      <c r="J19" s="253"/>
      <c r="K19" s="254" t="s">
        <v>669</v>
      </c>
      <c r="L19" s="129"/>
      <c r="M19" s="55"/>
    </row>
    <row r="20" spans="1:13" ht="110.25" x14ac:dyDescent="0.25">
      <c r="A20" s="44"/>
      <c r="B20" s="111" t="s">
        <v>387</v>
      </c>
      <c r="C20" s="231" t="s">
        <v>625</v>
      </c>
      <c r="D20" s="230">
        <f>13200</f>
        <v>13200</v>
      </c>
      <c r="E20" s="19"/>
      <c r="F20" s="19"/>
      <c r="G20" s="147">
        <f t="shared" si="1"/>
        <v>13200</v>
      </c>
      <c r="H20" s="143"/>
      <c r="I20" s="192"/>
      <c r="J20" s="192"/>
      <c r="K20" s="192"/>
      <c r="L20" s="129"/>
      <c r="M20" s="55"/>
    </row>
    <row r="21" spans="1:13" ht="94.5" x14ac:dyDescent="0.25">
      <c r="A21" s="44"/>
      <c r="B21" s="111" t="s">
        <v>388</v>
      </c>
      <c r="C21" s="232" t="s">
        <v>626</v>
      </c>
      <c r="D21" s="233">
        <f>14000</f>
        <v>14000</v>
      </c>
      <c r="E21" s="19"/>
      <c r="F21" s="19"/>
      <c r="G21" s="147">
        <f t="shared" si="1"/>
        <v>14000</v>
      </c>
      <c r="H21" s="143"/>
      <c r="I21" s="192"/>
      <c r="J21" s="192"/>
      <c r="K21" s="192"/>
      <c r="L21" s="129"/>
      <c r="M21" s="55"/>
    </row>
    <row r="22" spans="1:13" ht="15.75" x14ac:dyDescent="0.25">
      <c r="A22" s="44"/>
      <c r="B22" s="111" t="s">
        <v>389</v>
      </c>
      <c r="C22" s="17"/>
      <c r="D22" s="19"/>
      <c r="E22" s="19"/>
      <c r="F22" s="19"/>
      <c r="G22" s="147">
        <f t="shared" si="1"/>
        <v>0</v>
      </c>
      <c r="H22" s="143"/>
      <c r="I22" s="192"/>
      <c r="J22" s="192"/>
      <c r="K22" s="192"/>
      <c r="L22" s="129"/>
      <c r="M22" s="55"/>
    </row>
    <row r="23" spans="1:13" ht="15.75" x14ac:dyDescent="0.25">
      <c r="A23" s="44"/>
      <c r="B23" s="111" t="s">
        <v>390</v>
      </c>
      <c r="C23" s="17"/>
      <c r="D23" s="19"/>
      <c r="E23" s="19"/>
      <c r="F23" s="19"/>
      <c r="G23" s="147">
        <f t="shared" si="1"/>
        <v>0</v>
      </c>
      <c r="H23" s="143"/>
      <c r="I23" s="192"/>
      <c r="J23" s="192"/>
      <c r="K23" s="192"/>
      <c r="L23" s="129"/>
      <c r="M23" s="55"/>
    </row>
    <row r="24" spans="1:13" ht="15.75" x14ac:dyDescent="0.25">
      <c r="A24" s="44"/>
      <c r="B24" s="111" t="s">
        <v>391</v>
      </c>
      <c r="C24" s="50"/>
      <c r="D24" s="20"/>
      <c r="E24" s="20"/>
      <c r="F24" s="20"/>
      <c r="G24" s="147">
        <f t="shared" si="1"/>
        <v>0</v>
      </c>
      <c r="H24" s="144"/>
      <c r="I24" s="193"/>
      <c r="J24" s="193"/>
      <c r="K24" s="193"/>
      <c r="L24" s="130"/>
      <c r="M24" s="55"/>
    </row>
    <row r="25" spans="1:13" ht="15.75" x14ac:dyDescent="0.25">
      <c r="A25" s="44"/>
      <c r="B25" s="111" t="s">
        <v>392</v>
      </c>
      <c r="C25" s="50"/>
      <c r="D25" s="20"/>
      <c r="E25" s="20"/>
      <c r="F25" s="20"/>
      <c r="G25" s="147">
        <f t="shared" si="1"/>
        <v>0</v>
      </c>
      <c r="H25" s="144"/>
      <c r="I25" s="193"/>
      <c r="J25" s="193"/>
      <c r="K25" s="193"/>
      <c r="L25" s="130"/>
      <c r="M25" s="55"/>
    </row>
    <row r="26" spans="1:13" ht="15.75" x14ac:dyDescent="0.25">
      <c r="A26" s="44"/>
      <c r="C26" s="112" t="s">
        <v>393</v>
      </c>
      <c r="D26" s="24">
        <f>SUM(D18:D25)</f>
        <v>47200</v>
      </c>
      <c r="E26" s="24">
        <f t="shared" ref="E26:F26" si="2">SUM(E18:E25)</f>
        <v>0</v>
      </c>
      <c r="F26" s="24">
        <f t="shared" si="2"/>
        <v>0</v>
      </c>
      <c r="G26" s="24">
        <f>+D26+E26</f>
        <v>47200</v>
      </c>
      <c r="H26" s="131">
        <f>(H18*G18)+(H19*G19)+(H20*G20)+(H21*G21)+(H22*G22)+(H23*G23)+(H24*G24)+(H25*G25)</f>
        <v>0</v>
      </c>
      <c r="I26" s="255">
        <f>SUM(I18:I25)</f>
        <v>10000</v>
      </c>
      <c r="J26" s="259"/>
      <c r="K26" s="259"/>
      <c r="L26" s="130"/>
      <c r="M26" s="57"/>
    </row>
    <row r="27" spans="1:13" ht="51" customHeight="1" x14ac:dyDescent="0.25">
      <c r="A27" s="44"/>
      <c r="B27" s="110" t="s">
        <v>395</v>
      </c>
      <c r="C27" s="285" t="s">
        <v>627</v>
      </c>
      <c r="D27" s="286"/>
      <c r="E27" s="286"/>
      <c r="F27" s="286"/>
      <c r="G27" s="286"/>
      <c r="H27" s="286"/>
      <c r="I27" s="287"/>
      <c r="J27" s="287"/>
      <c r="K27" s="287"/>
      <c r="L27" s="286"/>
      <c r="M27" s="54"/>
    </row>
    <row r="28" spans="1:13" ht="141.75" x14ac:dyDescent="0.25">
      <c r="A28" s="44"/>
      <c r="B28" s="111" t="s">
        <v>396</v>
      </c>
      <c r="C28" s="227" t="s">
        <v>628</v>
      </c>
      <c r="D28" s="234">
        <f>8000</f>
        <v>8000</v>
      </c>
      <c r="E28" s="19"/>
      <c r="F28" s="19"/>
      <c r="G28" s="147">
        <f>+D28+E28</f>
        <v>8000</v>
      </c>
      <c r="H28" s="143"/>
      <c r="I28" s="192"/>
      <c r="J28" s="192"/>
      <c r="K28" s="192"/>
      <c r="L28" s="129"/>
      <c r="M28" s="55"/>
    </row>
    <row r="29" spans="1:13" ht="141.75" x14ac:dyDescent="0.25">
      <c r="A29" s="44"/>
      <c r="B29" s="111" t="s">
        <v>397</v>
      </c>
      <c r="C29" s="235" t="s">
        <v>629</v>
      </c>
      <c r="D29" s="234">
        <f>7200</f>
        <v>7200</v>
      </c>
      <c r="E29" s="19"/>
      <c r="F29" s="19"/>
      <c r="G29" s="147">
        <f t="shared" ref="G29:G35" si="3">+D29+E29</f>
        <v>7200</v>
      </c>
      <c r="H29" s="143"/>
      <c r="I29" s="192"/>
      <c r="J29" s="192"/>
      <c r="K29" s="192"/>
      <c r="L29" s="129"/>
      <c r="M29" s="55"/>
    </row>
    <row r="30" spans="1:13" ht="157.5" x14ac:dyDescent="0.25">
      <c r="A30" s="44"/>
      <c r="B30" s="111" t="s">
        <v>398</v>
      </c>
      <c r="C30" s="227" t="s">
        <v>630</v>
      </c>
      <c r="D30" s="234">
        <f>8800</f>
        <v>8800</v>
      </c>
      <c r="E30" s="19"/>
      <c r="F30" s="19"/>
      <c r="G30" s="147">
        <f t="shared" si="3"/>
        <v>8800</v>
      </c>
      <c r="H30" s="143"/>
      <c r="I30" s="192"/>
      <c r="J30" s="192"/>
      <c r="K30" s="192"/>
      <c r="L30" s="129"/>
      <c r="M30" s="55"/>
    </row>
    <row r="31" spans="1:13" ht="141.75" x14ac:dyDescent="0.25">
      <c r="A31" s="44"/>
      <c r="B31" s="111" t="s">
        <v>399</v>
      </c>
      <c r="C31" s="229" t="s">
        <v>631</v>
      </c>
      <c r="D31" s="234">
        <f>4000</f>
        <v>4000</v>
      </c>
      <c r="E31" s="19"/>
      <c r="F31" s="19"/>
      <c r="G31" s="147">
        <f t="shared" si="3"/>
        <v>4000</v>
      </c>
      <c r="H31" s="143"/>
      <c r="I31" s="253">
        <v>657</v>
      </c>
      <c r="J31" s="193"/>
      <c r="K31" s="254" t="s">
        <v>671</v>
      </c>
      <c r="L31" s="129"/>
      <c r="M31" s="55"/>
    </row>
    <row r="32" spans="1:13" s="44" customFormat="1" ht="15.75" x14ac:dyDescent="0.25">
      <c r="B32" s="111" t="s">
        <v>400</v>
      </c>
      <c r="C32" s="17"/>
      <c r="D32" s="19"/>
      <c r="E32" s="19"/>
      <c r="F32" s="19"/>
      <c r="G32" s="147">
        <f t="shared" si="3"/>
        <v>0</v>
      </c>
      <c r="H32" s="143"/>
      <c r="I32" s="192"/>
      <c r="J32" s="192"/>
      <c r="K32" s="192"/>
      <c r="L32" s="129"/>
      <c r="M32" s="55"/>
    </row>
    <row r="33" spans="1:13" s="44" customFormat="1" ht="15.75" x14ac:dyDescent="0.25">
      <c r="B33" s="111" t="s">
        <v>401</v>
      </c>
      <c r="C33" s="17"/>
      <c r="D33" s="19"/>
      <c r="E33" s="19"/>
      <c r="F33" s="19"/>
      <c r="G33" s="147">
        <f t="shared" si="3"/>
        <v>0</v>
      </c>
      <c r="H33" s="143"/>
      <c r="I33" s="192"/>
      <c r="J33" s="192"/>
      <c r="K33" s="192"/>
      <c r="L33" s="129"/>
      <c r="M33" s="55"/>
    </row>
    <row r="34" spans="1:13" s="44" customFormat="1" ht="15.75" x14ac:dyDescent="0.25">
      <c r="A34" s="43"/>
      <c r="B34" s="111" t="s">
        <v>402</v>
      </c>
      <c r="C34" s="50"/>
      <c r="D34" s="20"/>
      <c r="E34" s="20"/>
      <c r="F34" s="20"/>
      <c r="G34" s="147">
        <f t="shared" si="3"/>
        <v>0</v>
      </c>
      <c r="H34" s="144"/>
      <c r="I34" s="193"/>
      <c r="J34" s="193"/>
      <c r="K34" s="193"/>
      <c r="L34" s="130"/>
      <c r="M34" s="55"/>
    </row>
    <row r="35" spans="1:13" ht="15.75" x14ac:dyDescent="0.25">
      <c r="B35" s="111" t="s">
        <v>403</v>
      </c>
      <c r="C35" s="50"/>
      <c r="D35" s="20"/>
      <c r="E35" s="20"/>
      <c r="F35" s="20"/>
      <c r="G35" s="147">
        <f t="shared" si="3"/>
        <v>0</v>
      </c>
      <c r="H35" s="144"/>
      <c r="I35" s="193"/>
      <c r="J35" s="193"/>
      <c r="K35" s="193"/>
      <c r="L35" s="130"/>
      <c r="M35" s="55"/>
    </row>
    <row r="36" spans="1:13" ht="15.75" x14ac:dyDescent="0.25">
      <c r="C36" s="112" t="s">
        <v>404</v>
      </c>
      <c r="D36" s="24">
        <f>SUM(D28:D35)</f>
        <v>28000</v>
      </c>
      <c r="E36" s="24">
        <f t="shared" ref="E36:F36" si="4">SUM(E28:E35)</f>
        <v>0</v>
      </c>
      <c r="F36" s="24">
        <f t="shared" si="4"/>
        <v>0</v>
      </c>
      <c r="G36" s="24">
        <f>+D36+E36</f>
        <v>28000</v>
      </c>
      <c r="H36" s="131">
        <f>(H28*G28)+(H29*G29)+(H30*G30)+(H31*G31)+(H32*G32)+(H33*G33)+(H34*G34)+(H35*G35)</f>
        <v>0</v>
      </c>
      <c r="I36" s="255">
        <f>SUM(I28:I35)</f>
        <v>657</v>
      </c>
      <c r="J36" s="259"/>
      <c r="K36" s="131"/>
      <c r="L36" s="130"/>
      <c r="M36" s="57"/>
    </row>
    <row r="37" spans="1:13" ht="51" customHeight="1" x14ac:dyDescent="0.25">
      <c r="B37" s="110" t="s">
        <v>405</v>
      </c>
      <c r="C37" s="286"/>
      <c r="D37" s="286"/>
      <c r="E37" s="286"/>
      <c r="F37" s="286"/>
      <c r="G37" s="286"/>
      <c r="H37" s="286"/>
      <c r="I37" s="287"/>
      <c r="J37" s="287"/>
      <c r="K37" s="287"/>
      <c r="L37" s="286"/>
      <c r="M37" s="54"/>
    </row>
    <row r="38" spans="1:13" ht="15.75" x14ac:dyDescent="0.25">
      <c r="B38" s="111" t="s">
        <v>406</v>
      </c>
      <c r="C38" s="17"/>
      <c r="D38" s="19"/>
      <c r="E38" s="19"/>
      <c r="F38" s="19"/>
      <c r="G38" s="147">
        <f>D38</f>
        <v>0</v>
      </c>
      <c r="H38" s="143"/>
      <c r="I38" s="192"/>
      <c r="J38" s="192"/>
      <c r="K38" s="192"/>
      <c r="L38" s="129"/>
      <c r="M38" s="55"/>
    </row>
    <row r="39" spans="1:13" ht="15.75" x14ac:dyDescent="0.25">
      <c r="B39" s="111" t="s">
        <v>407</v>
      </c>
      <c r="C39" s="17"/>
      <c r="D39" s="19"/>
      <c r="E39" s="19"/>
      <c r="F39" s="19"/>
      <c r="G39" s="147">
        <f t="shared" ref="G39:G45" si="5">D39</f>
        <v>0</v>
      </c>
      <c r="H39" s="143"/>
      <c r="I39" s="192"/>
      <c r="J39" s="192"/>
      <c r="K39" s="192"/>
      <c r="L39" s="129"/>
      <c r="M39" s="55"/>
    </row>
    <row r="40" spans="1:13" ht="15.75" x14ac:dyDescent="0.25">
      <c r="B40" s="111" t="s">
        <v>408</v>
      </c>
      <c r="C40" s="17"/>
      <c r="D40" s="19"/>
      <c r="E40" s="19"/>
      <c r="F40" s="19"/>
      <c r="G40" s="147">
        <f t="shared" si="5"/>
        <v>0</v>
      </c>
      <c r="H40" s="143"/>
      <c r="I40" s="192"/>
      <c r="J40" s="192"/>
      <c r="K40" s="192"/>
      <c r="L40" s="129"/>
      <c r="M40" s="55"/>
    </row>
    <row r="41" spans="1:13" ht="15.75" x14ac:dyDescent="0.25">
      <c r="B41" s="111" t="s">
        <v>409</v>
      </c>
      <c r="C41" s="17"/>
      <c r="D41" s="19"/>
      <c r="E41" s="19"/>
      <c r="F41" s="19"/>
      <c r="G41" s="147">
        <f t="shared" si="5"/>
        <v>0</v>
      </c>
      <c r="H41" s="143"/>
      <c r="I41" s="192"/>
      <c r="J41" s="192"/>
      <c r="K41" s="192"/>
      <c r="L41" s="129"/>
      <c r="M41" s="55"/>
    </row>
    <row r="42" spans="1:13" ht="15.75" x14ac:dyDescent="0.25">
      <c r="B42" s="111" t="s">
        <v>410</v>
      </c>
      <c r="C42" s="17"/>
      <c r="D42" s="19"/>
      <c r="E42" s="19"/>
      <c r="F42" s="19"/>
      <c r="G42" s="147">
        <f t="shared" si="5"/>
        <v>0</v>
      </c>
      <c r="H42" s="143"/>
      <c r="I42" s="192"/>
      <c r="J42" s="192"/>
      <c r="K42" s="192"/>
      <c r="L42" s="129"/>
      <c r="M42" s="55"/>
    </row>
    <row r="43" spans="1:13" ht="15.75" x14ac:dyDescent="0.25">
      <c r="A43" s="44"/>
      <c r="B43" s="111" t="s">
        <v>411</v>
      </c>
      <c r="C43" s="17"/>
      <c r="D43" s="19"/>
      <c r="E43" s="19"/>
      <c r="F43" s="19"/>
      <c r="G43" s="147">
        <f t="shared" si="5"/>
        <v>0</v>
      </c>
      <c r="H43" s="143"/>
      <c r="I43" s="192"/>
      <c r="J43" s="192"/>
      <c r="K43" s="192"/>
      <c r="L43" s="129"/>
      <c r="M43" s="55"/>
    </row>
    <row r="44" spans="1:13" s="44" customFormat="1" ht="15.75" x14ac:dyDescent="0.25">
      <c r="A44" s="43"/>
      <c r="B44" s="111" t="s">
        <v>412</v>
      </c>
      <c r="C44" s="50"/>
      <c r="D44" s="20"/>
      <c r="E44" s="20"/>
      <c r="F44" s="20"/>
      <c r="G44" s="147">
        <f t="shared" si="5"/>
        <v>0</v>
      </c>
      <c r="H44" s="144"/>
      <c r="I44" s="193"/>
      <c r="J44" s="193"/>
      <c r="K44" s="193"/>
      <c r="L44" s="130"/>
      <c r="M44" s="55"/>
    </row>
    <row r="45" spans="1:13" ht="15.75" x14ac:dyDescent="0.25">
      <c r="B45" s="111" t="s">
        <v>413</v>
      </c>
      <c r="C45" s="50"/>
      <c r="D45" s="20"/>
      <c r="E45" s="20"/>
      <c r="F45" s="20"/>
      <c r="G45" s="147">
        <f t="shared" si="5"/>
        <v>0</v>
      </c>
      <c r="H45" s="144"/>
      <c r="I45" s="193"/>
      <c r="J45" s="193"/>
      <c r="K45" s="193"/>
      <c r="L45" s="130"/>
      <c r="M45" s="55"/>
    </row>
    <row r="46" spans="1:13" ht="15.75" x14ac:dyDescent="0.25">
      <c r="C46" s="112" t="s">
        <v>414</v>
      </c>
      <c r="D46" s="21">
        <f>SUM(D38:D45)</f>
        <v>0</v>
      </c>
      <c r="E46" s="21">
        <f t="shared" ref="E46:G46" si="6">SUM(E38:E45)</f>
        <v>0</v>
      </c>
      <c r="F46" s="21">
        <f t="shared" si="6"/>
        <v>0</v>
      </c>
      <c r="G46" s="21">
        <f t="shared" si="6"/>
        <v>0</v>
      </c>
      <c r="H46" s="131">
        <f>(H38*G38)+(H39*G39)+(H40*G40)+(H41*G41)+(H42*G42)+(H43*G43)+(H44*G44)+(H45*G45)</f>
        <v>0</v>
      </c>
      <c r="I46" s="131">
        <f>SUM(I38:I45)</f>
        <v>0</v>
      </c>
      <c r="J46" s="131"/>
      <c r="K46" s="131"/>
      <c r="L46" s="130"/>
      <c r="M46" s="57"/>
    </row>
    <row r="47" spans="1:13" ht="15.75" x14ac:dyDescent="0.25">
      <c r="B47" s="11"/>
      <c r="C47" s="12"/>
      <c r="D47" s="10"/>
      <c r="E47" s="10"/>
      <c r="F47" s="10"/>
      <c r="G47" s="10"/>
      <c r="H47" s="10"/>
      <c r="I47" s="10"/>
      <c r="J47" s="10"/>
      <c r="K47" s="10"/>
      <c r="L47" s="10"/>
      <c r="M47" s="56"/>
    </row>
    <row r="48" spans="1:13" ht="51" customHeight="1" x14ac:dyDescent="0.25">
      <c r="B48" s="112" t="s">
        <v>415</v>
      </c>
      <c r="C48" s="297" t="s">
        <v>632</v>
      </c>
      <c r="D48" s="297"/>
      <c r="E48" s="297"/>
      <c r="F48" s="297"/>
      <c r="G48" s="297"/>
      <c r="H48" s="297"/>
      <c r="I48" s="298"/>
      <c r="J48" s="298"/>
      <c r="K48" s="298"/>
      <c r="L48" s="297"/>
      <c r="M48" s="18"/>
    </row>
    <row r="49" spans="1:13" ht="51" customHeight="1" x14ac:dyDescent="0.25">
      <c r="B49" s="110" t="s">
        <v>416</v>
      </c>
      <c r="C49" s="285" t="s">
        <v>633</v>
      </c>
      <c r="D49" s="286"/>
      <c r="E49" s="286"/>
      <c r="F49" s="286"/>
      <c r="G49" s="286"/>
      <c r="H49" s="286"/>
      <c r="I49" s="287"/>
      <c r="J49" s="287"/>
      <c r="K49" s="287"/>
      <c r="L49" s="286"/>
      <c r="M49" s="54"/>
    </row>
    <row r="50" spans="1:13" ht="141.75" x14ac:dyDescent="0.25">
      <c r="B50" s="111" t="s">
        <v>417</v>
      </c>
      <c r="C50" s="229" t="s">
        <v>634</v>
      </c>
      <c r="D50" s="234">
        <f>10000</f>
        <v>10000</v>
      </c>
      <c r="E50" s="234">
        <f>26000</f>
        <v>26000</v>
      </c>
      <c r="F50" s="234">
        <f>26000</f>
        <v>26000</v>
      </c>
      <c r="G50" s="147">
        <f>+D50+E50</f>
        <v>36000</v>
      </c>
      <c r="H50" s="143"/>
      <c r="I50" s="192"/>
      <c r="J50" s="192"/>
      <c r="K50" s="192"/>
      <c r="L50" s="129"/>
      <c r="M50" s="55"/>
    </row>
    <row r="51" spans="1:13" ht="110.25" x14ac:dyDescent="0.25">
      <c r="B51" s="111" t="s">
        <v>418</v>
      </c>
      <c r="C51" s="236" t="s">
        <v>635</v>
      </c>
      <c r="D51" s="234">
        <f>15000</f>
        <v>15000</v>
      </c>
      <c r="E51" s="234">
        <f>5000</f>
        <v>5000</v>
      </c>
      <c r="F51" s="234">
        <f>5000</f>
        <v>5000</v>
      </c>
      <c r="G51" s="147">
        <f t="shared" ref="G51:G58" si="7">+D51+E51</f>
        <v>20000</v>
      </c>
      <c r="H51" s="143"/>
      <c r="I51" s="192"/>
      <c r="J51" s="192"/>
      <c r="K51" s="192"/>
      <c r="L51" s="129"/>
      <c r="M51" s="55"/>
    </row>
    <row r="52" spans="1:13" ht="141.75" x14ac:dyDescent="0.25">
      <c r="B52" s="111" t="s">
        <v>419</v>
      </c>
      <c r="C52" s="227" t="s">
        <v>636</v>
      </c>
      <c r="D52" s="237"/>
      <c r="E52" s="234">
        <f>28000</f>
        <v>28000</v>
      </c>
      <c r="F52" s="234">
        <f>28000</f>
        <v>28000</v>
      </c>
      <c r="G52" s="147">
        <f t="shared" si="7"/>
        <v>28000</v>
      </c>
      <c r="H52" s="143"/>
      <c r="I52" s="192"/>
      <c r="J52" s="192"/>
      <c r="K52" s="192"/>
      <c r="L52" s="129"/>
      <c r="M52" s="55"/>
    </row>
    <row r="53" spans="1:13" ht="15.75" x14ac:dyDescent="0.25">
      <c r="B53" s="111" t="s">
        <v>420</v>
      </c>
      <c r="C53" s="17"/>
      <c r="D53" s="19"/>
      <c r="E53" s="19"/>
      <c r="F53" s="19"/>
      <c r="G53" s="147">
        <f t="shared" si="7"/>
        <v>0</v>
      </c>
      <c r="H53" s="143"/>
      <c r="I53" s="192"/>
      <c r="J53" s="192"/>
      <c r="K53" s="192"/>
      <c r="L53" s="129"/>
      <c r="M53" s="55"/>
    </row>
    <row r="54" spans="1:13" ht="15.75" x14ac:dyDescent="0.25">
      <c r="B54" s="111" t="s">
        <v>421</v>
      </c>
      <c r="C54" s="17"/>
      <c r="D54" s="19"/>
      <c r="E54" s="19"/>
      <c r="F54" s="19"/>
      <c r="G54" s="147">
        <f t="shared" si="7"/>
        <v>0</v>
      </c>
      <c r="H54" s="143"/>
      <c r="I54" s="192"/>
      <c r="J54" s="192"/>
      <c r="K54" s="192"/>
      <c r="L54" s="129"/>
      <c r="M54" s="55"/>
    </row>
    <row r="55" spans="1:13" ht="15.75" x14ac:dyDescent="0.25">
      <c r="B55" s="111" t="s">
        <v>422</v>
      </c>
      <c r="C55" s="17"/>
      <c r="D55" s="19"/>
      <c r="E55" s="19"/>
      <c r="F55" s="19"/>
      <c r="G55" s="147">
        <f t="shared" si="7"/>
        <v>0</v>
      </c>
      <c r="H55" s="143"/>
      <c r="I55" s="192"/>
      <c r="J55" s="192"/>
      <c r="K55" s="192"/>
      <c r="L55" s="129"/>
      <c r="M55" s="55"/>
    </row>
    <row r="56" spans="1:13" ht="15.75" x14ac:dyDescent="0.25">
      <c r="A56" s="44"/>
      <c r="B56" s="111" t="s">
        <v>423</v>
      </c>
      <c r="C56" s="50"/>
      <c r="D56" s="20"/>
      <c r="E56" s="20"/>
      <c r="F56" s="20"/>
      <c r="G56" s="147">
        <f t="shared" si="7"/>
        <v>0</v>
      </c>
      <c r="H56" s="144"/>
      <c r="I56" s="193"/>
      <c r="J56" s="193"/>
      <c r="K56" s="193"/>
      <c r="L56" s="130"/>
      <c r="M56" s="55"/>
    </row>
    <row r="57" spans="1:13" s="44" customFormat="1" ht="15.75" x14ac:dyDescent="0.25">
      <c r="B57" s="111" t="s">
        <v>424</v>
      </c>
      <c r="C57" s="50"/>
      <c r="D57" s="20"/>
      <c r="E57" s="20"/>
      <c r="F57" s="20"/>
      <c r="G57" s="147">
        <f t="shared" si="7"/>
        <v>0</v>
      </c>
      <c r="H57" s="144"/>
      <c r="I57" s="193"/>
      <c r="J57" s="193"/>
      <c r="K57" s="193"/>
      <c r="L57" s="130"/>
      <c r="M57" s="55"/>
    </row>
    <row r="58" spans="1:13" s="44" customFormat="1" ht="15.75" x14ac:dyDescent="0.25">
      <c r="A58" s="43"/>
      <c r="B58" s="43"/>
      <c r="C58" s="112" t="s">
        <v>435</v>
      </c>
      <c r="D58" s="21">
        <f>SUM(D50:D57)</f>
        <v>25000</v>
      </c>
      <c r="E58" s="21">
        <f t="shared" ref="E58:F58" si="8">SUM(E50:E57)</f>
        <v>59000</v>
      </c>
      <c r="F58" s="21">
        <f t="shared" si="8"/>
        <v>59000</v>
      </c>
      <c r="G58" s="147">
        <f t="shared" si="7"/>
        <v>84000</v>
      </c>
      <c r="H58" s="131">
        <f>(H50*G50)+(H51*G51)+(H52*G52)+(H53*G53)+(H54*G54)+(H55*G55)+(H56*G56)+(H57*G57)</f>
        <v>0</v>
      </c>
      <c r="I58" s="131">
        <f>SUM(I50:I57)</f>
        <v>0</v>
      </c>
      <c r="J58" s="131"/>
      <c r="K58" s="131"/>
      <c r="L58" s="130"/>
      <c r="M58" s="57"/>
    </row>
    <row r="59" spans="1:13" ht="51" customHeight="1" x14ac:dyDescent="0.25">
      <c r="B59" s="110" t="s">
        <v>425</v>
      </c>
      <c r="C59" s="285" t="s">
        <v>637</v>
      </c>
      <c r="D59" s="286"/>
      <c r="E59" s="286"/>
      <c r="F59" s="286"/>
      <c r="G59" s="286"/>
      <c r="H59" s="286"/>
      <c r="I59" s="287"/>
      <c r="J59" s="287"/>
      <c r="K59" s="287"/>
      <c r="L59" s="286"/>
      <c r="M59" s="54"/>
    </row>
    <row r="60" spans="1:13" ht="78.75" x14ac:dyDescent="0.25">
      <c r="B60" s="111" t="s">
        <v>426</v>
      </c>
      <c r="C60" s="227" t="s">
        <v>638</v>
      </c>
      <c r="D60" s="238"/>
      <c r="E60" s="234">
        <f>28000</f>
        <v>28000</v>
      </c>
      <c r="F60" s="19"/>
      <c r="G60" s="147">
        <f>+D60+E60</f>
        <v>28000</v>
      </c>
      <c r="H60" s="143"/>
      <c r="I60" s="192"/>
      <c r="J60" s="192"/>
      <c r="K60" s="192"/>
      <c r="L60" s="129"/>
      <c r="M60" s="55"/>
    </row>
    <row r="61" spans="1:13" ht="173.25" x14ac:dyDescent="0.25">
      <c r="B61" s="111" t="s">
        <v>427</v>
      </c>
      <c r="C61" s="227" t="s">
        <v>639</v>
      </c>
      <c r="D61" s="238"/>
      <c r="E61" s="234">
        <f>25000</f>
        <v>25000</v>
      </c>
      <c r="F61" s="19"/>
      <c r="G61" s="147">
        <f t="shared" ref="G61:G68" si="9">+D61+E61</f>
        <v>25000</v>
      </c>
      <c r="H61" s="143"/>
      <c r="I61" s="192"/>
      <c r="J61" s="192"/>
      <c r="K61" s="192"/>
      <c r="L61" s="129"/>
      <c r="M61" s="55"/>
    </row>
    <row r="62" spans="1:13" ht="126" x14ac:dyDescent="0.25">
      <c r="B62" s="111" t="s">
        <v>428</v>
      </c>
      <c r="C62" s="229" t="s">
        <v>640</v>
      </c>
      <c r="D62" s="234">
        <f>20000</f>
        <v>20000</v>
      </c>
      <c r="E62" s="234">
        <v>28000</v>
      </c>
      <c r="F62" s="19"/>
      <c r="G62" s="147">
        <f t="shared" si="9"/>
        <v>48000</v>
      </c>
      <c r="H62" s="143"/>
      <c r="I62" s="192"/>
      <c r="J62" s="192"/>
      <c r="K62" s="192"/>
      <c r="L62" s="129"/>
      <c r="M62" s="55"/>
    </row>
    <row r="63" spans="1:13" ht="220.5" x14ac:dyDescent="0.25">
      <c r="B63" s="111" t="s">
        <v>429</v>
      </c>
      <c r="C63" s="229" t="s">
        <v>641</v>
      </c>
      <c r="D63" s="234">
        <v>10000</v>
      </c>
      <c r="E63" s="234"/>
      <c r="F63" s="19"/>
      <c r="G63" s="147">
        <f t="shared" si="9"/>
        <v>10000</v>
      </c>
      <c r="H63" s="143"/>
      <c r="I63" s="192"/>
      <c r="J63" s="192"/>
      <c r="K63" s="192"/>
      <c r="L63" s="129"/>
      <c r="M63" s="55"/>
    </row>
    <row r="64" spans="1:13" ht="204.75" x14ac:dyDescent="0.25">
      <c r="B64" s="111" t="s">
        <v>430</v>
      </c>
      <c r="C64" s="239" t="s">
        <v>642</v>
      </c>
      <c r="D64" s="240">
        <f>6000</f>
        <v>6000</v>
      </c>
      <c r="E64" s="241">
        <f>5600</f>
        <v>5600</v>
      </c>
      <c r="F64" s="19"/>
      <c r="G64" s="147">
        <f t="shared" si="9"/>
        <v>11600</v>
      </c>
      <c r="H64" s="143"/>
      <c r="I64" s="192"/>
      <c r="J64" s="192"/>
      <c r="K64" s="192"/>
      <c r="L64" s="129"/>
      <c r="M64" s="55"/>
    </row>
    <row r="65" spans="1:13" ht="50.1" customHeight="1" x14ac:dyDescent="0.25">
      <c r="B65" s="111" t="s">
        <v>431</v>
      </c>
      <c r="C65" s="239" t="s">
        <v>643</v>
      </c>
      <c r="D65" s="240">
        <f>10000</f>
        <v>10000</v>
      </c>
      <c r="E65" s="240">
        <f>6000</f>
        <v>6000</v>
      </c>
      <c r="F65" s="19"/>
      <c r="G65" s="147">
        <f t="shared" si="9"/>
        <v>16000</v>
      </c>
      <c r="H65" s="143"/>
      <c r="I65" s="192"/>
      <c r="J65" s="192"/>
      <c r="K65" s="192"/>
      <c r="L65" s="129"/>
      <c r="M65" s="55"/>
    </row>
    <row r="66" spans="1:13" ht="15.75" x14ac:dyDescent="0.25">
      <c r="B66" s="111" t="s">
        <v>432</v>
      </c>
      <c r="C66" s="50"/>
      <c r="D66" s="20"/>
      <c r="E66" s="20"/>
      <c r="F66" s="20"/>
      <c r="G66" s="147">
        <f t="shared" si="9"/>
        <v>0</v>
      </c>
      <c r="H66" s="144"/>
      <c r="I66" s="193"/>
      <c r="J66" s="193"/>
      <c r="K66" s="193"/>
      <c r="L66" s="130"/>
      <c r="M66" s="55"/>
    </row>
    <row r="67" spans="1:13" ht="15.75" x14ac:dyDescent="0.25">
      <c r="B67" s="111" t="s">
        <v>433</v>
      </c>
      <c r="C67" s="50"/>
      <c r="D67" s="20"/>
      <c r="E67" s="20"/>
      <c r="F67" s="20"/>
      <c r="G67" s="147">
        <f t="shared" si="9"/>
        <v>0</v>
      </c>
      <c r="H67" s="144"/>
      <c r="I67" s="193"/>
      <c r="J67" s="193"/>
      <c r="K67" s="193"/>
      <c r="L67" s="130"/>
      <c r="M67" s="55"/>
    </row>
    <row r="68" spans="1:13" ht="15.75" x14ac:dyDescent="0.25">
      <c r="C68" s="112" t="s">
        <v>434</v>
      </c>
      <c r="D68" s="24">
        <f>SUM(D60:D67)</f>
        <v>46000</v>
      </c>
      <c r="E68" s="24">
        <f t="shared" ref="E68:F68" si="10">SUM(E60:E67)</f>
        <v>92600</v>
      </c>
      <c r="F68" s="24">
        <f t="shared" si="10"/>
        <v>0</v>
      </c>
      <c r="G68" s="147">
        <f t="shared" si="9"/>
        <v>138600</v>
      </c>
      <c r="H68" s="131">
        <f>(H60*G60)+(H61*G61)+(H62*G62)+(H63*G63)+(H64*G64)+(H65*G65)+(H66*G66)+(H67*G67)</f>
        <v>0</v>
      </c>
      <c r="I68" s="131">
        <f>SUM(I60:I67)</f>
        <v>0</v>
      </c>
      <c r="J68" s="131"/>
      <c r="K68" s="131"/>
      <c r="L68" s="130"/>
      <c r="M68" s="57"/>
    </row>
    <row r="69" spans="1:13" ht="51" customHeight="1" x14ac:dyDescent="0.25">
      <c r="B69" s="110" t="s">
        <v>436</v>
      </c>
      <c r="C69" s="285" t="s">
        <v>644</v>
      </c>
      <c r="D69" s="286"/>
      <c r="E69" s="286"/>
      <c r="F69" s="286"/>
      <c r="G69" s="286"/>
      <c r="H69" s="286"/>
      <c r="I69" s="287"/>
      <c r="J69" s="287"/>
      <c r="K69" s="287"/>
      <c r="L69" s="286"/>
      <c r="M69" s="54"/>
    </row>
    <row r="70" spans="1:13" ht="157.5" x14ac:dyDescent="0.25">
      <c r="B70" s="111" t="s">
        <v>437</v>
      </c>
      <c r="C70" s="236" t="s">
        <v>645</v>
      </c>
      <c r="D70" s="230">
        <v>15000</v>
      </c>
      <c r="E70" s="230">
        <v>29506</v>
      </c>
      <c r="F70" s="19"/>
      <c r="G70" s="147">
        <f>+D70+E70</f>
        <v>44506</v>
      </c>
      <c r="H70" s="143"/>
      <c r="I70" s="193"/>
      <c r="J70" s="223">
        <v>890.84</v>
      </c>
      <c r="K70" s="224" t="s">
        <v>613</v>
      </c>
      <c r="L70" s="129"/>
      <c r="M70" s="55"/>
    </row>
    <row r="71" spans="1:13" ht="78.75" x14ac:dyDescent="0.25">
      <c r="B71" s="111" t="s">
        <v>438</v>
      </c>
      <c r="C71" s="242" t="s">
        <v>646</v>
      </c>
      <c r="D71" s="230">
        <v>5000</v>
      </c>
      <c r="E71" s="230">
        <v>31784</v>
      </c>
      <c r="F71" s="19"/>
      <c r="G71" s="147">
        <f t="shared" ref="G71:G78" si="11">+D71+E71</f>
        <v>36784</v>
      </c>
      <c r="H71" s="143"/>
      <c r="I71" s="192"/>
      <c r="J71" s="192"/>
      <c r="K71" s="192"/>
      <c r="L71" s="129"/>
      <c r="M71" s="55"/>
    </row>
    <row r="72" spans="1:13" ht="126" x14ac:dyDescent="0.25">
      <c r="B72" s="111" t="s">
        <v>439</v>
      </c>
      <c r="C72" s="229" t="s">
        <v>647</v>
      </c>
      <c r="D72" s="230">
        <v>10000</v>
      </c>
      <c r="E72" s="230"/>
      <c r="F72" s="19"/>
      <c r="G72" s="147">
        <f t="shared" si="11"/>
        <v>10000</v>
      </c>
      <c r="H72" s="143"/>
      <c r="I72" s="192"/>
      <c r="J72" s="192"/>
      <c r="K72" s="192"/>
      <c r="L72" s="129"/>
      <c r="M72" s="55"/>
    </row>
    <row r="73" spans="1:13" ht="94.5" x14ac:dyDescent="0.25">
      <c r="A73" s="44"/>
      <c r="B73" s="111" t="s">
        <v>440</v>
      </c>
      <c r="C73" s="242" t="s">
        <v>648</v>
      </c>
      <c r="D73" s="230">
        <f>15000</f>
        <v>15000</v>
      </c>
      <c r="E73" s="230">
        <v>15000</v>
      </c>
      <c r="F73" s="19"/>
      <c r="G73" s="147">
        <f t="shared" si="11"/>
        <v>30000</v>
      </c>
      <c r="H73" s="143"/>
      <c r="I73" s="192"/>
      <c r="J73" s="192"/>
      <c r="K73" s="192"/>
      <c r="L73" s="129"/>
      <c r="M73" s="55"/>
    </row>
    <row r="74" spans="1:13" s="44" customFormat="1" ht="15.75" x14ac:dyDescent="0.25">
      <c r="A74" s="43"/>
      <c r="B74" s="111" t="s">
        <v>441</v>
      </c>
      <c r="C74" s="17"/>
      <c r="D74" s="19"/>
      <c r="E74" s="19"/>
      <c r="F74" s="19"/>
      <c r="G74" s="147">
        <f t="shared" si="11"/>
        <v>0</v>
      </c>
      <c r="H74" s="143"/>
      <c r="I74" s="192"/>
      <c r="J74" s="192"/>
      <c r="K74" s="192"/>
      <c r="L74" s="129"/>
      <c r="M74" s="55"/>
    </row>
    <row r="75" spans="1:13" ht="15.75" x14ac:dyDescent="0.25">
      <c r="B75" s="111" t="s">
        <v>442</v>
      </c>
      <c r="C75" s="17"/>
      <c r="D75" s="19"/>
      <c r="E75" s="19"/>
      <c r="F75" s="19"/>
      <c r="G75" s="147">
        <f t="shared" si="11"/>
        <v>0</v>
      </c>
      <c r="H75" s="143"/>
      <c r="I75" s="192"/>
      <c r="J75" s="192"/>
      <c r="K75" s="192"/>
      <c r="L75" s="129"/>
      <c r="M75" s="55"/>
    </row>
    <row r="76" spans="1:13" ht="15.75" x14ac:dyDescent="0.25">
      <c r="B76" s="111" t="s">
        <v>443</v>
      </c>
      <c r="C76" s="50"/>
      <c r="D76" s="20"/>
      <c r="E76" s="20"/>
      <c r="F76" s="20"/>
      <c r="G76" s="147">
        <f t="shared" si="11"/>
        <v>0</v>
      </c>
      <c r="H76" s="144"/>
      <c r="I76" s="193"/>
      <c r="J76" s="193"/>
      <c r="K76" s="193"/>
      <c r="L76" s="130"/>
      <c r="M76" s="55"/>
    </row>
    <row r="77" spans="1:13" ht="15.75" x14ac:dyDescent="0.25">
      <c r="B77" s="111" t="s">
        <v>444</v>
      </c>
      <c r="C77" s="50"/>
      <c r="D77" s="20"/>
      <c r="E77" s="20"/>
      <c r="F77" s="20"/>
      <c r="G77" s="147">
        <f t="shared" si="11"/>
        <v>0</v>
      </c>
      <c r="H77" s="144"/>
      <c r="I77" s="193"/>
      <c r="J77" s="193"/>
      <c r="K77" s="193"/>
      <c r="L77" s="130"/>
      <c r="M77" s="55"/>
    </row>
    <row r="78" spans="1:13" ht="15.75" x14ac:dyDescent="0.25">
      <c r="C78" s="112" t="s">
        <v>445</v>
      </c>
      <c r="D78" s="24">
        <f>SUM(D70:D77)</f>
        <v>45000</v>
      </c>
      <c r="E78" s="24">
        <f t="shared" ref="E78:F78" si="12">SUM(E70:E77)</f>
        <v>76290</v>
      </c>
      <c r="F78" s="24">
        <f t="shared" si="12"/>
        <v>0</v>
      </c>
      <c r="G78" s="147">
        <f t="shared" si="11"/>
        <v>121290</v>
      </c>
      <c r="H78" s="131">
        <f>(H70*G70)+(H71*G71)+(H72*G72)+(H73*G73)+(H74*G74)+(H75*G75)+(H76*G76)+(H77*G77)</f>
        <v>0</v>
      </c>
      <c r="I78" s="259">
        <f>SUM(I70:I77)</f>
        <v>0</v>
      </c>
      <c r="J78" s="260">
        <f>+J70</f>
        <v>890.84</v>
      </c>
      <c r="K78" s="131"/>
      <c r="L78" s="130"/>
      <c r="M78" s="57"/>
    </row>
    <row r="79" spans="1:13" ht="51" customHeight="1" x14ac:dyDescent="0.25">
      <c r="B79" s="110" t="s">
        <v>446</v>
      </c>
      <c r="C79" s="286"/>
      <c r="D79" s="286"/>
      <c r="E79" s="286"/>
      <c r="F79" s="286"/>
      <c r="G79" s="286"/>
      <c r="H79" s="286"/>
      <c r="I79" s="287"/>
      <c r="J79" s="287"/>
      <c r="K79" s="287"/>
      <c r="L79" s="286"/>
      <c r="M79" s="54"/>
    </row>
    <row r="80" spans="1:13" ht="15.75" x14ac:dyDescent="0.25">
      <c r="B80" s="111" t="s">
        <v>447</v>
      </c>
      <c r="C80" s="17"/>
      <c r="D80" s="19"/>
      <c r="E80" s="19"/>
      <c r="F80" s="19"/>
      <c r="G80" s="147">
        <f>D80</f>
        <v>0</v>
      </c>
      <c r="H80" s="143"/>
      <c r="I80" s="192"/>
      <c r="J80" s="192"/>
      <c r="K80" s="192"/>
      <c r="L80" s="129"/>
      <c r="M80" s="55"/>
    </row>
    <row r="81" spans="2:13" ht="15.75" x14ac:dyDescent="0.25">
      <c r="B81" s="111" t="s">
        <v>448</v>
      </c>
      <c r="C81" s="17"/>
      <c r="D81" s="19"/>
      <c r="E81" s="19"/>
      <c r="F81" s="19"/>
      <c r="G81" s="147">
        <f t="shared" ref="G81:G87" si="13">D81</f>
        <v>0</v>
      </c>
      <c r="H81" s="143"/>
      <c r="I81" s="192"/>
      <c r="J81" s="192"/>
      <c r="K81" s="192"/>
      <c r="L81" s="129"/>
      <c r="M81" s="55"/>
    </row>
    <row r="82" spans="2:13" ht="15.75" x14ac:dyDescent="0.25">
      <c r="B82" s="111" t="s">
        <v>449</v>
      </c>
      <c r="C82" s="17"/>
      <c r="D82" s="19"/>
      <c r="E82" s="19"/>
      <c r="F82" s="19"/>
      <c r="G82" s="147">
        <f t="shared" si="13"/>
        <v>0</v>
      </c>
      <c r="H82" s="143"/>
      <c r="I82" s="192"/>
      <c r="J82" s="192"/>
      <c r="K82" s="192"/>
      <c r="L82" s="129"/>
      <c r="M82" s="55"/>
    </row>
    <row r="83" spans="2:13" ht="15.75" x14ac:dyDescent="0.25">
      <c r="B83" s="111" t="s">
        <v>450</v>
      </c>
      <c r="C83" s="17"/>
      <c r="D83" s="19"/>
      <c r="E83" s="19"/>
      <c r="F83" s="19"/>
      <c r="G83" s="147">
        <f t="shared" si="13"/>
        <v>0</v>
      </c>
      <c r="H83" s="143"/>
      <c r="I83" s="192"/>
      <c r="J83" s="192"/>
      <c r="K83" s="192"/>
      <c r="L83" s="129"/>
      <c r="M83" s="55"/>
    </row>
    <row r="84" spans="2:13" ht="15.75" x14ac:dyDescent="0.25">
      <c r="B84" s="111" t="s">
        <v>451</v>
      </c>
      <c r="C84" s="17"/>
      <c r="D84" s="19"/>
      <c r="E84" s="19"/>
      <c r="F84" s="19"/>
      <c r="G84" s="147">
        <f t="shared" si="13"/>
        <v>0</v>
      </c>
      <c r="H84" s="143"/>
      <c r="I84" s="192"/>
      <c r="J84" s="192"/>
      <c r="K84" s="192"/>
      <c r="L84" s="129"/>
      <c r="M84" s="55"/>
    </row>
    <row r="85" spans="2:13" ht="15.75" x14ac:dyDescent="0.25">
      <c r="B85" s="111" t="s">
        <v>452</v>
      </c>
      <c r="C85" s="17"/>
      <c r="D85" s="19"/>
      <c r="E85" s="19"/>
      <c r="F85" s="19"/>
      <c r="G85" s="147">
        <f t="shared" si="13"/>
        <v>0</v>
      </c>
      <c r="H85" s="143"/>
      <c r="I85" s="192"/>
      <c r="J85" s="192"/>
      <c r="K85" s="192"/>
      <c r="L85" s="129"/>
      <c r="M85" s="55"/>
    </row>
    <row r="86" spans="2:13" ht="15.75" x14ac:dyDescent="0.25">
      <c r="B86" s="111" t="s">
        <v>453</v>
      </c>
      <c r="C86" s="50"/>
      <c r="D86" s="20"/>
      <c r="E86" s="20"/>
      <c r="F86" s="20"/>
      <c r="G86" s="147">
        <f t="shared" si="13"/>
        <v>0</v>
      </c>
      <c r="H86" s="144"/>
      <c r="I86" s="193"/>
      <c r="J86" s="193"/>
      <c r="K86" s="193"/>
      <c r="L86" s="130"/>
      <c r="M86" s="55"/>
    </row>
    <row r="87" spans="2:13" ht="15.75" x14ac:dyDescent="0.25">
      <c r="B87" s="111" t="s">
        <v>454</v>
      </c>
      <c r="C87" s="50"/>
      <c r="D87" s="20"/>
      <c r="E87" s="20"/>
      <c r="F87" s="20"/>
      <c r="G87" s="147">
        <f t="shared" si="13"/>
        <v>0</v>
      </c>
      <c r="H87" s="144"/>
      <c r="I87" s="193"/>
      <c r="J87" s="193"/>
      <c r="K87" s="193"/>
      <c r="L87" s="130"/>
      <c r="M87" s="55"/>
    </row>
    <row r="88" spans="2:13" ht="15.75" x14ac:dyDescent="0.25">
      <c r="C88" s="112" t="s">
        <v>455</v>
      </c>
      <c r="D88" s="21">
        <f>SUM(D80:D87)</f>
        <v>0</v>
      </c>
      <c r="E88" s="21">
        <f t="shared" ref="E88:G88" si="14">SUM(E80:E87)</f>
        <v>0</v>
      </c>
      <c r="F88" s="21">
        <f t="shared" si="14"/>
        <v>0</v>
      </c>
      <c r="G88" s="21">
        <f t="shared" si="14"/>
        <v>0</v>
      </c>
      <c r="H88" s="131">
        <f>(H80*G80)+(H81*G81)+(H82*G82)+(H83*G83)+(H84*G84)+(H85*G85)+(H86*G86)+(H87*G87)</f>
        <v>0</v>
      </c>
      <c r="I88" s="131">
        <f>SUM(I80:I87)</f>
        <v>0</v>
      </c>
      <c r="J88" s="131"/>
      <c r="K88" s="131"/>
      <c r="L88" s="130"/>
      <c r="M88" s="57"/>
    </row>
    <row r="89" spans="2:13" ht="15.75" customHeight="1" x14ac:dyDescent="0.25">
      <c r="B89" s="7"/>
      <c r="C89" s="11"/>
      <c r="D89" s="26"/>
      <c r="E89" s="26"/>
      <c r="F89" s="26"/>
      <c r="G89" s="26"/>
      <c r="H89" s="26"/>
      <c r="I89" s="26"/>
      <c r="J89" s="26"/>
      <c r="K89" s="26"/>
      <c r="L89" s="11"/>
      <c r="M89" s="4"/>
    </row>
    <row r="90" spans="2:13" ht="51" customHeight="1" x14ac:dyDescent="0.25">
      <c r="B90" s="112" t="s">
        <v>456</v>
      </c>
      <c r="C90" s="299" t="s">
        <v>649</v>
      </c>
      <c r="D90" s="299"/>
      <c r="E90" s="299"/>
      <c r="F90" s="299"/>
      <c r="G90" s="299"/>
      <c r="H90" s="299"/>
      <c r="I90" s="298"/>
      <c r="J90" s="298"/>
      <c r="K90" s="298"/>
      <c r="L90" s="299"/>
      <c r="M90" s="18"/>
    </row>
    <row r="91" spans="2:13" ht="51" customHeight="1" x14ac:dyDescent="0.25">
      <c r="B91" s="110" t="s">
        <v>458</v>
      </c>
      <c r="C91" s="285" t="s">
        <v>650</v>
      </c>
      <c r="D91" s="286"/>
      <c r="E91" s="286"/>
      <c r="F91" s="286"/>
      <c r="G91" s="286"/>
      <c r="H91" s="286"/>
      <c r="I91" s="287"/>
      <c r="J91" s="287"/>
      <c r="K91" s="287"/>
      <c r="L91" s="286"/>
      <c r="M91" s="54"/>
    </row>
    <row r="92" spans="2:13" ht="173.25" x14ac:dyDescent="0.25">
      <c r="B92" s="111" t="s">
        <v>459</v>
      </c>
      <c r="C92" s="227" t="s">
        <v>651</v>
      </c>
      <c r="D92" s="234">
        <f>7000</f>
        <v>7000</v>
      </c>
      <c r="E92" s="234"/>
      <c r="F92" s="243">
        <f t="shared" ref="F92:F95" si="15">SUM(D92:E92)</f>
        <v>7000</v>
      </c>
      <c r="G92" s="147">
        <f>+D92+E92</f>
        <v>7000</v>
      </c>
      <c r="H92" s="143"/>
      <c r="I92" s="192"/>
      <c r="J92" s="192"/>
      <c r="K92" s="192"/>
      <c r="L92" s="129"/>
      <c r="M92" s="55"/>
    </row>
    <row r="93" spans="2:13" ht="141.75" x14ac:dyDescent="0.25">
      <c r="B93" s="111" t="s">
        <v>460</v>
      </c>
      <c r="C93" s="227" t="s">
        <v>652</v>
      </c>
      <c r="D93" s="234">
        <f>4500</f>
        <v>4500</v>
      </c>
      <c r="E93" s="234"/>
      <c r="F93" s="243">
        <f t="shared" si="15"/>
        <v>4500</v>
      </c>
      <c r="G93" s="147">
        <f t="shared" ref="G93:G100" si="16">+D93+E93</f>
        <v>4500</v>
      </c>
      <c r="H93" s="143"/>
      <c r="I93" s="192"/>
      <c r="J93" s="192"/>
      <c r="K93" s="192"/>
      <c r="L93" s="129"/>
      <c r="M93" s="55"/>
    </row>
    <row r="94" spans="2:13" ht="157.5" x14ac:dyDescent="0.25">
      <c r="B94" s="111" t="s">
        <v>461</v>
      </c>
      <c r="C94" s="229" t="s">
        <v>653</v>
      </c>
      <c r="D94" s="230">
        <v>10000</v>
      </c>
      <c r="E94" s="230"/>
      <c r="F94" s="243">
        <f t="shared" si="15"/>
        <v>10000</v>
      </c>
      <c r="G94" s="147">
        <f t="shared" si="16"/>
        <v>10000</v>
      </c>
      <c r="H94" s="143"/>
      <c r="I94" s="192"/>
      <c r="J94" s="192"/>
      <c r="K94" s="192"/>
      <c r="L94" s="129"/>
      <c r="M94" s="55"/>
    </row>
    <row r="95" spans="2:13" ht="110.25" x14ac:dyDescent="0.25">
      <c r="B95" s="111" t="s">
        <v>462</v>
      </c>
      <c r="C95" s="229" t="s">
        <v>654</v>
      </c>
      <c r="D95" s="230">
        <v>15000</v>
      </c>
      <c r="E95" s="230">
        <v>30000</v>
      </c>
      <c r="F95" s="243">
        <f t="shared" si="15"/>
        <v>45000</v>
      </c>
      <c r="G95" s="147">
        <f t="shared" si="16"/>
        <v>45000</v>
      </c>
      <c r="H95" s="143"/>
      <c r="I95" s="192"/>
      <c r="J95" s="192"/>
      <c r="K95" s="192"/>
      <c r="L95" s="129"/>
      <c r="M95" s="55"/>
    </row>
    <row r="96" spans="2:13" ht="15.75" x14ac:dyDescent="0.25">
      <c r="B96" s="111" t="s">
        <v>463</v>
      </c>
      <c r="C96" s="17"/>
      <c r="D96" s="19"/>
      <c r="E96" s="19"/>
      <c r="F96" s="19"/>
      <c r="G96" s="147">
        <f t="shared" si="16"/>
        <v>0</v>
      </c>
      <c r="H96" s="143"/>
      <c r="I96" s="192"/>
      <c r="J96" s="192"/>
      <c r="K96" s="192"/>
      <c r="L96" s="129"/>
      <c r="M96" s="55"/>
    </row>
    <row r="97" spans="2:13" ht="15.75" x14ac:dyDescent="0.25">
      <c r="B97" s="111" t="s">
        <v>464</v>
      </c>
      <c r="C97" s="17"/>
      <c r="D97" s="19"/>
      <c r="E97" s="19"/>
      <c r="F97" s="19"/>
      <c r="G97" s="147">
        <f t="shared" si="16"/>
        <v>0</v>
      </c>
      <c r="H97" s="143"/>
      <c r="I97" s="192"/>
      <c r="J97" s="192"/>
      <c r="K97" s="192"/>
      <c r="L97" s="129"/>
      <c r="M97" s="55"/>
    </row>
    <row r="98" spans="2:13" ht="15.75" x14ac:dyDescent="0.25">
      <c r="B98" s="111" t="s">
        <v>465</v>
      </c>
      <c r="C98" s="50"/>
      <c r="D98" s="20"/>
      <c r="E98" s="20"/>
      <c r="F98" s="20"/>
      <c r="G98" s="147">
        <f t="shared" si="16"/>
        <v>0</v>
      </c>
      <c r="H98" s="144"/>
      <c r="I98" s="193"/>
      <c r="J98" s="193"/>
      <c r="K98" s="193"/>
      <c r="L98" s="130"/>
      <c r="M98" s="55"/>
    </row>
    <row r="99" spans="2:13" ht="15.75" x14ac:dyDescent="0.25">
      <c r="B99" s="111" t="s">
        <v>466</v>
      </c>
      <c r="C99" s="50"/>
      <c r="D99" s="20"/>
      <c r="E99" s="20"/>
      <c r="F99" s="20"/>
      <c r="G99" s="147">
        <f t="shared" si="16"/>
        <v>0</v>
      </c>
      <c r="H99" s="144"/>
      <c r="I99" s="193"/>
      <c r="J99" s="193"/>
      <c r="K99" s="193"/>
      <c r="L99" s="130"/>
      <c r="M99" s="55"/>
    </row>
    <row r="100" spans="2:13" ht="15.75" x14ac:dyDescent="0.25">
      <c r="C100" s="112" t="s">
        <v>467</v>
      </c>
      <c r="D100" s="21">
        <f>SUM(D92:D99)</f>
        <v>36500</v>
      </c>
      <c r="E100" s="21">
        <f t="shared" ref="E100:F100" si="17">SUM(E92:E99)</f>
        <v>30000</v>
      </c>
      <c r="F100" s="21">
        <f t="shared" si="17"/>
        <v>66500</v>
      </c>
      <c r="G100" s="147">
        <f t="shared" si="16"/>
        <v>66500</v>
      </c>
      <c r="H100" s="131">
        <f>(H92*G92)+(H93*G93)+(H94*G94)+(H95*G95)+(H96*G96)+(H97*G97)+(H98*G98)+(H99*G99)</f>
        <v>0</v>
      </c>
      <c r="I100" s="131">
        <f>SUM(I92:I99)</f>
        <v>0</v>
      </c>
      <c r="J100" s="131"/>
      <c r="K100" s="131"/>
      <c r="L100" s="130"/>
      <c r="M100" s="57"/>
    </row>
    <row r="101" spans="2:13" ht="51" customHeight="1" x14ac:dyDescent="0.25">
      <c r="B101" s="110" t="s">
        <v>468</v>
      </c>
      <c r="C101" s="285" t="s">
        <v>655</v>
      </c>
      <c r="D101" s="286"/>
      <c r="E101" s="286"/>
      <c r="F101" s="286"/>
      <c r="G101" s="286"/>
      <c r="H101" s="286"/>
      <c r="I101" s="287"/>
      <c r="J101" s="287"/>
      <c r="K101" s="287"/>
      <c r="L101" s="286"/>
      <c r="M101" s="54"/>
    </row>
    <row r="102" spans="2:13" ht="78.75" x14ac:dyDescent="0.25">
      <c r="B102" s="111" t="s">
        <v>469</v>
      </c>
      <c r="C102" s="244" t="s">
        <v>656</v>
      </c>
      <c r="D102" s="234">
        <v>5000</v>
      </c>
      <c r="E102" s="234"/>
      <c r="F102" s="243"/>
      <c r="G102" s="147">
        <f>+D102+E102</f>
        <v>5000</v>
      </c>
      <c r="H102" s="143"/>
      <c r="I102" s="192"/>
      <c r="J102" s="192"/>
      <c r="K102" s="192"/>
      <c r="L102" s="129"/>
      <c r="M102" s="55"/>
    </row>
    <row r="103" spans="2:13" ht="236.25" x14ac:dyDescent="0.25">
      <c r="B103" s="111" t="s">
        <v>470</v>
      </c>
      <c r="C103" s="227" t="s">
        <v>657</v>
      </c>
      <c r="D103" s="234">
        <f>2000</f>
        <v>2000</v>
      </c>
      <c r="E103" s="234"/>
      <c r="F103" s="243"/>
      <c r="G103" s="147">
        <f t="shared" ref="G103:G109" si="18">D103</f>
        <v>2000</v>
      </c>
      <c r="H103" s="143"/>
      <c r="I103" s="192"/>
      <c r="J103" s="192"/>
      <c r="K103" s="192"/>
      <c r="L103" s="129"/>
      <c r="M103" s="55"/>
    </row>
    <row r="104" spans="2:13" ht="173.25" x14ac:dyDescent="0.25">
      <c r="B104" s="111" t="s">
        <v>471</v>
      </c>
      <c r="C104" s="245" t="s">
        <v>658</v>
      </c>
      <c r="D104" s="234">
        <f>6000</f>
        <v>6000</v>
      </c>
      <c r="E104" s="234"/>
      <c r="F104" s="243"/>
      <c r="G104" s="147">
        <f t="shared" si="18"/>
        <v>6000</v>
      </c>
      <c r="H104" s="143"/>
      <c r="I104" s="192"/>
      <c r="J104" s="192"/>
      <c r="K104" s="192"/>
      <c r="L104" s="129"/>
      <c r="M104" s="55"/>
    </row>
    <row r="105" spans="2:13" ht="141.75" x14ac:dyDescent="0.25">
      <c r="B105" s="111" t="s">
        <v>472</v>
      </c>
      <c r="C105" s="229" t="s">
        <v>659</v>
      </c>
      <c r="D105" s="234">
        <v>15000</v>
      </c>
      <c r="E105" s="234"/>
      <c r="F105" s="243"/>
      <c r="G105" s="147">
        <f t="shared" si="18"/>
        <v>15000</v>
      </c>
      <c r="H105" s="143"/>
      <c r="I105" s="192"/>
      <c r="J105" s="192"/>
      <c r="K105" s="192"/>
      <c r="L105" s="129"/>
      <c r="M105" s="55"/>
    </row>
    <row r="106" spans="2:13" ht="141.75" x14ac:dyDescent="0.25">
      <c r="B106" s="111" t="s">
        <v>473</v>
      </c>
      <c r="C106" s="246" t="s">
        <v>660</v>
      </c>
      <c r="D106" s="230">
        <v>54000</v>
      </c>
      <c r="E106" s="241"/>
      <c r="F106" s="243"/>
      <c r="G106" s="147">
        <f t="shared" si="18"/>
        <v>54000</v>
      </c>
      <c r="H106" s="143"/>
      <c r="I106" s="192"/>
      <c r="J106" s="192"/>
      <c r="K106" s="192"/>
      <c r="L106" s="129"/>
      <c r="M106" s="55"/>
    </row>
    <row r="107" spans="2:13" ht="126" x14ac:dyDescent="0.25">
      <c r="B107" s="111" t="s">
        <v>474</v>
      </c>
      <c r="C107" s="246" t="s">
        <v>661</v>
      </c>
      <c r="D107" s="230">
        <v>5000</v>
      </c>
      <c r="E107" s="247"/>
      <c r="F107" s="243"/>
      <c r="G107" s="147">
        <f t="shared" si="18"/>
        <v>5000</v>
      </c>
      <c r="H107" s="143"/>
      <c r="I107" s="192"/>
      <c r="J107" s="192"/>
      <c r="K107" s="192"/>
      <c r="L107" s="129"/>
      <c r="M107" s="55"/>
    </row>
    <row r="108" spans="2:13" ht="15.75" x14ac:dyDescent="0.25">
      <c r="B108" s="111" t="s">
        <v>475</v>
      </c>
      <c r="C108" s="50"/>
      <c r="D108" s="20"/>
      <c r="E108" s="20"/>
      <c r="F108" s="20"/>
      <c r="G108" s="147">
        <f t="shared" si="18"/>
        <v>0</v>
      </c>
      <c r="H108" s="144"/>
      <c r="I108" s="193"/>
      <c r="J108" s="193"/>
      <c r="K108" s="193"/>
      <c r="L108" s="130"/>
      <c r="M108" s="55"/>
    </row>
    <row r="109" spans="2:13" ht="15.75" x14ac:dyDescent="0.25">
      <c r="B109" s="111" t="s">
        <v>476</v>
      </c>
      <c r="C109" s="50"/>
      <c r="D109" s="20"/>
      <c r="E109" s="20"/>
      <c r="F109" s="20"/>
      <c r="G109" s="147">
        <f t="shared" si="18"/>
        <v>0</v>
      </c>
      <c r="H109" s="144"/>
      <c r="I109" s="193"/>
      <c r="J109" s="193"/>
      <c r="K109" s="193"/>
      <c r="L109" s="130"/>
      <c r="M109" s="55"/>
    </row>
    <row r="110" spans="2:13" ht="15.75" x14ac:dyDescent="0.25">
      <c r="C110" s="112" t="s">
        <v>477</v>
      </c>
      <c r="D110" s="24">
        <f>SUM(D102:D109)</f>
        <v>87000</v>
      </c>
      <c r="E110" s="24">
        <f t="shared" ref="E110:G110" si="19">SUM(E102:E109)</f>
        <v>0</v>
      </c>
      <c r="F110" s="24">
        <f t="shared" si="19"/>
        <v>0</v>
      </c>
      <c r="G110" s="24">
        <f t="shared" si="19"/>
        <v>87000</v>
      </c>
      <c r="H110" s="131">
        <f>(H102*G102)+(H103*G103)+(H104*G104)+(H105*G105)+(H106*G106)+(H107*G107)+(H108*G108)+(H109*G109)</f>
        <v>0</v>
      </c>
      <c r="I110" s="131">
        <f>SUM(I102:I109)</f>
        <v>0</v>
      </c>
      <c r="J110" s="131"/>
      <c r="K110" s="131"/>
      <c r="L110" s="130"/>
      <c r="M110" s="57"/>
    </row>
    <row r="111" spans="2:13" ht="51" customHeight="1" x14ac:dyDescent="0.25">
      <c r="B111" s="112" t="s">
        <v>478</v>
      </c>
      <c r="C111" s="285" t="s">
        <v>662</v>
      </c>
      <c r="D111" s="286"/>
      <c r="E111" s="286"/>
      <c r="F111" s="286"/>
      <c r="G111" s="286"/>
      <c r="H111" s="286"/>
      <c r="I111" s="287"/>
      <c r="J111" s="287"/>
      <c r="K111" s="287"/>
      <c r="L111" s="286"/>
      <c r="M111" s="54"/>
    </row>
    <row r="112" spans="2:13" ht="141.75" x14ac:dyDescent="0.25">
      <c r="B112" s="111" t="s">
        <v>479</v>
      </c>
      <c r="C112" s="227" t="s">
        <v>663</v>
      </c>
      <c r="D112" s="234">
        <f>10000</f>
        <v>10000</v>
      </c>
      <c r="E112" s="234"/>
      <c r="F112" s="243"/>
      <c r="G112" s="147">
        <f>D112</f>
        <v>10000</v>
      </c>
      <c r="H112" s="143"/>
      <c r="I112" s="192"/>
      <c r="J112" s="192"/>
      <c r="K112" s="192"/>
      <c r="L112" s="129"/>
      <c r="M112" s="55"/>
    </row>
    <row r="113" spans="2:13" ht="141.75" x14ac:dyDescent="0.25">
      <c r="B113" s="111" t="s">
        <v>480</v>
      </c>
      <c r="C113" s="227" t="s">
        <v>664</v>
      </c>
      <c r="D113" s="234">
        <v>10000</v>
      </c>
      <c r="E113" s="234"/>
      <c r="F113" s="243"/>
      <c r="G113" s="147">
        <f t="shared" ref="G113:G119" si="20">D113</f>
        <v>10000</v>
      </c>
      <c r="H113" s="143"/>
      <c r="I113" s="192"/>
      <c r="J113" s="192"/>
      <c r="K113" s="192"/>
      <c r="L113" s="129"/>
      <c r="M113" s="55"/>
    </row>
    <row r="114" spans="2:13" ht="157.5" x14ac:dyDescent="0.25">
      <c r="B114" s="111" t="s">
        <v>481</v>
      </c>
      <c r="C114" s="227" t="s">
        <v>665</v>
      </c>
      <c r="D114" s="230">
        <v>10000</v>
      </c>
      <c r="E114" s="234"/>
      <c r="F114" s="243"/>
      <c r="G114" s="147">
        <f t="shared" si="20"/>
        <v>10000</v>
      </c>
      <c r="H114" s="143"/>
      <c r="I114" s="192"/>
      <c r="J114" s="192"/>
      <c r="K114" s="192"/>
      <c r="L114" s="129"/>
      <c r="M114" s="55"/>
    </row>
    <row r="115" spans="2:13" ht="126" x14ac:dyDescent="0.25">
      <c r="B115" s="111" t="s">
        <v>482</v>
      </c>
      <c r="C115" s="227" t="s">
        <v>666</v>
      </c>
      <c r="D115" s="234">
        <f>5000</f>
        <v>5000</v>
      </c>
      <c r="E115" s="234"/>
      <c r="F115" s="243"/>
      <c r="G115" s="147">
        <f t="shared" si="20"/>
        <v>5000</v>
      </c>
      <c r="H115" s="143"/>
      <c r="I115" s="192"/>
      <c r="J115" s="192"/>
      <c r="K115" s="192"/>
      <c r="L115" s="129"/>
      <c r="M115" s="55"/>
    </row>
    <row r="116" spans="2:13" ht="63" x14ac:dyDescent="0.25">
      <c r="B116" s="111" t="s">
        <v>483</v>
      </c>
      <c r="C116" s="231" t="s">
        <v>667</v>
      </c>
      <c r="D116" s="230">
        <v>9000</v>
      </c>
      <c r="E116" s="234"/>
      <c r="F116" s="243"/>
      <c r="G116" s="147">
        <f t="shared" si="20"/>
        <v>9000</v>
      </c>
      <c r="H116" s="143"/>
      <c r="I116" s="192"/>
      <c r="J116" s="192"/>
      <c r="K116" s="192"/>
      <c r="L116" s="129"/>
      <c r="M116" s="55"/>
    </row>
    <row r="117" spans="2:13" ht="126" x14ac:dyDescent="0.25">
      <c r="B117" s="111" t="s">
        <v>484</v>
      </c>
      <c r="C117" s="229" t="s">
        <v>668</v>
      </c>
      <c r="D117" s="230">
        <v>9000</v>
      </c>
      <c r="E117" s="234"/>
      <c r="F117" s="243"/>
      <c r="G117" s="147">
        <f t="shared" si="20"/>
        <v>9000</v>
      </c>
      <c r="H117" s="143"/>
      <c r="I117" s="192"/>
      <c r="J117" s="192"/>
      <c r="K117" s="192"/>
      <c r="L117" s="129"/>
      <c r="M117" s="55"/>
    </row>
    <row r="118" spans="2:13" ht="15.75" x14ac:dyDescent="0.25">
      <c r="B118" s="111" t="s">
        <v>485</v>
      </c>
      <c r="C118" s="50"/>
      <c r="D118" s="20"/>
      <c r="E118" s="20"/>
      <c r="F118" s="20"/>
      <c r="G118" s="147">
        <f t="shared" si="20"/>
        <v>0</v>
      </c>
      <c r="H118" s="144"/>
      <c r="I118" s="193"/>
      <c r="J118" s="193"/>
      <c r="K118" s="193"/>
      <c r="L118" s="130"/>
      <c r="M118" s="55"/>
    </row>
    <row r="119" spans="2:13" ht="15.75" x14ac:dyDescent="0.25">
      <c r="B119" s="111" t="s">
        <v>486</v>
      </c>
      <c r="C119" s="50"/>
      <c r="D119" s="20"/>
      <c r="E119" s="20"/>
      <c r="F119" s="20"/>
      <c r="G119" s="147">
        <f t="shared" si="20"/>
        <v>0</v>
      </c>
      <c r="H119" s="144"/>
      <c r="I119" s="193"/>
      <c r="J119" s="193"/>
      <c r="K119" s="193"/>
      <c r="L119" s="130"/>
      <c r="M119" s="55"/>
    </row>
    <row r="120" spans="2:13" ht="15.75" x14ac:dyDescent="0.25">
      <c r="C120" s="112" t="s">
        <v>487</v>
      </c>
      <c r="D120" s="24">
        <f>SUM(D112:D119)</f>
        <v>53000</v>
      </c>
      <c r="E120" s="24">
        <f t="shared" ref="E120:G120" si="21">SUM(E112:E119)</f>
        <v>0</v>
      </c>
      <c r="F120" s="24">
        <f t="shared" si="21"/>
        <v>0</v>
      </c>
      <c r="G120" s="24">
        <f t="shared" si="21"/>
        <v>53000</v>
      </c>
      <c r="H120" s="131">
        <f>(H112*G112)+(H113*G113)+(H114*G114)+(H115*G115)+(H116*G116)+(H117*G117)+(H118*G118)+(H119*G119)</f>
        <v>0</v>
      </c>
      <c r="I120" s="131">
        <f>SUM(I112:I119)</f>
        <v>0</v>
      </c>
      <c r="J120" s="131"/>
      <c r="K120" s="131"/>
      <c r="L120" s="130"/>
      <c r="M120" s="57"/>
    </row>
    <row r="121" spans="2:13" ht="51" customHeight="1" x14ac:dyDescent="0.25">
      <c r="B121" s="112" t="s">
        <v>488</v>
      </c>
      <c r="C121" s="286"/>
      <c r="D121" s="286"/>
      <c r="E121" s="286"/>
      <c r="F121" s="286"/>
      <c r="G121" s="286"/>
      <c r="H121" s="286"/>
      <c r="I121" s="287"/>
      <c r="J121" s="287"/>
      <c r="K121" s="287"/>
      <c r="L121" s="286"/>
      <c r="M121" s="54"/>
    </row>
    <row r="122" spans="2:13" ht="15.75" x14ac:dyDescent="0.25">
      <c r="B122" s="111" t="s">
        <v>489</v>
      </c>
      <c r="C122" s="17"/>
      <c r="D122" s="19"/>
      <c r="E122" s="19"/>
      <c r="F122" s="19"/>
      <c r="G122" s="147">
        <f>D122</f>
        <v>0</v>
      </c>
      <c r="H122" s="143"/>
      <c r="I122" s="192"/>
      <c r="J122" s="192"/>
      <c r="K122" s="192"/>
      <c r="L122" s="129"/>
      <c r="M122" s="55"/>
    </row>
    <row r="123" spans="2:13" ht="15.75" x14ac:dyDescent="0.25">
      <c r="B123" s="111" t="s">
        <v>490</v>
      </c>
      <c r="C123" s="17"/>
      <c r="D123" s="19"/>
      <c r="E123" s="19"/>
      <c r="F123" s="19"/>
      <c r="G123" s="147">
        <f t="shared" ref="G123:G129" si="22">D123</f>
        <v>0</v>
      </c>
      <c r="H123" s="143"/>
      <c r="I123" s="192"/>
      <c r="J123" s="192"/>
      <c r="K123" s="192"/>
      <c r="L123" s="129"/>
      <c r="M123" s="55"/>
    </row>
    <row r="124" spans="2:13" ht="15.75" x14ac:dyDescent="0.25">
      <c r="B124" s="111" t="s">
        <v>491</v>
      </c>
      <c r="C124" s="17"/>
      <c r="D124" s="19"/>
      <c r="E124" s="19"/>
      <c r="F124" s="19"/>
      <c r="G124" s="147">
        <f t="shared" si="22"/>
        <v>0</v>
      </c>
      <c r="H124" s="143"/>
      <c r="I124" s="192"/>
      <c r="J124" s="192"/>
      <c r="K124" s="192"/>
      <c r="L124" s="129"/>
      <c r="M124" s="55"/>
    </row>
    <row r="125" spans="2:13" ht="15.75" x14ac:dyDescent="0.25">
      <c r="B125" s="111" t="s">
        <v>492</v>
      </c>
      <c r="C125" s="17"/>
      <c r="D125" s="19"/>
      <c r="E125" s="19"/>
      <c r="F125" s="19"/>
      <c r="G125" s="147">
        <f t="shared" si="22"/>
        <v>0</v>
      </c>
      <c r="H125" s="143"/>
      <c r="I125" s="192"/>
      <c r="J125" s="192"/>
      <c r="K125" s="192"/>
      <c r="L125" s="129"/>
      <c r="M125" s="55"/>
    </row>
    <row r="126" spans="2:13" ht="15.75" x14ac:dyDescent="0.25">
      <c r="B126" s="111" t="s">
        <v>493</v>
      </c>
      <c r="C126" s="17"/>
      <c r="D126" s="19"/>
      <c r="E126" s="19"/>
      <c r="F126" s="19"/>
      <c r="G126" s="147">
        <f t="shared" si="22"/>
        <v>0</v>
      </c>
      <c r="H126" s="143"/>
      <c r="I126" s="192"/>
      <c r="J126" s="192"/>
      <c r="K126" s="192"/>
      <c r="L126" s="129"/>
      <c r="M126" s="55"/>
    </row>
    <row r="127" spans="2:13" ht="15.75" x14ac:dyDescent="0.25">
      <c r="B127" s="111" t="s">
        <v>494</v>
      </c>
      <c r="C127" s="17"/>
      <c r="D127" s="19"/>
      <c r="E127" s="19"/>
      <c r="F127" s="19"/>
      <c r="G127" s="147">
        <f t="shared" si="22"/>
        <v>0</v>
      </c>
      <c r="H127" s="143"/>
      <c r="I127" s="192"/>
      <c r="J127" s="192"/>
      <c r="K127" s="192"/>
      <c r="L127" s="129"/>
      <c r="M127" s="55"/>
    </row>
    <row r="128" spans="2:13" ht="15.75" x14ac:dyDescent="0.25">
      <c r="B128" s="111" t="s">
        <v>495</v>
      </c>
      <c r="C128" s="50"/>
      <c r="D128" s="20"/>
      <c r="E128" s="20"/>
      <c r="F128" s="20"/>
      <c r="G128" s="147">
        <f t="shared" si="22"/>
        <v>0</v>
      </c>
      <c r="H128" s="144"/>
      <c r="I128" s="193"/>
      <c r="J128" s="193"/>
      <c r="K128" s="193"/>
      <c r="L128" s="130"/>
      <c r="M128" s="55"/>
    </row>
    <row r="129" spans="2:13" ht="15.75" x14ac:dyDescent="0.25">
      <c r="B129" s="111" t="s">
        <v>496</v>
      </c>
      <c r="C129" s="50"/>
      <c r="D129" s="20"/>
      <c r="E129" s="20"/>
      <c r="F129" s="20"/>
      <c r="G129" s="147">
        <f t="shared" si="22"/>
        <v>0</v>
      </c>
      <c r="H129" s="144"/>
      <c r="I129" s="193"/>
      <c r="J129" s="193"/>
      <c r="K129" s="193"/>
      <c r="L129" s="130"/>
      <c r="M129" s="55"/>
    </row>
    <row r="130" spans="2:13" ht="15.75" x14ac:dyDescent="0.25">
      <c r="C130" s="112" t="s">
        <v>497</v>
      </c>
      <c r="D130" s="21">
        <f>SUM(D122:D129)</f>
        <v>0</v>
      </c>
      <c r="E130" s="21">
        <f t="shared" ref="E130:G130" si="23">SUM(E122:E129)</f>
        <v>0</v>
      </c>
      <c r="F130" s="21">
        <f t="shared" si="23"/>
        <v>0</v>
      </c>
      <c r="G130" s="21">
        <f t="shared" si="23"/>
        <v>0</v>
      </c>
      <c r="H130" s="131">
        <f>(H122*G122)+(H123*G123)+(H124*G124)+(H125*G125)+(H126*G126)+(H127*G127)+(H128*G128)+(H129*G129)</f>
        <v>0</v>
      </c>
      <c r="I130" s="131">
        <f>SUM(I122:I129)</f>
        <v>0</v>
      </c>
      <c r="J130" s="131"/>
      <c r="K130" s="131"/>
      <c r="L130" s="130"/>
      <c r="M130" s="57"/>
    </row>
    <row r="131" spans="2:13" ht="15.75" customHeight="1" x14ac:dyDescent="0.25">
      <c r="B131" s="7"/>
      <c r="C131" s="11"/>
      <c r="D131" s="26"/>
      <c r="E131" s="26"/>
      <c r="F131" s="26"/>
      <c r="G131" s="26"/>
      <c r="H131" s="26"/>
      <c r="I131" s="26"/>
      <c r="J131" s="26"/>
      <c r="K131" s="26"/>
      <c r="L131" s="79"/>
      <c r="M131" s="4"/>
    </row>
    <row r="132" spans="2:13" ht="51" customHeight="1" x14ac:dyDescent="0.25">
      <c r="B132" s="112" t="s">
        <v>498</v>
      </c>
      <c r="C132" s="299"/>
      <c r="D132" s="299"/>
      <c r="E132" s="299"/>
      <c r="F132" s="299"/>
      <c r="G132" s="299"/>
      <c r="H132" s="299"/>
      <c r="I132" s="298"/>
      <c r="J132" s="298"/>
      <c r="K132" s="298"/>
      <c r="L132" s="299"/>
      <c r="M132" s="18"/>
    </row>
    <row r="133" spans="2:13" ht="51" customHeight="1" x14ac:dyDescent="0.25">
      <c r="B133" s="110" t="s">
        <v>499</v>
      </c>
      <c r="C133" s="286"/>
      <c r="D133" s="286"/>
      <c r="E133" s="286"/>
      <c r="F133" s="286"/>
      <c r="G133" s="286"/>
      <c r="H133" s="286"/>
      <c r="I133" s="287"/>
      <c r="J133" s="287"/>
      <c r="K133" s="287"/>
      <c r="L133" s="286"/>
      <c r="M133" s="54"/>
    </row>
    <row r="134" spans="2:13" ht="15.75" x14ac:dyDescent="0.25">
      <c r="B134" s="111" t="s">
        <v>500</v>
      </c>
      <c r="C134" s="17"/>
      <c r="D134" s="19"/>
      <c r="E134" s="19"/>
      <c r="F134" s="19"/>
      <c r="G134" s="147">
        <f>D134</f>
        <v>0</v>
      </c>
      <c r="H134" s="143"/>
      <c r="I134" s="192"/>
      <c r="J134" s="192"/>
      <c r="K134" s="192"/>
      <c r="L134" s="129"/>
      <c r="M134" s="55"/>
    </row>
    <row r="135" spans="2:13" ht="15.75" x14ac:dyDescent="0.25">
      <c r="B135" s="111" t="s">
        <v>501</v>
      </c>
      <c r="C135" s="17"/>
      <c r="D135" s="19"/>
      <c r="E135" s="19"/>
      <c r="F135" s="19"/>
      <c r="G135" s="147">
        <f t="shared" ref="G135:G141" si="24">D135</f>
        <v>0</v>
      </c>
      <c r="H135" s="143"/>
      <c r="I135" s="192"/>
      <c r="J135" s="192"/>
      <c r="K135" s="192"/>
      <c r="L135" s="129"/>
      <c r="M135" s="55"/>
    </row>
    <row r="136" spans="2:13" ht="15.75" x14ac:dyDescent="0.25">
      <c r="B136" s="111" t="s">
        <v>502</v>
      </c>
      <c r="C136" s="17"/>
      <c r="D136" s="19"/>
      <c r="E136" s="19"/>
      <c r="F136" s="19"/>
      <c r="G136" s="147">
        <f t="shared" si="24"/>
        <v>0</v>
      </c>
      <c r="H136" s="143"/>
      <c r="I136" s="192"/>
      <c r="J136" s="192"/>
      <c r="K136" s="192"/>
      <c r="L136" s="129"/>
      <c r="M136" s="55"/>
    </row>
    <row r="137" spans="2:13" ht="15.75" x14ac:dyDescent="0.25">
      <c r="B137" s="111" t="s">
        <v>503</v>
      </c>
      <c r="C137" s="17"/>
      <c r="D137" s="19"/>
      <c r="E137" s="19"/>
      <c r="F137" s="19"/>
      <c r="G137" s="147">
        <f t="shared" si="24"/>
        <v>0</v>
      </c>
      <c r="H137" s="143"/>
      <c r="I137" s="192"/>
      <c r="J137" s="192"/>
      <c r="K137" s="192"/>
      <c r="L137" s="129"/>
      <c r="M137" s="55"/>
    </row>
    <row r="138" spans="2:13" ht="15.75" x14ac:dyDescent="0.25">
      <c r="B138" s="111" t="s">
        <v>504</v>
      </c>
      <c r="C138" s="17"/>
      <c r="D138" s="19"/>
      <c r="E138" s="19"/>
      <c r="F138" s="19"/>
      <c r="G138" s="147">
        <f t="shared" si="24"/>
        <v>0</v>
      </c>
      <c r="H138" s="143"/>
      <c r="I138" s="192"/>
      <c r="J138" s="192"/>
      <c r="K138" s="192"/>
      <c r="L138" s="129"/>
      <c r="M138" s="55"/>
    </row>
    <row r="139" spans="2:13" ht="15.75" x14ac:dyDescent="0.25">
      <c r="B139" s="111" t="s">
        <v>505</v>
      </c>
      <c r="C139" s="17"/>
      <c r="D139" s="19"/>
      <c r="E139" s="19"/>
      <c r="F139" s="19"/>
      <c r="G139" s="147">
        <f t="shared" si="24"/>
        <v>0</v>
      </c>
      <c r="H139" s="143"/>
      <c r="I139" s="192"/>
      <c r="J139" s="192"/>
      <c r="K139" s="192"/>
      <c r="L139" s="129"/>
      <c r="M139" s="55"/>
    </row>
    <row r="140" spans="2:13" ht="15.75" x14ac:dyDescent="0.25">
      <c r="B140" s="111" t="s">
        <v>506</v>
      </c>
      <c r="C140" s="50"/>
      <c r="D140" s="20"/>
      <c r="E140" s="20"/>
      <c r="F140" s="20"/>
      <c r="G140" s="147">
        <f t="shared" si="24"/>
        <v>0</v>
      </c>
      <c r="H140" s="144"/>
      <c r="I140" s="193"/>
      <c r="J140" s="193"/>
      <c r="K140" s="193"/>
      <c r="L140" s="130"/>
      <c r="M140" s="55"/>
    </row>
    <row r="141" spans="2:13" ht="15.75" x14ac:dyDescent="0.25">
      <c r="B141" s="111" t="s">
        <v>507</v>
      </c>
      <c r="C141" s="50"/>
      <c r="D141" s="20"/>
      <c r="E141" s="20"/>
      <c r="F141" s="20"/>
      <c r="G141" s="147">
        <f t="shared" si="24"/>
        <v>0</v>
      </c>
      <c r="H141" s="144"/>
      <c r="I141" s="193"/>
      <c r="J141" s="193"/>
      <c r="K141" s="193"/>
      <c r="L141" s="130"/>
      <c r="M141" s="55"/>
    </row>
    <row r="142" spans="2:13" ht="15.75" x14ac:dyDescent="0.25">
      <c r="C142" s="112" t="s">
        <v>508</v>
      </c>
      <c r="D142" s="21">
        <f>SUM(D134:D141)</f>
        <v>0</v>
      </c>
      <c r="E142" s="21">
        <f t="shared" ref="E142:G142" si="25">SUM(E134:E141)</f>
        <v>0</v>
      </c>
      <c r="F142" s="21">
        <f t="shared" si="25"/>
        <v>0</v>
      </c>
      <c r="G142" s="24">
        <f t="shared" si="25"/>
        <v>0</v>
      </c>
      <c r="H142" s="131">
        <f>(H134*G134)+(H135*G135)+(H136*G136)+(H137*G137)+(H138*G138)+(H139*G139)+(H140*G140)+(H141*G141)</f>
        <v>0</v>
      </c>
      <c r="I142" s="131">
        <f>SUM(I134:I141)</f>
        <v>0</v>
      </c>
      <c r="J142" s="131"/>
      <c r="K142" s="131"/>
      <c r="L142" s="130"/>
      <c r="M142" s="57"/>
    </row>
    <row r="143" spans="2:13" ht="51" customHeight="1" x14ac:dyDescent="0.25">
      <c r="B143" s="110" t="s">
        <v>509</v>
      </c>
      <c r="C143" s="286"/>
      <c r="D143" s="286"/>
      <c r="E143" s="286"/>
      <c r="F143" s="286"/>
      <c r="G143" s="286"/>
      <c r="H143" s="286"/>
      <c r="I143" s="287"/>
      <c r="J143" s="287"/>
      <c r="K143" s="287"/>
      <c r="L143" s="286"/>
      <c r="M143" s="54"/>
    </row>
    <row r="144" spans="2:13" ht="15.75" x14ac:dyDescent="0.25">
      <c r="B144" s="111" t="s">
        <v>510</v>
      </c>
      <c r="C144" s="17"/>
      <c r="D144" s="19"/>
      <c r="E144" s="19"/>
      <c r="F144" s="19"/>
      <c r="G144" s="147">
        <f>D144</f>
        <v>0</v>
      </c>
      <c r="H144" s="143"/>
      <c r="I144" s="192"/>
      <c r="J144" s="192"/>
      <c r="K144" s="192"/>
      <c r="L144" s="129"/>
      <c r="M144" s="55"/>
    </row>
    <row r="145" spans="2:13" ht="15.75" x14ac:dyDescent="0.25">
      <c r="B145" s="111" t="s">
        <v>511</v>
      </c>
      <c r="C145" s="17"/>
      <c r="D145" s="19"/>
      <c r="E145" s="19"/>
      <c r="F145" s="19"/>
      <c r="G145" s="147">
        <f t="shared" ref="G145:G151" si="26">D145</f>
        <v>0</v>
      </c>
      <c r="H145" s="143"/>
      <c r="I145" s="192"/>
      <c r="J145" s="192"/>
      <c r="K145" s="192"/>
      <c r="L145" s="129"/>
      <c r="M145" s="55"/>
    </row>
    <row r="146" spans="2:13" ht="15.75" x14ac:dyDescent="0.25">
      <c r="B146" s="111" t="s">
        <v>512</v>
      </c>
      <c r="C146" s="17"/>
      <c r="D146" s="19"/>
      <c r="E146" s="19"/>
      <c r="F146" s="19"/>
      <c r="G146" s="147">
        <f t="shared" si="26"/>
        <v>0</v>
      </c>
      <c r="H146" s="143"/>
      <c r="I146" s="192"/>
      <c r="J146" s="192"/>
      <c r="K146" s="192"/>
      <c r="L146" s="129"/>
      <c r="M146" s="55"/>
    </row>
    <row r="147" spans="2:13" ht="15.75" x14ac:dyDescent="0.25">
      <c r="B147" s="111" t="s">
        <v>513</v>
      </c>
      <c r="C147" s="17"/>
      <c r="D147" s="19"/>
      <c r="E147" s="19"/>
      <c r="F147" s="19"/>
      <c r="G147" s="147">
        <f t="shared" si="26"/>
        <v>0</v>
      </c>
      <c r="H147" s="143"/>
      <c r="I147" s="192"/>
      <c r="J147" s="192"/>
      <c r="K147" s="192"/>
      <c r="L147" s="129"/>
      <c r="M147" s="55"/>
    </row>
    <row r="148" spans="2:13" ht="15.75" x14ac:dyDescent="0.25">
      <c r="B148" s="111" t="s">
        <v>514</v>
      </c>
      <c r="C148" s="17"/>
      <c r="D148" s="19"/>
      <c r="E148" s="19"/>
      <c r="F148" s="19"/>
      <c r="G148" s="147">
        <f t="shared" si="26"/>
        <v>0</v>
      </c>
      <c r="H148" s="143"/>
      <c r="I148" s="192"/>
      <c r="J148" s="192"/>
      <c r="K148" s="192"/>
      <c r="L148" s="129"/>
      <c r="M148" s="55"/>
    </row>
    <row r="149" spans="2:13" ht="15.75" x14ac:dyDescent="0.25">
      <c r="B149" s="111" t="s">
        <v>515</v>
      </c>
      <c r="C149" s="17"/>
      <c r="D149" s="19"/>
      <c r="E149" s="19"/>
      <c r="F149" s="19"/>
      <c r="G149" s="147">
        <f t="shared" si="26"/>
        <v>0</v>
      </c>
      <c r="H149" s="143"/>
      <c r="I149" s="192"/>
      <c r="J149" s="192"/>
      <c r="K149" s="192"/>
      <c r="L149" s="129"/>
      <c r="M149" s="55"/>
    </row>
    <row r="150" spans="2:13" ht="15.75" x14ac:dyDescent="0.25">
      <c r="B150" s="111" t="s">
        <v>516</v>
      </c>
      <c r="C150" s="50"/>
      <c r="D150" s="20"/>
      <c r="E150" s="20"/>
      <c r="F150" s="20"/>
      <c r="G150" s="147">
        <f>D150</f>
        <v>0</v>
      </c>
      <c r="H150" s="144"/>
      <c r="I150" s="193"/>
      <c r="J150" s="193"/>
      <c r="K150" s="193"/>
      <c r="L150" s="130"/>
      <c r="M150" s="55"/>
    </row>
    <row r="151" spans="2:13" ht="15.75" x14ac:dyDescent="0.25">
      <c r="B151" s="111" t="s">
        <v>517</v>
      </c>
      <c r="C151" s="50"/>
      <c r="D151" s="20"/>
      <c r="E151" s="20"/>
      <c r="F151" s="20"/>
      <c r="G151" s="147">
        <f t="shared" si="26"/>
        <v>0</v>
      </c>
      <c r="H151" s="144"/>
      <c r="I151" s="193"/>
      <c r="J151" s="193"/>
      <c r="K151" s="193"/>
      <c r="L151" s="130"/>
      <c r="M151" s="55"/>
    </row>
    <row r="152" spans="2:13" ht="15.75" x14ac:dyDescent="0.25">
      <c r="C152" s="112" t="s">
        <v>528</v>
      </c>
      <c r="D152" s="24">
        <f>SUM(D144:D151)</f>
        <v>0</v>
      </c>
      <c r="E152" s="24">
        <f t="shared" ref="E152:G152" si="27">SUM(E144:E151)</f>
        <v>0</v>
      </c>
      <c r="F152" s="24">
        <f t="shared" si="27"/>
        <v>0</v>
      </c>
      <c r="G152" s="24">
        <f t="shared" si="27"/>
        <v>0</v>
      </c>
      <c r="H152" s="131">
        <f>(H144*G144)+(H145*G145)+(H146*G146)+(H147*G147)+(H148*G148)+(H149*G149)+(H150*G150)+(H151*G151)</f>
        <v>0</v>
      </c>
      <c r="I152" s="131">
        <f>SUM(I144:I151)</f>
        <v>0</v>
      </c>
      <c r="J152" s="131"/>
      <c r="K152" s="131"/>
      <c r="L152" s="130"/>
      <c r="M152" s="57"/>
    </row>
    <row r="153" spans="2:13" ht="51" customHeight="1" x14ac:dyDescent="0.25">
      <c r="B153" s="110" t="s">
        <v>519</v>
      </c>
      <c r="C153" s="286"/>
      <c r="D153" s="286"/>
      <c r="E153" s="286"/>
      <c r="F153" s="286"/>
      <c r="G153" s="286"/>
      <c r="H153" s="286"/>
      <c r="I153" s="287"/>
      <c r="J153" s="287"/>
      <c r="K153" s="287"/>
      <c r="L153" s="286"/>
      <c r="M153" s="54"/>
    </row>
    <row r="154" spans="2:13" ht="15.75" x14ac:dyDescent="0.25">
      <c r="B154" s="111" t="s">
        <v>520</v>
      </c>
      <c r="C154" s="17"/>
      <c r="D154" s="19"/>
      <c r="E154" s="19"/>
      <c r="F154" s="19"/>
      <c r="G154" s="147">
        <f>D154</f>
        <v>0</v>
      </c>
      <c r="H154" s="143"/>
      <c r="I154" s="192"/>
      <c r="J154" s="192"/>
      <c r="K154" s="192"/>
      <c r="L154" s="129"/>
      <c r="M154" s="55"/>
    </row>
    <row r="155" spans="2:13" ht="15.75" x14ac:dyDescent="0.25">
      <c r="B155" s="111" t="s">
        <v>521</v>
      </c>
      <c r="C155" s="17"/>
      <c r="D155" s="19"/>
      <c r="E155" s="19"/>
      <c r="F155" s="19"/>
      <c r="G155" s="147">
        <f t="shared" ref="G155:G161" si="28">D155</f>
        <v>0</v>
      </c>
      <c r="H155" s="143"/>
      <c r="I155" s="192"/>
      <c r="J155" s="192"/>
      <c r="K155" s="192"/>
      <c r="L155" s="129"/>
      <c r="M155" s="55"/>
    </row>
    <row r="156" spans="2:13" ht="15.75" x14ac:dyDescent="0.25">
      <c r="B156" s="111" t="s">
        <v>522</v>
      </c>
      <c r="C156" s="17"/>
      <c r="D156" s="19"/>
      <c r="E156" s="19"/>
      <c r="F156" s="19"/>
      <c r="G156" s="147">
        <f t="shared" si="28"/>
        <v>0</v>
      </c>
      <c r="H156" s="143"/>
      <c r="I156" s="192"/>
      <c r="J156" s="192"/>
      <c r="K156" s="192"/>
      <c r="L156" s="129"/>
      <c r="M156" s="55"/>
    </row>
    <row r="157" spans="2:13" ht="15.75" x14ac:dyDescent="0.25">
      <c r="B157" s="111" t="s">
        <v>523</v>
      </c>
      <c r="C157" s="17"/>
      <c r="D157" s="19"/>
      <c r="E157" s="19"/>
      <c r="F157" s="19"/>
      <c r="G157" s="147">
        <f t="shared" si="28"/>
        <v>0</v>
      </c>
      <c r="H157" s="143"/>
      <c r="I157" s="192"/>
      <c r="J157" s="192"/>
      <c r="K157" s="192"/>
      <c r="L157" s="129"/>
      <c r="M157" s="55"/>
    </row>
    <row r="158" spans="2:13" ht="15.75" x14ac:dyDescent="0.25">
      <c r="B158" s="111" t="s">
        <v>524</v>
      </c>
      <c r="C158" s="17"/>
      <c r="D158" s="19"/>
      <c r="E158" s="19"/>
      <c r="F158" s="19"/>
      <c r="G158" s="147">
        <f t="shared" si="28"/>
        <v>0</v>
      </c>
      <c r="H158" s="143"/>
      <c r="I158" s="192"/>
      <c r="J158" s="192"/>
      <c r="K158" s="192"/>
      <c r="L158" s="129"/>
      <c r="M158" s="55"/>
    </row>
    <row r="159" spans="2:13" ht="15.75" x14ac:dyDescent="0.25">
      <c r="B159" s="111" t="s">
        <v>525</v>
      </c>
      <c r="C159" s="17"/>
      <c r="D159" s="19"/>
      <c r="E159" s="19"/>
      <c r="F159" s="19"/>
      <c r="G159" s="147">
        <f t="shared" si="28"/>
        <v>0</v>
      </c>
      <c r="H159" s="143"/>
      <c r="I159" s="192"/>
      <c r="J159" s="192"/>
      <c r="K159" s="192"/>
      <c r="L159" s="129"/>
      <c r="M159" s="55"/>
    </row>
    <row r="160" spans="2:13" ht="15.75" x14ac:dyDescent="0.25">
      <c r="B160" s="111" t="s">
        <v>526</v>
      </c>
      <c r="C160" s="50"/>
      <c r="D160" s="20"/>
      <c r="E160" s="20"/>
      <c r="F160" s="20"/>
      <c r="G160" s="147">
        <f t="shared" si="28"/>
        <v>0</v>
      </c>
      <c r="H160" s="144"/>
      <c r="I160" s="193"/>
      <c r="J160" s="193"/>
      <c r="K160" s="193"/>
      <c r="L160" s="130"/>
      <c r="M160" s="55"/>
    </row>
    <row r="161" spans="2:13" ht="15.75" x14ac:dyDescent="0.25">
      <c r="B161" s="111" t="s">
        <v>527</v>
      </c>
      <c r="C161" s="50"/>
      <c r="D161" s="20"/>
      <c r="E161" s="20"/>
      <c r="F161" s="20"/>
      <c r="G161" s="147">
        <f t="shared" si="28"/>
        <v>0</v>
      </c>
      <c r="H161" s="144"/>
      <c r="I161" s="193"/>
      <c r="J161" s="193"/>
      <c r="K161" s="193"/>
      <c r="L161" s="130"/>
      <c r="M161" s="55"/>
    </row>
    <row r="162" spans="2:13" ht="15.75" x14ac:dyDescent="0.25">
      <c r="C162" s="112" t="s">
        <v>518</v>
      </c>
      <c r="D162" s="24">
        <f>SUM(D154:D161)</f>
        <v>0</v>
      </c>
      <c r="E162" s="24">
        <f t="shared" ref="E162:G162" si="29">SUM(E154:E161)</f>
        <v>0</v>
      </c>
      <c r="F162" s="24">
        <f t="shared" si="29"/>
        <v>0</v>
      </c>
      <c r="G162" s="24">
        <f t="shared" si="29"/>
        <v>0</v>
      </c>
      <c r="H162" s="131">
        <f>(H154*G154)+(H155*G155)+(H156*G156)+(H157*G157)+(H158*G158)+(H159*G159)+(H160*G160)+(H161*G161)</f>
        <v>0</v>
      </c>
      <c r="I162" s="131">
        <f>SUM(I154:I161)</f>
        <v>0</v>
      </c>
      <c r="J162" s="131"/>
      <c r="K162" s="131"/>
      <c r="L162" s="130"/>
      <c r="M162" s="57"/>
    </row>
    <row r="163" spans="2:13" ht="51" customHeight="1" x14ac:dyDescent="0.25">
      <c r="B163" s="110" t="s">
        <v>529</v>
      </c>
      <c r="C163" s="286"/>
      <c r="D163" s="286"/>
      <c r="E163" s="286"/>
      <c r="F163" s="286"/>
      <c r="G163" s="286"/>
      <c r="H163" s="286"/>
      <c r="I163" s="287"/>
      <c r="J163" s="287"/>
      <c r="K163" s="287"/>
      <c r="L163" s="286"/>
      <c r="M163" s="54"/>
    </row>
    <row r="164" spans="2:13" ht="15.75" x14ac:dyDescent="0.25">
      <c r="B164" s="111" t="s">
        <v>530</v>
      </c>
      <c r="C164" s="17"/>
      <c r="D164" s="19"/>
      <c r="E164" s="19"/>
      <c r="F164" s="19"/>
      <c r="G164" s="147">
        <f>D164</f>
        <v>0</v>
      </c>
      <c r="H164" s="143"/>
      <c r="I164" s="192"/>
      <c r="J164" s="192"/>
      <c r="K164" s="192"/>
      <c r="L164" s="129"/>
      <c r="M164" s="55"/>
    </row>
    <row r="165" spans="2:13" ht="15.75" x14ac:dyDescent="0.25">
      <c r="B165" s="111" t="s">
        <v>531</v>
      </c>
      <c r="C165" s="17"/>
      <c r="D165" s="19"/>
      <c r="E165" s="19"/>
      <c r="F165" s="19"/>
      <c r="G165" s="147">
        <f t="shared" ref="G165:G171" si="30">D165</f>
        <v>0</v>
      </c>
      <c r="H165" s="143"/>
      <c r="I165" s="192"/>
      <c r="J165" s="192"/>
      <c r="K165" s="192"/>
      <c r="L165" s="129"/>
      <c r="M165" s="55"/>
    </row>
    <row r="166" spans="2:13" ht="15.75" x14ac:dyDescent="0.25">
      <c r="B166" s="111" t="s">
        <v>532</v>
      </c>
      <c r="C166" s="17"/>
      <c r="D166" s="19"/>
      <c r="E166" s="19"/>
      <c r="F166" s="19"/>
      <c r="G166" s="147">
        <f t="shared" si="30"/>
        <v>0</v>
      </c>
      <c r="H166" s="143"/>
      <c r="I166" s="192"/>
      <c r="J166" s="192"/>
      <c r="K166" s="192"/>
      <c r="L166" s="129"/>
      <c r="M166" s="55"/>
    </row>
    <row r="167" spans="2:13" ht="15.75" x14ac:dyDescent="0.25">
      <c r="B167" s="111" t="s">
        <v>533</v>
      </c>
      <c r="C167" s="17"/>
      <c r="D167" s="19"/>
      <c r="E167" s="19"/>
      <c r="F167" s="19"/>
      <c r="G167" s="147">
        <f t="shared" si="30"/>
        <v>0</v>
      </c>
      <c r="H167" s="143"/>
      <c r="I167" s="192"/>
      <c r="J167" s="192"/>
      <c r="K167" s="192"/>
      <c r="L167" s="129"/>
      <c r="M167" s="55"/>
    </row>
    <row r="168" spans="2:13" ht="15.75" x14ac:dyDescent="0.25">
      <c r="B168" s="111" t="s">
        <v>534</v>
      </c>
      <c r="C168" s="17"/>
      <c r="D168" s="19"/>
      <c r="E168" s="19"/>
      <c r="F168" s="19"/>
      <c r="G168" s="147">
        <f t="shared" si="30"/>
        <v>0</v>
      </c>
      <c r="H168" s="143"/>
      <c r="I168" s="192"/>
      <c r="J168" s="192"/>
      <c r="K168" s="192"/>
      <c r="L168" s="129"/>
      <c r="M168" s="55"/>
    </row>
    <row r="169" spans="2:13" ht="15.75" x14ac:dyDescent="0.25">
      <c r="B169" s="111" t="s">
        <v>535</v>
      </c>
      <c r="C169" s="17"/>
      <c r="D169" s="19"/>
      <c r="E169" s="19"/>
      <c r="F169" s="19"/>
      <c r="G169" s="147">
        <f t="shared" si="30"/>
        <v>0</v>
      </c>
      <c r="H169" s="143"/>
      <c r="I169" s="192"/>
      <c r="J169" s="192"/>
      <c r="K169" s="192"/>
      <c r="L169" s="129"/>
      <c r="M169" s="55"/>
    </row>
    <row r="170" spans="2:13" ht="15.75" x14ac:dyDescent="0.25">
      <c r="B170" s="111" t="s">
        <v>536</v>
      </c>
      <c r="C170" s="50"/>
      <c r="D170" s="20"/>
      <c r="E170" s="20"/>
      <c r="F170" s="20"/>
      <c r="G170" s="147">
        <f t="shared" si="30"/>
        <v>0</v>
      </c>
      <c r="H170" s="144"/>
      <c r="I170" s="193"/>
      <c r="J170" s="193"/>
      <c r="K170" s="193"/>
      <c r="L170" s="130"/>
      <c r="M170" s="55"/>
    </row>
    <row r="171" spans="2:13" ht="15.75" x14ac:dyDescent="0.25">
      <c r="B171" s="111" t="s">
        <v>537</v>
      </c>
      <c r="C171" s="50"/>
      <c r="D171" s="20"/>
      <c r="E171" s="20"/>
      <c r="F171" s="20"/>
      <c r="G171" s="147">
        <f t="shared" si="30"/>
        <v>0</v>
      </c>
      <c r="H171" s="144"/>
      <c r="I171" s="193"/>
      <c r="J171" s="193"/>
      <c r="K171" s="193"/>
      <c r="L171" s="130"/>
      <c r="M171" s="55"/>
    </row>
    <row r="172" spans="2:13" ht="15.75" x14ac:dyDescent="0.25">
      <c r="C172" s="112" t="s">
        <v>538</v>
      </c>
      <c r="D172" s="21">
        <f>SUM(D164:D171)</f>
        <v>0</v>
      </c>
      <c r="E172" s="21">
        <f t="shared" ref="E172:G172" si="31">SUM(E164:E171)</f>
        <v>0</v>
      </c>
      <c r="F172" s="21">
        <f t="shared" si="31"/>
        <v>0</v>
      </c>
      <c r="G172" s="21">
        <f t="shared" si="31"/>
        <v>0</v>
      </c>
      <c r="H172" s="131">
        <f>(H164*G164)+(H165*G165)+(H166*G166)+(H167*G167)+(H168*G168)+(H169*G169)+(H170*G170)+(H171*G171)</f>
        <v>0</v>
      </c>
      <c r="I172" s="131">
        <f>SUM(I164:I171)</f>
        <v>0</v>
      </c>
      <c r="J172" s="131"/>
      <c r="K172" s="131"/>
      <c r="L172" s="130"/>
      <c r="M172" s="57"/>
    </row>
    <row r="173" spans="2:13" ht="15.75" customHeight="1" x14ac:dyDescent="0.25">
      <c r="B173" s="7"/>
      <c r="C173" s="11"/>
      <c r="D173" s="26"/>
      <c r="E173" s="26"/>
      <c r="F173" s="26"/>
      <c r="G173" s="26"/>
      <c r="H173" s="26"/>
      <c r="I173" s="26"/>
      <c r="J173" s="26"/>
      <c r="K173" s="26"/>
      <c r="L173" s="11"/>
      <c r="M173" s="4"/>
    </row>
    <row r="174" spans="2:13" ht="15.75" customHeight="1" x14ac:dyDescent="0.25">
      <c r="B174" s="7"/>
      <c r="C174" s="11"/>
      <c r="D174" s="26"/>
      <c r="E174" s="26"/>
      <c r="F174" s="26"/>
      <c r="G174" s="26"/>
      <c r="H174" s="26"/>
      <c r="I174" s="26"/>
      <c r="J174" s="26"/>
      <c r="K174" s="26"/>
      <c r="L174" s="11"/>
      <c r="M174" s="4"/>
    </row>
    <row r="175" spans="2:13" ht="72.75" customHeight="1" x14ac:dyDescent="0.25">
      <c r="B175" s="112" t="s">
        <v>539</v>
      </c>
      <c r="C175" s="16"/>
      <c r="D175" s="248">
        <v>173893.59</v>
      </c>
      <c r="E175" s="249">
        <v>50000</v>
      </c>
      <c r="F175" s="250">
        <f>SUM(D175:E175)</f>
        <v>223893.59</v>
      </c>
      <c r="G175" s="132">
        <f>+D175+E175</f>
        <v>223893.59</v>
      </c>
      <c r="H175" s="258"/>
      <c r="I175" s="257">
        <v>17008</v>
      </c>
      <c r="J175" s="225">
        <v>16666.669999999998</v>
      </c>
      <c r="K175" s="226" t="s">
        <v>615</v>
      </c>
      <c r="L175" s="136"/>
      <c r="M175" s="57"/>
    </row>
    <row r="176" spans="2:13" ht="69.75" customHeight="1" x14ac:dyDescent="0.25">
      <c r="B176" s="112" t="s">
        <v>540</v>
      </c>
      <c r="C176" s="16"/>
      <c r="D176" s="251">
        <v>7545.94</v>
      </c>
      <c r="E176" s="251">
        <v>5000</v>
      </c>
      <c r="F176" s="250">
        <f>SUM(D176:E176)</f>
        <v>12545.939999999999</v>
      </c>
      <c r="G176" s="132">
        <f>+D176+E176</f>
        <v>12545.939999999999</v>
      </c>
      <c r="H176" s="145"/>
      <c r="I176" s="257"/>
      <c r="J176" s="225">
        <v>1691.23</v>
      </c>
      <c r="K176" s="226" t="s">
        <v>673</v>
      </c>
      <c r="L176" s="136"/>
      <c r="M176" s="57"/>
    </row>
    <row r="177" spans="2:13" ht="57" customHeight="1" x14ac:dyDescent="0.25">
      <c r="B177" s="112" t="s">
        <v>541</v>
      </c>
      <c r="C177" s="137"/>
      <c r="D177" s="251">
        <v>22337.11</v>
      </c>
      <c r="E177" s="251">
        <v>14212.8</v>
      </c>
      <c r="F177" s="250"/>
      <c r="G177" s="132">
        <f>+D177+E177</f>
        <v>36549.910000000003</v>
      </c>
      <c r="H177" s="145"/>
      <c r="I177" s="257"/>
      <c r="J177" s="225">
        <v>487.07</v>
      </c>
      <c r="K177" s="226" t="s">
        <v>614</v>
      </c>
      <c r="L177" s="136"/>
      <c r="M177" s="57"/>
    </row>
    <row r="178" spans="2:13" ht="65.25" customHeight="1" x14ac:dyDescent="0.25">
      <c r="B178" s="138" t="s">
        <v>542</v>
      </c>
      <c r="C178" s="16"/>
      <c r="D178" s="251">
        <v>14000</v>
      </c>
      <c r="E178" s="251"/>
      <c r="F178" s="250"/>
      <c r="G178" s="132">
        <f t="shared" ref="G178" si="32">D178</f>
        <v>14000</v>
      </c>
      <c r="H178" s="145"/>
      <c r="I178" s="33"/>
      <c r="J178" s="33"/>
      <c r="K178" s="33"/>
      <c r="L178" s="136"/>
      <c r="M178" s="57"/>
    </row>
    <row r="179" spans="2:13" ht="65.25" customHeight="1" x14ac:dyDescent="0.25">
      <c r="B179" s="138" t="s">
        <v>612</v>
      </c>
      <c r="C179" s="16"/>
      <c r="D179" s="252"/>
      <c r="E179" s="252">
        <f>SUM(E175:E178)</f>
        <v>69212.800000000003</v>
      </c>
      <c r="F179" s="252"/>
      <c r="G179" s="132"/>
      <c r="H179" s="145"/>
      <c r="I179" s="33"/>
      <c r="J179" s="33"/>
      <c r="K179" s="33"/>
      <c r="L179" s="136"/>
      <c r="M179" s="57"/>
    </row>
    <row r="180" spans="2:13" ht="42" customHeight="1" x14ac:dyDescent="0.25">
      <c r="B180" s="7"/>
      <c r="C180" s="139" t="s">
        <v>593</v>
      </c>
      <c r="D180" s="148">
        <f>+D175+D176+D177+D178+D179</f>
        <v>217776.64000000001</v>
      </c>
      <c r="E180" s="148">
        <f t="shared" ref="E180:F180" si="33">SUM(E175:E178)</f>
        <v>69212.800000000003</v>
      </c>
      <c r="F180" s="148">
        <f t="shared" si="33"/>
        <v>236439.53</v>
      </c>
      <c r="G180" s="148">
        <f>SUM(G175:G178)</f>
        <v>286989.44</v>
      </c>
      <c r="H180" s="131">
        <f>(H175*G175)+(H176*G176)+(H177*G177)+(H178*G178)+(H179*G179)</f>
        <v>0</v>
      </c>
      <c r="I180" s="131">
        <f>SUM(I175:I179)</f>
        <v>17008</v>
      </c>
      <c r="J180" s="131">
        <f>+J175+J176+J177</f>
        <v>18844.969999999998</v>
      </c>
      <c r="K180" s="131"/>
      <c r="L180" s="16"/>
      <c r="M180" s="14"/>
    </row>
    <row r="181" spans="2:13" ht="15.75" customHeight="1" x14ac:dyDescent="0.25">
      <c r="B181" s="7"/>
      <c r="C181" s="11"/>
      <c r="D181" s="26"/>
      <c r="E181" s="26"/>
      <c r="F181" s="26"/>
      <c r="G181" s="26"/>
      <c r="H181" s="26"/>
      <c r="I181" s="26"/>
      <c r="J181" s="26"/>
      <c r="K181" s="26"/>
      <c r="L181" s="11"/>
      <c r="M181" s="14"/>
    </row>
    <row r="182" spans="2:13" ht="15.75" customHeight="1" x14ac:dyDescent="0.25">
      <c r="B182" s="7"/>
      <c r="C182" s="11"/>
      <c r="D182" s="26"/>
      <c r="E182" s="26"/>
      <c r="F182" s="26"/>
      <c r="G182" s="26"/>
      <c r="H182" s="26"/>
      <c r="I182" s="26"/>
      <c r="J182" s="26"/>
      <c r="K182" s="26"/>
      <c r="L182" s="11"/>
      <c r="M182" s="14"/>
    </row>
    <row r="183" spans="2:13" ht="15.75" customHeight="1" x14ac:dyDescent="0.25">
      <c r="B183" s="7"/>
      <c r="C183" s="11"/>
      <c r="D183" s="26"/>
      <c r="E183" s="26"/>
      <c r="F183" s="26"/>
      <c r="G183" s="26"/>
      <c r="H183" s="26"/>
      <c r="I183" s="26"/>
      <c r="J183" s="26"/>
      <c r="K183" s="26"/>
      <c r="L183" s="11"/>
      <c r="M183" s="14"/>
    </row>
    <row r="184" spans="2:13" ht="15.75" customHeight="1" x14ac:dyDescent="0.25">
      <c r="B184" s="7"/>
      <c r="C184" s="11"/>
      <c r="D184" s="26"/>
      <c r="E184" s="26"/>
      <c r="F184" s="26"/>
      <c r="G184" s="26"/>
      <c r="H184" s="26"/>
      <c r="I184" s="26"/>
      <c r="J184" s="26"/>
      <c r="K184" s="26"/>
      <c r="L184" s="11"/>
      <c r="M184" s="14"/>
    </row>
    <row r="185" spans="2:13" ht="15.75" customHeight="1" x14ac:dyDescent="0.25">
      <c r="B185" s="7"/>
      <c r="C185" s="11"/>
      <c r="D185" s="26"/>
      <c r="E185" s="26"/>
      <c r="F185" s="26"/>
      <c r="G185" s="26"/>
      <c r="H185" s="26"/>
      <c r="I185" s="26"/>
      <c r="J185" s="26"/>
      <c r="K185" s="26"/>
      <c r="L185" s="11"/>
      <c r="M185" s="14"/>
    </row>
    <row r="186" spans="2:13" ht="15.75" customHeight="1" x14ac:dyDescent="0.25">
      <c r="B186" s="7"/>
      <c r="C186" s="11"/>
      <c r="D186" s="26"/>
      <c r="E186" s="26"/>
      <c r="F186" s="26"/>
      <c r="G186" s="26"/>
      <c r="H186" s="26"/>
      <c r="I186" s="26"/>
      <c r="J186" s="26"/>
      <c r="K186" s="26"/>
      <c r="L186" s="11"/>
      <c r="M186" s="14"/>
    </row>
    <row r="187" spans="2:13" ht="15.75" customHeight="1" thickBot="1" x14ac:dyDescent="0.3">
      <c r="B187" s="7"/>
      <c r="C187" s="11"/>
      <c r="D187" s="26"/>
      <c r="E187" s="26"/>
      <c r="F187" s="26"/>
      <c r="G187" s="26"/>
      <c r="H187" s="26"/>
      <c r="I187" s="26"/>
      <c r="J187" s="26"/>
      <c r="K187" s="26"/>
      <c r="L187" s="11"/>
      <c r="M187" s="14"/>
    </row>
    <row r="188" spans="2:13" ht="15.75" x14ac:dyDescent="0.25">
      <c r="B188" s="7"/>
      <c r="C188" s="305" t="s">
        <v>550</v>
      </c>
      <c r="D188" s="306"/>
      <c r="E188" s="151"/>
      <c r="F188" s="151"/>
      <c r="G188" s="151"/>
      <c r="H188" s="14"/>
      <c r="I188" s="194"/>
      <c r="J188" s="194"/>
      <c r="K188" s="194"/>
      <c r="L188" s="14"/>
    </row>
    <row r="189" spans="2:13" ht="50.25" customHeight="1" x14ac:dyDescent="0.25">
      <c r="B189" s="7"/>
      <c r="C189" s="208"/>
      <c r="D189" s="220" t="str">
        <f>D5</f>
        <v>ONU FEMMES  (budget en USD)</v>
      </c>
      <c r="E189" s="152" t="s">
        <v>368</v>
      </c>
      <c r="F189" s="131" t="s">
        <v>369</v>
      </c>
      <c r="G189" s="269" t="s">
        <v>11</v>
      </c>
      <c r="H189" s="16"/>
      <c r="I189" s="257"/>
      <c r="J189" s="257"/>
      <c r="K189" s="257"/>
      <c r="L189" s="270"/>
    </row>
    <row r="190" spans="2:13" ht="41.25" customHeight="1" x14ac:dyDescent="0.25">
      <c r="B190" s="27"/>
      <c r="C190" s="133" t="s">
        <v>543</v>
      </c>
      <c r="D190" s="134">
        <f>SUM(D16,D26,D36,D46,D58,D68,D78,D88,D100,D110,D120,D130,D142,D152,D162,D172,D175,D176,D177,D178)</f>
        <v>607476.6399999999</v>
      </c>
      <c r="E190" s="153">
        <f>SUM(E16,E26,E36,E46,E58,E68,E78,E88,E100,E110,E120,E130,E142,E152,E162,E172,E175,E176,E177)</f>
        <v>327102.8</v>
      </c>
      <c r="F190" s="113">
        <f>SUM(F16,F26,F36,F46,F58,F68,F78,F88,F100,F110,F120,F130,F142,F152,F162,F172,F175,F176,F177)</f>
        <v>361939.52999999997</v>
      </c>
      <c r="G190" s="146">
        <f>+D190+E190</f>
        <v>934579.44</v>
      </c>
      <c r="H190" s="16"/>
      <c r="I190" s="257"/>
      <c r="J190" s="257"/>
      <c r="K190" s="257"/>
      <c r="L190" s="271"/>
    </row>
    <row r="191" spans="2:13" ht="51.75" customHeight="1" x14ac:dyDescent="0.25">
      <c r="B191" s="5"/>
      <c r="C191" s="204" t="s">
        <v>544</v>
      </c>
      <c r="D191" s="134">
        <f>D190*0.07</f>
        <v>42523.364799999996</v>
      </c>
      <c r="E191" s="153">
        <f t="shared" ref="E191:F191" si="34">E190*0.07</f>
        <v>22897.196</v>
      </c>
      <c r="F191" s="113">
        <f t="shared" si="34"/>
        <v>25335.767100000001</v>
      </c>
      <c r="G191" s="146">
        <f>G190*0.07</f>
        <v>65420.560799999999</v>
      </c>
      <c r="H191" s="272"/>
      <c r="I191" s="277">
        <f>I202*0.07</f>
        <v>2829.19</v>
      </c>
      <c r="J191" s="277">
        <f>+J202*0.07</f>
        <v>1381.5066999999999</v>
      </c>
      <c r="K191" s="273"/>
      <c r="L191" s="274"/>
    </row>
    <row r="192" spans="2:13" ht="51.75" customHeight="1" thickBot="1" x14ac:dyDescent="0.3">
      <c r="B192" s="5"/>
      <c r="C192" s="35" t="s">
        <v>11</v>
      </c>
      <c r="D192" s="135">
        <f>SUM(D190:D191)</f>
        <v>650000.00479999988</v>
      </c>
      <c r="E192" s="154">
        <f t="shared" ref="E192:F192" si="35">SUM(E190:E191)</f>
        <v>349999.99599999998</v>
      </c>
      <c r="F192" s="118">
        <f t="shared" si="35"/>
        <v>387275.29709999997</v>
      </c>
      <c r="G192" s="119">
        <f>SUM(G190:G191)</f>
        <v>1000000.0007999999</v>
      </c>
      <c r="H192" s="272"/>
      <c r="I192" s="275">
        <f>+I191</f>
        <v>2829.19</v>
      </c>
      <c r="J192" s="275">
        <f>+J191</f>
        <v>1381.5066999999999</v>
      </c>
      <c r="K192" s="275"/>
      <c r="L192" s="274"/>
    </row>
    <row r="193" spans="2:13" ht="42" customHeight="1" x14ac:dyDescent="0.25">
      <c r="B193" s="5"/>
      <c r="I193" s="195"/>
      <c r="J193" s="195"/>
      <c r="K193" s="195"/>
      <c r="L193" s="4"/>
      <c r="M193" s="2"/>
    </row>
    <row r="194" spans="2:13" s="44" customFormat="1" ht="29.25" customHeight="1" thickBot="1" x14ac:dyDescent="0.3">
      <c r="B194" s="11"/>
      <c r="C194" s="38"/>
      <c r="D194" s="39"/>
      <c r="E194" s="39"/>
      <c r="F194" s="39"/>
      <c r="G194" s="39"/>
      <c r="H194" s="39"/>
      <c r="I194" s="196"/>
      <c r="J194" s="196"/>
      <c r="K194" s="196"/>
      <c r="L194" s="14"/>
      <c r="M194" s="15"/>
    </row>
    <row r="195" spans="2:13" ht="23.25" customHeight="1" x14ac:dyDescent="0.25">
      <c r="B195" s="2"/>
      <c r="C195" s="291" t="s">
        <v>551</v>
      </c>
      <c r="D195" s="292"/>
      <c r="E195" s="293"/>
      <c r="F195" s="293"/>
      <c r="G195" s="293"/>
      <c r="H195" s="294"/>
      <c r="I195" s="197"/>
      <c r="J195" s="197"/>
      <c r="K195" s="197"/>
      <c r="L195" s="2"/>
      <c r="M195" s="45"/>
    </row>
    <row r="196" spans="2:13" ht="52.5" customHeight="1" x14ac:dyDescent="0.25">
      <c r="B196" s="2"/>
      <c r="C196" s="114"/>
      <c r="D196" s="221" t="str">
        <f>D5</f>
        <v>ONU FEMMES  (budget en USD)</v>
      </c>
      <c r="E196" s="115" t="s">
        <v>368</v>
      </c>
      <c r="F196" s="115" t="s">
        <v>369</v>
      </c>
      <c r="G196" s="206" t="s">
        <v>11</v>
      </c>
      <c r="H196" s="207" t="s">
        <v>9</v>
      </c>
      <c r="I196" s="197"/>
      <c r="J196" s="197"/>
      <c r="K196" s="197"/>
      <c r="L196" s="2"/>
      <c r="M196" s="45"/>
    </row>
    <row r="197" spans="2:13" ht="55.5" customHeight="1" x14ac:dyDescent="0.25">
      <c r="B197" s="2"/>
      <c r="C197" s="34" t="s">
        <v>545</v>
      </c>
      <c r="D197" s="116">
        <f>D192*H197</f>
        <v>227500.00167999996</v>
      </c>
      <c r="E197" s="117">
        <f>SUM(E190:E191)*0.7</f>
        <v>244999.99719999998</v>
      </c>
      <c r="F197" s="117">
        <f>SUM(F190:F191)*0.7</f>
        <v>271092.70796999999</v>
      </c>
      <c r="G197" s="117"/>
      <c r="H197" s="166">
        <v>0.35</v>
      </c>
      <c r="I197" s="194"/>
      <c r="J197" s="194"/>
      <c r="K197" s="194"/>
      <c r="L197" s="2"/>
      <c r="M197" s="45"/>
    </row>
    <row r="198" spans="2:13" ht="57.75" customHeight="1" x14ac:dyDescent="0.25">
      <c r="B198" s="290"/>
      <c r="C198" s="140" t="s">
        <v>546</v>
      </c>
      <c r="D198" s="141">
        <f>D192*H198</f>
        <v>227500.00167999996</v>
      </c>
      <c r="E198" s="142">
        <f>SUM(E190:E191)*0.3</f>
        <v>104999.99879999999</v>
      </c>
      <c r="F198" s="142">
        <f>SUM(F190:F191)*0.3</f>
        <v>116182.58912999999</v>
      </c>
      <c r="G198" s="142"/>
      <c r="H198" s="167">
        <v>0.35</v>
      </c>
      <c r="I198" s="194"/>
      <c r="J198" s="194"/>
      <c r="K198" s="194"/>
      <c r="L198" s="45"/>
      <c r="M198" s="45"/>
    </row>
    <row r="199" spans="2:13" ht="57.75" customHeight="1" x14ac:dyDescent="0.25">
      <c r="B199" s="290"/>
      <c r="C199" s="140" t="s">
        <v>547</v>
      </c>
      <c r="D199" s="141">
        <f>D192*H199</f>
        <v>195000.00143999996</v>
      </c>
      <c r="E199" s="142"/>
      <c r="F199" s="142"/>
      <c r="G199" s="142"/>
      <c r="H199" s="167">
        <v>0.3</v>
      </c>
      <c r="I199" s="194"/>
      <c r="J199" s="194"/>
      <c r="K199" s="194"/>
      <c r="L199" s="45"/>
      <c r="M199" s="45"/>
    </row>
    <row r="200" spans="2:13" ht="38.25" customHeight="1" thickBot="1" x14ac:dyDescent="0.3">
      <c r="B200" s="290"/>
      <c r="C200" s="35" t="s">
        <v>11</v>
      </c>
      <c r="D200" s="118">
        <f>SUM(D197:D199)</f>
        <v>650000.00479999988</v>
      </c>
      <c r="E200" s="118">
        <f t="shared" ref="E200:F200" si="36">SUM(E197:E198)</f>
        <v>349999.99599999998</v>
      </c>
      <c r="F200" s="118">
        <f t="shared" si="36"/>
        <v>387275.29709999997</v>
      </c>
      <c r="G200" s="119"/>
      <c r="H200" s="120"/>
      <c r="I200" s="198"/>
      <c r="J200" s="198"/>
      <c r="K200" s="198"/>
      <c r="L200" s="45"/>
      <c r="M200" s="45"/>
    </row>
    <row r="201" spans="2:13" ht="21.75" customHeight="1" thickBot="1" x14ac:dyDescent="0.3">
      <c r="B201" s="290"/>
      <c r="C201" s="3"/>
      <c r="D201" s="8"/>
      <c r="E201" s="8"/>
      <c r="F201" s="8"/>
      <c r="G201" s="8"/>
      <c r="H201" s="8"/>
      <c r="I201" s="199"/>
      <c r="J201" s="199"/>
      <c r="K201" s="199"/>
      <c r="L201" s="45"/>
      <c r="M201" s="45"/>
    </row>
    <row r="202" spans="2:13" ht="49.5" customHeight="1" x14ac:dyDescent="0.25">
      <c r="B202" s="290"/>
      <c r="C202" s="121" t="s">
        <v>604</v>
      </c>
      <c r="D202" s="122">
        <f>SUM(H16,H26,H36,H46,H58,H68,H78,H88,H100,H110,H120,H130,H142,H152,H162,H172,H180)*1.07</f>
        <v>0</v>
      </c>
      <c r="E202" s="39"/>
      <c r="F202" s="39"/>
      <c r="G202" s="39"/>
      <c r="H202" s="205" t="s">
        <v>605</v>
      </c>
      <c r="I202" s="261">
        <f>SUM(I180,I172,I162,I152,I142,I130,I120,I110,I100,I88,I78,I68,I58,I46,I36,I26,I16)</f>
        <v>40417</v>
      </c>
      <c r="J202" s="262">
        <f>+J180+J78</f>
        <v>19735.809999999998</v>
      </c>
      <c r="K202" s="218"/>
      <c r="L202" s="276"/>
      <c r="M202" s="45"/>
    </row>
    <row r="203" spans="2:13" ht="28.5" customHeight="1" x14ac:dyDescent="0.25">
      <c r="B203" s="290"/>
      <c r="C203" s="123" t="s">
        <v>548</v>
      </c>
      <c r="D203" s="185">
        <f>D202/D192</f>
        <v>0</v>
      </c>
      <c r="E203" s="47"/>
      <c r="F203" s="47"/>
      <c r="G203" s="47"/>
      <c r="H203" s="278" t="s">
        <v>606</v>
      </c>
      <c r="I203" s="279">
        <f>I202/D190</f>
        <v>6.6532599508682358E-2</v>
      </c>
      <c r="J203" s="280">
        <f>+J202/E200</f>
        <v>5.6388029215863188E-2</v>
      </c>
      <c r="K203" s="219"/>
      <c r="L203" s="45"/>
      <c r="M203" s="45"/>
    </row>
    <row r="204" spans="2:13" ht="28.5" customHeight="1" x14ac:dyDescent="0.25">
      <c r="B204" s="290"/>
      <c r="C204" s="288"/>
      <c r="D204" s="289"/>
      <c r="E204" s="48"/>
      <c r="F204" s="48"/>
      <c r="G204" s="48"/>
      <c r="H204" s="281"/>
      <c r="I204" s="282">
        <f>+I191</f>
        <v>2829.19</v>
      </c>
      <c r="J204" s="282">
        <f>+J191</f>
        <v>1381.5066999999999</v>
      </c>
      <c r="L204" s="45"/>
      <c r="M204" s="45"/>
    </row>
    <row r="205" spans="2:13" ht="28.5" customHeight="1" x14ac:dyDescent="0.25">
      <c r="B205" s="290"/>
      <c r="C205" s="123" t="s">
        <v>603</v>
      </c>
      <c r="D205" s="124">
        <f>SUM(D177:F178)*1.07</f>
        <v>54088.40370000001</v>
      </c>
      <c r="E205" s="49"/>
      <c r="F205" s="49"/>
      <c r="G205" s="49"/>
      <c r="H205" s="281"/>
      <c r="I205" s="283">
        <f>+I202+I204</f>
        <v>43246.19</v>
      </c>
      <c r="J205" s="283">
        <f>+J202+J204</f>
        <v>21117.316699999996</v>
      </c>
      <c r="L205" s="45"/>
      <c r="M205" s="45"/>
    </row>
    <row r="206" spans="2:13" ht="23.25" customHeight="1" x14ac:dyDescent="0.25">
      <c r="B206" s="290"/>
      <c r="C206" s="123" t="s">
        <v>549</v>
      </c>
      <c r="D206" s="185">
        <f>D205/D192</f>
        <v>8.3212928154735327E-2</v>
      </c>
      <c r="E206" s="49"/>
      <c r="F206" s="49"/>
      <c r="G206" s="49"/>
      <c r="L206" s="45"/>
      <c r="M206" s="45"/>
    </row>
    <row r="207" spans="2:13" ht="68.25" customHeight="1" thickBot="1" x14ac:dyDescent="0.3">
      <c r="B207" s="290"/>
      <c r="C207" s="295" t="s">
        <v>600</v>
      </c>
      <c r="D207" s="296"/>
      <c r="E207" s="40"/>
      <c r="F207" s="40"/>
      <c r="G207" s="40"/>
      <c r="H207" s="45"/>
      <c r="I207" s="201"/>
      <c r="J207" s="201"/>
      <c r="K207" s="201"/>
      <c r="L207" s="45"/>
      <c r="M207" s="45"/>
    </row>
    <row r="208" spans="2:13" ht="55.5" customHeight="1" x14ac:dyDescent="0.25">
      <c r="B208" s="290"/>
      <c r="M208" s="44"/>
    </row>
    <row r="209" spans="1:13" ht="42.75" customHeight="1" x14ac:dyDescent="0.25">
      <c r="B209" s="290"/>
      <c r="L209" s="45"/>
    </row>
    <row r="210" spans="1:13" ht="21.75" customHeight="1" x14ac:dyDescent="0.25">
      <c r="B210" s="290"/>
      <c r="L210" s="45"/>
    </row>
    <row r="211" spans="1:13" ht="21.75" customHeight="1" x14ac:dyDescent="0.25">
      <c r="A211" s="45"/>
      <c r="B211" s="290"/>
    </row>
    <row r="212" spans="1:13" s="45" customFormat="1" ht="23.25" customHeight="1" x14ac:dyDescent="0.25">
      <c r="A212" s="43"/>
      <c r="B212" s="290"/>
      <c r="C212" s="43"/>
      <c r="D212" s="43"/>
      <c r="E212" s="43"/>
      <c r="F212" s="43"/>
      <c r="G212" s="43"/>
      <c r="H212" s="43"/>
      <c r="I212" s="200"/>
      <c r="J212" s="200"/>
      <c r="K212" s="200"/>
      <c r="L212" s="43"/>
      <c r="M212" s="43"/>
    </row>
    <row r="213" spans="1:13" ht="23.25" customHeight="1" x14ac:dyDescent="0.25"/>
    <row r="214" spans="1:13" ht="21.75" customHeight="1" x14ac:dyDescent="0.25"/>
    <row r="215" spans="1:13" ht="16.5" customHeight="1" x14ac:dyDescent="0.25"/>
    <row r="216" spans="1:13" ht="29.25" customHeight="1" x14ac:dyDescent="0.25"/>
    <row r="217" spans="1:13" ht="24.75" customHeight="1" x14ac:dyDescent="0.25"/>
    <row r="218" spans="1:13" ht="33" customHeight="1" x14ac:dyDescent="0.25"/>
    <row r="220" spans="1:13" ht="15" customHeight="1" x14ac:dyDescent="0.25"/>
    <row r="221" spans="1:13" ht="25.5" customHeight="1" x14ac:dyDescent="0.25"/>
  </sheetData>
  <sheetProtection formatCells="0" formatColumns="0" formatRows="0"/>
  <mergeCells count="27">
    <mergeCell ref="C133:L133"/>
    <mergeCell ref="C153:L153"/>
    <mergeCell ref="C188:D188"/>
    <mergeCell ref="C163:L163"/>
    <mergeCell ref="C37:L37"/>
    <mergeCell ref="C143:L143"/>
    <mergeCell ref="C6:L6"/>
    <mergeCell ref="B1:E1"/>
    <mergeCell ref="B3:H3"/>
    <mergeCell ref="C17:L17"/>
    <mergeCell ref="C7:L7"/>
    <mergeCell ref="C27:L27"/>
    <mergeCell ref="C204:D204"/>
    <mergeCell ref="B198:B212"/>
    <mergeCell ref="C195:H195"/>
    <mergeCell ref="C207:D207"/>
    <mergeCell ref="C48:L48"/>
    <mergeCell ref="C49:L49"/>
    <mergeCell ref="C59:L59"/>
    <mergeCell ref="C69:L69"/>
    <mergeCell ref="C79:L79"/>
    <mergeCell ref="C90:L90"/>
    <mergeCell ref="C91:L91"/>
    <mergeCell ref="C101:L101"/>
    <mergeCell ref="C111:L111"/>
    <mergeCell ref="C121:L121"/>
    <mergeCell ref="C132:L132"/>
  </mergeCells>
  <conditionalFormatting sqref="D203">
    <cfRule type="cellIs" dxfId="41" priority="45" operator="lessThan">
      <formula>0.15</formula>
    </cfRule>
  </conditionalFormatting>
  <conditionalFormatting sqref="D206">
    <cfRule type="cellIs" dxfId="40" priority="43" operator="lessThan">
      <formula>0.05</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6:L6 C48:L48 C90:L90 C132:L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6"/>
  <sheetViews>
    <sheetView showGridLines="0" showZeros="0" tabSelected="1" topLeftCell="A196" zoomScale="60" zoomScaleNormal="60" workbookViewId="0">
      <selection activeCell="G211" sqref="G211"/>
    </sheetView>
  </sheetViews>
  <sheetFormatPr baseColWidth="10" defaultColWidth="9.140625" defaultRowHeight="15.75" x14ac:dyDescent="0.25"/>
  <cols>
    <col min="1" max="1" width="4.42578125" style="60" customWidth="1"/>
    <col min="2" max="2" width="3.28515625" style="60" customWidth="1"/>
    <col min="3" max="3" width="51.42578125" style="60" customWidth="1"/>
    <col min="4" max="4" width="34.28515625" style="61" customWidth="1"/>
    <col min="5" max="5" width="35" style="61" hidden="1" customWidth="1"/>
    <col min="6" max="6" width="20.140625" style="61" customWidth="1"/>
    <col min="7" max="7" width="25.7109375" style="60" customWidth="1"/>
    <col min="8" max="8" width="21.42578125" style="60" customWidth="1"/>
    <col min="9" max="9" width="16.85546875" style="60" customWidth="1"/>
    <col min="10" max="10" width="19.42578125" style="60" customWidth="1"/>
    <col min="11" max="11" width="19" style="60" customWidth="1"/>
    <col min="12" max="12" width="26" style="60" customWidth="1"/>
    <col min="13" max="13" width="21.140625" style="60" customWidth="1"/>
    <col min="14" max="14" width="7" style="63" customWidth="1"/>
    <col min="15" max="15" width="24.28515625" style="60" customWidth="1"/>
    <col min="16" max="16" width="26.42578125" style="60" customWidth="1"/>
    <col min="17" max="17" width="30.140625" style="60" customWidth="1"/>
    <col min="18" max="18" width="33" style="60" customWidth="1"/>
    <col min="19" max="20" width="22.7109375" style="60" customWidth="1"/>
    <col min="21" max="21" width="23.42578125" style="60" customWidth="1"/>
    <col min="22" max="22" width="32.140625" style="60" customWidth="1"/>
    <col min="23" max="23" width="9.140625" style="60"/>
    <col min="24" max="24" width="17.7109375" style="60" customWidth="1"/>
    <col min="25" max="25" width="26.42578125" style="60" customWidth="1"/>
    <col min="26" max="26" width="22.42578125" style="60" customWidth="1"/>
    <col min="27" max="27" width="29.7109375" style="60" customWidth="1"/>
    <col min="28" max="28" width="23.42578125" style="60" customWidth="1"/>
    <col min="29" max="29" width="18.42578125" style="60" customWidth="1"/>
    <col min="30" max="30" width="17.42578125" style="60" customWidth="1"/>
    <col min="31" max="31" width="25.140625" style="60" customWidth="1"/>
    <col min="32" max="16384" width="9.140625" style="60"/>
  </cols>
  <sheetData>
    <row r="1" spans="2:14" ht="28.5" customHeight="1" x14ac:dyDescent="0.7">
      <c r="C1" s="301" t="s">
        <v>552</v>
      </c>
      <c r="D1" s="301"/>
      <c r="E1" s="301"/>
      <c r="F1" s="301"/>
      <c r="G1" s="41"/>
      <c r="H1" s="42"/>
      <c r="I1" s="42"/>
      <c r="L1" s="23"/>
      <c r="M1" s="6"/>
      <c r="N1" s="60"/>
    </row>
    <row r="2" spans="2:14" ht="21.75" customHeight="1" x14ac:dyDescent="0.3">
      <c r="C2" s="302" t="s">
        <v>599</v>
      </c>
      <c r="D2" s="302"/>
      <c r="E2" s="302"/>
      <c r="F2" s="302"/>
      <c r="L2" s="23"/>
      <c r="M2" s="6"/>
      <c r="N2" s="60"/>
    </row>
    <row r="3" spans="2:14" ht="24" customHeight="1" x14ac:dyDescent="0.25">
      <c r="C3" s="53"/>
      <c r="D3" s="53"/>
      <c r="E3" s="53"/>
      <c r="F3" s="53"/>
      <c r="L3" s="23"/>
      <c r="M3" s="6"/>
      <c r="N3" s="60"/>
    </row>
    <row r="4" spans="2:14" ht="55.5" customHeight="1" x14ac:dyDescent="0.25">
      <c r="C4" s="53"/>
      <c r="D4" s="222" t="str">
        <f>'1) Tableau budgétaire 1'!D5</f>
        <v>ONU FEMMES  (budget en USD)</v>
      </c>
      <c r="E4" s="125" t="s">
        <v>13</v>
      </c>
      <c r="F4" s="125" t="s">
        <v>676</v>
      </c>
      <c r="G4" s="210" t="s">
        <v>11</v>
      </c>
      <c r="L4" s="23"/>
      <c r="M4" s="6"/>
      <c r="N4" s="60"/>
    </row>
    <row r="5" spans="2:14" ht="24" customHeight="1" x14ac:dyDescent="0.25">
      <c r="B5" s="307" t="s">
        <v>560</v>
      </c>
      <c r="C5" s="308"/>
      <c r="D5" s="308"/>
      <c r="E5" s="308"/>
      <c r="F5" s="308"/>
      <c r="G5" s="309"/>
      <c r="L5" s="23"/>
      <c r="M5" s="6"/>
      <c r="N5" s="60"/>
    </row>
    <row r="6" spans="2:14" ht="22.5" customHeight="1" x14ac:dyDescent="0.25">
      <c r="C6" s="307" t="s">
        <v>561</v>
      </c>
      <c r="D6" s="308"/>
      <c r="E6" s="308"/>
      <c r="F6" s="308"/>
      <c r="G6" s="309"/>
      <c r="L6" s="23"/>
      <c r="M6" s="6"/>
      <c r="N6" s="60"/>
    </row>
    <row r="7" spans="2:14" ht="24.75" customHeight="1" thickBot="1" x14ac:dyDescent="0.3">
      <c r="C7" s="168" t="s">
        <v>562</v>
      </c>
      <c r="D7" s="169">
        <f>'1) Tableau budgétaire 1'!D16</f>
        <v>22000</v>
      </c>
      <c r="E7" s="169">
        <f>'1) Tableau budgétaire 1'!E16</f>
        <v>0</v>
      </c>
      <c r="F7" s="169">
        <f>'1) Tableau budgétaire 1'!F16</f>
        <v>0</v>
      </c>
      <c r="G7" s="170">
        <f>SUM(D7:F7)</f>
        <v>22000</v>
      </c>
      <c r="L7" s="23"/>
      <c r="M7" s="6"/>
      <c r="N7" s="60"/>
    </row>
    <row r="8" spans="2:14" ht="21.75" customHeight="1" x14ac:dyDescent="0.25">
      <c r="C8" s="69" t="s">
        <v>563</v>
      </c>
      <c r="D8" s="107">
        <f>'1) Tableau budgétaire 1'!I9</f>
        <v>7564</v>
      </c>
      <c r="E8" s="108"/>
      <c r="F8" s="108"/>
      <c r="G8" s="70">
        <f t="shared" ref="G8:G15" si="0">SUM(D8:F8)</f>
        <v>7564</v>
      </c>
      <c r="N8" s="60"/>
    </row>
    <row r="9" spans="2:14" x14ac:dyDescent="0.25">
      <c r="C9" s="58" t="s">
        <v>564</v>
      </c>
      <c r="D9" s="109">
        <f>'1) Tableau budgétaire 1'!I10</f>
        <v>5188</v>
      </c>
      <c r="E9" s="20"/>
      <c r="F9" s="20"/>
      <c r="G9" s="68">
        <f t="shared" si="0"/>
        <v>5188</v>
      </c>
      <c r="N9" s="60"/>
    </row>
    <row r="10" spans="2:14" ht="15.75" customHeight="1" x14ac:dyDescent="0.25">
      <c r="C10" s="58" t="s">
        <v>565</v>
      </c>
      <c r="D10" s="109"/>
      <c r="E10" s="109"/>
      <c r="F10" s="109"/>
      <c r="G10" s="68">
        <f t="shared" si="0"/>
        <v>0</v>
      </c>
      <c r="N10" s="60"/>
    </row>
    <row r="11" spans="2:14" x14ac:dyDescent="0.25">
      <c r="C11" s="59" t="s">
        <v>566</v>
      </c>
      <c r="D11" s="109"/>
      <c r="E11" s="109"/>
      <c r="F11" s="109"/>
      <c r="G11" s="68">
        <f t="shared" si="0"/>
        <v>0</v>
      </c>
      <c r="N11" s="60"/>
    </row>
    <row r="12" spans="2:14" x14ac:dyDescent="0.25">
      <c r="C12" s="58" t="s">
        <v>567</v>
      </c>
      <c r="D12" s="109"/>
      <c r="E12" s="109"/>
      <c r="F12" s="109"/>
      <c r="G12" s="68">
        <f t="shared" si="0"/>
        <v>0</v>
      </c>
      <c r="N12" s="60"/>
    </row>
    <row r="13" spans="2:14" ht="21.75" customHeight="1" x14ac:dyDescent="0.25">
      <c r="C13" s="58" t="s">
        <v>568</v>
      </c>
      <c r="D13" s="109"/>
      <c r="E13" s="109"/>
      <c r="F13" s="109"/>
      <c r="G13" s="68">
        <f t="shared" si="0"/>
        <v>0</v>
      </c>
      <c r="N13" s="60"/>
    </row>
    <row r="14" spans="2:14" ht="36.75" customHeight="1" x14ac:dyDescent="0.25">
      <c r="C14" s="58" t="s">
        <v>569</v>
      </c>
      <c r="D14" s="109"/>
      <c r="E14" s="109"/>
      <c r="F14" s="109"/>
      <c r="G14" s="68">
        <f t="shared" si="0"/>
        <v>0</v>
      </c>
      <c r="N14" s="60"/>
    </row>
    <row r="15" spans="2:14" ht="15.75" customHeight="1" x14ac:dyDescent="0.25">
      <c r="C15" s="62" t="s">
        <v>18</v>
      </c>
      <c r="D15" s="74">
        <f>SUM(D8:D14)</f>
        <v>12752</v>
      </c>
      <c r="E15" s="74">
        <f>SUM(E8:E14)</f>
        <v>0</v>
      </c>
      <c r="F15" s="74">
        <f t="shared" ref="F15" si="1">SUM(F8:F14)</f>
        <v>0</v>
      </c>
      <c r="G15" s="149">
        <f t="shared" si="0"/>
        <v>12752</v>
      </c>
      <c r="N15" s="60"/>
    </row>
    <row r="16" spans="2:14" s="61" customFormat="1" x14ac:dyDescent="0.25">
      <c r="C16" s="75"/>
      <c r="D16" s="76"/>
      <c r="E16" s="76"/>
      <c r="F16" s="76"/>
      <c r="G16" s="150"/>
    </row>
    <row r="17" spans="3:14" x14ac:dyDescent="0.25">
      <c r="C17" s="307" t="s">
        <v>570</v>
      </c>
      <c r="D17" s="308"/>
      <c r="E17" s="308"/>
      <c r="F17" s="308"/>
      <c r="G17" s="309"/>
      <c r="N17" s="60"/>
    </row>
    <row r="18" spans="3:14" ht="27" customHeight="1" thickBot="1" x14ac:dyDescent="0.3">
      <c r="C18" s="71" t="s">
        <v>571</v>
      </c>
      <c r="D18" s="72">
        <f>'1) Tableau budgétaire 1'!D26</f>
        <v>47200</v>
      </c>
      <c r="E18" s="72">
        <f>'1) Tableau budgétaire 1'!E26</f>
        <v>0</v>
      </c>
      <c r="F18" s="72">
        <f>'1) Tableau budgétaire 1'!F26</f>
        <v>0</v>
      </c>
      <c r="G18" s="73">
        <f t="shared" ref="G18:G26" si="2">SUM(D18:F18)</f>
        <v>47200</v>
      </c>
      <c r="N18" s="60"/>
    </row>
    <row r="19" spans="3:14" x14ac:dyDescent="0.25">
      <c r="C19" s="69" t="s">
        <v>563</v>
      </c>
      <c r="D19" s="107"/>
      <c r="E19" s="108"/>
      <c r="F19" s="108"/>
      <c r="G19" s="70">
        <f t="shared" si="2"/>
        <v>0</v>
      </c>
      <c r="N19" s="60"/>
    </row>
    <row r="20" spans="3:14" x14ac:dyDescent="0.25">
      <c r="C20" s="58" t="s">
        <v>564</v>
      </c>
      <c r="D20" s="109">
        <v>5000</v>
      </c>
      <c r="E20" s="20"/>
      <c r="F20" s="20"/>
      <c r="G20" s="68">
        <f t="shared" si="2"/>
        <v>5000</v>
      </c>
      <c r="N20" s="60"/>
    </row>
    <row r="21" spans="3:14" ht="31.5" x14ac:dyDescent="0.25">
      <c r="C21" s="58" t="s">
        <v>565</v>
      </c>
      <c r="D21" s="109"/>
      <c r="E21" s="109"/>
      <c r="F21" s="109"/>
      <c r="G21" s="68">
        <f t="shared" si="2"/>
        <v>0</v>
      </c>
      <c r="H21" s="267"/>
      <c r="N21" s="60"/>
    </row>
    <row r="22" spans="3:14" x14ac:dyDescent="0.25">
      <c r="C22" s="59" t="s">
        <v>566</v>
      </c>
      <c r="D22" s="109">
        <v>2000</v>
      </c>
      <c r="E22" s="109"/>
      <c r="F22" s="109"/>
      <c r="G22" s="68">
        <f t="shared" si="2"/>
        <v>2000</v>
      </c>
      <c r="N22" s="60"/>
    </row>
    <row r="23" spans="3:14" x14ac:dyDescent="0.25">
      <c r="C23" s="58" t="s">
        <v>567</v>
      </c>
      <c r="D23" s="109">
        <v>3000</v>
      </c>
      <c r="E23" s="109"/>
      <c r="F23" s="109"/>
      <c r="G23" s="68">
        <f t="shared" si="2"/>
        <v>3000</v>
      </c>
      <c r="N23" s="60"/>
    </row>
    <row r="24" spans="3:14" x14ac:dyDescent="0.25">
      <c r="C24" s="58" t="s">
        <v>568</v>
      </c>
      <c r="D24" s="109"/>
      <c r="E24" s="109"/>
      <c r="F24" s="109"/>
      <c r="G24" s="68">
        <f t="shared" si="2"/>
        <v>0</v>
      </c>
      <c r="N24" s="60"/>
    </row>
    <row r="25" spans="3:14" ht="31.5" x14ac:dyDescent="0.25">
      <c r="C25" s="58" t="s">
        <v>569</v>
      </c>
      <c r="D25" s="109"/>
      <c r="E25" s="109"/>
      <c r="F25" s="109"/>
      <c r="G25" s="68">
        <f t="shared" si="2"/>
        <v>0</v>
      </c>
      <c r="N25" s="60"/>
    </row>
    <row r="26" spans="3:14" x14ac:dyDescent="0.25">
      <c r="C26" s="62" t="s">
        <v>18</v>
      </c>
      <c r="D26" s="74">
        <f t="shared" ref="D26:E26" si="3">SUM(D19:D25)</f>
        <v>10000</v>
      </c>
      <c r="E26" s="74">
        <f t="shared" si="3"/>
        <v>0</v>
      </c>
      <c r="F26" s="74">
        <f t="shared" ref="F26" si="4">SUM(F19:F25)</f>
        <v>0</v>
      </c>
      <c r="G26" s="68">
        <f t="shared" si="2"/>
        <v>10000</v>
      </c>
      <c r="N26" s="60"/>
    </row>
    <row r="27" spans="3:14" s="61" customFormat="1" x14ac:dyDescent="0.25">
      <c r="C27" s="75"/>
      <c r="D27" s="76"/>
      <c r="E27" s="76"/>
      <c r="F27" s="76"/>
      <c r="G27" s="77"/>
    </row>
    <row r="28" spans="3:14" x14ac:dyDescent="0.25">
      <c r="C28" s="307" t="s">
        <v>572</v>
      </c>
      <c r="D28" s="308"/>
      <c r="E28" s="308"/>
      <c r="F28" s="308"/>
      <c r="G28" s="309"/>
      <c r="N28" s="60"/>
    </row>
    <row r="29" spans="3:14" ht="21.75" customHeight="1" thickBot="1" x14ac:dyDescent="0.3">
      <c r="C29" s="71" t="s">
        <v>573</v>
      </c>
      <c r="D29" s="72">
        <f>'1) Tableau budgétaire 1'!D36</f>
        <v>28000</v>
      </c>
      <c r="E29" s="72">
        <f>'1) Tableau budgétaire 1'!E36</f>
        <v>0</v>
      </c>
      <c r="F29" s="72">
        <f>'1) Tableau budgétaire 1'!F36</f>
        <v>0</v>
      </c>
      <c r="G29" s="73">
        <f t="shared" ref="G29:G37" si="5">SUM(D29:F29)</f>
        <v>28000</v>
      </c>
      <c r="N29" s="60"/>
    </row>
    <row r="30" spans="3:14" x14ac:dyDescent="0.25">
      <c r="C30" s="69" t="s">
        <v>563</v>
      </c>
      <c r="D30" s="107"/>
      <c r="E30" s="108"/>
      <c r="F30" s="108"/>
      <c r="G30" s="70">
        <f t="shared" si="5"/>
        <v>0</v>
      </c>
      <c r="N30" s="60"/>
    </row>
    <row r="31" spans="3:14" s="61" customFormat="1" ht="15.75" customHeight="1" x14ac:dyDescent="0.25">
      <c r="C31" s="58" t="s">
        <v>564</v>
      </c>
      <c r="D31" s="109"/>
      <c r="E31" s="20"/>
      <c r="F31" s="20"/>
      <c r="G31" s="68">
        <f t="shared" si="5"/>
        <v>0</v>
      </c>
    </row>
    <row r="32" spans="3:14" s="61" customFormat="1" ht="31.5" x14ac:dyDescent="0.25">
      <c r="C32" s="58" t="s">
        <v>565</v>
      </c>
      <c r="D32" s="109"/>
      <c r="E32" s="109"/>
      <c r="F32" s="109"/>
      <c r="G32" s="68">
        <f t="shared" si="5"/>
        <v>0</v>
      </c>
    </row>
    <row r="33" spans="3:14" s="61" customFormat="1" x14ac:dyDescent="0.25">
      <c r="C33" s="59" t="s">
        <v>566</v>
      </c>
      <c r="D33" s="109"/>
      <c r="E33" s="109"/>
      <c r="F33" s="109"/>
      <c r="G33" s="68">
        <f t="shared" si="5"/>
        <v>0</v>
      </c>
    </row>
    <row r="34" spans="3:14" x14ac:dyDescent="0.25">
      <c r="C34" s="58" t="s">
        <v>567</v>
      </c>
      <c r="D34" s="109">
        <f>+'1) Tableau budgétaire 1'!I31</f>
        <v>657</v>
      </c>
      <c r="E34" s="109"/>
      <c r="F34" s="109"/>
      <c r="G34" s="68">
        <f t="shared" si="5"/>
        <v>657</v>
      </c>
      <c r="N34" s="60"/>
    </row>
    <row r="35" spans="3:14" x14ac:dyDescent="0.25">
      <c r="C35" s="58" t="s">
        <v>568</v>
      </c>
      <c r="D35" s="109"/>
      <c r="E35" s="109"/>
      <c r="F35" s="109"/>
      <c r="G35" s="68">
        <f t="shared" si="5"/>
        <v>0</v>
      </c>
      <c r="N35" s="60"/>
    </row>
    <row r="36" spans="3:14" ht="31.5" x14ac:dyDescent="0.25">
      <c r="C36" s="58" t="s">
        <v>569</v>
      </c>
      <c r="D36" s="109"/>
      <c r="E36" s="109"/>
      <c r="F36" s="109"/>
      <c r="G36" s="68">
        <f t="shared" si="5"/>
        <v>0</v>
      </c>
      <c r="N36" s="60"/>
    </row>
    <row r="37" spans="3:14" x14ac:dyDescent="0.25">
      <c r="C37" s="62" t="s">
        <v>18</v>
      </c>
      <c r="D37" s="74">
        <f t="shared" ref="D37:E37" si="6">SUM(D30:D36)</f>
        <v>657</v>
      </c>
      <c r="E37" s="74">
        <f t="shared" si="6"/>
        <v>0</v>
      </c>
      <c r="F37" s="74">
        <f t="shared" ref="F37" si="7">SUM(F30:F36)</f>
        <v>0</v>
      </c>
      <c r="G37" s="68">
        <f t="shared" si="5"/>
        <v>657</v>
      </c>
      <c r="N37" s="60"/>
    </row>
    <row r="38" spans="3:14" s="61" customFormat="1" x14ac:dyDescent="0.25">
      <c r="C38" s="75"/>
      <c r="D38" s="76"/>
      <c r="E38" s="76"/>
      <c r="F38" s="76"/>
      <c r="G38" s="77"/>
    </row>
    <row r="39" spans="3:14" x14ac:dyDescent="0.25">
      <c r="C39" s="307" t="s">
        <v>574</v>
      </c>
      <c r="D39" s="308"/>
      <c r="E39" s="308"/>
      <c r="F39" s="308"/>
      <c r="G39" s="309"/>
      <c r="N39" s="60"/>
    </row>
    <row r="40" spans="3:14" ht="20.25" customHeight="1" thickBot="1" x14ac:dyDescent="0.3">
      <c r="C40" s="71" t="s">
        <v>575</v>
      </c>
      <c r="D40" s="72">
        <f>'1) Tableau budgétaire 1'!D46</f>
        <v>0</v>
      </c>
      <c r="E40" s="72">
        <f>'1) Tableau budgétaire 1'!E46</f>
        <v>0</v>
      </c>
      <c r="F40" s="72">
        <f>'1) Tableau budgétaire 1'!F46</f>
        <v>0</v>
      </c>
      <c r="G40" s="73">
        <f t="shared" ref="G40:G48" si="8">SUM(D40:F40)</f>
        <v>0</v>
      </c>
      <c r="N40" s="60"/>
    </row>
    <row r="41" spans="3:14" x14ac:dyDescent="0.25">
      <c r="C41" s="69" t="s">
        <v>563</v>
      </c>
      <c r="D41" s="107"/>
      <c r="E41" s="108"/>
      <c r="F41" s="108"/>
      <c r="G41" s="70">
        <f t="shared" si="8"/>
        <v>0</v>
      </c>
      <c r="N41" s="60"/>
    </row>
    <row r="42" spans="3:14" ht="15.75" customHeight="1" x14ac:dyDescent="0.25">
      <c r="C42" s="58" t="s">
        <v>564</v>
      </c>
      <c r="D42" s="109"/>
      <c r="E42" s="20"/>
      <c r="F42" s="20"/>
      <c r="G42" s="68">
        <f t="shared" si="8"/>
        <v>0</v>
      </c>
      <c r="N42" s="60"/>
    </row>
    <row r="43" spans="3:14" ht="32.25" customHeight="1" x14ac:dyDescent="0.25">
      <c r="C43" s="58" t="s">
        <v>565</v>
      </c>
      <c r="D43" s="109"/>
      <c r="E43" s="109"/>
      <c r="F43" s="109"/>
      <c r="G43" s="68">
        <f t="shared" si="8"/>
        <v>0</v>
      </c>
      <c r="N43" s="60"/>
    </row>
    <row r="44" spans="3:14" s="61" customFormat="1" x14ac:dyDescent="0.25">
      <c r="C44" s="59" t="s">
        <v>566</v>
      </c>
      <c r="D44" s="109"/>
      <c r="E44" s="109"/>
      <c r="F44" s="109"/>
      <c r="G44" s="68">
        <f t="shared" si="8"/>
        <v>0</v>
      </c>
    </row>
    <row r="45" spans="3:14" x14ac:dyDescent="0.25">
      <c r="C45" s="58" t="s">
        <v>567</v>
      </c>
      <c r="D45" s="109"/>
      <c r="E45" s="109"/>
      <c r="F45" s="109"/>
      <c r="G45" s="68">
        <f t="shared" si="8"/>
        <v>0</v>
      </c>
      <c r="N45" s="60"/>
    </row>
    <row r="46" spans="3:14" x14ac:dyDescent="0.25">
      <c r="C46" s="58" t="s">
        <v>568</v>
      </c>
      <c r="D46" s="109"/>
      <c r="E46" s="109"/>
      <c r="F46" s="109"/>
      <c r="G46" s="68">
        <f t="shared" si="8"/>
        <v>0</v>
      </c>
      <c r="N46" s="60"/>
    </row>
    <row r="47" spans="3:14" ht="31.5" x14ac:dyDescent="0.25">
      <c r="C47" s="58" t="s">
        <v>569</v>
      </c>
      <c r="D47" s="109"/>
      <c r="E47" s="109"/>
      <c r="F47" s="109"/>
      <c r="G47" s="68">
        <f t="shared" si="8"/>
        <v>0</v>
      </c>
      <c r="N47" s="60"/>
    </row>
    <row r="48" spans="3:14" ht="21" customHeight="1" x14ac:dyDescent="0.25">
      <c r="C48" s="62" t="s">
        <v>18</v>
      </c>
      <c r="D48" s="74">
        <f t="shared" ref="D48:E48" si="9">SUM(D41:D47)</f>
        <v>0</v>
      </c>
      <c r="E48" s="74">
        <f t="shared" si="9"/>
        <v>0</v>
      </c>
      <c r="F48" s="74">
        <f t="shared" ref="F48" si="10">SUM(F41:F47)</f>
        <v>0</v>
      </c>
      <c r="G48" s="68">
        <f t="shared" si="8"/>
        <v>0</v>
      </c>
      <c r="N48" s="60"/>
    </row>
    <row r="49" spans="2:14" s="61" customFormat="1" ht="22.5" customHeight="1" x14ac:dyDescent="0.25">
      <c r="C49" s="78"/>
      <c r="D49" s="76"/>
      <c r="E49" s="76"/>
      <c r="F49" s="76"/>
      <c r="G49" s="77"/>
    </row>
    <row r="50" spans="2:14" x14ac:dyDescent="0.25">
      <c r="B50" s="307" t="s">
        <v>576</v>
      </c>
      <c r="C50" s="308"/>
      <c r="D50" s="308"/>
      <c r="E50" s="308"/>
      <c r="F50" s="308"/>
      <c r="G50" s="309"/>
      <c r="N50" s="60"/>
    </row>
    <row r="51" spans="2:14" x14ac:dyDescent="0.25">
      <c r="C51" s="307" t="s">
        <v>416</v>
      </c>
      <c r="D51" s="308"/>
      <c r="E51" s="308"/>
      <c r="F51" s="308"/>
      <c r="G51" s="309"/>
      <c r="N51" s="60"/>
    </row>
    <row r="52" spans="2:14" ht="24" customHeight="1" thickBot="1" x14ac:dyDescent="0.3">
      <c r="C52" s="71" t="s">
        <v>577</v>
      </c>
      <c r="D52" s="72">
        <f>'1) Tableau budgétaire 1'!D58</f>
        <v>25000</v>
      </c>
      <c r="E52" s="72">
        <f>'1) Tableau budgétaire 1'!E58</f>
        <v>59000</v>
      </c>
      <c r="F52" s="72">
        <f>'1) Tableau budgétaire 1'!F58</f>
        <v>59000</v>
      </c>
      <c r="G52" s="73">
        <f>SUM(D52:F52)</f>
        <v>143000</v>
      </c>
      <c r="N52" s="60"/>
    </row>
    <row r="53" spans="2:14" ht="15.75" customHeight="1" x14ac:dyDescent="0.25">
      <c r="C53" s="69" t="s">
        <v>563</v>
      </c>
      <c r="D53" s="107"/>
      <c r="E53" s="108"/>
      <c r="F53" s="108"/>
      <c r="G53" s="70">
        <f t="shared" ref="G53:G60" si="11">SUM(D53:F53)</f>
        <v>0</v>
      </c>
      <c r="N53" s="60"/>
    </row>
    <row r="54" spans="2:14" ht="15.75" customHeight="1" x14ac:dyDescent="0.25">
      <c r="C54" s="58" t="s">
        <v>564</v>
      </c>
      <c r="D54" s="109"/>
      <c r="E54" s="20"/>
      <c r="F54" s="20"/>
      <c r="G54" s="68">
        <f t="shared" si="11"/>
        <v>0</v>
      </c>
      <c r="N54" s="60"/>
    </row>
    <row r="55" spans="2:14" ht="15.75" customHeight="1" x14ac:dyDescent="0.25">
      <c r="C55" s="58" t="s">
        <v>565</v>
      </c>
      <c r="D55" s="109"/>
      <c r="E55" s="109"/>
      <c r="F55" s="109"/>
      <c r="G55" s="68">
        <f t="shared" si="11"/>
        <v>0</v>
      </c>
      <c r="N55" s="60"/>
    </row>
    <row r="56" spans="2:14" ht="18.75" customHeight="1" x14ac:dyDescent="0.25">
      <c r="C56" s="59" t="s">
        <v>566</v>
      </c>
      <c r="D56" s="109"/>
      <c r="E56" s="109"/>
      <c r="F56" s="109"/>
      <c r="G56" s="68">
        <f t="shared" si="11"/>
        <v>0</v>
      </c>
      <c r="N56" s="60"/>
    </row>
    <row r="57" spans="2:14" x14ac:dyDescent="0.25">
      <c r="C57" s="58" t="s">
        <v>567</v>
      </c>
      <c r="D57" s="109"/>
      <c r="E57" s="109"/>
      <c r="F57" s="109"/>
      <c r="G57" s="68">
        <f t="shared" si="11"/>
        <v>0</v>
      </c>
      <c r="N57" s="60"/>
    </row>
    <row r="58" spans="2:14" s="61" customFormat="1" ht="21.75" customHeight="1" x14ac:dyDescent="0.25">
      <c r="B58" s="60"/>
      <c r="C58" s="58" t="s">
        <v>568</v>
      </c>
      <c r="D58" s="109"/>
      <c r="E58" s="109"/>
      <c r="F58" s="109"/>
      <c r="G58" s="68">
        <f t="shared" si="11"/>
        <v>0</v>
      </c>
    </row>
    <row r="59" spans="2:14" s="61" customFormat="1" ht="31.5" x14ac:dyDescent="0.25">
      <c r="B59" s="60"/>
      <c r="C59" s="58" t="s">
        <v>569</v>
      </c>
      <c r="D59" s="109"/>
      <c r="E59" s="109"/>
      <c r="F59" s="109"/>
      <c r="G59" s="68">
        <f t="shared" si="11"/>
        <v>0</v>
      </c>
    </row>
    <row r="60" spans="2:14" x14ac:dyDescent="0.25">
      <c r="C60" s="62" t="s">
        <v>18</v>
      </c>
      <c r="D60" s="74">
        <f>SUM(D53:D59)</f>
        <v>0</v>
      </c>
      <c r="E60" s="74">
        <f>SUM(E53:E59)</f>
        <v>0</v>
      </c>
      <c r="F60" s="74">
        <f t="shared" ref="F60" si="12">SUM(F53:F59)</f>
        <v>0</v>
      </c>
      <c r="G60" s="68">
        <f t="shared" si="11"/>
        <v>0</v>
      </c>
      <c r="N60" s="60"/>
    </row>
    <row r="61" spans="2:14" s="61" customFormat="1" x14ac:dyDescent="0.25">
      <c r="C61" s="75"/>
      <c r="D61" s="76"/>
      <c r="E61" s="76"/>
      <c r="F61" s="76"/>
      <c r="G61" s="77"/>
    </row>
    <row r="62" spans="2:14" x14ac:dyDescent="0.25">
      <c r="B62" s="61"/>
      <c r="C62" s="307" t="s">
        <v>425</v>
      </c>
      <c r="D62" s="308"/>
      <c r="E62" s="308"/>
      <c r="F62" s="308"/>
      <c r="G62" s="309"/>
      <c r="N62" s="60"/>
    </row>
    <row r="63" spans="2:14" ht="21.75" customHeight="1" thickBot="1" x14ac:dyDescent="0.3">
      <c r="C63" s="71" t="s">
        <v>578</v>
      </c>
      <c r="D63" s="72">
        <f>'1) Tableau budgétaire 1'!D68</f>
        <v>46000</v>
      </c>
      <c r="E63" s="72">
        <f>'1) Tableau budgétaire 1'!E68</f>
        <v>92600</v>
      </c>
      <c r="F63" s="72">
        <f>'1) Tableau budgétaire 1'!F68</f>
        <v>0</v>
      </c>
      <c r="G63" s="73">
        <f t="shared" ref="G63:G71" si="13">SUM(D63:F63)</f>
        <v>138600</v>
      </c>
      <c r="N63" s="60"/>
    </row>
    <row r="64" spans="2:14" ht="15.75" customHeight="1" x14ac:dyDescent="0.25">
      <c r="C64" s="69" t="s">
        <v>563</v>
      </c>
      <c r="D64" s="107"/>
      <c r="E64" s="108"/>
      <c r="F64" s="108"/>
      <c r="G64" s="70">
        <f t="shared" si="13"/>
        <v>0</v>
      </c>
      <c r="N64" s="60"/>
    </row>
    <row r="65" spans="2:14" ht="15.75" customHeight="1" x14ac:dyDescent="0.25">
      <c r="C65" s="58" t="s">
        <v>564</v>
      </c>
      <c r="D65" s="109"/>
      <c r="E65" s="20"/>
      <c r="F65" s="20"/>
      <c r="G65" s="68">
        <f t="shared" si="13"/>
        <v>0</v>
      </c>
      <c r="N65" s="60"/>
    </row>
    <row r="66" spans="2:14" ht="15.75" customHeight="1" x14ac:dyDescent="0.25">
      <c r="C66" s="58" t="s">
        <v>565</v>
      </c>
      <c r="D66" s="109"/>
      <c r="E66" s="109"/>
      <c r="F66" s="109"/>
      <c r="G66" s="68">
        <f t="shared" si="13"/>
        <v>0</v>
      </c>
      <c r="N66" s="60"/>
    </row>
    <row r="67" spans="2:14" x14ac:dyDescent="0.25">
      <c r="C67" s="59" t="s">
        <v>566</v>
      </c>
      <c r="D67" s="109"/>
      <c r="E67" s="109"/>
      <c r="F67" s="109"/>
      <c r="G67" s="68">
        <f t="shared" si="13"/>
        <v>0</v>
      </c>
      <c r="N67" s="60"/>
    </row>
    <row r="68" spans="2:14" x14ac:dyDescent="0.25">
      <c r="C68" s="58" t="s">
        <v>567</v>
      </c>
      <c r="D68" s="109"/>
      <c r="E68" s="109"/>
      <c r="F68" s="109"/>
      <c r="G68" s="68">
        <f t="shared" si="13"/>
        <v>0</v>
      </c>
      <c r="N68" s="60"/>
    </row>
    <row r="69" spans="2:14" x14ac:dyDescent="0.25">
      <c r="C69" s="58" t="s">
        <v>568</v>
      </c>
      <c r="D69" s="109"/>
      <c r="E69" s="109"/>
      <c r="F69" s="109"/>
      <c r="G69" s="68">
        <f t="shared" si="13"/>
        <v>0</v>
      </c>
      <c r="N69" s="60"/>
    </row>
    <row r="70" spans="2:14" ht="31.5" x14ac:dyDescent="0.25">
      <c r="C70" s="58" t="s">
        <v>569</v>
      </c>
      <c r="D70" s="109"/>
      <c r="E70" s="109"/>
      <c r="F70" s="109"/>
      <c r="G70" s="68">
        <f t="shared" si="13"/>
        <v>0</v>
      </c>
      <c r="N70" s="60"/>
    </row>
    <row r="71" spans="2:14" x14ac:dyDescent="0.25">
      <c r="C71" s="62" t="s">
        <v>18</v>
      </c>
      <c r="D71" s="74">
        <f t="shared" ref="D71:E71" si="14">SUM(D64:D70)</f>
        <v>0</v>
      </c>
      <c r="E71" s="74">
        <f t="shared" si="14"/>
        <v>0</v>
      </c>
      <c r="F71" s="74">
        <f t="shared" ref="F71" si="15">SUM(F64:F70)</f>
        <v>0</v>
      </c>
      <c r="G71" s="68">
        <f t="shared" si="13"/>
        <v>0</v>
      </c>
      <c r="N71" s="60"/>
    </row>
    <row r="72" spans="2:14" s="61" customFormat="1" x14ac:dyDescent="0.25">
      <c r="C72" s="75"/>
      <c r="D72" s="76"/>
      <c r="E72" s="76"/>
      <c r="F72" s="76"/>
      <c r="G72" s="77"/>
    </row>
    <row r="73" spans="2:14" x14ac:dyDescent="0.25">
      <c r="C73" s="307" t="s">
        <v>436</v>
      </c>
      <c r="D73" s="308"/>
      <c r="E73" s="308"/>
      <c r="F73" s="308"/>
      <c r="G73" s="309"/>
      <c r="N73" s="60"/>
    </row>
    <row r="74" spans="2:14" ht="21.75" customHeight="1" thickBot="1" x14ac:dyDescent="0.3">
      <c r="B74" s="61"/>
      <c r="C74" s="71" t="s">
        <v>579</v>
      </c>
      <c r="D74" s="72">
        <f>'1) Tableau budgétaire 1'!D78</f>
        <v>45000</v>
      </c>
      <c r="E74" s="72">
        <f>'1) Tableau budgétaire 1'!E78</f>
        <v>76290</v>
      </c>
      <c r="F74" s="72">
        <f>'1) Tableau budgétaire 1'!F78</f>
        <v>0</v>
      </c>
      <c r="G74" s="73">
        <f t="shared" ref="G74:G82" si="16">SUM(D74:F74)</f>
        <v>121290</v>
      </c>
      <c r="N74" s="60"/>
    </row>
    <row r="75" spans="2:14" ht="18" customHeight="1" x14ac:dyDescent="0.25">
      <c r="C75" s="69" t="s">
        <v>563</v>
      </c>
      <c r="D75" s="107"/>
      <c r="E75" s="108"/>
      <c r="F75" s="108"/>
      <c r="G75" s="70">
        <f t="shared" si="16"/>
        <v>0</v>
      </c>
      <c r="N75" s="60"/>
    </row>
    <row r="76" spans="2:14" ht="15.75" customHeight="1" x14ac:dyDescent="0.25">
      <c r="C76" s="58" t="s">
        <v>564</v>
      </c>
      <c r="D76" s="109"/>
      <c r="E76" s="20"/>
      <c r="F76" s="20">
        <v>890.84</v>
      </c>
      <c r="G76" s="68">
        <f t="shared" si="16"/>
        <v>890.84</v>
      </c>
      <c r="N76" s="60"/>
    </row>
    <row r="77" spans="2:14" s="61" customFormat="1" ht="15.75" customHeight="1" x14ac:dyDescent="0.25">
      <c r="B77" s="60"/>
      <c r="C77" s="58" t="s">
        <v>565</v>
      </c>
      <c r="D77" s="109">
        <f>+'1) Tableau budgétaire 1'!I70</f>
        <v>0</v>
      </c>
      <c r="E77" s="109"/>
      <c r="F77" s="109"/>
      <c r="G77" s="68">
        <f t="shared" si="16"/>
        <v>0</v>
      </c>
    </row>
    <row r="78" spans="2:14" x14ac:dyDescent="0.25">
      <c r="B78" s="61"/>
      <c r="C78" s="59" t="s">
        <v>566</v>
      </c>
      <c r="D78" s="109"/>
      <c r="E78" s="109"/>
      <c r="F78" s="109"/>
      <c r="G78" s="68">
        <f t="shared" si="16"/>
        <v>0</v>
      </c>
      <c r="N78" s="60"/>
    </row>
    <row r="79" spans="2:14" x14ac:dyDescent="0.25">
      <c r="B79" s="61"/>
      <c r="C79" s="58" t="s">
        <v>567</v>
      </c>
      <c r="D79" s="109"/>
      <c r="E79" s="109"/>
      <c r="F79" s="109"/>
      <c r="G79" s="68">
        <f t="shared" si="16"/>
        <v>0</v>
      </c>
      <c r="N79" s="60"/>
    </row>
    <row r="80" spans="2:14" x14ac:dyDescent="0.25">
      <c r="B80" s="61"/>
      <c r="C80" s="58" t="s">
        <v>568</v>
      </c>
      <c r="D80" s="109"/>
      <c r="E80" s="109"/>
      <c r="F80" s="109"/>
      <c r="G80" s="68">
        <f t="shared" si="16"/>
        <v>0</v>
      </c>
      <c r="N80" s="60"/>
    </row>
    <row r="81" spans="2:14" ht="31.5" x14ac:dyDescent="0.25">
      <c r="C81" s="58" t="s">
        <v>569</v>
      </c>
      <c r="D81" s="109"/>
      <c r="E81" s="109"/>
      <c r="F81" s="109"/>
      <c r="G81" s="68">
        <f t="shared" si="16"/>
        <v>0</v>
      </c>
      <c r="N81" s="60"/>
    </row>
    <row r="82" spans="2:14" x14ac:dyDescent="0.25">
      <c r="C82" s="62" t="s">
        <v>18</v>
      </c>
      <c r="D82" s="74">
        <f t="shared" ref="D82:E82" si="17">SUM(D75:D81)</f>
        <v>0</v>
      </c>
      <c r="E82" s="74">
        <f t="shared" si="17"/>
        <v>0</v>
      </c>
      <c r="F82" s="263">
        <f t="shared" ref="F82" si="18">SUM(F75:F81)</f>
        <v>890.84</v>
      </c>
      <c r="G82" s="68">
        <f t="shared" si="16"/>
        <v>890.84</v>
      </c>
      <c r="N82" s="60"/>
    </row>
    <row r="83" spans="2:14" s="61" customFormat="1" x14ac:dyDescent="0.25">
      <c r="C83" s="75"/>
      <c r="D83" s="76"/>
      <c r="E83" s="76"/>
      <c r="F83" s="76"/>
      <c r="G83" s="77"/>
    </row>
    <row r="84" spans="2:14" x14ac:dyDescent="0.25">
      <c r="C84" s="307" t="s">
        <v>446</v>
      </c>
      <c r="D84" s="308"/>
      <c r="E84" s="308"/>
      <c r="F84" s="308"/>
      <c r="G84" s="309"/>
      <c r="N84" s="60"/>
    </row>
    <row r="85" spans="2:14" ht="21.75" customHeight="1" thickBot="1" x14ac:dyDescent="0.3">
      <c r="C85" s="71" t="s">
        <v>580</v>
      </c>
      <c r="D85" s="72">
        <f>'1) Tableau budgétaire 1'!D88</f>
        <v>0</v>
      </c>
      <c r="E85" s="72">
        <f>'1) Tableau budgétaire 1'!E88</f>
        <v>0</v>
      </c>
      <c r="F85" s="72">
        <f>'1) Tableau budgétaire 1'!F88</f>
        <v>0</v>
      </c>
      <c r="G85" s="73">
        <f t="shared" ref="G85:G93" si="19">SUM(D85:F85)</f>
        <v>0</v>
      </c>
      <c r="N85" s="60"/>
    </row>
    <row r="86" spans="2:14" ht="15.75" customHeight="1" x14ac:dyDescent="0.25">
      <c r="C86" s="69" t="s">
        <v>563</v>
      </c>
      <c r="D86" s="107"/>
      <c r="E86" s="108"/>
      <c r="F86" s="108"/>
      <c r="G86" s="70">
        <f t="shared" si="19"/>
        <v>0</v>
      </c>
      <c r="N86" s="60"/>
    </row>
    <row r="87" spans="2:14" ht="15.75" customHeight="1" x14ac:dyDescent="0.25">
      <c r="B87" s="61"/>
      <c r="C87" s="58" t="s">
        <v>564</v>
      </c>
      <c r="D87" s="109"/>
      <c r="E87" s="20"/>
      <c r="F87" s="20"/>
      <c r="G87" s="68">
        <f t="shared" si="19"/>
        <v>0</v>
      </c>
      <c r="N87" s="60"/>
    </row>
    <row r="88" spans="2:14" ht="15.75" customHeight="1" x14ac:dyDescent="0.25">
      <c r="C88" s="58" t="s">
        <v>565</v>
      </c>
      <c r="D88" s="109"/>
      <c r="E88" s="109"/>
      <c r="F88" s="109"/>
      <c r="G88" s="68">
        <f t="shared" si="19"/>
        <v>0</v>
      </c>
      <c r="N88" s="60"/>
    </row>
    <row r="89" spans="2:14" x14ac:dyDescent="0.25">
      <c r="C89" s="59" t="s">
        <v>566</v>
      </c>
      <c r="D89" s="109"/>
      <c r="E89" s="109"/>
      <c r="F89" s="109"/>
      <c r="G89" s="68">
        <f t="shared" si="19"/>
        <v>0</v>
      </c>
      <c r="N89" s="60"/>
    </row>
    <row r="90" spans="2:14" x14ac:dyDescent="0.25">
      <c r="C90" s="58" t="s">
        <v>567</v>
      </c>
      <c r="D90" s="109"/>
      <c r="E90" s="109"/>
      <c r="F90" s="109"/>
      <c r="G90" s="68">
        <f t="shared" si="19"/>
        <v>0</v>
      </c>
      <c r="N90" s="60"/>
    </row>
    <row r="91" spans="2:14" ht="25.5" customHeight="1" x14ac:dyDescent="0.25">
      <c r="C91" s="58" t="s">
        <v>568</v>
      </c>
      <c r="D91" s="109"/>
      <c r="E91" s="109"/>
      <c r="F91" s="109"/>
      <c r="G91" s="68">
        <f t="shared" si="19"/>
        <v>0</v>
      </c>
      <c r="N91" s="60"/>
    </row>
    <row r="92" spans="2:14" ht="31.5" x14ac:dyDescent="0.25">
      <c r="B92" s="61"/>
      <c r="C92" s="58" t="s">
        <v>569</v>
      </c>
      <c r="D92" s="109"/>
      <c r="E92" s="109"/>
      <c r="F92" s="109"/>
      <c r="G92" s="68">
        <f t="shared" si="19"/>
        <v>0</v>
      </c>
      <c r="N92" s="60"/>
    </row>
    <row r="93" spans="2:14" ht="15.75" customHeight="1" x14ac:dyDescent="0.25">
      <c r="C93" s="62" t="s">
        <v>18</v>
      </c>
      <c r="D93" s="74">
        <f t="shared" ref="D93:E93" si="20">SUM(D86:D92)</f>
        <v>0</v>
      </c>
      <c r="E93" s="74">
        <f t="shared" si="20"/>
        <v>0</v>
      </c>
      <c r="F93" s="74">
        <f t="shared" ref="F93" si="21">SUM(F86:F92)</f>
        <v>0</v>
      </c>
      <c r="G93" s="68">
        <f t="shared" si="19"/>
        <v>0</v>
      </c>
      <c r="N93" s="60"/>
    </row>
    <row r="94" spans="2:14" ht="25.5" customHeight="1" x14ac:dyDescent="0.25">
      <c r="D94" s="63"/>
      <c r="E94" s="63"/>
      <c r="F94" s="63"/>
      <c r="G94" s="63"/>
      <c r="N94" s="60"/>
    </row>
    <row r="95" spans="2:14" x14ac:dyDescent="0.25">
      <c r="B95" s="307" t="s">
        <v>581</v>
      </c>
      <c r="C95" s="308"/>
      <c r="D95" s="308"/>
      <c r="E95" s="308"/>
      <c r="F95" s="308"/>
      <c r="G95" s="309"/>
      <c r="N95" s="60"/>
    </row>
    <row r="96" spans="2:14" x14ac:dyDescent="0.25">
      <c r="C96" s="307" t="s">
        <v>458</v>
      </c>
      <c r="D96" s="308"/>
      <c r="E96" s="308"/>
      <c r="F96" s="308"/>
      <c r="G96" s="309"/>
      <c r="N96" s="60"/>
    </row>
    <row r="97" spans="3:14" ht="22.5" customHeight="1" thickBot="1" x14ac:dyDescent="0.3">
      <c r="C97" s="71" t="s">
        <v>582</v>
      </c>
      <c r="D97" s="72">
        <f>'1) Tableau budgétaire 1'!D100</f>
        <v>36500</v>
      </c>
      <c r="E97" s="72">
        <f>'1) Tableau budgétaire 1'!E100</f>
        <v>30000</v>
      </c>
      <c r="F97" s="72">
        <f>'1) Tableau budgétaire 1'!F100</f>
        <v>66500</v>
      </c>
      <c r="G97" s="73">
        <f>SUM(D97:F97)</f>
        <v>133000</v>
      </c>
      <c r="N97" s="60"/>
    </row>
    <row r="98" spans="3:14" x14ac:dyDescent="0.25">
      <c r="C98" s="69" t="s">
        <v>563</v>
      </c>
      <c r="D98" s="107"/>
      <c r="E98" s="108"/>
      <c r="F98" s="108"/>
      <c r="G98" s="70">
        <f t="shared" ref="G98:G105" si="22">SUM(D98:F98)</f>
        <v>0</v>
      </c>
      <c r="N98" s="60"/>
    </row>
    <row r="99" spans="3:14" x14ac:dyDescent="0.25">
      <c r="C99" s="58" t="s">
        <v>564</v>
      </c>
      <c r="D99" s="109"/>
      <c r="E99" s="20"/>
      <c r="F99" s="20"/>
      <c r="G99" s="68">
        <f t="shared" si="22"/>
        <v>0</v>
      </c>
      <c r="N99" s="60"/>
    </row>
    <row r="100" spans="3:14" ht="15.75" customHeight="1" x14ac:dyDescent="0.25">
      <c r="C100" s="58" t="s">
        <v>565</v>
      </c>
      <c r="D100" s="109"/>
      <c r="E100" s="109"/>
      <c r="F100" s="109"/>
      <c r="G100" s="68">
        <f t="shared" si="22"/>
        <v>0</v>
      </c>
      <c r="N100" s="60"/>
    </row>
    <row r="101" spans="3:14" x14ac:dyDescent="0.25">
      <c r="C101" s="59" t="s">
        <v>566</v>
      </c>
      <c r="D101" s="109"/>
      <c r="E101" s="109"/>
      <c r="F101" s="109"/>
      <c r="G101" s="68">
        <f t="shared" si="22"/>
        <v>0</v>
      </c>
      <c r="N101" s="60"/>
    </row>
    <row r="102" spans="3:14" x14ac:dyDescent="0.25">
      <c r="C102" s="58" t="s">
        <v>567</v>
      </c>
      <c r="D102" s="109"/>
      <c r="E102" s="109"/>
      <c r="F102" s="109"/>
      <c r="G102" s="68">
        <f t="shared" si="22"/>
        <v>0</v>
      </c>
      <c r="N102" s="60"/>
    </row>
    <row r="103" spans="3:14" x14ac:dyDescent="0.25">
      <c r="C103" s="58" t="s">
        <v>568</v>
      </c>
      <c r="D103" s="109"/>
      <c r="E103" s="109"/>
      <c r="F103" s="109"/>
      <c r="G103" s="68">
        <f t="shared" si="22"/>
        <v>0</v>
      </c>
      <c r="N103" s="60"/>
    </row>
    <row r="104" spans="3:14" ht="31.5" x14ac:dyDescent="0.25">
      <c r="C104" s="58" t="s">
        <v>569</v>
      </c>
      <c r="D104" s="109"/>
      <c r="E104" s="109"/>
      <c r="F104" s="109"/>
      <c r="G104" s="68">
        <f t="shared" si="22"/>
        <v>0</v>
      </c>
      <c r="N104" s="60"/>
    </row>
    <row r="105" spans="3:14" x14ac:dyDescent="0.25">
      <c r="C105" s="62" t="s">
        <v>18</v>
      </c>
      <c r="D105" s="74">
        <f>SUM(D98:D104)</f>
        <v>0</v>
      </c>
      <c r="E105" s="74">
        <f>SUM(E98:E104)</f>
        <v>0</v>
      </c>
      <c r="F105" s="74">
        <f t="shared" ref="F105" si="23">SUM(F98:F104)</f>
        <v>0</v>
      </c>
      <c r="G105" s="68">
        <f t="shared" si="22"/>
        <v>0</v>
      </c>
      <c r="N105" s="60"/>
    </row>
    <row r="106" spans="3:14" s="61" customFormat="1" x14ac:dyDescent="0.25">
      <c r="C106" s="75"/>
      <c r="D106" s="76"/>
      <c r="E106" s="76"/>
      <c r="F106" s="76"/>
      <c r="G106" s="77"/>
    </row>
    <row r="107" spans="3:14" ht="15.75" customHeight="1" x14ac:dyDescent="0.25">
      <c r="C107" s="307" t="s">
        <v>583</v>
      </c>
      <c r="D107" s="308"/>
      <c r="E107" s="308"/>
      <c r="F107" s="308"/>
      <c r="G107" s="309"/>
      <c r="N107" s="60"/>
    </row>
    <row r="108" spans="3:14" ht="21.75" customHeight="1" thickBot="1" x14ac:dyDescent="0.3">
      <c r="C108" s="71" t="s">
        <v>584</v>
      </c>
      <c r="D108" s="72">
        <f>'1) Tableau budgétaire 1'!D110</f>
        <v>87000</v>
      </c>
      <c r="E108" s="72">
        <f>'1) Tableau budgétaire 1'!E110</f>
        <v>0</v>
      </c>
      <c r="F108" s="72">
        <f>'1) Tableau budgétaire 1'!F110</f>
        <v>0</v>
      </c>
      <c r="G108" s="73">
        <f t="shared" ref="G108:G116" si="24">SUM(D108:F108)</f>
        <v>87000</v>
      </c>
      <c r="N108" s="60"/>
    </row>
    <row r="109" spans="3:14" x14ac:dyDescent="0.25">
      <c r="C109" s="69" t="s">
        <v>563</v>
      </c>
      <c r="D109" s="107"/>
      <c r="E109" s="108"/>
      <c r="F109" s="108"/>
      <c r="G109" s="70">
        <f t="shared" si="24"/>
        <v>0</v>
      </c>
      <c r="N109" s="60"/>
    </row>
    <row r="110" spans="3:14" x14ac:dyDescent="0.25">
      <c r="C110" s="58" t="s">
        <v>564</v>
      </c>
      <c r="D110" s="109"/>
      <c r="E110" s="20"/>
      <c r="F110" s="20"/>
      <c r="G110" s="68">
        <f t="shared" si="24"/>
        <v>0</v>
      </c>
      <c r="N110" s="60"/>
    </row>
    <row r="111" spans="3:14" ht="31.5" x14ac:dyDescent="0.25">
      <c r="C111" s="58" t="s">
        <v>565</v>
      </c>
      <c r="D111" s="109"/>
      <c r="E111" s="109"/>
      <c r="F111" s="109"/>
      <c r="G111" s="68">
        <f t="shared" si="24"/>
        <v>0</v>
      </c>
      <c r="N111" s="60"/>
    </row>
    <row r="112" spans="3:14" x14ac:dyDescent="0.25">
      <c r="C112" s="59" t="s">
        <v>566</v>
      </c>
      <c r="D112" s="109"/>
      <c r="E112" s="109"/>
      <c r="F112" s="109"/>
      <c r="G112" s="68">
        <f t="shared" si="24"/>
        <v>0</v>
      </c>
      <c r="N112" s="60"/>
    </row>
    <row r="113" spans="3:14" x14ac:dyDescent="0.25">
      <c r="C113" s="58" t="s">
        <v>567</v>
      </c>
      <c r="D113" s="109"/>
      <c r="E113" s="109"/>
      <c r="F113" s="109"/>
      <c r="G113" s="68">
        <f t="shared" si="24"/>
        <v>0</v>
      </c>
      <c r="N113" s="60"/>
    </row>
    <row r="114" spans="3:14" x14ac:dyDescent="0.25">
      <c r="C114" s="58" t="s">
        <v>568</v>
      </c>
      <c r="D114" s="109"/>
      <c r="E114" s="109"/>
      <c r="F114" s="109"/>
      <c r="G114" s="68">
        <f t="shared" si="24"/>
        <v>0</v>
      </c>
      <c r="N114" s="60"/>
    </row>
    <row r="115" spans="3:14" ht="31.5" x14ac:dyDescent="0.25">
      <c r="C115" s="58" t="s">
        <v>569</v>
      </c>
      <c r="D115" s="109"/>
      <c r="E115" s="109"/>
      <c r="F115" s="109"/>
      <c r="G115" s="68">
        <f t="shared" si="24"/>
        <v>0</v>
      </c>
      <c r="N115" s="60"/>
    </row>
    <row r="116" spans="3:14" x14ac:dyDescent="0.25">
      <c r="C116" s="62" t="s">
        <v>18</v>
      </c>
      <c r="D116" s="74">
        <f t="shared" ref="D116:E116" si="25">SUM(D109:D115)</f>
        <v>0</v>
      </c>
      <c r="E116" s="74">
        <f t="shared" si="25"/>
        <v>0</v>
      </c>
      <c r="F116" s="74">
        <f t="shared" ref="F116" si="26">SUM(F109:F115)</f>
        <v>0</v>
      </c>
      <c r="G116" s="68">
        <f t="shared" si="24"/>
        <v>0</v>
      </c>
      <c r="N116" s="60"/>
    </row>
    <row r="117" spans="3:14" s="61" customFormat="1" x14ac:dyDescent="0.25">
      <c r="C117" s="75"/>
      <c r="D117" s="76"/>
      <c r="E117" s="76"/>
      <c r="F117" s="76"/>
      <c r="G117" s="77"/>
    </row>
    <row r="118" spans="3:14" x14ac:dyDescent="0.25">
      <c r="C118" s="307" t="s">
        <v>478</v>
      </c>
      <c r="D118" s="308"/>
      <c r="E118" s="308"/>
      <c r="F118" s="308"/>
      <c r="G118" s="309"/>
      <c r="N118" s="60"/>
    </row>
    <row r="119" spans="3:14" ht="21" customHeight="1" thickBot="1" x14ac:dyDescent="0.3">
      <c r="C119" s="71" t="s">
        <v>585</v>
      </c>
      <c r="D119" s="72">
        <f>'1) Tableau budgétaire 1'!D120</f>
        <v>53000</v>
      </c>
      <c r="E119" s="72">
        <f>'1) Tableau budgétaire 1'!E120</f>
        <v>0</v>
      </c>
      <c r="F119" s="72">
        <f>'1) Tableau budgétaire 1'!F120</f>
        <v>0</v>
      </c>
      <c r="G119" s="73">
        <f t="shared" ref="G119:G127" si="27">SUM(D119:F119)</f>
        <v>53000</v>
      </c>
      <c r="N119" s="60"/>
    </row>
    <row r="120" spans="3:14" x14ac:dyDescent="0.25">
      <c r="C120" s="69" t="s">
        <v>563</v>
      </c>
      <c r="D120" s="107"/>
      <c r="E120" s="108"/>
      <c r="F120" s="108"/>
      <c r="G120" s="70">
        <f t="shared" si="27"/>
        <v>0</v>
      </c>
      <c r="N120" s="60"/>
    </row>
    <row r="121" spans="3:14" x14ac:dyDescent="0.25">
      <c r="C121" s="58" t="s">
        <v>564</v>
      </c>
      <c r="D121" s="109"/>
      <c r="E121" s="20"/>
      <c r="F121" s="20"/>
      <c r="G121" s="68">
        <f t="shared" si="27"/>
        <v>0</v>
      </c>
      <c r="N121" s="60"/>
    </row>
    <row r="122" spans="3:14" ht="31.5" x14ac:dyDescent="0.25">
      <c r="C122" s="58" t="s">
        <v>565</v>
      </c>
      <c r="D122" s="109"/>
      <c r="E122" s="109"/>
      <c r="F122" s="109"/>
      <c r="G122" s="68">
        <f t="shared" si="27"/>
        <v>0</v>
      </c>
      <c r="N122" s="60"/>
    </row>
    <row r="123" spans="3:14" x14ac:dyDescent="0.25">
      <c r="C123" s="59" t="s">
        <v>566</v>
      </c>
      <c r="D123" s="109"/>
      <c r="E123" s="109"/>
      <c r="F123" s="109"/>
      <c r="G123" s="68">
        <f t="shared" si="27"/>
        <v>0</v>
      </c>
      <c r="N123" s="60"/>
    </row>
    <row r="124" spans="3:14" x14ac:dyDescent="0.25">
      <c r="C124" s="58" t="s">
        <v>567</v>
      </c>
      <c r="D124" s="109"/>
      <c r="E124" s="109"/>
      <c r="F124" s="109"/>
      <c r="G124" s="68">
        <f t="shared" si="27"/>
        <v>0</v>
      </c>
      <c r="N124" s="60"/>
    </row>
    <row r="125" spans="3:14" x14ac:dyDescent="0.25">
      <c r="C125" s="58" t="s">
        <v>568</v>
      </c>
      <c r="D125" s="109"/>
      <c r="E125" s="109"/>
      <c r="F125" s="109"/>
      <c r="G125" s="68">
        <f t="shared" si="27"/>
        <v>0</v>
      </c>
      <c r="N125" s="60"/>
    </row>
    <row r="126" spans="3:14" ht="31.5" x14ac:dyDescent="0.25">
      <c r="C126" s="58" t="s">
        <v>569</v>
      </c>
      <c r="D126" s="109"/>
      <c r="E126" s="109"/>
      <c r="F126" s="109"/>
      <c r="G126" s="68">
        <f t="shared" si="27"/>
        <v>0</v>
      </c>
      <c r="N126" s="60"/>
    </row>
    <row r="127" spans="3:14" x14ac:dyDescent="0.25">
      <c r="C127" s="62" t="s">
        <v>18</v>
      </c>
      <c r="D127" s="74">
        <f t="shared" ref="D127:E127" si="28">SUM(D120:D126)</f>
        <v>0</v>
      </c>
      <c r="E127" s="74">
        <f t="shared" si="28"/>
        <v>0</v>
      </c>
      <c r="F127" s="74">
        <f t="shared" ref="F127" si="29">SUM(F120:F126)</f>
        <v>0</v>
      </c>
      <c r="G127" s="68">
        <f t="shared" si="27"/>
        <v>0</v>
      </c>
      <c r="N127" s="60"/>
    </row>
    <row r="128" spans="3:14" s="61" customFormat="1" x14ac:dyDescent="0.25">
      <c r="C128" s="75"/>
      <c r="D128" s="76"/>
      <c r="E128" s="76"/>
      <c r="F128" s="76"/>
      <c r="G128" s="77"/>
    </row>
    <row r="129" spans="2:14" x14ac:dyDescent="0.25">
      <c r="C129" s="307" t="s">
        <v>488</v>
      </c>
      <c r="D129" s="308"/>
      <c r="E129" s="308"/>
      <c r="F129" s="308"/>
      <c r="G129" s="309"/>
      <c r="N129" s="60"/>
    </row>
    <row r="130" spans="2:14" ht="24" customHeight="1" thickBot="1" x14ac:dyDescent="0.3">
      <c r="C130" s="71" t="s">
        <v>586</v>
      </c>
      <c r="D130" s="72">
        <f>'1) Tableau budgétaire 1'!D130</f>
        <v>0</v>
      </c>
      <c r="E130" s="72">
        <f>'1) Tableau budgétaire 1'!E130</f>
        <v>0</v>
      </c>
      <c r="F130" s="72">
        <f>'1) Tableau budgétaire 1'!F130</f>
        <v>0</v>
      </c>
      <c r="G130" s="73">
        <f t="shared" ref="G130:G138" si="30">SUM(D130:F130)</f>
        <v>0</v>
      </c>
      <c r="N130" s="60"/>
    </row>
    <row r="131" spans="2:14" ht="15.75" customHeight="1" x14ac:dyDescent="0.25">
      <c r="C131" s="69" t="s">
        <v>563</v>
      </c>
      <c r="D131" s="107"/>
      <c r="E131" s="108"/>
      <c r="F131" s="108"/>
      <c r="G131" s="70">
        <f t="shared" si="30"/>
        <v>0</v>
      </c>
      <c r="N131" s="60"/>
    </row>
    <row r="132" spans="2:14" s="63" customFormat="1" x14ac:dyDescent="0.25">
      <c r="C132" s="58" t="s">
        <v>564</v>
      </c>
      <c r="D132" s="109"/>
      <c r="E132" s="20"/>
      <c r="F132" s="20"/>
      <c r="G132" s="68">
        <f t="shared" si="30"/>
        <v>0</v>
      </c>
    </row>
    <row r="133" spans="2:14" s="63" customFormat="1" ht="15.75" customHeight="1" x14ac:dyDescent="0.25">
      <c r="C133" s="58" t="s">
        <v>565</v>
      </c>
      <c r="D133" s="109"/>
      <c r="E133" s="109"/>
      <c r="F133" s="109"/>
      <c r="G133" s="68">
        <f t="shared" si="30"/>
        <v>0</v>
      </c>
    </row>
    <row r="134" spans="2:14" s="63" customFormat="1" x14ac:dyDescent="0.25">
      <c r="C134" s="59" t="s">
        <v>566</v>
      </c>
      <c r="D134" s="109"/>
      <c r="E134" s="109"/>
      <c r="F134" s="109"/>
      <c r="G134" s="68">
        <f t="shared" si="30"/>
        <v>0</v>
      </c>
    </row>
    <row r="135" spans="2:14" s="63" customFormat="1" x14ac:dyDescent="0.25">
      <c r="C135" s="58" t="s">
        <v>567</v>
      </c>
      <c r="D135" s="109"/>
      <c r="E135" s="109"/>
      <c r="F135" s="109"/>
      <c r="G135" s="68">
        <f t="shared" si="30"/>
        <v>0</v>
      </c>
    </row>
    <row r="136" spans="2:14" s="63" customFormat="1" ht="15.75" customHeight="1" x14ac:dyDescent="0.25">
      <c r="C136" s="58" t="s">
        <v>568</v>
      </c>
      <c r="D136" s="109"/>
      <c r="E136" s="109"/>
      <c r="F136" s="109"/>
      <c r="G136" s="68">
        <f t="shared" si="30"/>
        <v>0</v>
      </c>
    </row>
    <row r="137" spans="2:14" s="63" customFormat="1" ht="31.5" x14ac:dyDescent="0.25">
      <c r="C137" s="58" t="s">
        <v>569</v>
      </c>
      <c r="D137" s="109"/>
      <c r="E137" s="109"/>
      <c r="F137" s="109"/>
      <c r="G137" s="68">
        <f t="shared" si="30"/>
        <v>0</v>
      </c>
    </row>
    <row r="138" spans="2:14" s="63" customFormat="1" x14ac:dyDescent="0.25">
      <c r="C138" s="62" t="s">
        <v>18</v>
      </c>
      <c r="D138" s="74">
        <f t="shared" ref="D138:E138" si="31">SUM(D131:D137)</f>
        <v>0</v>
      </c>
      <c r="E138" s="74">
        <f t="shared" si="31"/>
        <v>0</v>
      </c>
      <c r="F138" s="74">
        <f t="shared" ref="F138" si="32">SUM(F131:F137)</f>
        <v>0</v>
      </c>
      <c r="G138" s="68">
        <f t="shared" si="30"/>
        <v>0</v>
      </c>
    </row>
    <row r="139" spans="2:14" s="63" customFormat="1" x14ac:dyDescent="0.25">
      <c r="C139" s="60"/>
      <c r="D139" s="61"/>
      <c r="E139" s="61"/>
      <c r="F139" s="61"/>
      <c r="G139" s="60"/>
    </row>
    <row r="140" spans="2:14" s="63" customFormat="1" x14ac:dyDescent="0.25">
      <c r="B140" s="307" t="s">
        <v>587</v>
      </c>
      <c r="C140" s="308"/>
      <c r="D140" s="308"/>
      <c r="E140" s="308"/>
      <c r="F140" s="308"/>
      <c r="G140" s="309"/>
    </row>
    <row r="141" spans="2:14" s="63" customFormat="1" x14ac:dyDescent="0.25">
      <c r="B141" s="60"/>
      <c r="C141" s="307" t="s">
        <v>499</v>
      </c>
      <c r="D141" s="308"/>
      <c r="E141" s="308"/>
      <c r="F141" s="308"/>
      <c r="G141" s="309"/>
    </row>
    <row r="142" spans="2:14" s="63" customFormat="1" ht="24" customHeight="1" thickBot="1" x14ac:dyDescent="0.3">
      <c r="B142" s="60"/>
      <c r="C142" s="71" t="s">
        <v>588</v>
      </c>
      <c r="D142" s="72">
        <f>'1) Tableau budgétaire 1'!D142</f>
        <v>0</v>
      </c>
      <c r="E142" s="72">
        <f>'1) Tableau budgétaire 1'!E142</f>
        <v>0</v>
      </c>
      <c r="F142" s="72">
        <f>'1) Tableau budgétaire 1'!F142</f>
        <v>0</v>
      </c>
      <c r="G142" s="73">
        <f>SUM(D142:F142)</f>
        <v>0</v>
      </c>
    </row>
    <row r="143" spans="2:14" s="63" customFormat="1" ht="24.75" customHeight="1" x14ac:dyDescent="0.25">
      <c r="B143" s="60"/>
      <c r="C143" s="69" t="s">
        <v>563</v>
      </c>
      <c r="D143" s="107"/>
      <c r="E143" s="108"/>
      <c r="F143" s="108"/>
      <c r="G143" s="70">
        <f t="shared" ref="G143:G150" si="33">SUM(D143:F143)</f>
        <v>0</v>
      </c>
    </row>
    <row r="144" spans="2:14" s="63" customFormat="1" ht="15.75" customHeight="1" x14ac:dyDescent="0.25">
      <c r="B144" s="60"/>
      <c r="C144" s="58" t="s">
        <v>564</v>
      </c>
      <c r="D144" s="109"/>
      <c r="E144" s="20"/>
      <c r="F144" s="20"/>
      <c r="G144" s="68">
        <f t="shared" si="33"/>
        <v>0</v>
      </c>
    </row>
    <row r="145" spans="2:7" s="63" customFormat="1" ht="15.75" customHeight="1" x14ac:dyDescent="0.25">
      <c r="B145" s="60"/>
      <c r="C145" s="58" t="s">
        <v>565</v>
      </c>
      <c r="D145" s="109"/>
      <c r="E145" s="109"/>
      <c r="F145" s="109"/>
      <c r="G145" s="68">
        <f t="shared" si="33"/>
        <v>0</v>
      </c>
    </row>
    <row r="146" spans="2:7" s="63" customFormat="1" ht="15.75" customHeight="1" x14ac:dyDescent="0.25">
      <c r="B146" s="60"/>
      <c r="C146" s="59" t="s">
        <v>566</v>
      </c>
      <c r="D146" s="109"/>
      <c r="E146" s="109"/>
      <c r="F146" s="109"/>
      <c r="G146" s="68">
        <f t="shared" si="33"/>
        <v>0</v>
      </c>
    </row>
    <row r="147" spans="2:7" s="63" customFormat="1" ht="15.75" customHeight="1" x14ac:dyDescent="0.25">
      <c r="B147" s="60"/>
      <c r="C147" s="58" t="s">
        <v>567</v>
      </c>
      <c r="D147" s="109"/>
      <c r="E147" s="109"/>
      <c r="F147" s="109"/>
      <c r="G147" s="68">
        <f t="shared" si="33"/>
        <v>0</v>
      </c>
    </row>
    <row r="148" spans="2:7" s="63" customFormat="1" ht="15.75" customHeight="1" x14ac:dyDescent="0.25">
      <c r="B148" s="60"/>
      <c r="C148" s="58" t="s">
        <v>568</v>
      </c>
      <c r="D148" s="109"/>
      <c r="E148" s="109"/>
      <c r="F148" s="109"/>
      <c r="G148" s="68">
        <f t="shared" si="33"/>
        <v>0</v>
      </c>
    </row>
    <row r="149" spans="2:7" s="63" customFormat="1" ht="15.75" customHeight="1" x14ac:dyDescent="0.25">
      <c r="B149" s="60"/>
      <c r="C149" s="58" t="s">
        <v>569</v>
      </c>
      <c r="D149" s="109"/>
      <c r="E149" s="109"/>
      <c r="F149" s="109"/>
      <c r="G149" s="68">
        <f t="shared" si="33"/>
        <v>0</v>
      </c>
    </row>
    <row r="150" spans="2:7" s="63" customFormat="1" ht="15.75" customHeight="1" x14ac:dyDescent="0.25">
      <c r="B150" s="60"/>
      <c r="C150" s="62" t="s">
        <v>18</v>
      </c>
      <c r="D150" s="74">
        <f>SUM(D143:D149)</f>
        <v>0</v>
      </c>
      <c r="E150" s="74">
        <f>SUM(E143:E149)</f>
        <v>0</v>
      </c>
      <c r="F150" s="74">
        <f t="shared" ref="F150" si="34">SUM(F143:F149)</f>
        <v>0</v>
      </c>
      <c r="G150" s="68">
        <f t="shared" si="33"/>
        <v>0</v>
      </c>
    </row>
    <row r="151" spans="2:7" s="61" customFormat="1" ht="15.75" customHeight="1" x14ac:dyDescent="0.25">
      <c r="C151" s="75"/>
      <c r="D151" s="76"/>
      <c r="E151" s="76"/>
      <c r="F151" s="76"/>
      <c r="G151" s="77"/>
    </row>
    <row r="152" spans="2:7" s="63" customFormat="1" ht="15.75" customHeight="1" x14ac:dyDescent="0.25">
      <c r="C152" s="307" t="s">
        <v>589</v>
      </c>
      <c r="D152" s="308"/>
      <c r="E152" s="308"/>
      <c r="F152" s="308"/>
      <c r="G152" s="309"/>
    </row>
    <row r="153" spans="2:7" s="63" customFormat="1" ht="21" customHeight="1" thickBot="1" x14ac:dyDescent="0.3">
      <c r="C153" s="71" t="s">
        <v>590</v>
      </c>
      <c r="D153" s="72">
        <f>'1) Tableau budgétaire 1'!D152</f>
        <v>0</v>
      </c>
      <c r="E153" s="72">
        <f>'1) Tableau budgétaire 1'!E152</f>
        <v>0</v>
      </c>
      <c r="F153" s="72">
        <f>'1) Tableau budgétaire 1'!F152</f>
        <v>0</v>
      </c>
      <c r="G153" s="73">
        <f t="shared" ref="G153:G161" si="35">SUM(D153:F153)</f>
        <v>0</v>
      </c>
    </row>
    <row r="154" spans="2:7" s="63" customFormat="1" ht="15.75" customHeight="1" x14ac:dyDescent="0.25">
      <c r="C154" s="69" t="s">
        <v>563</v>
      </c>
      <c r="D154" s="107"/>
      <c r="E154" s="108"/>
      <c r="F154" s="108"/>
      <c r="G154" s="70">
        <f t="shared" si="35"/>
        <v>0</v>
      </c>
    </row>
    <row r="155" spans="2:7" s="63" customFormat="1" ht="15.75" customHeight="1" x14ac:dyDescent="0.25">
      <c r="C155" s="58" t="s">
        <v>564</v>
      </c>
      <c r="D155" s="109"/>
      <c r="E155" s="20"/>
      <c r="F155" s="20"/>
      <c r="G155" s="68">
        <f t="shared" si="35"/>
        <v>0</v>
      </c>
    </row>
    <row r="156" spans="2:7" s="63" customFormat="1" ht="15.75" customHeight="1" x14ac:dyDescent="0.25">
      <c r="C156" s="58" t="s">
        <v>565</v>
      </c>
      <c r="D156" s="109"/>
      <c r="E156" s="109"/>
      <c r="F156" s="109"/>
      <c r="G156" s="68">
        <f t="shared" si="35"/>
        <v>0</v>
      </c>
    </row>
    <row r="157" spans="2:7" s="63" customFormat="1" ht="15.75" customHeight="1" x14ac:dyDescent="0.25">
      <c r="C157" s="59" t="s">
        <v>566</v>
      </c>
      <c r="D157" s="109"/>
      <c r="E157" s="109"/>
      <c r="F157" s="109"/>
      <c r="G157" s="68">
        <f t="shared" si="35"/>
        <v>0</v>
      </c>
    </row>
    <row r="158" spans="2:7" s="63" customFormat="1" ht="15.75" customHeight="1" x14ac:dyDescent="0.25">
      <c r="C158" s="58" t="s">
        <v>567</v>
      </c>
      <c r="D158" s="109"/>
      <c r="E158" s="109"/>
      <c r="F158" s="109"/>
      <c r="G158" s="68">
        <f t="shared" si="35"/>
        <v>0</v>
      </c>
    </row>
    <row r="159" spans="2:7" s="63" customFormat="1" ht="15.75" customHeight="1" x14ac:dyDescent="0.25">
      <c r="C159" s="58" t="s">
        <v>568</v>
      </c>
      <c r="D159" s="109"/>
      <c r="E159" s="109"/>
      <c r="F159" s="109"/>
      <c r="G159" s="68">
        <f t="shared" si="35"/>
        <v>0</v>
      </c>
    </row>
    <row r="160" spans="2:7" s="63" customFormat="1" ht="15.75" customHeight="1" x14ac:dyDescent="0.25">
      <c r="C160" s="58" t="s">
        <v>569</v>
      </c>
      <c r="D160" s="109"/>
      <c r="E160" s="109"/>
      <c r="F160" s="109"/>
      <c r="G160" s="68">
        <f t="shared" si="35"/>
        <v>0</v>
      </c>
    </row>
    <row r="161" spans="3:7" s="63" customFormat="1" ht="15.75" customHeight="1" x14ac:dyDescent="0.25">
      <c r="C161" s="62" t="s">
        <v>18</v>
      </c>
      <c r="D161" s="74">
        <f t="shared" ref="D161:E161" si="36">SUM(D154:D160)</f>
        <v>0</v>
      </c>
      <c r="E161" s="74">
        <f t="shared" si="36"/>
        <v>0</v>
      </c>
      <c r="F161" s="74">
        <f t="shared" ref="F161" si="37">SUM(F154:F160)</f>
        <v>0</v>
      </c>
      <c r="G161" s="68">
        <f t="shared" si="35"/>
        <v>0</v>
      </c>
    </row>
    <row r="162" spans="3:7" s="61" customFormat="1" ht="15.75" customHeight="1" x14ac:dyDescent="0.25">
      <c r="C162" s="75"/>
      <c r="D162" s="76"/>
      <c r="E162" s="76"/>
      <c r="F162" s="76"/>
      <c r="G162" s="77"/>
    </row>
    <row r="163" spans="3:7" s="63" customFormat="1" ht="15.75" customHeight="1" x14ac:dyDescent="0.25">
      <c r="C163" s="307" t="s">
        <v>519</v>
      </c>
      <c r="D163" s="308"/>
      <c r="E163" s="308"/>
      <c r="F163" s="308"/>
      <c r="G163" s="309"/>
    </row>
    <row r="164" spans="3:7" s="63" customFormat="1" ht="19.5" customHeight="1" thickBot="1" x14ac:dyDescent="0.3">
      <c r="C164" s="71" t="s">
        <v>591</v>
      </c>
      <c r="D164" s="72">
        <f>'1) Tableau budgétaire 1'!D162</f>
        <v>0</v>
      </c>
      <c r="E164" s="72">
        <f>'1) Tableau budgétaire 1'!E162</f>
        <v>0</v>
      </c>
      <c r="F164" s="72">
        <f>'1) Tableau budgétaire 1'!F162</f>
        <v>0</v>
      </c>
      <c r="G164" s="73">
        <f t="shared" ref="G164:G172" si="38">SUM(D164:F164)</f>
        <v>0</v>
      </c>
    </row>
    <row r="165" spans="3:7" s="63" customFormat="1" ht="15.75" customHeight="1" x14ac:dyDescent="0.25">
      <c r="C165" s="69" t="s">
        <v>563</v>
      </c>
      <c r="D165" s="107"/>
      <c r="E165" s="108"/>
      <c r="F165" s="108"/>
      <c r="G165" s="70">
        <f t="shared" si="38"/>
        <v>0</v>
      </c>
    </row>
    <row r="166" spans="3:7" s="63" customFormat="1" ht="15.75" customHeight="1" x14ac:dyDescent="0.25">
      <c r="C166" s="58" t="s">
        <v>564</v>
      </c>
      <c r="D166" s="109"/>
      <c r="E166" s="20"/>
      <c r="F166" s="20"/>
      <c r="G166" s="68">
        <f t="shared" si="38"/>
        <v>0</v>
      </c>
    </row>
    <row r="167" spans="3:7" s="63" customFormat="1" ht="15.75" customHeight="1" x14ac:dyDescent="0.25">
      <c r="C167" s="58" t="s">
        <v>565</v>
      </c>
      <c r="D167" s="109"/>
      <c r="E167" s="109"/>
      <c r="F167" s="109"/>
      <c r="G167" s="68">
        <f t="shared" si="38"/>
        <v>0</v>
      </c>
    </row>
    <row r="168" spans="3:7" s="63" customFormat="1" ht="15.75" customHeight="1" x14ac:dyDescent="0.25">
      <c r="C168" s="59" t="s">
        <v>566</v>
      </c>
      <c r="D168" s="109"/>
      <c r="E168" s="109"/>
      <c r="F168" s="109"/>
      <c r="G168" s="68">
        <f t="shared" si="38"/>
        <v>0</v>
      </c>
    </row>
    <row r="169" spans="3:7" s="63" customFormat="1" ht="15.75" customHeight="1" x14ac:dyDescent="0.25">
      <c r="C169" s="58" t="s">
        <v>567</v>
      </c>
      <c r="D169" s="109"/>
      <c r="E169" s="109"/>
      <c r="F169" s="109"/>
      <c r="G169" s="68">
        <f t="shared" si="38"/>
        <v>0</v>
      </c>
    </row>
    <row r="170" spans="3:7" s="63" customFormat="1" ht="15.75" customHeight="1" x14ac:dyDescent="0.25">
      <c r="C170" s="58" t="s">
        <v>568</v>
      </c>
      <c r="D170" s="109"/>
      <c r="E170" s="109"/>
      <c r="F170" s="109"/>
      <c r="G170" s="68">
        <f t="shared" si="38"/>
        <v>0</v>
      </c>
    </row>
    <row r="171" spans="3:7" s="63" customFormat="1" ht="15.75" customHeight="1" x14ac:dyDescent="0.25">
      <c r="C171" s="58" t="s">
        <v>569</v>
      </c>
      <c r="D171" s="109"/>
      <c r="E171" s="109"/>
      <c r="F171" s="109"/>
      <c r="G171" s="68">
        <f t="shared" si="38"/>
        <v>0</v>
      </c>
    </row>
    <row r="172" spans="3:7" s="63" customFormat="1" ht="15.75" customHeight="1" x14ac:dyDescent="0.25">
      <c r="C172" s="62" t="s">
        <v>18</v>
      </c>
      <c r="D172" s="74">
        <f t="shared" ref="D172:E172" si="39">SUM(D165:D171)</f>
        <v>0</v>
      </c>
      <c r="E172" s="74">
        <f t="shared" si="39"/>
        <v>0</v>
      </c>
      <c r="F172" s="74">
        <f t="shared" ref="F172" si="40">SUM(F165:F171)</f>
        <v>0</v>
      </c>
      <c r="G172" s="68">
        <f t="shared" si="38"/>
        <v>0</v>
      </c>
    </row>
    <row r="173" spans="3:7" s="61" customFormat="1" ht="15.75" customHeight="1" x14ac:dyDescent="0.25">
      <c r="C173" s="75"/>
      <c r="D173" s="76"/>
      <c r="E173" s="76"/>
      <c r="F173" s="76"/>
      <c r="G173" s="77"/>
    </row>
    <row r="174" spans="3:7" s="63" customFormat="1" ht="15.75" customHeight="1" x14ac:dyDescent="0.25">
      <c r="C174" s="307" t="s">
        <v>529</v>
      </c>
      <c r="D174" s="308"/>
      <c r="E174" s="308"/>
      <c r="F174" s="308"/>
      <c r="G174" s="309"/>
    </row>
    <row r="175" spans="3:7" s="63" customFormat="1" ht="22.5" customHeight="1" thickBot="1" x14ac:dyDescent="0.3">
      <c r="C175" s="71" t="s">
        <v>592</v>
      </c>
      <c r="D175" s="72">
        <f>'1) Tableau budgétaire 1'!D172</f>
        <v>0</v>
      </c>
      <c r="E175" s="72">
        <f>'1) Tableau budgétaire 1'!E172</f>
        <v>0</v>
      </c>
      <c r="F175" s="72">
        <f>'1) Tableau budgétaire 1'!F172</f>
        <v>0</v>
      </c>
      <c r="G175" s="73">
        <f t="shared" ref="G175:G183" si="41">SUM(D175:F175)</f>
        <v>0</v>
      </c>
    </row>
    <row r="176" spans="3:7" s="63" customFormat="1" ht="15.75" customHeight="1" x14ac:dyDescent="0.25">
      <c r="C176" s="69" t="s">
        <v>563</v>
      </c>
      <c r="D176" s="107"/>
      <c r="E176" s="108"/>
      <c r="F176" s="108"/>
      <c r="G176" s="70">
        <f t="shared" si="41"/>
        <v>0</v>
      </c>
    </row>
    <row r="177" spans="3:7" s="63" customFormat="1" ht="15.75" customHeight="1" x14ac:dyDescent="0.25">
      <c r="C177" s="58" t="s">
        <v>564</v>
      </c>
      <c r="D177" s="109"/>
      <c r="E177" s="20"/>
      <c r="F177" s="20"/>
      <c r="G177" s="68">
        <f t="shared" si="41"/>
        <v>0</v>
      </c>
    </row>
    <row r="178" spans="3:7" s="63" customFormat="1" ht="15.75" customHeight="1" x14ac:dyDescent="0.25">
      <c r="C178" s="58" t="s">
        <v>565</v>
      </c>
      <c r="D178" s="109"/>
      <c r="E178" s="109"/>
      <c r="F178" s="109"/>
      <c r="G178" s="68">
        <f t="shared" si="41"/>
        <v>0</v>
      </c>
    </row>
    <row r="179" spans="3:7" s="63" customFormat="1" ht="15.75" customHeight="1" x14ac:dyDescent="0.25">
      <c r="C179" s="59" t="s">
        <v>566</v>
      </c>
      <c r="D179" s="109"/>
      <c r="E179" s="109"/>
      <c r="F179" s="109"/>
      <c r="G179" s="68">
        <f t="shared" si="41"/>
        <v>0</v>
      </c>
    </row>
    <row r="180" spans="3:7" s="63" customFormat="1" ht="15.75" customHeight="1" x14ac:dyDescent="0.25">
      <c r="C180" s="58" t="s">
        <v>567</v>
      </c>
      <c r="D180" s="109"/>
      <c r="E180" s="109"/>
      <c r="F180" s="109"/>
      <c r="G180" s="68">
        <f t="shared" si="41"/>
        <v>0</v>
      </c>
    </row>
    <row r="181" spans="3:7" s="63" customFormat="1" ht="15.75" customHeight="1" x14ac:dyDescent="0.25">
      <c r="C181" s="58" t="s">
        <v>568</v>
      </c>
      <c r="D181" s="109"/>
      <c r="E181" s="109"/>
      <c r="F181" s="109"/>
      <c r="G181" s="68">
        <f t="shared" si="41"/>
        <v>0</v>
      </c>
    </row>
    <row r="182" spans="3:7" s="63" customFormat="1" ht="15.75" customHeight="1" x14ac:dyDescent="0.25">
      <c r="C182" s="58" t="s">
        <v>569</v>
      </c>
      <c r="D182" s="109"/>
      <c r="E182" s="109"/>
      <c r="F182" s="109"/>
      <c r="G182" s="68">
        <f t="shared" si="41"/>
        <v>0</v>
      </c>
    </row>
    <row r="183" spans="3:7" s="63" customFormat="1" ht="15.75" customHeight="1" x14ac:dyDescent="0.25">
      <c r="C183" s="62" t="s">
        <v>18</v>
      </c>
      <c r="D183" s="74">
        <f t="shared" ref="D183:E183" si="42">SUM(D176:D182)</f>
        <v>0</v>
      </c>
      <c r="E183" s="74">
        <f t="shared" si="42"/>
        <v>0</v>
      </c>
      <c r="F183" s="74">
        <f t="shared" ref="F183" si="43">SUM(F176:F182)</f>
        <v>0</v>
      </c>
      <c r="G183" s="68">
        <f t="shared" si="41"/>
        <v>0</v>
      </c>
    </row>
    <row r="184" spans="3:7" s="63" customFormat="1" ht="15.75" customHeight="1" x14ac:dyDescent="0.25">
      <c r="C184" s="60"/>
      <c r="D184" s="61"/>
      <c r="E184" s="61"/>
      <c r="F184" s="61"/>
      <c r="G184" s="60"/>
    </row>
    <row r="185" spans="3:7" s="63" customFormat="1" ht="18" customHeight="1" x14ac:dyDescent="0.25">
      <c r="C185" s="307" t="s">
        <v>594</v>
      </c>
      <c r="D185" s="308"/>
      <c r="E185" s="308"/>
      <c r="F185" s="308"/>
      <c r="G185" s="309"/>
    </row>
    <row r="186" spans="3:7" s="63" customFormat="1" ht="40.5" customHeight="1" thickBot="1" x14ac:dyDescent="0.3">
      <c r="C186" s="71" t="s">
        <v>595</v>
      </c>
      <c r="D186" s="72">
        <f>'1) Tableau budgétaire 1'!D180</f>
        <v>217776.64000000001</v>
      </c>
      <c r="E186" s="72">
        <f>'1) Tableau budgétaire 1'!E180</f>
        <v>69212.800000000003</v>
      </c>
      <c r="F186" s="72">
        <f>+'1) Tableau budgétaire 1'!E180</f>
        <v>69212.800000000003</v>
      </c>
      <c r="G186" s="73">
        <f>+D186+F186</f>
        <v>286989.44</v>
      </c>
    </row>
    <row r="187" spans="3:7" s="63" customFormat="1" ht="15.75" customHeight="1" x14ac:dyDescent="0.25">
      <c r="C187" s="69" t="s">
        <v>563</v>
      </c>
      <c r="D187" s="107">
        <v>17008</v>
      </c>
      <c r="E187" s="108"/>
      <c r="F187" s="108">
        <v>16666.669999999998</v>
      </c>
      <c r="G187" s="70">
        <f t="shared" ref="G187:G194" si="44">SUM(D187:F187)</f>
        <v>33674.67</v>
      </c>
    </row>
    <row r="188" spans="3:7" s="63" customFormat="1" ht="15.75" customHeight="1" x14ac:dyDescent="0.25">
      <c r="C188" s="58" t="s">
        <v>564</v>
      </c>
      <c r="D188" s="109"/>
      <c r="E188" s="20"/>
      <c r="F188" s="20"/>
      <c r="G188" s="68">
        <f t="shared" si="44"/>
        <v>0</v>
      </c>
    </row>
    <row r="189" spans="3:7" s="63" customFormat="1" ht="15.75" customHeight="1" x14ac:dyDescent="0.25">
      <c r="C189" s="58" t="s">
        <v>565</v>
      </c>
      <c r="D189" s="109"/>
      <c r="E189" s="109"/>
      <c r="F189" s="109">
        <v>1691</v>
      </c>
      <c r="G189" s="68">
        <f t="shared" si="44"/>
        <v>1691</v>
      </c>
    </row>
    <row r="190" spans="3:7" s="63" customFormat="1" ht="15.75" customHeight="1" x14ac:dyDescent="0.25">
      <c r="C190" s="59" t="s">
        <v>566</v>
      </c>
      <c r="D190" s="109"/>
      <c r="E190" s="109"/>
      <c r="F190" s="109"/>
      <c r="G190" s="68">
        <f t="shared" si="44"/>
        <v>0</v>
      </c>
    </row>
    <row r="191" spans="3:7" s="63" customFormat="1" ht="15.75" customHeight="1" x14ac:dyDescent="0.25">
      <c r="C191" s="58" t="s">
        <v>567</v>
      </c>
      <c r="D191" s="109"/>
      <c r="E191" s="109"/>
      <c r="F191" s="109">
        <v>487.07</v>
      </c>
      <c r="G191" s="68">
        <f t="shared" si="44"/>
        <v>487.07</v>
      </c>
    </row>
    <row r="192" spans="3:7" s="63" customFormat="1" ht="15.75" customHeight="1" x14ac:dyDescent="0.25">
      <c r="C192" s="58" t="s">
        <v>568</v>
      </c>
      <c r="D192" s="109"/>
      <c r="E192" s="109"/>
      <c r="F192" s="109"/>
      <c r="G192" s="68">
        <f t="shared" si="44"/>
        <v>0</v>
      </c>
    </row>
    <row r="193" spans="3:13" s="63" customFormat="1" ht="15.75" customHeight="1" x14ac:dyDescent="0.25">
      <c r="C193" s="58" t="s">
        <v>569</v>
      </c>
      <c r="D193" s="109"/>
      <c r="E193" s="109"/>
      <c r="F193" s="109"/>
      <c r="G193" s="68">
        <f t="shared" si="44"/>
        <v>0</v>
      </c>
    </row>
    <row r="194" spans="3:13" s="63" customFormat="1" ht="15.75" customHeight="1" x14ac:dyDescent="0.25">
      <c r="C194" s="62" t="s">
        <v>18</v>
      </c>
      <c r="D194" s="74">
        <f t="shared" ref="D194:F194" si="45">SUM(D187:D193)</f>
        <v>17008</v>
      </c>
      <c r="E194" s="74">
        <f t="shared" si="45"/>
        <v>0</v>
      </c>
      <c r="F194" s="74">
        <f t="shared" si="45"/>
        <v>18844.739999999998</v>
      </c>
      <c r="G194" s="68">
        <f t="shared" si="44"/>
        <v>35852.74</v>
      </c>
      <c r="H194" s="268"/>
    </row>
    <row r="195" spans="3:13" s="63" customFormat="1" ht="15.75" customHeight="1" thickBot="1" x14ac:dyDescent="0.3">
      <c r="C195" s="60"/>
      <c r="D195" s="61"/>
      <c r="E195" s="61"/>
      <c r="F195" s="61"/>
      <c r="G195" s="60"/>
    </row>
    <row r="196" spans="3:13" s="63" customFormat="1" ht="19.5" customHeight="1" thickBot="1" x14ac:dyDescent="0.3">
      <c r="C196" s="310" t="s">
        <v>550</v>
      </c>
      <c r="D196" s="311"/>
      <c r="E196" s="311"/>
      <c r="F196" s="311"/>
      <c r="G196" s="312"/>
    </row>
    <row r="197" spans="3:13" s="63" customFormat="1" ht="51" customHeight="1" thickBot="1" x14ac:dyDescent="0.3">
      <c r="C197" s="179"/>
      <c r="D197" s="179" t="str">
        <f>'1) Tableau budgétaire 1'!D5</f>
        <v>ONU FEMMES  (budget en USD)</v>
      </c>
      <c r="E197" s="161" t="s">
        <v>368</v>
      </c>
      <c r="F197" s="67" t="s">
        <v>369</v>
      </c>
      <c r="G197" s="209" t="s">
        <v>6</v>
      </c>
    </row>
    <row r="198" spans="3:13" s="63" customFormat="1" ht="19.5" customHeight="1" x14ac:dyDescent="0.25">
      <c r="C198" s="175" t="s">
        <v>563</v>
      </c>
      <c r="D198" s="156">
        <f>+D8+D19+D187</f>
        <v>24572</v>
      </c>
      <c r="E198" s="85">
        <f t="shared" ref="E198:F204" si="46">SUM(E176,E165,E154,E143,E131,E120,E109,E98,E86,E75,E64,E53,E41,E30,E19,E8)</f>
        <v>0</v>
      </c>
      <c r="F198" s="85">
        <f>+F187</f>
        <v>16666.669999999998</v>
      </c>
      <c r="G198" s="81">
        <f>SUM(D198:F198)</f>
        <v>41238.67</v>
      </c>
    </row>
    <row r="199" spans="3:13" s="63" customFormat="1" ht="34.5" customHeight="1" x14ac:dyDescent="0.25">
      <c r="C199" s="176" t="s">
        <v>564</v>
      </c>
      <c r="D199" s="156">
        <f t="shared" ref="D199:D204" si="47">SUM(D177,D166,D155,D144,D132,D121,D110,D99,D87,D76,D65,D54,D42,D31,D20,D9,D188)</f>
        <v>10188</v>
      </c>
      <c r="E199" s="85">
        <f t="shared" si="46"/>
        <v>0</v>
      </c>
      <c r="F199" s="85">
        <f t="shared" si="46"/>
        <v>890.84</v>
      </c>
      <c r="G199" s="82">
        <f>SUM(D199:F199)</f>
        <v>11078.84</v>
      </c>
    </row>
    <row r="200" spans="3:13" s="63" customFormat="1" ht="48" customHeight="1" x14ac:dyDescent="0.25">
      <c r="C200" s="176" t="s">
        <v>565</v>
      </c>
      <c r="D200" s="156">
        <f t="shared" si="47"/>
        <v>0</v>
      </c>
      <c r="E200" s="85">
        <f t="shared" si="46"/>
        <v>0</v>
      </c>
      <c r="F200" s="85">
        <f>+F189</f>
        <v>1691</v>
      </c>
      <c r="G200" s="82">
        <f t="shared" ref="G200:G204" si="48">SUM(D200:F200)</f>
        <v>1691</v>
      </c>
    </row>
    <row r="201" spans="3:13" s="63" customFormat="1" ht="33" customHeight="1" x14ac:dyDescent="0.25">
      <c r="C201" s="177" t="s">
        <v>566</v>
      </c>
      <c r="D201" s="156">
        <f t="shared" si="47"/>
        <v>2000</v>
      </c>
      <c r="E201" s="85">
        <f t="shared" si="46"/>
        <v>0</v>
      </c>
      <c r="F201" s="85">
        <f t="shared" si="46"/>
        <v>0</v>
      </c>
      <c r="G201" s="82">
        <f t="shared" si="48"/>
        <v>2000</v>
      </c>
    </row>
    <row r="202" spans="3:13" s="63" customFormat="1" ht="21" customHeight="1" x14ac:dyDescent="0.25">
      <c r="C202" s="176" t="s">
        <v>567</v>
      </c>
      <c r="D202" s="171">
        <f t="shared" si="47"/>
        <v>3657</v>
      </c>
      <c r="E202" s="85">
        <f t="shared" si="46"/>
        <v>0</v>
      </c>
      <c r="F202" s="85">
        <f>+F191</f>
        <v>487.07</v>
      </c>
      <c r="G202" s="82">
        <f t="shared" si="48"/>
        <v>4144.07</v>
      </c>
      <c r="H202" s="26"/>
      <c r="I202" s="26"/>
      <c r="J202" s="26"/>
      <c r="K202" s="26"/>
      <c r="L202" s="26"/>
      <c r="M202" s="25"/>
    </row>
    <row r="203" spans="3:13" s="63" customFormat="1" ht="39.75" customHeight="1" x14ac:dyDescent="0.25">
      <c r="C203" s="176" t="s">
        <v>568</v>
      </c>
      <c r="D203" s="172">
        <f t="shared" si="47"/>
        <v>0</v>
      </c>
      <c r="E203" s="156">
        <f t="shared" si="46"/>
        <v>0</v>
      </c>
      <c r="F203" s="85">
        <f t="shared" si="46"/>
        <v>0</v>
      </c>
      <c r="G203" s="82">
        <f t="shared" si="48"/>
        <v>0</v>
      </c>
      <c r="H203" s="26"/>
      <c r="I203" s="26"/>
      <c r="J203" s="26"/>
      <c r="K203" s="26"/>
      <c r="L203" s="26"/>
      <c r="M203" s="25"/>
    </row>
    <row r="204" spans="3:13" s="63" customFormat="1" ht="34.5" customHeight="1" thickBot="1" x14ac:dyDescent="0.3">
      <c r="C204" s="176" t="s">
        <v>569</v>
      </c>
      <c r="D204" s="172">
        <f t="shared" si="47"/>
        <v>0</v>
      </c>
      <c r="E204" s="157">
        <f t="shared" si="46"/>
        <v>0</v>
      </c>
      <c r="F204" s="87">
        <f t="shared" si="46"/>
        <v>0</v>
      </c>
      <c r="G204" s="83">
        <f t="shared" si="48"/>
        <v>0</v>
      </c>
      <c r="H204" s="26"/>
      <c r="I204" s="26"/>
      <c r="J204" s="26"/>
      <c r="K204" s="26"/>
      <c r="L204" s="26"/>
      <c r="M204" s="25"/>
    </row>
    <row r="205" spans="3:13" s="63" customFormat="1" ht="22.5" customHeight="1" thickBot="1" x14ac:dyDescent="0.3">
      <c r="C205" s="133" t="s">
        <v>543</v>
      </c>
      <c r="D205" s="173">
        <f>SUM(D198:D204)</f>
        <v>40417</v>
      </c>
      <c r="E205" s="158">
        <f t="shared" ref="E205" si="49">SUM(E198:E204)</f>
        <v>0</v>
      </c>
      <c r="F205" s="264">
        <f t="shared" ref="F205" si="50">SUM(F198:F204)</f>
        <v>19735.579999999998</v>
      </c>
      <c r="G205" s="265">
        <f>SUM(D205:F205)</f>
        <v>60152.58</v>
      </c>
      <c r="H205" s="26"/>
      <c r="I205" s="26"/>
      <c r="J205" s="26"/>
      <c r="K205" s="26"/>
      <c r="L205" s="26"/>
      <c r="M205" s="25"/>
    </row>
    <row r="206" spans="3:13" s="63" customFormat="1" ht="22.5" customHeight="1" x14ac:dyDescent="0.25">
      <c r="C206" s="133" t="s">
        <v>544</v>
      </c>
      <c r="D206" s="173">
        <f>D205*0.07</f>
        <v>2829.19</v>
      </c>
      <c r="E206" s="155"/>
      <c r="F206" s="266">
        <f>+F205*0.07</f>
        <v>1381.4906000000001</v>
      </c>
      <c r="G206" s="68">
        <f>+D206+F206</f>
        <v>4210.6805999999997</v>
      </c>
      <c r="H206" s="26"/>
      <c r="I206" s="26"/>
      <c r="J206" s="26"/>
      <c r="K206" s="26"/>
      <c r="L206" s="26"/>
      <c r="M206" s="25"/>
    </row>
    <row r="207" spans="3:13" s="63" customFormat="1" ht="22.5" customHeight="1" thickBot="1" x14ac:dyDescent="0.3">
      <c r="C207" s="178" t="s">
        <v>371</v>
      </c>
      <c r="D207" s="174">
        <f>SUM(D205:D206)</f>
        <v>43246.19</v>
      </c>
      <c r="E207" s="159"/>
      <c r="F207" s="266">
        <f>SUM(F205:F206)</f>
        <v>21117.070599999999</v>
      </c>
      <c r="G207" s="68">
        <f>SUM(G205:G206)</f>
        <v>64363.260600000001</v>
      </c>
      <c r="H207" s="26"/>
      <c r="I207" s="26"/>
      <c r="J207" s="26"/>
      <c r="K207" s="26"/>
      <c r="L207" s="26"/>
      <c r="M207" s="25"/>
    </row>
    <row r="208" spans="3:13" s="63" customFormat="1" ht="15.75" customHeight="1" x14ac:dyDescent="0.25">
      <c r="C208" s="60"/>
      <c r="D208" s="61"/>
      <c r="E208" s="61"/>
      <c r="F208" s="61"/>
      <c r="G208" s="60"/>
      <c r="H208" s="39"/>
      <c r="I208" s="39"/>
      <c r="J208" s="39"/>
      <c r="K208" s="39"/>
      <c r="L208" s="64"/>
      <c r="M208" s="61"/>
    </row>
    <row r="209" spans="3:14" s="63" customFormat="1" ht="15.75" customHeight="1" x14ac:dyDescent="0.25">
      <c r="C209" s="60"/>
      <c r="D209" s="61"/>
      <c r="E209" s="61"/>
      <c r="F209" s="61"/>
      <c r="G209" s="60"/>
      <c r="H209" s="39"/>
      <c r="I209" s="39"/>
      <c r="J209" s="39"/>
      <c r="K209" s="39"/>
      <c r="L209" s="64"/>
      <c r="M209" s="61"/>
    </row>
    <row r="210" spans="3:14" ht="15.75" customHeight="1" x14ac:dyDescent="0.25">
      <c r="L210" s="65"/>
    </row>
    <row r="211" spans="3:14" ht="15.75" customHeight="1" x14ac:dyDescent="0.25">
      <c r="H211" s="46"/>
      <c r="I211" s="46"/>
      <c r="L211" s="65"/>
    </row>
    <row r="212" spans="3:14" ht="15.75" customHeight="1" x14ac:dyDescent="0.25">
      <c r="H212" s="46"/>
      <c r="I212" s="46"/>
      <c r="L212" s="63"/>
    </row>
    <row r="213" spans="3:14" ht="40.5" customHeight="1" x14ac:dyDescent="0.25">
      <c r="H213" s="46"/>
      <c r="I213" s="46"/>
      <c r="L213" s="66"/>
    </row>
    <row r="214" spans="3:14" ht="24.75" customHeight="1" x14ac:dyDescent="0.25">
      <c r="H214" s="46"/>
      <c r="I214" s="46"/>
      <c r="L214" s="66"/>
    </row>
    <row r="215" spans="3:14" ht="41.25" customHeight="1" x14ac:dyDescent="0.25">
      <c r="H215" s="13"/>
      <c r="I215" s="46"/>
      <c r="L215" s="66"/>
    </row>
    <row r="216" spans="3:14" ht="51.75" customHeight="1" x14ac:dyDescent="0.25">
      <c r="H216" s="13"/>
      <c r="I216" s="46"/>
      <c r="L216" s="66"/>
      <c r="N216" s="60"/>
    </row>
    <row r="217" spans="3:14" ht="42" customHeight="1" x14ac:dyDescent="0.25">
      <c r="H217" s="46"/>
      <c r="I217" s="46"/>
      <c r="L217" s="66"/>
      <c r="N217" s="60"/>
    </row>
    <row r="218" spans="3:14" s="61" customFormat="1" ht="42" customHeight="1" x14ac:dyDescent="0.25">
      <c r="C218" s="60"/>
      <c r="G218" s="60"/>
      <c r="H218" s="63"/>
      <c r="I218" s="46"/>
      <c r="J218" s="60"/>
      <c r="K218" s="60"/>
      <c r="L218" s="66"/>
      <c r="M218" s="60"/>
    </row>
    <row r="219" spans="3:14" s="61" customFormat="1" ht="42" customHeight="1" x14ac:dyDescent="0.25">
      <c r="C219" s="60"/>
      <c r="G219" s="60"/>
      <c r="H219" s="60"/>
      <c r="I219" s="46"/>
      <c r="J219" s="60"/>
      <c r="K219" s="60"/>
      <c r="L219" s="60"/>
      <c r="M219" s="60"/>
    </row>
    <row r="220" spans="3:14" s="61" customFormat="1" ht="63.75" customHeight="1" x14ac:dyDescent="0.25">
      <c r="C220" s="60"/>
      <c r="G220" s="60"/>
      <c r="H220" s="60"/>
      <c r="I220" s="65"/>
      <c r="J220" s="63"/>
      <c r="K220" s="63"/>
      <c r="L220" s="60"/>
      <c r="M220" s="60"/>
    </row>
    <row r="221" spans="3:14" s="61" customFormat="1" ht="42" customHeight="1" x14ac:dyDescent="0.25">
      <c r="C221" s="60"/>
      <c r="G221" s="60"/>
      <c r="H221" s="60"/>
      <c r="I221" s="60"/>
      <c r="J221" s="60"/>
      <c r="K221" s="60"/>
      <c r="L221" s="60"/>
      <c r="M221" s="65"/>
    </row>
    <row r="222" spans="3:14" ht="23.25" customHeight="1" x14ac:dyDescent="0.25">
      <c r="N222" s="60"/>
    </row>
    <row r="223" spans="3:14" ht="27.75" customHeight="1" x14ac:dyDescent="0.25">
      <c r="L223" s="63"/>
      <c r="N223" s="60"/>
    </row>
    <row r="224" spans="3:14" ht="55.5" customHeight="1" x14ac:dyDescent="0.25">
      <c r="N224" s="60"/>
    </row>
    <row r="225" spans="3:14" ht="57.75" customHeight="1" x14ac:dyDescent="0.25">
      <c r="M225" s="63"/>
      <c r="N225" s="60"/>
    </row>
    <row r="226" spans="3:14" ht="21.75" customHeight="1" x14ac:dyDescent="0.25">
      <c r="N226" s="60"/>
    </row>
    <row r="227" spans="3:14" ht="49.5" customHeight="1" x14ac:dyDescent="0.25">
      <c r="N227" s="60"/>
    </row>
    <row r="228" spans="3:14" ht="28.5" customHeight="1" x14ac:dyDescent="0.25">
      <c r="N228" s="60"/>
    </row>
    <row r="229" spans="3:14" ht="28.5" customHeight="1" x14ac:dyDescent="0.25">
      <c r="N229" s="60"/>
    </row>
    <row r="230" spans="3:14" ht="28.5" customHeight="1" x14ac:dyDescent="0.25">
      <c r="N230" s="60"/>
    </row>
    <row r="231" spans="3:14" ht="23.25" customHeight="1" x14ac:dyDescent="0.25">
      <c r="N231" s="65"/>
    </row>
    <row r="232" spans="3:14" ht="43.5" customHeight="1" x14ac:dyDescent="0.25">
      <c r="N232" s="65"/>
    </row>
    <row r="233" spans="3:14" ht="55.5" customHeight="1" x14ac:dyDescent="0.25">
      <c r="N233" s="60"/>
    </row>
    <row r="234" spans="3:14" ht="42.75" customHeight="1" x14ac:dyDescent="0.25">
      <c r="N234" s="65"/>
    </row>
    <row r="235" spans="3:14" ht="21.75" customHeight="1" x14ac:dyDescent="0.25">
      <c r="N235" s="65"/>
    </row>
    <row r="236" spans="3:14" ht="21.75" customHeight="1" x14ac:dyDescent="0.25">
      <c r="N236" s="65"/>
    </row>
    <row r="237" spans="3:14" s="63" customFormat="1" ht="23.25" customHeight="1" x14ac:dyDescent="0.25">
      <c r="C237" s="60"/>
      <c r="D237" s="61"/>
      <c r="E237" s="61"/>
      <c r="F237" s="61"/>
      <c r="G237" s="60"/>
      <c r="H237" s="60"/>
      <c r="I237" s="60"/>
      <c r="J237" s="60"/>
      <c r="K237" s="60"/>
      <c r="L237" s="60"/>
      <c r="M237" s="60"/>
    </row>
    <row r="238" spans="3:14" ht="23.25" customHeight="1" x14ac:dyDescent="0.25"/>
    <row r="239" spans="3:14" ht="21.75" customHeight="1" x14ac:dyDescent="0.25"/>
    <row r="240" spans="3:14" ht="16.5" customHeight="1" x14ac:dyDescent="0.25"/>
    <row r="241" ht="29.25" customHeight="1" x14ac:dyDescent="0.25"/>
    <row r="242" ht="24.75" customHeight="1" x14ac:dyDescent="0.25"/>
    <row r="243" ht="33" customHeight="1" x14ac:dyDescent="0.25"/>
    <row r="245" ht="15" customHeight="1" x14ac:dyDescent="0.25"/>
    <row r="246" ht="25.5" customHeight="1" x14ac:dyDescent="0.25"/>
  </sheetData>
  <sheetProtection formatCells="0" formatColumns="0" formatRows="0"/>
  <mergeCells count="24">
    <mergeCell ref="C1:F1"/>
    <mergeCell ref="C2:F2"/>
    <mergeCell ref="B5:G5"/>
    <mergeCell ref="C6:G6"/>
    <mergeCell ref="B50:G50"/>
    <mergeCell ref="C17:G17"/>
    <mergeCell ref="C28:G28"/>
    <mergeCell ref="C39:G39"/>
    <mergeCell ref="C51:G51"/>
    <mergeCell ref="C96:G96"/>
    <mergeCell ref="C107:G107"/>
    <mergeCell ref="C118:G118"/>
    <mergeCell ref="C196:G196"/>
    <mergeCell ref="C129:G129"/>
    <mergeCell ref="B140:G140"/>
    <mergeCell ref="C141:G141"/>
    <mergeCell ref="C62:G62"/>
    <mergeCell ref="C73:G73"/>
    <mergeCell ref="C84:G84"/>
    <mergeCell ref="B95:G95"/>
    <mergeCell ref="C185:G185"/>
    <mergeCell ref="C163:G163"/>
    <mergeCell ref="C174:G174"/>
    <mergeCell ref="C152:G152"/>
  </mergeCells>
  <conditionalFormatting sqref="G15">
    <cfRule type="cellIs" dxfId="39" priority="34" operator="notEqual">
      <formula>$G$7</formula>
    </cfRule>
  </conditionalFormatting>
  <conditionalFormatting sqref="G26">
    <cfRule type="cellIs" dxfId="38" priority="33" operator="notEqual">
      <formula>$G$18</formula>
    </cfRule>
  </conditionalFormatting>
  <conditionalFormatting sqref="G37:G38">
    <cfRule type="cellIs" dxfId="37" priority="32" operator="notEqual">
      <formula>$G$29</formula>
    </cfRule>
  </conditionalFormatting>
  <conditionalFormatting sqref="G48">
    <cfRule type="cellIs" dxfId="36" priority="31" operator="notEqual">
      <formula>$G$40</formula>
    </cfRule>
  </conditionalFormatting>
  <conditionalFormatting sqref="G60">
    <cfRule type="cellIs" dxfId="35" priority="30" operator="notEqual">
      <formula>$G$52</formula>
    </cfRule>
  </conditionalFormatting>
  <conditionalFormatting sqref="G71">
    <cfRule type="cellIs" dxfId="34" priority="29" operator="notEqual">
      <formula>$G$63</formula>
    </cfRule>
  </conditionalFormatting>
  <conditionalFormatting sqref="G82">
    <cfRule type="cellIs" dxfId="33" priority="28" operator="notEqual">
      <formula>$G$74</formula>
    </cfRule>
  </conditionalFormatting>
  <conditionalFormatting sqref="G93">
    <cfRule type="cellIs" dxfId="32" priority="27" operator="notEqual">
      <formula>$G$85</formula>
    </cfRule>
  </conditionalFormatting>
  <conditionalFormatting sqref="G105">
    <cfRule type="cellIs" dxfId="31" priority="26" operator="notEqual">
      <formula>$G$97</formula>
    </cfRule>
  </conditionalFormatting>
  <conditionalFormatting sqref="G116">
    <cfRule type="cellIs" dxfId="30" priority="25" operator="notEqual">
      <formula>$G$108</formula>
    </cfRule>
  </conditionalFormatting>
  <conditionalFormatting sqref="G127">
    <cfRule type="cellIs" dxfId="29" priority="24" operator="notEqual">
      <formula>$G$119</formula>
    </cfRule>
  </conditionalFormatting>
  <conditionalFormatting sqref="G138">
    <cfRule type="cellIs" dxfId="28" priority="23" operator="notEqual">
      <formula>$G$130</formula>
    </cfRule>
  </conditionalFormatting>
  <conditionalFormatting sqref="G150">
    <cfRule type="cellIs" dxfId="27" priority="22" operator="notEqual">
      <formula>$G$142</formula>
    </cfRule>
  </conditionalFormatting>
  <conditionalFormatting sqref="G161">
    <cfRule type="cellIs" dxfId="26" priority="21" operator="notEqual">
      <formula>$G$153</formula>
    </cfRule>
  </conditionalFormatting>
  <conditionalFormatting sqref="G172">
    <cfRule type="cellIs" dxfId="25" priority="20" operator="notEqual">
      <formula>$G$153</formula>
    </cfRule>
  </conditionalFormatting>
  <conditionalFormatting sqref="G183">
    <cfRule type="cellIs" dxfId="24" priority="19" operator="notEqual">
      <formula>$G$175</formula>
    </cfRule>
  </conditionalFormatting>
  <conditionalFormatting sqref="G194">
    <cfRule type="cellIs" dxfId="23" priority="18" operator="notEqual">
      <formula>$G$186</formula>
    </cfRule>
  </conditionalFormatting>
  <conditionalFormatting sqref="D15">
    <cfRule type="cellIs" dxfId="22" priority="17" operator="notEqual">
      <formula>$D$7</formula>
    </cfRule>
  </conditionalFormatting>
  <conditionalFormatting sqref="D26">
    <cfRule type="cellIs" dxfId="21" priority="16" operator="notEqual">
      <formula>$D$18</formula>
    </cfRule>
  </conditionalFormatting>
  <conditionalFormatting sqref="D37">
    <cfRule type="cellIs" dxfId="20" priority="15" operator="notEqual">
      <formula>$D$29</formula>
    </cfRule>
  </conditionalFormatting>
  <conditionalFormatting sqref="D48">
    <cfRule type="cellIs" dxfId="19" priority="14" operator="notEqual">
      <formula>$D$40</formula>
    </cfRule>
  </conditionalFormatting>
  <conditionalFormatting sqref="D60">
    <cfRule type="cellIs" dxfId="18" priority="13" operator="notEqual">
      <formula>$D$52</formula>
    </cfRule>
  </conditionalFormatting>
  <conditionalFormatting sqref="D71">
    <cfRule type="cellIs" dxfId="17" priority="12" operator="notEqual">
      <formula>$D$63</formula>
    </cfRule>
  </conditionalFormatting>
  <conditionalFormatting sqref="D82">
    <cfRule type="cellIs" dxfId="16" priority="11" operator="notEqual">
      <formula>$D$74</formula>
    </cfRule>
  </conditionalFormatting>
  <conditionalFormatting sqref="D93">
    <cfRule type="cellIs" dxfId="15" priority="10" operator="notEqual">
      <formula>$D$85</formula>
    </cfRule>
  </conditionalFormatting>
  <conditionalFormatting sqref="D105">
    <cfRule type="cellIs" dxfId="14" priority="9" operator="notEqual">
      <formula>$D$97</formula>
    </cfRule>
  </conditionalFormatting>
  <conditionalFormatting sqref="D116">
    <cfRule type="cellIs" dxfId="13" priority="8" operator="notEqual">
      <formula>$D$108</formula>
    </cfRule>
  </conditionalFormatting>
  <conditionalFormatting sqref="D127">
    <cfRule type="cellIs" dxfId="12" priority="7" operator="notEqual">
      <formula>$D$119</formula>
    </cfRule>
  </conditionalFormatting>
  <conditionalFormatting sqref="D138">
    <cfRule type="cellIs" dxfId="11" priority="6" operator="notEqual">
      <formula>$D$130</formula>
    </cfRule>
  </conditionalFormatting>
  <conditionalFormatting sqref="D150">
    <cfRule type="cellIs" dxfId="10" priority="5" operator="notEqual">
      <formula>$D$142</formula>
    </cfRule>
  </conditionalFormatting>
  <conditionalFormatting sqref="D161">
    <cfRule type="cellIs" dxfId="9" priority="4" operator="notEqual">
      <formula>$D$153</formula>
    </cfRule>
  </conditionalFormatting>
  <conditionalFormatting sqref="D172">
    <cfRule type="cellIs" dxfId="8" priority="3" operator="notEqual">
      <formula>$D$164</formula>
    </cfRule>
  </conditionalFormatting>
  <conditionalFormatting sqref="D183">
    <cfRule type="cellIs" dxfId="7" priority="2" operator="notEqual">
      <formula>$D$175</formula>
    </cfRule>
  </conditionalFormatting>
  <conditionalFormatting sqref="D194">
    <cfRule type="cellIs" dxfId="6" priority="1" operator="notEqual">
      <formula>$D$186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182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181 C24 C35 C46 C58 C69 C80 C91 C103 C114 C125 C136 C148 C159 C170 C192 C203" xr:uid="{9DD30DAD-252C-43C8-B2D2-D70E24558917}"/>
    <dataValidation allowBlank="1" showInputMessage="1" showErrorMessage="1" prompt="Services contracted by an organization which follow the normal procurement processes." sqref="C11 C179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2 C180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178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177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8 C176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topLeftCell="A10" workbookViewId="0"/>
  </sheetViews>
  <sheetFormatPr baseColWidth="10" defaultColWidth="8.85546875" defaultRowHeight="15" x14ac:dyDescent="0.25"/>
  <cols>
    <col min="1" max="1" width="9" customWidth="1"/>
    <col min="2" max="2" width="73.28515625" customWidth="1"/>
  </cols>
  <sheetData>
    <row r="1" spans="1:6" x14ac:dyDescent="0.25">
      <c r="A1" s="1"/>
      <c r="B1" s="1"/>
      <c r="C1" s="1"/>
      <c r="D1" s="1"/>
    </row>
    <row r="2" spans="1:6" ht="15.75" thickBot="1" x14ac:dyDescent="0.3">
      <c r="A2" s="1"/>
      <c r="B2" s="1"/>
      <c r="C2" s="1"/>
      <c r="D2" s="1"/>
      <c r="E2" s="1"/>
      <c r="F2" s="1"/>
    </row>
    <row r="3" spans="1:6" ht="15.75" thickBot="1" x14ac:dyDescent="0.3">
      <c r="A3" s="1"/>
      <c r="B3" s="183" t="s">
        <v>555</v>
      </c>
      <c r="C3" s="1"/>
      <c r="D3" s="1"/>
    </row>
    <row r="4" spans="1:6" ht="54" customHeight="1" x14ac:dyDescent="0.25">
      <c r="A4" s="1"/>
      <c r="B4" s="184" t="s">
        <v>596</v>
      </c>
      <c r="C4" s="1"/>
      <c r="D4" s="1"/>
    </row>
    <row r="5" spans="1:6" ht="63.75" customHeight="1" x14ac:dyDescent="0.25">
      <c r="A5" s="1"/>
      <c r="B5" s="181" t="s">
        <v>559</v>
      </c>
      <c r="C5" s="1"/>
      <c r="D5" s="1"/>
    </row>
    <row r="6" spans="1:6" x14ac:dyDescent="0.25">
      <c r="A6" s="1"/>
      <c r="B6" s="181"/>
      <c r="C6" s="1"/>
      <c r="D6" s="1"/>
    </row>
    <row r="7" spans="1:6" ht="75" x14ac:dyDescent="0.25">
      <c r="A7" s="1"/>
      <c r="B7" s="180" t="s">
        <v>556</v>
      </c>
      <c r="C7" s="1"/>
      <c r="D7" s="1"/>
    </row>
    <row r="8" spans="1:6" x14ac:dyDescent="0.25">
      <c r="A8" s="1"/>
      <c r="B8" s="181"/>
      <c r="C8" s="1"/>
      <c r="D8" s="1"/>
    </row>
    <row r="9" spans="1:6" ht="75" x14ac:dyDescent="0.25">
      <c r="A9" s="1"/>
      <c r="B9" s="180" t="s">
        <v>597</v>
      </c>
      <c r="C9" s="1"/>
      <c r="D9" s="1"/>
    </row>
    <row r="10" spans="1:6" x14ac:dyDescent="0.25">
      <c r="A10" s="1"/>
      <c r="B10" s="181"/>
      <c r="C10" s="1"/>
      <c r="D10" s="1"/>
    </row>
    <row r="11" spans="1:6" ht="30" x14ac:dyDescent="0.25">
      <c r="A11" s="1"/>
      <c r="B11" s="181" t="s">
        <v>557</v>
      </c>
      <c r="C11" s="1"/>
      <c r="D11" s="1"/>
    </row>
    <row r="12" spans="1:6" x14ac:dyDescent="0.25">
      <c r="A12" s="1"/>
      <c r="B12" s="181"/>
      <c r="C12" s="1"/>
      <c r="D12" s="1"/>
    </row>
    <row r="13" spans="1:6" ht="75" x14ac:dyDescent="0.25">
      <c r="A13" s="1"/>
      <c r="B13" s="180" t="s">
        <v>598</v>
      </c>
      <c r="C13" s="1"/>
      <c r="D13" s="1"/>
    </row>
    <row r="14" spans="1:6" x14ac:dyDescent="0.25">
      <c r="A14" s="1"/>
      <c r="B14" s="181"/>
      <c r="C14" s="1"/>
      <c r="D14" s="1"/>
    </row>
    <row r="15" spans="1:6" ht="60.75" thickBot="1" x14ac:dyDescent="0.3">
      <c r="A15" s="1"/>
      <c r="B15" s="182" t="s">
        <v>558</v>
      </c>
      <c r="C15" s="1"/>
      <c r="D15" s="1"/>
    </row>
    <row r="16" spans="1:6" x14ac:dyDescent="0.25">
      <c r="A16" s="1"/>
      <c r="B16" s="1"/>
      <c r="C16" s="1"/>
      <c r="D16" s="1"/>
    </row>
    <row r="17" spans="1:4" x14ac:dyDescent="0.25">
      <c r="A17" s="1"/>
      <c r="B17" s="1"/>
      <c r="C17" s="1"/>
      <c r="D17" s="1"/>
    </row>
    <row r="18" spans="1:4" x14ac:dyDescent="0.25">
      <c r="A18" s="1"/>
      <c r="B18" s="1"/>
      <c r="C18" s="1"/>
      <c r="D1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topLeftCell="A16" zoomScale="80" zoomScaleNormal="80" zoomScaleSheetLayoutView="70" workbookViewId="0">
      <selection activeCell="H13" sqref="H13"/>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13" t="s">
        <v>372</v>
      </c>
      <c r="C2" s="314"/>
      <c r="D2" s="315"/>
    </row>
    <row r="3" spans="2:4" ht="15.75" thickBot="1" x14ac:dyDescent="0.3">
      <c r="B3" s="316"/>
      <c r="C3" s="317"/>
      <c r="D3" s="318"/>
    </row>
    <row r="4" spans="2:4" ht="15.75" thickBot="1" x14ac:dyDescent="0.3"/>
    <row r="5" spans="2:4" x14ac:dyDescent="0.25">
      <c r="B5" s="324" t="s">
        <v>19</v>
      </c>
      <c r="C5" s="325"/>
      <c r="D5" s="326"/>
    </row>
    <row r="6" spans="2:4" ht="15.75" thickBot="1" x14ac:dyDescent="0.3">
      <c r="B6" s="321"/>
      <c r="C6" s="322"/>
      <c r="D6" s="323"/>
    </row>
    <row r="7" spans="2:4" x14ac:dyDescent="0.25">
      <c r="B7" s="95" t="s">
        <v>20</v>
      </c>
      <c r="C7" s="319">
        <f>SUM('1) Tableau budgétaire 1'!D16:F16,'1) Tableau budgétaire 1'!D26:F26,'1) Tableau budgétaire 1'!D36:F36,'1) Tableau budgétaire 1'!D46:F46)</f>
        <v>97200</v>
      </c>
      <c r="D7" s="320"/>
    </row>
    <row r="8" spans="2:4" x14ac:dyDescent="0.25">
      <c r="B8" s="95" t="s">
        <v>367</v>
      </c>
      <c r="C8" s="327">
        <f>SUM(D10:D14)</f>
        <v>0</v>
      </c>
      <c r="D8" s="328"/>
    </row>
    <row r="9" spans="2:4" x14ac:dyDescent="0.25">
      <c r="B9" s="96" t="s">
        <v>361</v>
      </c>
      <c r="C9" s="97" t="s">
        <v>362</v>
      </c>
      <c r="D9" s="98" t="s">
        <v>363</v>
      </c>
    </row>
    <row r="10" spans="2:4" ht="35.1" customHeight="1" x14ac:dyDescent="0.25">
      <c r="B10" s="126"/>
      <c r="C10" s="100"/>
      <c r="D10" s="101">
        <f>$C$7*C10</f>
        <v>0</v>
      </c>
    </row>
    <row r="11" spans="2:4" ht="35.1" customHeight="1" x14ac:dyDescent="0.25">
      <c r="B11" s="126"/>
      <c r="C11" s="100"/>
      <c r="D11" s="101">
        <f>C7*C11</f>
        <v>0</v>
      </c>
    </row>
    <row r="12" spans="2:4" ht="35.1" customHeight="1" x14ac:dyDescent="0.25">
      <c r="B12" s="127"/>
      <c r="C12" s="100"/>
      <c r="D12" s="101">
        <f>C7*C12</f>
        <v>0</v>
      </c>
    </row>
    <row r="13" spans="2:4" ht="35.1" customHeight="1" x14ac:dyDescent="0.25">
      <c r="B13" s="127"/>
      <c r="C13" s="100"/>
      <c r="D13" s="101">
        <f>C7*C13</f>
        <v>0</v>
      </c>
    </row>
    <row r="14" spans="2:4" ht="35.1" customHeight="1" thickBot="1" x14ac:dyDescent="0.3">
      <c r="B14" s="128"/>
      <c r="C14" s="105"/>
      <c r="D14" s="106">
        <f>C7*C14</f>
        <v>0</v>
      </c>
    </row>
    <row r="15" spans="2:4" ht="15.75" thickBot="1" x14ac:dyDescent="0.3"/>
    <row r="16" spans="2:4" x14ac:dyDescent="0.25">
      <c r="B16" s="324" t="s">
        <v>364</v>
      </c>
      <c r="C16" s="325"/>
      <c r="D16" s="326"/>
    </row>
    <row r="17" spans="2:4" ht="15.75" thickBot="1" x14ac:dyDescent="0.3">
      <c r="B17" s="329"/>
      <c r="C17" s="330"/>
      <c r="D17" s="331"/>
    </row>
    <row r="18" spans="2:4" x14ac:dyDescent="0.25">
      <c r="B18" s="95" t="s">
        <v>20</v>
      </c>
      <c r="C18" s="319">
        <f>SUM('1) Tableau budgétaire 1'!D58:F58,'1) Tableau budgétaire 1'!D68:F68,'1) Tableau budgétaire 1'!D78:F78,'1) Tableau budgétaire 1'!D88:F88)</f>
        <v>402890</v>
      </c>
      <c r="D18" s="320"/>
    </row>
    <row r="19" spans="2:4" x14ac:dyDescent="0.25">
      <c r="B19" s="95" t="s">
        <v>367</v>
      </c>
      <c r="C19" s="327">
        <f>SUM(D21:D25)</f>
        <v>0</v>
      </c>
      <c r="D19" s="328"/>
    </row>
    <row r="20" spans="2:4" x14ac:dyDescent="0.25">
      <c r="B20" s="96" t="s">
        <v>361</v>
      </c>
      <c r="C20" s="97" t="s">
        <v>362</v>
      </c>
      <c r="D20" s="98" t="s">
        <v>363</v>
      </c>
    </row>
    <row r="21" spans="2:4" ht="35.1" customHeight="1" x14ac:dyDescent="0.25">
      <c r="B21" s="99"/>
      <c r="C21" s="100"/>
      <c r="D21" s="101">
        <f>$C$18*C21</f>
        <v>0</v>
      </c>
    </row>
    <row r="22" spans="2:4" ht="35.1" customHeight="1" x14ac:dyDescent="0.25">
      <c r="B22" s="102"/>
      <c r="C22" s="100"/>
      <c r="D22" s="101">
        <f t="shared" ref="D22:D25" si="0">$C$18*C22</f>
        <v>0</v>
      </c>
    </row>
    <row r="23" spans="2:4" ht="35.1" customHeight="1" x14ac:dyDescent="0.25">
      <c r="B23" s="103"/>
      <c r="C23" s="100"/>
      <c r="D23" s="101">
        <f t="shared" si="0"/>
        <v>0</v>
      </c>
    </row>
    <row r="24" spans="2:4" ht="35.1" customHeight="1" x14ac:dyDescent="0.25">
      <c r="B24" s="103"/>
      <c r="C24" s="100"/>
      <c r="D24" s="101">
        <f t="shared" si="0"/>
        <v>0</v>
      </c>
    </row>
    <row r="25" spans="2:4" ht="35.1" customHeight="1" thickBot="1" x14ac:dyDescent="0.3">
      <c r="B25" s="104"/>
      <c r="C25" s="105"/>
      <c r="D25" s="101">
        <f t="shared" si="0"/>
        <v>0</v>
      </c>
    </row>
    <row r="26" spans="2:4" ht="15.75" thickBot="1" x14ac:dyDescent="0.3"/>
    <row r="27" spans="2:4" x14ac:dyDescent="0.25">
      <c r="B27" s="324" t="s">
        <v>365</v>
      </c>
      <c r="C27" s="325"/>
      <c r="D27" s="326"/>
    </row>
    <row r="28" spans="2:4" ht="15.75" thickBot="1" x14ac:dyDescent="0.3">
      <c r="B28" s="321"/>
      <c r="C28" s="322"/>
      <c r="D28" s="323"/>
    </row>
    <row r="29" spans="2:4" x14ac:dyDescent="0.25">
      <c r="B29" s="95" t="s">
        <v>20</v>
      </c>
      <c r="C29" s="319">
        <f>SUM('1) Tableau budgétaire 1'!D100:F100,'1) Tableau budgétaire 1'!D110:F110,'1) Tableau budgétaire 1'!D120:F120,'1) Tableau budgétaire 1'!D130:F130)</f>
        <v>273000</v>
      </c>
      <c r="D29" s="320"/>
    </row>
    <row r="30" spans="2:4" x14ac:dyDescent="0.25">
      <c r="B30" s="95" t="s">
        <v>367</v>
      </c>
      <c r="C30" s="327">
        <f>SUM(D32:D36)</f>
        <v>0</v>
      </c>
      <c r="D30" s="328"/>
    </row>
    <row r="31" spans="2:4" x14ac:dyDescent="0.25">
      <c r="B31" s="96" t="s">
        <v>361</v>
      </c>
      <c r="C31" s="97" t="s">
        <v>362</v>
      </c>
      <c r="D31" s="98" t="s">
        <v>363</v>
      </c>
    </row>
    <row r="32" spans="2:4" ht="35.1" customHeight="1" x14ac:dyDescent="0.25">
      <c r="B32" s="99"/>
      <c r="C32" s="100"/>
      <c r="D32" s="101">
        <f>$C$29*C32</f>
        <v>0</v>
      </c>
    </row>
    <row r="33" spans="2:4" ht="35.1" customHeight="1" x14ac:dyDescent="0.25">
      <c r="B33" s="102"/>
      <c r="C33" s="100"/>
      <c r="D33" s="101">
        <f t="shared" ref="D33:D36" si="1">$C$29*C33</f>
        <v>0</v>
      </c>
    </row>
    <row r="34" spans="2:4" ht="35.1" customHeight="1" x14ac:dyDescent="0.25">
      <c r="B34" s="103"/>
      <c r="C34" s="100"/>
      <c r="D34" s="101">
        <f t="shared" si="1"/>
        <v>0</v>
      </c>
    </row>
    <row r="35" spans="2:4" ht="35.1" customHeight="1" x14ac:dyDescent="0.25">
      <c r="B35" s="103"/>
      <c r="C35" s="100"/>
      <c r="D35" s="101">
        <f t="shared" si="1"/>
        <v>0</v>
      </c>
    </row>
    <row r="36" spans="2:4" ht="35.1" customHeight="1" thickBot="1" x14ac:dyDescent="0.3">
      <c r="B36" s="104"/>
      <c r="C36" s="105"/>
      <c r="D36" s="101">
        <f t="shared" si="1"/>
        <v>0</v>
      </c>
    </row>
    <row r="37" spans="2:4" ht="15.75" thickBot="1" x14ac:dyDescent="0.3"/>
    <row r="38" spans="2:4" x14ac:dyDescent="0.25">
      <c r="B38" s="324" t="s">
        <v>366</v>
      </c>
      <c r="C38" s="325"/>
      <c r="D38" s="326"/>
    </row>
    <row r="39" spans="2:4" ht="15.75" thickBot="1" x14ac:dyDescent="0.3">
      <c r="B39" s="321"/>
      <c r="C39" s="322"/>
      <c r="D39" s="323"/>
    </row>
    <row r="40" spans="2:4" x14ac:dyDescent="0.25">
      <c r="B40" s="95" t="s">
        <v>20</v>
      </c>
      <c r="C40" s="319">
        <f>SUM('1) Tableau budgétaire 1'!D142:F142,'1) Tableau budgétaire 1'!D152:F152,'1) Tableau budgétaire 1'!D162:F162,'1) Tableau budgétaire 1'!D172:F172)</f>
        <v>0</v>
      </c>
      <c r="D40" s="320"/>
    </row>
    <row r="41" spans="2:4" x14ac:dyDescent="0.25">
      <c r="B41" s="95" t="s">
        <v>367</v>
      </c>
      <c r="C41" s="327">
        <f>SUM(D43:D47)</f>
        <v>0</v>
      </c>
      <c r="D41" s="328"/>
    </row>
    <row r="42" spans="2:4" x14ac:dyDescent="0.25">
      <c r="B42" s="96" t="s">
        <v>361</v>
      </c>
      <c r="C42" s="97" t="s">
        <v>362</v>
      </c>
      <c r="D42" s="98" t="s">
        <v>363</v>
      </c>
    </row>
    <row r="43" spans="2:4" ht="35.1" customHeight="1" x14ac:dyDescent="0.25">
      <c r="B43" s="99"/>
      <c r="C43" s="100"/>
      <c r="D43" s="101">
        <f>$C$40*C43</f>
        <v>0</v>
      </c>
    </row>
    <row r="44" spans="2:4" ht="35.1" customHeight="1" x14ac:dyDescent="0.25">
      <c r="B44" s="102"/>
      <c r="C44" s="100"/>
      <c r="D44" s="101">
        <f t="shared" ref="D44:D47" si="2">$C$40*C44</f>
        <v>0</v>
      </c>
    </row>
    <row r="45" spans="2:4" ht="35.1" customHeight="1" x14ac:dyDescent="0.25">
      <c r="B45" s="103"/>
      <c r="C45" s="100"/>
      <c r="D45" s="101">
        <f t="shared" si="2"/>
        <v>0</v>
      </c>
    </row>
    <row r="46" spans="2:4" ht="35.1" customHeight="1" x14ac:dyDescent="0.25">
      <c r="B46" s="103"/>
      <c r="C46" s="100"/>
      <c r="D46" s="101">
        <f t="shared" si="2"/>
        <v>0</v>
      </c>
    </row>
    <row r="47" spans="2:4" ht="35.1" customHeight="1" thickBot="1" x14ac:dyDescent="0.3">
      <c r="B47" s="104"/>
      <c r="C47" s="105"/>
      <c r="D47" s="106">
        <f t="shared" si="2"/>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3"/>
  <sheetViews>
    <sheetView showGridLines="0" showZeros="0" topLeftCell="A8" zoomScale="80" zoomScaleNormal="80" workbookViewId="0"/>
  </sheetViews>
  <sheetFormatPr baseColWidth="10" defaultColWidth="8.85546875" defaultRowHeight="15" x14ac:dyDescent="0.2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8" customFormat="1" ht="15.75" x14ac:dyDescent="0.25">
      <c r="B2" s="335" t="s">
        <v>12</v>
      </c>
      <c r="C2" s="336"/>
      <c r="D2" s="336"/>
      <c r="E2" s="336"/>
      <c r="F2" s="337"/>
    </row>
    <row r="3" spans="2:6" s="88" customFormat="1" ht="16.5" thickBot="1" x14ac:dyDescent="0.3">
      <c r="B3" s="338"/>
      <c r="C3" s="339"/>
      <c r="D3" s="339"/>
      <c r="E3" s="339"/>
      <c r="F3" s="340"/>
    </row>
    <row r="4" spans="2:6" s="88" customFormat="1" ht="16.5" thickBot="1" x14ac:dyDescent="0.3"/>
    <row r="5" spans="2:6" s="88" customFormat="1" ht="16.5" thickBot="1" x14ac:dyDescent="0.3">
      <c r="B5" s="310" t="s">
        <v>6</v>
      </c>
      <c r="C5" s="312"/>
      <c r="D5" s="160"/>
      <c r="E5" s="160"/>
    </row>
    <row r="6" spans="2:6" s="88" customFormat="1" ht="46.5" customHeight="1" x14ac:dyDescent="0.25">
      <c r="B6" s="84"/>
      <c r="C6" s="162" t="str">
        <f>'1) Tableau budgétaire 1'!D5</f>
        <v>ONU FEMMES  (budget en USD)</v>
      </c>
      <c r="D6" s="161" t="s">
        <v>13</v>
      </c>
      <c r="E6" s="67" t="s">
        <v>14</v>
      </c>
    </row>
    <row r="7" spans="2:6" s="88" customFormat="1" ht="31.5" x14ac:dyDescent="0.25">
      <c r="B7" s="22" t="s">
        <v>0</v>
      </c>
      <c r="C7" s="163">
        <f>'2) Tableau budgétaire 2'!D198</f>
        <v>24572</v>
      </c>
      <c r="D7" s="156">
        <f>'2) Tableau budgétaire 2'!E198</f>
        <v>0</v>
      </c>
      <c r="E7" s="85">
        <f>'2) Tableau budgétaire 2'!F198</f>
        <v>16666.669999999998</v>
      </c>
    </row>
    <row r="8" spans="2:6" s="88" customFormat="1" ht="47.25" x14ac:dyDescent="0.25">
      <c r="B8" s="22" t="s">
        <v>1</v>
      </c>
      <c r="C8" s="163">
        <f>'2) Tableau budgétaire 2'!D199</f>
        <v>10188</v>
      </c>
      <c r="D8" s="156">
        <f>'2) Tableau budgétaire 2'!E199</f>
        <v>0</v>
      </c>
      <c r="E8" s="85">
        <f>'2) Tableau budgétaire 2'!F199</f>
        <v>890.84</v>
      </c>
    </row>
    <row r="9" spans="2:6" s="88" customFormat="1" ht="78.75" x14ac:dyDescent="0.25">
      <c r="B9" s="22" t="s">
        <v>2</v>
      </c>
      <c r="C9" s="163">
        <f>'2) Tableau budgétaire 2'!D200</f>
        <v>0</v>
      </c>
      <c r="D9" s="156">
        <f>'2) Tableau budgétaire 2'!E200</f>
        <v>0</v>
      </c>
      <c r="E9" s="85">
        <f>'2) Tableau budgétaire 2'!F200</f>
        <v>1691</v>
      </c>
    </row>
    <row r="10" spans="2:6" s="88" customFormat="1" ht="31.5" x14ac:dyDescent="0.25">
      <c r="B10" s="37" t="s">
        <v>3</v>
      </c>
      <c r="C10" s="163">
        <f>'2) Tableau budgétaire 2'!D201</f>
        <v>2000</v>
      </c>
      <c r="D10" s="156">
        <f>'2) Tableau budgétaire 2'!E201</f>
        <v>0</v>
      </c>
      <c r="E10" s="85">
        <f>'2) Tableau budgétaire 2'!F201</f>
        <v>0</v>
      </c>
    </row>
    <row r="11" spans="2:6" s="88" customFormat="1" ht="15.75" x14ac:dyDescent="0.25">
      <c r="B11" s="22" t="s">
        <v>5</v>
      </c>
      <c r="C11" s="163">
        <f>'2) Tableau budgétaire 2'!D202</f>
        <v>3657</v>
      </c>
      <c r="D11" s="156">
        <f>'2) Tableau budgétaire 2'!E202</f>
        <v>0</v>
      </c>
      <c r="E11" s="85">
        <f>'2) Tableau budgétaire 2'!F202</f>
        <v>487.07</v>
      </c>
    </row>
    <row r="12" spans="2:6" s="88" customFormat="1" ht="47.25" x14ac:dyDescent="0.25">
      <c r="B12" s="22" t="s">
        <v>4</v>
      </c>
      <c r="C12" s="163">
        <f>'2) Tableau budgétaire 2'!D203</f>
        <v>0</v>
      </c>
      <c r="D12" s="156">
        <f>'2) Tableau budgétaire 2'!E203</f>
        <v>0</v>
      </c>
      <c r="E12" s="85">
        <f>'2) Tableau budgétaire 2'!F203</f>
        <v>0</v>
      </c>
    </row>
    <row r="13" spans="2:6" s="88" customFormat="1" ht="48" thickBot="1" x14ac:dyDescent="0.3">
      <c r="B13" s="36" t="s">
        <v>17</v>
      </c>
      <c r="C13" s="164">
        <f>'2) Tableau budgétaire 2'!D204</f>
        <v>0</v>
      </c>
      <c r="D13" s="157">
        <f>'2) Tableau budgétaire 2'!E204</f>
        <v>0</v>
      </c>
      <c r="E13" s="87">
        <f>'2) Tableau budgétaire 2'!F204</f>
        <v>0</v>
      </c>
    </row>
    <row r="14" spans="2:6" s="88" customFormat="1" ht="30" customHeight="1" thickBot="1" x14ac:dyDescent="0.3">
      <c r="B14" s="188" t="s">
        <v>602</v>
      </c>
      <c r="C14" s="189">
        <f>SUM(C7:C13)</f>
        <v>40417</v>
      </c>
      <c r="D14" s="158">
        <f t="shared" ref="D14:E14" si="0">SUM(D7:D13)</f>
        <v>0</v>
      </c>
      <c r="E14" s="86">
        <f t="shared" si="0"/>
        <v>19735.579999999998</v>
      </c>
    </row>
    <row r="15" spans="2:6" s="88" customFormat="1" ht="21" customHeight="1" thickBot="1" x14ac:dyDescent="0.3">
      <c r="B15" s="190" t="s">
        <v>601</v>
      </c>
      <c r="C15" s="191">
        <f>C14*0.07</f>
        <v>2829.19</v>
      </c>
      <c r="D15" s="155"/>
      <c r="E15" s="155"/>
    </row>
    <row r="16" spans="2:6" s="88" customFormat="1" ht="20.25" customHeight="1" thickBot="1" x14ac:dyDescent="0.3">
      <c r="B16" s="186" t="s">
        <v>11</v>
      </c>
      <c r="C16" s="187">
        <f>SUM(C14:C15)</f>
        <v>43246.19</v>
      </c>
      <c r="D16" s="155"/>
      <c r="E16" s="155"/>
    </row>
    <row r="17" spans="2:6" s="88" customFormat="1" ht="16.5" thickBot="1" x14ac:dyDescent="0.3"/>
    <row r="18" spans="2:6" s="88" customFormat="1" ht="15.75" x14ac:dyDescent="0.25">
      <c r="B18" s="332" t="s">
        <v>7</v>
      </c>
      <c r="C18" s="333"/>
      <c r="D18" s="333"/>
      <c r="E18" s="333"/>
      <c r="F18" s="334"/>
    </row>
    <row r="19" spans="2:6" ht="44.25" customHeight="1" x14ac:dyDescent="0.25">
      <c r="B19" s="31"/>
      <c r="C19" s="29" t="str">
        <f>'1) Tableau budgétaire 1'!D5</f>
        <v>ONU FEMMES  (budget en USD)</v>
      </c>
      <c r="D19" s="29" t="s">
        <v>15</v>
      </c>
      <c r="E19" s="29" t="s">
        <v>16</v>
      </c>
      <c r="F19" s="32" t="s">
        <v>9</v>
      </c>
    </row>
    <row r="20" spans="2:6" ht="23.25" customHeight="1" x14ac:dyDescent="0.25">
      <c r="B20" s="30" t="s">
        <v>8</v>
      </c>
      <c r="C20" s="28">
        <f>'1) Tableau budgétaire 1'!D197</f>
        <v>227500.00167999996</v>
      </c>
      <c r="D20" s="28">
        <f>'1) Tableau budgétaire 1'!E197</f>
        <v>244999.99719999998</v>
      </c>
      <c r="E20" s="28">
        <f>'1) Tableau budgétaire 1'!F197</f>
        <v>271092.70796999999</v>
      </c>
      <c r="F20" s="9">
        <f>'1) Tableau budgétaire 1'!H197</f>
        <v>0.35</v>
      </c>
    </row>
    <row r="21" spans="2:6" ht="24.75" customHeight="1" x14ac:dyDescent="0.25">
      <c r="B21" s="30" t="s">
        <v>10</v>
      </c>
      <c r="C21" s="28">
        <f>'1) Tableau budgétaire 1'!D198</f>
        <v>227500.00167999996</v>
      </c>
      <c r="D21" s="28">
        <f>'1) Tableau budgétaire 1'!E198</f>
        <v>104999.99879999999</v>
      </c>
      <c r="E21" s="28">
        <f>'1) Tableau budgétaire 1'!F198</f>
        <v>116182.58912999999</v>
      </c>
      <c r="F21" s="9">
        <f>'1) Tableau budgétaire 1'!H198</f>
        <v>0.35</v>
      </c>
    </row>
    <row r="22" spans="2:6" ht="24.75" customHeight="1" x14ac:dyDescent="0.25">
      <c r="B22" s="30" t="s">
        <v>370</v>
      </c>
      <c r="C22" s="28">
        <f>'1) Tableau budgétaire 1'!D199</f>
        <v>195000.00143999996</v>
      </c>
      <c r="D22" s="28"/>
      <c r="E22" s="28"/>
      <c r="F22" s="9">
        <f>'1) Tableau budgétaire 1'!H199</f>
        <v>0.3</v>
      </c>
    </row>
    <row r="23" spans="2:6" ht="15.75" thickBot="1" x14ac:dyDescent="0.3">
      <c r="B23" s="211" t="s">
        <v>371</v>
      </c>
      <c r="C23" s="212">
        <f>'1) Tableau budgétaire 1'!D200</f>
        <v>650000.00479999988</v>
      </c>
      <c r="D23" s="213"/>
      <c r="E23" s="213"/>
      <c r="F23" s="214"/>
    </row>
  </sheetData>
  <sheetProtection formatCells="0" formatColumns="0" formatRows="0"/>
  <mergeCells count="3">
    <mergeCell ref="B18:F18"/>
    <mergeCell ref="B2:F3"/>
    <mergeCell ref="B5:C5"/>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C7EFF24C-0FCF-4FE9-93DC-F6186BD4CE2C}">
            <xm:f>'1) Tableau budgétaire 1'!$D$192</xm:f>
            <x14:dxf>
              <font>
                <color rgb="FF9C0006"/>
              </font>
              <fill>
                <patternFill>
                  <bgColor rgb="FFFFC7CE"/>
                </patternFill>
              </fill>
            </x14:dxf>
          </x14:cfRule>
          <xm:sqref>C16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5546875" defaultRowHeight="15" x14ac:dyDescent="0.25"/>
  <sheetData>
    <row r="1" spans="1:2" x14ac:dyDescent="0.25">
      <c r="A1" s="89" t="s">
        <v>21</v>
      </c>
      <c r="B1" s="90" t="s">
        <v>22</v>
      </c>
    </row>
    <row r="2" spans="1:2" x14ac:dyDescent="0.25">
      <c r="A2" s="91" t="s">
        <v>23</v>
      </c>
      <c r="B2" s="92" t="s">
        <v>24</v>
      </c>
    </row>
    <row r="3" spans="1:2" x14ac:dyDescent="0.25">
      <c r="A3" s="91" t="s">
        <v>25</v>
      </c>
      <c r="B3" s="92" t="s">
        <v>26</v>
      </c>
    </row>
    <row r="4" spans="1:2" x14ac:dyDescent="0.25">
      <c r="A4" s="91" t="s">
        <v>27</v>
      </c>
      <c r="B4" s="92" t="s">
        <v>28</v>
      </c>
    </row>
    <row r="5" spans="1:2" x14ac:dyDescent="0.25">
      <c r="A5" s="91" t="s">
        <v>29</v>
      </c>
      <c r="B5" s="92" t="s">
        <v>30</v>
      </c>
    </row>
    <row r="6" spans="1:2" x14ac:dyDescent="0.25">
      <c r="A6" s="91" t="s">
        <v>31</v>
      </c>
      <c r="B6" s="92" t="s">
        <v>32</v>
      </c>
    </row>
    <row r="7" spans="1:2" x14ac:dyDescent="0.25">
      <c r="A7" s="91" t="s">
        <v>33</v>
      </c>
      <c r="B7" s="92" t="s">
        <v>34</v>
      </c>
    </row>
    <row r="8" spans="1:2" x14ac:dyDescent="0.25">
      <c r="A8" s="91" t="s">
        <v>35</v>
      </c>
      <c r="B8" s="92" t="s">
        <v>36</v>
      </c>
    </row>
    <row r="9" spans="1:2" x14ac:dyDescent="0.25">
      <c r="A9" s="91" t="s">
        <v>37</v>
      </c>
      <c r="B9" s="92" t="s">
        <v>38</v>
      </c>
    </row>
    <row r="10" spans="1:2" x14ac:dyDescent="0.25">
      <c r="A10" s="91" t="s">
        <v>39</v>
      </c>
      <c r="B10" s="92" t="s">
        <v>40</v>
      </c>
    </row>
    <row r="11" spans="1:2" x14ac:dyDescent="0.25">
      <c r="A11" s="91" t="s">
        <v>41</v>
      </c>
      <c r="B11" s="92" t="s">
        <v>42</v>
      </c>
    </row>
    <row r="12" spans="1:2" x14ac:dyDescent="0.25">
      <c r="A12" s="91" t="s">
        <v>43</v>
      </c>
      <c r="B12" s="92" t="s">
        <v>44</v>
      </c>
    </row>
    <row r="13" spans="1:2" x14ac:dyDescent="0.25">
      <c r="A13" s="91" t="s">
        <v>45</v>
      </c>
      <c r="B13" s="92" t="s">
        <v>46</v>
      </c>
    </row>
    <row r="14" spans="1:2" x14ac:dyDescent="0.25">
      <c r="A14" s="91" t="s">
        <v>47</v>
      </c>
      <c r="B14" s="92" t="s">
        <v>48</v>
      </c>
    </row>
    <row r="15" spans="1:2" x14ac:dyDescent="0.25">
      <c r="A15" s="91" t="s">
        <v>49</v>
      </c>
      <c r="B15" s="92" t="s">
        <v>50</v>
      </c>
    </row>
    <row r="16" spans="1:2" x14ac:dyDescent="0.25">
      <c r="A16" s="91" t="s">
        <v>51</v>
      </c>
      <c r="B16" s="92" t="s">
        <v>52</v>
      </c>
    </row>
    <row r="17" spans="1:2" x14ac:dyDescent="0.25">
      <c r="A17" s="91" t="s">
        <v>53</v>
      </c>
      <c r="B17" s="92" t="s">
        <v>54</v>
      </c>
    </row>
    <row r="18" spans="1:2" x14ac:dyDescent="0.25">
      <c r="A18" s="91" t="s">
        <v>55</v>
      </c>
      <c r="B18" s="92" t="s">
        <v>56</v>
      </c>
    </row>
    <row r="19" spans="1:2" x14ac:dyDescent="0.25">
      <c r="A19" s="91" t="s">
        <v>57</v>
      </c>
      <c r="B19" s="92" t="s">
        <v>58</v>
      </c>
    </row>
    <row r="20" spans="1:2" x14ac:dyDescent="0.25">
      <c r="A20" s="91" t="s">
        <v>59</v>
      </c>
      <c r="B20" s="92" t="s">
        <v>60</v>
      </c>
    </row>
    <row r="21" spans="1:2" x14ac:dyDescent="0.25">
      <c r="A21" s="91" t="s">
        <v>61</v>
      </c>
      <c r="B21" s="92" t="s">
        <v>62</v>
      </c>
    </row>
    <row r="22" spans="1:2" x14ac:dyDescent="0.25">
      <c r="A22" s="91" t="s">
        <v>63</v>
      </c>
      <c r="B22" s="92" t="s">
        <v>64</v>
      </c>
    </row>
    <row r="23" spans="1:2" x14ac:dyDescent="0.25">
      <c r="A23" s="91" t="s">
        <v>65</v>
      </c>
      <c r="B23" s="92" t="s">
        <v>66</v>
      </c>
    </row>
    <row r="24" spans="1:2" x14ac:dyDescent="0.25">
      <c r="A24" s="91" t="s">
        <v>67</v>
      </c>
      <c r="B24" s="92" t="s">
        <v>68</v>
      </c>
    </row>
    <row r="25" spans="1:2" x14ac:dyDescent="0.25">
      <c r="A25" s="91" t="s">
        <v>69</v>
      </c>
      <c r="B25" s="92" t="s">
        <v>70</v>
      </c>
    </row>
    <row r="26" spans="1:2" x14ac:dyDescent="0.25">
      <c r="A26" s="91" t="s">
        <v>71</v>
      </c>
      <c r="B26" s="92" t="s">
        <v>72</v>
      </c>
    </row>
    <row r="27" spans="1:2" x14ac:dyDescent="0.25">
      <c r="A27" s="91" t="s">
        <v>73</v>
      </c>
      <c r="B27" s="92" t="s">
        <v>74</v>
      </c>
    </row>
    <row r="28" spans="1:2" x14ac:dyDescent="0.25">
      <c r="A28" s="91" t="s">
        <v>75</v>
      </c>
      <c r="B28" s="92" t="s">
        <v>76</v>
      </c>
    </row>
    <row r="29" spans="1:2" x14ac:dyDescent="0.25">
      <c r="A29" s="91" t="s">
        <v>77</v>
      </c>
      <c r="B29" s="92" t="s">
        <v>78</v>
      </c>
    </row>
    <row r="30" spans="1:2" x14ac:dyDescent="0.25">
      <c r="A30" s="91" t="s">
        <v>79</v>
      </c>
      <c r="B30" s="92" t="s">
        <v>80</v>
      </c>
    </row>
    <row r="31" spans="1:2" x14ac:dyDescent="0.25">
      <c r="A31" s="91" t="s">
        <v>81</v>
      </c>
      <c r="B31" s="92" t="s">
        <v>82</v>
      </c>
    </row>
    <row r="32" spans="1:2" x14ac:dyDescent="0.25">
      <c r="A32" s="91" t="s">
        <v>83</v>
      </c>
      <c r="B32" s="92" t="s">
        <v>84</v>
      </c>
    </row>
    <row r="33" spans="1:2" x14ac:dyDescent="0.25">
      <c r="A33" s="91" t="s">
        <v>85</v>
      </c>
      <c r="B33" s="92" t="s">
        <v>86</v>
      </c>
    </row>
    <row r="34" spans="1:2" x14ac:dyDescent="0.25">
      <c r="A34" s="91" t="s">
        <v>87</v>
      </c>
      <c r="B34" s="92" t="s">
        <v>88</v>
      </c>
    </row>
    <row r="35" spans="1:2" x14ac:dyDescent="0.25">
      <c r="A35" s="91" t="s">
        <v>89</v>
      </c>
      <c r="B35" s="92" t="s">
        <v>90</v>
      </c>
    </row>
    <row r="36" spans="1:2" x14ac:dyDescent="0.25">
      <c r="A36" s="91" t="s">
        <v>91</v>
      </c>
      <c r="B36" s="92" t="s">
        <v>92</v>
      </c>
    </row>
    <row r="37" spans="1:2" x14ac:dyDescent="0.25">
      <c r="A37" s="91" t="s">
        <v>93</v>
      </c>
      <c r="B37" s="92" t="s">
        <v>94</v>
      </c>
    </row>
    <row r="38" spans="1:2" x14ac:dyDescent="0.25">
      <c r="A38" s="91" t="s">
        <v>95</v>
      </c>
      <c r="B38" s="92" t="s">
        <v>96</v>
      </c>
    </row>
    <row r="39" spans="1:2" x14ac:dyDescent="0.25">
      <c r="A39" s="91" t="s">
        <v>97</v>
      </c>
      <c r="B39" s="92" t="s">
        <v>98</v>
      </c>
    </row>
    <row r="40" spans="1:2" x14ac:dyDescent="0.25">
      <c r="A40" s="91" t="s">
        <v>99</v>
      </c>
      <c r="B40" s="92" t="s">
        <v>100</v>
      </c>
    </row>
    <row r="41" spans="1:2" x14ac:dyDescent="0.25">
      <c r="A41" s="91" t="s">
        <v>101</v>
      </c>
      <c r="B41" s="92" t="s">
        <v>102</v>
      </c>
    </row>
    <row r="42" spans="1:2" x14ac:dyDescent="0.25">
      <c r="A42" s="91" t="s">
        <v>103</v>
      </c>
      <c r="B42" s="92" t="s">
        <v>104</v>
      </c>
    </row>
    <row r="43" spans="1:2" x14ac:dyDescent="0.25">
      <c r="A43" s="91" t="s">
        <v>105</v>
      </c>
      <c r="B43" s="92" t="s">
        <v>106</v>
      </c>
    </row>
    <row r="44" spans="1:2" x14ac:dyDescent="0.25">
      <c r="A44" s="91" t="s">
        <v>107</v>
      </c>
      <c r="B44" s="92" t="s">
        <v>108</v>
      </c>
    </row>
    <row r="45" spans="1:2" x14ac:dyDescent="0.25">
      <c r="A45" s="91" t="s">
        <v>109</v>
      </c>
      <c r="B45" s="92" t="s">
        <v>110</v>
      </c>
    </row>
    <row r="46" spans="1:2" x14ac:dyDescent="0.25">
      <c r="A46" s="91" t="s">
        <v>111</v>
      </c>
      <c r="B46" s="92" t="s">
        <v>112</v>
      </c>
    </row>
    <row r="47" spans="1:2" x14ac:dyDescent="0.25">
      <c r="A47" s="91" t="s">
        <v>113</v>
      </c>
      <c r="B47" s="92" t="s">
        <v>114</v>
      </c>
    </row>
    <row r="48" spans="1:2" x14ac:dyDescent="0.25">
      <c r="A48" s="91" t="s">
        <v>115</v>
      </c>
      <c r="B48" s="92" t="s">
        <v>116</v>
      </c>
    </row>
    <row r="49" spans="1:2" x14ac:dyDescent="0.25">
      <c r="A49" s="91" t="s">
        <v>117</v>
      </c>
      <c r="B49" s="92" t="s">
        <v>118</v>
      </c>
    </row>
    <row r="50" spans="1:2" x14ac:dyDescent="0.25">
      <c r="A50" s="91" t="s">
        <v>119</v>
      </c>
      <c r="B50" s="92" t="s">
        <v>120</v>
      </c>
    </row>
    <row r="51" spans="1:2" x14ac:dyDescent="0.25">
      <c r="A51" s="91" t="s">
        <v>121</v>
      </c>
      <c r="B51" s="92" t="s">
        <v>122</v>
      </c>
    </row>
    <row r="52" spans="1:2" x14ac:dyDescent="0.25">
      <c r="A52" s="91" t="s">
        <v>123</v>
      </c>
      <c r="B52" s="92" t="s">
        <v>124</v>
      </c>
    </row>
    <row r="53" spans="1:2" x14ac:dyDescent="0.25">
      <c r="A53" s="91" t="s">
        <v>125</v>
      </c>
      <c r="B53" s="92" t="s">
        <v>126</v>
      </c>
    </row>
    <row r="54" spans="1:2" x14ac:dyDescent="0.25">
      <c r="A54" s="91" t="s">
        <v>127</v>
      </c>
      <c r="B54" s="92" t="s">
        <v>128</v>
      </c>
    </row>
    <row r="55" spans="1:2" x14ac:dyDescent="0.25">
      <c r="A55" s="91" t="s">
        <v>129</v>
      </c>
      <c r="B55" s="92" t="s">
        <v>130</v>
      </c>
    </row>
    <row r="56" spans="1:2" x14ac:dyDescent="0.25">
      <c r="A56" s="91" t="s">
        <v>131</v>
      </c>
      <c r="B56" s="92" t="s">
        <v>132</v>
      </c>
    </row>
    <row r="57" spans="1:2" x14ac:dyDescent="0.25">
      <c r="A57" s="91" t="s">
        <v>133</v>
      </c>
      <c r="B57" s="92" t="s">
        <v>134</v>
      </c>
    </row>
    <row r="58" spans="1:2" x14ac:dyDescent="0.25">
      <c r="A58" s="91" t="s">
        <v>135</v>
      </c>
      <c r="B58" s="92" t="s">
        <v>136</v>
      </c>
    </row>
    <row r="59" spans="1:2" x14ac:dyDescent="0.25">
      <c r="A59" s="91" t="s">
        <v>137</v>
      </c>
      <c r="B59" s="92" t="s">
        <v>138</v>
      </c>
    </row>
    <row r="60" spans="1:2" x14ac:dyDescent="0.25">
      <c r="A60" s="91" t="s">
        <v>139</v>
      </c>
      <c r="B60" s="92" t="s">
        <v>140</v>
      </c>
    </row>
    <row r="61" spans="1:2" x14ac:dyDescent="0.25">
      <c r="A61" s="91" t="s">
        <v>141</v>
      </c>
      <c r="B61" s="92" t="s">
        <v>142</v>
      </c>
    </row>
    <row r="62" spans="1:2" x14ac:dyDescent="0.25">
      <c r="A62" s="91" t="s">
        <v>143</v>
      </c>
      <c r="B62" s="92" t="s">
        <v>144</v>
      </c>
    </row>
    <row r="63" spans="1:2" x14ac:dyDescent="0.25">
      <c r="A63" s="91" t="s">
        <v>145</v>
      </c>
      <c r="B63" s="92" t="s">
        <v>146</v>
      </c>
    </row>
    <row r="64" spans="1:2" x14ac:dyDescent="0.25">
      <c r="A64" s="91" t="s">
        <v>147</v>
      </c>
      <c r="B64" s="92" t="s">
        <v>148</v>
      </c>
    </row>
    <row r="65" spans="1:2" x14ac:dyDescent="0.25">
      <c r="A65" s="91" t="s">
        <v>149</v>
      </c>
      <c r="B65" s="92" t="s">
        <v>150</v>
      </c>
    </row>
    <row r="66" spans="1:2" x14ac:dyDescent="0.25">
      <c r="A66" s="91" t="s">
        <v>151</v>
      </c>
      <c r="B66" s="92" t="s">
        <v>152</v>
      </c>
    </row>
    <row r="67" spans="1:2" x14ac:dyDescent="0.25">
      <c r="A67" s="91" t="s">
        <v>153</v>
      </c>
      <c r="B67" s="92" t="s">
        <v>154</v>
      </c>
    </row>
    <row r="68" spans="1:2" x14ac:dyDescent="0.25">
      <c r="A68" s="91" t="s">
        <v>155</v>
      </c>
      <c r="B68" s="92" t="s">
        <v>156</v>
      </c>
    </row>
    <row r="69" spans="1:2" x14ac:dyDescent="0.25">
      <c r="A69" s="91" t="s">
        <v>157</v>
      </c>
      <c r="B69" s="92" t="s">
        <v>158</v>
      </c>
    </row>
    <row r="70" spans="1:2" x14ac:dyDescent="0.25">
      <c r="A70" s="91" t="s">
        <v>159</v>
      </c>
      <c r="B70" s="92" t="s">
        <v>160</v>
      </c>
    </row>
    <row r="71" spans="1:2" x14ac:dyDescent="0.25">
      <c r="A71" s="91" t="s">
        <v>161</v>
      </c>
      <c r="B71" s="92" t="s">
        <v>162</v>
      </c>
    </row>
    <row r="72" spans="1:2" x14ac:dyDescent="0.25">
      <c r="A72" s="91" t="s">
        <v>163</v>
      </c>
      <c r="B72" s="92" t="s">
        <v>164</v>
      </c>
    </row>
    <row r="73" spans="1:2" x14ac:dyDescent="0.25">
      <c r="A73" s="91" t="s">
        <v>165</v>
      </c>
      <c r="B73" s="92" t="s">
        <v>166</v>
      </c>
    </row>
    <row r="74" spans="1:2" x14ac:dyDescent="0.25">
      <c r="A74" s="91" t="s">
        <v>167</v>
      </c>
      <c r="B74" s="92" t="s">
        <v>168</v>
      </c>
    </row>
    <row r="75" spans="1:2" x14ac:dyDescent="0.25">
      <c r="A75" s="91" t="s">
        <v>169</v>
      </c>
      <c r="B75" s="93" t="s">
        <v>170</v>
      </c>
    </row>
    <row r="76" spans="1:2" x14ac:dyDescent="0.25">
      <c r="A76" s="91" t="s">
        <v>171</v>
      </c>
      <c r="B76" s="93" t="s">
        <v>172</v>
      </c>
    </row>
    <row r="77" spans="1:2" x14ac:dyDescent="0.25">
      <c r="A77" s="91" t="s">
        <v>173</v>
      </c>
      <c r="B77" s="93" t="s">
        <v>174</v>
      </c>
    </row>
    <row r="78" spans="1:2" x14ac:dyDescent="0.25">
      <c r="A78" s="91" t="s">
        <v>175</v>
      </c>
      <c r="B78" s="93" t="s">
        <v>176</v>
      </c>
    </row>
    <row r="79" spans="1:2" x14ac:dyDescent="0.25">
      <c r="A79" s="91" t="s">
        <v>177</v>
      </c>
      <c r="B79" s="93" t="s">
        <v>178</v>
      </c>
    </row>
    <row r="80" spans="1:2" x14ac:dyDescent="0.25">
      <c r="A80" s="91" t="s">
        <v>179</v>
      </c>
      <c r="B80" s="93" t="s">
        <v>180</v>
      </c>
    </row>
    <row r="81" spans="1:2" x14ac:dyDescent="0.25">
      <c r="A81" s="91" t="s">
        <v>181</v>
      </c>
      <c r="B81" s="93" t="s">
        <v>182</v>
      </c>
    </row>
    <row r="82" spans="1:2" x14ac:dyDescent="0.25">
      <c r="A82" s="91" t="s">
        <v>183</v>
      </c>
      <c r="B82" s="93" t="s">
        <v>184</v>
      </c>
    </row>
    <row r="83" spans="1:2" x14ac:dyDescent="0.25">
      <c r="A83" s="91" t="s">
        <v>185</v>
      </c>
      <c r="B83" s="93" t="s">
        <v>186</v>
      </c>
    </row>
    <row r="84" spans="1:2" x14ac:dyDescent="0.25">
      <c r="A84" s="91" t="s">
        <v>187</v>
      </c>
      <c r="B84" s="93" t="s">
        <v>188</v>
      </c>
    </row>
    <row r="85" spans="1:2" x14ac:dyDescent="0.25">
      <c r="A85" s="91" t="s">
        <v>189</v>
      </c>
      <c r="B85" s="93" t="s">
        <v>190</v>
      </c>
    </row>
    <row r="86" spans="1:2" x14ac:dyDescent="0.25">
      <c r="A86" s="91" t="s">
        <v>191</v>
      </c>
      <c r="B86" s="93" t="s">
        <v>192</v>
      </c>
    </row>
    <row r="87" spans="1:2" x14ac:dyDescent="0.25">
      <c r="A87" s="91" t="s">
        <v>193</v>
      </c>
      <c r="B87" s="93" t="s">
        <v>194</v>
      </c>
    </row>
    <row r="88" spans="1:2" x14ac:dyDescent="0.25">
      <c r="A88" s="91" t="s">
        <v>195</v>
      </c>
      <c r="B88" s="93" t="s">
        <v>196</v>
      </c>
    </row>
    <row r="89" spans="1:2" x14ac:dyDescent="0.25">
      <c r="A89" s="91" t="s">
        <v>197</v>
      </c>
      <c r="B89" s="93" t="s">
        <v>198</v>
      </c>
    </row>
    <row r="90" spans="1:2" x14ac:dyDescent="0.25">
      <c r="A90" s="91" t="s">
        <v>199</v>
      </c>
      <c r="B90" s="93" t="s">
        <v>200</v>
      </c>
    </row>
    <row r="91" spans="1:2" x14ac:dyDescent="0.25">
      <c r="A91" s="91" t="s">
        <v>201</v>
      </c>
      <c r="B91" s="93" t="s">
        <v>202</v>
      </c>
    </row>
    <row r="92" spans="1:2" x14ac:dyDescent="0.25">
      <c r="A92" s="91" t="s">
        <v>203</v>
      </c>
      <c r="B92" s="93" t="s">
        <v>204</v>
      </c>
    </row>
    <row r="93" spans="1:2" x14ac:dyDescent="0.25">
      <c r="A93" s="91" t="s">
        <v>205</v>
      </c>
      <c r="B93" s="93" t="s">
        <v>206</v>
      </c>
    </row>
    <row r="94" spans="1:2" x14ac:dyDescent="0.25">
      <c r="A94" s="91" t="s">
        <v>207</v>
      </c>
      <c r="B94" s="93" t="s">
        <v>208</v>
      </c>
    </row>
    <row r="95" spans="1:2" x14ac:dyDescent="0.25">
      <c r="A95" s="91" t="s">
        <v>209</v>
      </c>
      <c r="B95" s="93" t="s">
        <v>210</v>
      </c>
    </row>
    <row r="96" spans="1:2" x14ac:dyDescent="0.25">
      <c r="A96" s="91" t="s">
        <v>211</v>
      </c>
      <c r="B96" s="93" t="s">
        <v>212</v>
      </c>
    </row>
    <row r="97" spans="1:2" x14ac:dyDescent="0.25">
      <c r="A97" s="91" t="s">
        <v>213</v>
      </c>
      <c r="B97" s="93" t="s">
        <v>214</v>
      </c>
    </row>
    <row r="98" spans="1:2" x14ac:dyDescent="0.25">
      <c r="A98" s="91" t="s">
        <v>215</v>
      </c>
      <c r="B98" s="93" t="s">
        <v>216</v>
      </c>
    </row>
    <row r="99" spans="1:2" x14ac:dyDescent="0.25">
      <c r="A99" s="91" t="s">
        <v>217</v>
      </c>
      <c r="B99" s="93" t="s">
        <v>218</v>
      </c>
    </row>
    <row r="100" spans="1:2" x14ac:dyDescent="0.25">
      <c r="A100" s="91" t="s">
        <v>219</v>
      </c>
      <c r="B100" s="93" t="s">
        <v>220</v>
      </c>
    </row>
    <row r="101" spans="1:2" x14ac:dyDescent="0.25">
      <c r="A101" s="91" t="s">
        <v>221</v>
      </c>
      <c r="B101" s="93" t="s">
        <v>222</v>
      </c>
    </row>
    <row r="102" spans="1:2" x14ac:dyDescent="0.25">
      <c r="A102" s="91" t="s">
        <v>223</v>
      </c>
      <c r="B102" s="93" t="s">
        <v>224</v>
      </c>
    </row>
    <row r="103" spans="1:2" x14ac:dyDescent="0.25">
      <c r="A103" s="91" t="s">
        <v>225</v>
      </c>
      <c r="B103" s="93" t="s">
        <v>226</v>
      </c>
    </row>
    <row r="104" spans="1:2" x14ac:dyDescent="0.25">
      <c r="A104" s="91" t="s">
        <v>227</v>
      </c>
      <c r="B104" s="93" t="s">
        <v>228</v>
      </c>
    </row>
    <row r="105" spans="1:2" x14ac:dyDescent="0.25">
      <c r="A105" s="91" t="s">
        <v>229</v>
      </c>
      <c r="B105" s="93" t="s">
        <v>230</v>
      </c>
    </row>
    <row r="106" spans="1:2" x14ac:dyDescent="0.25">
      <c r="A106" s="91" t="s">
        <v>231</v>
      </c>
      <c r="B106" s="93" t="s">
        <v>232</v>
      </c>
    </row>
    <row r="107" spans="1:2" x14ac:dyDescent="0.25">
      <c r="A107" s="91" t="s">
        <v>233</v>
      </c>
      <c r="B107" s="93" t="s">
        <v>234</v>
      </c>
    </row>
    <row r="108" spans="1:2" x14ac:dyDescent="0.25">
      <c r="A108" s="91" t="s">
        <v>235</v>
      </c>
      <c r="B108" s="93" t="s">
        <v>236</v>
      </c>
    </row>
    <row r="109" spans="1:2" x14ac:dyDescent="0.25">
      <c r="A109" s="91" t="s">
        <v>237</v>
      </c>
      <c r="B109" s="93" t="s">
        <v>238</v>
      </c>
    </row>
    <row r="110" spans="1:2" x14ac:dyDescent="0.25">
      <c r="A110" s="91" t="s">
        <v>239</v>
      </c>
      <c r="B110" s="93" t="s">
        <v>240</v>
      </c>
    </row>
    <row r="111" spans="1:2" x14ac:dyDescent="0.25">
      <c r="A111" s="91" t="s">
        <v>241</v>
      </c>
      <c r="B111" s="93" t="s">
        <v>242</v>
      </c>
    </row>
    <row r="112" spans="1:2" x14ac:dyDescent="0.25">
      <c r="A112" s="91" t="s">
        <v>243</v>
      </c>
      <c r="B112" s="93" t="s">
        <v>244</v>
      </c>
    </row>
    <row r="113" spans="1:2" x14ac:dyDescent="0.25">
      <c r="A113" s="91" t="s">
        <v>245</v>
      </c>
      <c r="B113" s="93" t="s">
        <v>246</v>
      </c>
    </row>
    <row r="114" spans="1:2" x14ac:dyDescent="0.25">
      <c r="A114" s="91" t="s">
        <v>247</v>
      </c>
      <c r="B114" s="93" t="s">
        <v>248</v>
      </c>
    </row>
    <row r="115" spans="1:2" x14ac:dyDescent="0.25">
      <c r="A115" s="91" t="s">
        <v>249</v>
      </c>
      <c r="B115" s="93" t="s">
        <v>250</v>
      </c>
    </row>
    <row r="116" spans="1:2" x14ac:dyDescent="0.25">
      <c r="A116" s="91" t="s">
        <v>251</v>
      </c>
      <c r="B116" s="93" t="s">
        <v>252</v>
      </c>
    </row>
    <row r="117" spans="1:2" x14ac:dyDescent="0.25">
      <c r="A117" s="91" t="s">
        <v>253</v>
      </c>
      <c r="B117" s="93" t="s">
        <v>254</v>
      </c>
    </row>
    <row r="118" spans="1:2" x14ac:dyDescent="0.25">
      <c r="A118" s="91" t="s">
        <v>255</v>
      </c>
      <c r="B118" s="93" t="s">
        <v>256</v>
      </c>
    </row>
    <row r="119" spans="1:2" x14ac:dyDescent="0.25">
      <c r="A119" s="91" t="s">
        <v>257</v>
      </c>
      <c r="B119" s="93" t="s">
        <v>258</v>
      </c>
    </row>
    <row r="120" spans="1:2" x14ac:dyDescent="0.25">
      <c r="A120" s="91" t="s">
        <v>259</v>
      </c>
      <c r="B120" s="93" t="s">
        <v>260</v>
      </c>
    </row>
    <row r="121" spans="1:2" x14ac:dyDescent="0.25">
      <c r="A121" s="91" t="s">
        <v>261</v>
      </c>
      <c r="B121" s="93" t="s">
        <v>262</v>
      </c>
    </row>
    <row r="122" spans="1:2" x14ac:dyDescent="0.25">
      <c r="A122" s="91" t="s">
        <v>263</v>
      </c>
      <c r="B122" s="93" t="s">
        <v>264</v>
      </c>
    </row>
    <row r="123" spans="1:2" x14ac:dyDescent="0.25">
      <c r="A123" s="91" t="s">
        <v>265</v>
      </c>
      <c r="B123" s="93" t="s">
        <v>266</v>
      </c>
    </row>
    <row r="124" spans="1:2" x14ac:dyDescent="0.25">
      <c r="A124" s="91" t="s">
        <v>267</v>
      </c>
      <c r="B124" s="93" t="s">
        <v>268</v>
      </c>
    </row>
    <row r="125" spans="1:2" x14ac:dyDescent="0.25">
      <c r="A125" s="91" t="s">
        <v>269</v>
      </c>
      <c r="B125" s="93" t="s">
        <v>270</v>
      </c>
    </row>
    <row r="126" spans="1:2" x14ac:dyDescent="0.25">
      <c r="A126" s="91" t="s">
        <v>271</v>
      </c>
      <c r="B126" s="93" t="s">
        <v>272</v>
      </c>
    </row>
    <row r="127" spans="1:2" x14ac:dyDescent="0.25">
      <c r="A127" s="91" t="s">
        <v>273</v>
      </c>
      <c r="B127" s="93" t="s">
        <v>274</v>
      </c>
    </row>
    <row r="128" spans="1:2" x14ac:dyDescent="0.25">
      <c r="A128" s="91" t="s">
        <v>275</v>
      </c>
      <c r="B128" s="93" t="s">
        <v>276</v>
      </c>
    </row>
    <row r="129" spans="1:2" x14ac:dyDescent="0.25">
      <c r="A129" s="91" t="s">
        <v>277</v>
      </c>
      <c r="B129" s="93" t="s">
        <v>278</v>
      </c>
    </row>
    <row r="130" spans="1:2" x14ac:dyDescent="0.25">
      <c r="A130" s="91" t="s">
        <v>279</v>
      </c>
      <c r="B130" s="93" t="s">
        <v>280</v>
      </c>
    </row>
    <row r="131" spans="1:2" x14ac:dyDescent="0.25">
      <c r="A131" s="91" t="s">
        <v>281</v>
      </c>
      <c r="B131" s="93" t="s">
        <v>282</v>
      </c>
    </row>
    <row r="132" spans="1:2" x14ac:dyDescent="0.25">
      <c r="A132" s="91" t="s">
        <v>283</v>
      </c>
      <c r="B132" s="93" t="s">
        <v>284</v>
      </c>
    </row>
    <row r="133" spans="1:2" x14ac:dyDescent="0.25">
      <c r="A133" s="91" t="s">
        <v>285</v>
      </c>
      <c r="B133" s="93" t="s">
        <v>286</v>
      </c>
    </row>
    <row r="134" spans="1:2" x14ac:dyDescent="0.25">
      <c r="A134" s="91" t="s">
        <v>287</v>
      </c>
      <c r="B134" s="93" t="s">
        <v>288</v>
      </c>
    </row>
    <row r="135" spans="1:2" x14ac:dyDescent="0.25">
      <c r="A135" s="91" t="s">
        <v>289</v>
      </c>
      <c r="B135" s="93" t="s">
        <v>290</v>
      </c>
    </row>
    <row r="136" spans="1:2" x14ac:dyDescent="0.25">
      <c r="A136" s="91" t="s">
        <v>291</v>
      </c>
      <c r="B136" s="93" t="s">
        <v>292</v>
      </c>
    </row>
    <row r="137" spans="1:2" x14ac:dyDescent="0.25">
      <c r="A137" s="91" t="s">
        <v>293</v>
      </c>
      <c r="B137" s="93" t="s">
        <v>294</v>
      </c>
    </row>
    <row r="138" spans="1:2" x14ac:dyDescent="0.25">
      <c r="A138" s="91" t="s">
        <v>295</v>
      </c>
      <c r="B138" s="93" t="s">
        <v>296</v>
      </c>
    </row>
    <row r="139" spans="1:2" x14ac:dyDescent="0.25">
      <c r="A139" s="91" t="s">
        <v>297</v>
      </c>
      <c r="B139" s="93" t="s">
        <v>298</v>
      </c>
    </row>
    <row r="140" spans="1:2" x14ac:dyDescent="0.25">
      <c r="A140" s="91" t="s">
        <v>299</v>
      </c>
      <c r="B140" s="93" t="s">
        <v>300</v>
      </c>
    </row>
    <row r="141" spans="1:2" x14ac:dyDescent="0.25">
      <c r="A141" s="91" t="s">
        <v>301</v>
      </c>
      <c r="B141" s="93" t="s">
        <v>302</v>
      </c>
    </row>
    <row r="142" spans="1:2" x14ac:dyDescent="0.25">
      <c r="A142" s="91" t="s">
        <v>303</v>
      </c>
      <c r="B142" s="93" t="s">
        <v>304</v>
      </c>
    </row>
    <row r="143" spans="1:2" x14ac:dyDescent="0.25">
      <c r="A143" s="91" t="s">
        <v>305</v>
      </c>
      <c r="B143" s="93" t="s">
        <v>306</v>
      </c>
    </row>
    <row r="144" spans="1:2" x14ac:dyDescent="0.25">
      <c r="A144" s="91" t="s">
        <v>307</v>
      </c>
      <c r="B144" s="94" t="s">
        <v>308</v>
      </c>
    </row>
    <row r="145" spans="1:2" x14ac:dyDescent="0.25">
      <c r="A145" s="91" t="s">
        <v>309</v>
      </c>
      <c r="B145" s="93" t="s">
        <v>310</v>
      </c>
    </row>
    <row r="146" spans="1:2" x14ac:dyDescent="0.25">
      <c r="A146" s="91" t="s">
        <v>311</v>
      </c>
      <c r="B146" s="93" t="s">
        <v>312</v>
      </c>
    </row>
    <row r="147" spans="1:2" x14ac:dyDescent="0.25">
      <c r="A147" s="91" t="s">
        <v>313</v>
      </c>
      <c r="B147" s="93" t="s">
        <v>314</v>
      </c>
    </row>
    <row r="148" spans="1:2" x14ac:dyDescent="0.25">
      <c r="A148" s="91" t="s">
        <v>315</v>
      </c>
      <c r="B148" s="93" t="s">
        <v>316</v>
      </c>
    </row>
    <row r="149" spans="1:2" x14ac:dyDescent="0.25">
      <c r="A149" s="91" t="s">
        <v>317</v>
      </c>
      <c r="B149" s="93" t="s">
        <v>318</v>
      </c>
    </row>
    <row r="150" spans="1:2" x14ac:dyDescent="0.25">
      <c r="A150" s="91" t="s">
        <v>319</v>
      </c>
      <c r="B150" s="93" t="s">
        <v>320</v>
      </c>
    </row>
    <row r="151" spans="1:2" x14ac:dyDescent="0.25">
      <c r="A151" s="91" t="s">
        <v>321</v>
      </c>
      <c r="B151" s="93" t="s">
        <v>322</v>
      </c>
    </row>
    <row r="152" spans="1:2" x14ac:dyDescent="0.25">
      <c r="A152" s="91" t="s">
        <v>323</v>
      </c>
      <c r="B152" s="93" t="s">
        <v>324</v>
      </c>
    </row>
    <row r="153" spans="1:2" x14ac:dyDescent="0.25">
      <c r="A153" s="91" t="s">
        <v>325</v>
      </c>
      <c r="B153" s="93" t="s">
        <v>326</v>
      </c>
    </row>
    <row r="154" spans="1:2" x14ac:dyDescent="0.25">
      <c r="A154" s="91" t="s">
        <v>327</v>
      </c>
      <c r="B154" s="93" t="s">
        <v>328</v>
      </c>
    </row>
    <row r="155" spans="1:2" x14ac:dyDescent="0.25">
      <c r="A155" s="91" t="s">
        <v>329</v>
      </c>
      <c r="B155" s="93" t="s">
        <v>330</v>
      </c>
    </row>
    <row r="156" spans="1:2" x14ac:dyDescent="0.25">
      <c r="A156" s="91" t="s">
        <v>331</v>
      </c>
      <c r="B156" s="93" t="s">
        <v>332</v>
      </c>
    </row>
    <row r="157" spans="1:2" x14ac:dyDescent="0.25">
      <c r="A157" s="91" t="s">
        <v>333</v>
      </c>
      <c r="B157" s="93" t="s">
        <v>334</v>
      </c>
    </row>
    <row r="158" spans="1:2" x14ac:dyDescent="0.25">
      <c r="A158" s="91" t="s">
        <v>335</v>
      </c>
      <c r="B158" s="93" t="s">
        <v>336</v>
      </c>
    </row>
    <row r="159" spans="1:2" x14ac:dyDescent="0.25">
      <c r="A159" s="91" t="s">
        <v>337</v>
      </c>
      <c r="B159" s="93" t="s">
        <v>338</v>
      </c>
    </row>
    <row r="160" spans="1:2" x14ac:dyDescent="0.25">
      <c r="A160" s="91" t="s">
        <v>339</v>
      </c>
      <c r="B160" s="93" t="s">
        <v>340</v>
      </c>
    </row>
    <row r="161" spans="1:2" x14ac:dyDescent="0.25">
      <c r="A161" s="91" t="s">
        <v>341</v>
      </c>
      <c r="B161" s="93" t="s">
        <v>342</v>
      </c>
    </row>
    <row r="162" spans="1:2" x14ac:dyDescent="0.25">
      <c r="A162" s="91" t="s">
        <v>343</v>
      </c>
      <c r="B162" s="93" t="s">
        <v>344</v>
      </c>
    </row>
    <row r="163" spans="1:2" x14ac:dyDescent="0.25">
      <c r="A163" s="91" t="s">
        <v>345</v>
      </c>
      <c r="B163" s="93" t="s">
        <v>346</v>
      </c>
    </row>
    <row r="164" spans="1:2" x14ac:dyDescent="0.25">
      <c r="A164" s="91" t="s">
        <v>347</v>
      </c>
      <c r="B164" s="93" t="s">
        <v>348</v>
      </c>
    </row>
    <row r="165" spans="1:2" x14ac:dyDescent="0.25">
      <c r="A165" s="91" t="s">
        <v>349</v>
      </c>
      <c r="B165" s="93" t="s">
        <v>350</v>
      </c>
    </row>
    <row r="166" spans="1:2" x14ac:dyDescent="0.25">
      <c r="A166" s="91" t="s">
        <v>351</v>
      </c>
      <c r="B166" s="93" t="s">
        <v>352</v>
      </c>
    </row>
    <row r="167" spans="1:2" x14ac:dyDescent="0.25">
      <c r="A167" s="91" t="s">
        <v>353</v>
      </c>
      <c r="B167" s="93" t="s">
        <v>354</v>
      </c>
    </row>
    <row r="168" spans="1:2" x14ac:dyDescent="0.25">
      <c r="A168" s="91" t="s">
        <v>355</v>
      </c>
      <c r="B168" s="93" t="s">
        <v>356</v>
      </c>
    </row>
    <row r="169" spans="1:2" x14ac:dyDescent="0.25">
      <c r="A169" s="91" t="s">
        <v>357</v>
      </c>
      <c r="B169" s="93" t="s">
        <v>358</v>
      </c>
    </row>
    <row r="170" spans="1:2" x14ac:dyDescent="0.25">
      <c r="A170" s="91" t="s">
        <v>359</v>
      </c>
      <c r="B170" s="93" t="s">
        <v>360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8862DA-F555-49EA-AFE4-083DB3F5A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ABA85A-1F6F-44AF-BE4D-A983C582EAE0}">
  <ds:schemaRefs>
    <ds:schemaRef ds:uri="http://schemas.microsoft.com/sharepoint/v3/contenttype/forms"/>
  </ds:schemaRefs>
</ds:datastoreItem>
</file>

<file path=customXml/itemProps3.xml><?xml version="1.0" encoding="utf-8"?>
<ds:datastoreItem xmlns:ds="http://schemas.openxmlformats.org/officeDocument/2006/customXml" ds:itemID="{F5B16946-3A9F-4676-B097-56BA490BA74F}">
  <ds:schemaRefs>
    <ds:schemaRef ds:uri="http://purl.org/dc/elements/1.1/"/>
    <ds:schemaRef ds:uri="http://schemas.microsoft.com/office/2006/metadata/properties"/>
    <ds:schemaRef ds:uri="http://purl.org/dc/terms/"/>
    <ds:schemaRef ds:uri="3352a50b-fe51-4c0c-a9ac-ac90f8281031"/>
    <ds:schemaRef ds:uri="http://schemas.microsoft.com/office/2006/documentManagement/types"/>
    <ds:schemaRef ds:uri="http://schemas.microsoft.com/office/infopath/2007/PartnerControls"/>
    <ds:schemaRef ds:uri="9dc44b34-9e2b-42ea-86f7-9ee7f71036fc"/>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Suzanne Kanyange</cp:lastModifiedBy>
  <cp:lastPrinted>2017-12-11T22:51:21Z</cp:lastPrinted>
  <dcterms:created xsi:type="dcterms:W3CDTF">2017-11-15T21:17:43Z</dcterms:created>
  <dcterms:modified xsi:type="dcterms:W3CDTF">2021-11-15T20:05:43Z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2244400</vt:r8>
  </property>
</Properties>
</file>