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ICT_provider\Downloads\Rapport semestriel 2021_Version uploader\Tanomafy\"/>
    </mc:Choice>
  </mc:AlternateContent>
  <bookViews>
    <workbookView xWindow="0" yWindow="0" windowWidth="20490" windowHeight="7650"/>
  </bookViews>
  <sheets>
    <sheet name="1) Tableau budgétaire 1" sheetId="1" r:id="rId1"/>
    <sheet name="2) Tableau budgétaire 2" sheetId="10" r:id="rId2"/>
    <sheet name="3) Tableau budgétaire 3" sheetId="9" r:id="rId3"/>
    <sheet name="Dropdowns" sheetId="8" state="hidden" r:id="rId4"/>
    <sheet name="Sheet2" sheetId="7" state="hidden" r:id="rId5"/>
  </sheets>
  <externalReferences>
    <externalReference r:id="rId6"/>
  </externalReferenc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212" i="1" l="1"/>
  <c r="N215" i="10" l="1"/>
  <c r="M215" i="10"/>
  <c r="O215" i="10"/>
  <c r="O225" i="10"/>
  <c r="O224" i="10"/>
  <c r="O223" i="10"/>
  <c r="O218" i="10"/>
  <c r="O219" i="10"/>
  <c r="O220" i="10"/>
  <c r="O221" i="10"/>
  <c r="O222" i="10"/>
  <c r="O216" i="10"/>
  <c r="N224" i="10"/>
  <c r="N223" i="10"/>
  <c r="N217" i="10"/>
  <c r="N218" i="10"/>
  <c r="N219" i="10"/>
  <c r="N220" i="10"/>
  <c r="N221" i="10"/>
  <c r="N222" i="10"/>
  <c r="N216" i="10"/>
  <c r="N225" i="10"/>
  <c r="M225" i="10"/>
  <c r="L225" i="10"/>
  <c r="M223" i="10"/>
  <c r="M217" i="10"/>
  <c r="M218" i="10"/>
  <c r="M219" i="10"/>
  <c r="M220" i="10"/>
  <c r="M221" i="10"/>
  <c r="M222" i="10"/>
  <c r="M216" i="10"/>
  <c r="M211" i="10"/>
  <c r="O204" i="10"/>
  <c r="N206" i="10"/>
  <c r="N204" i="10"/>
  <c r="N203" i="10"/>
  <c r="M203" i="10"/>
  <c r="O206" i="10"/>
  <c r="O208" i="10"/>
  <c r="O210" i="10"/>
  <c r="N205" i="10"/>
  <c r="N207" i="10"/>
  <c r="N208" i="10"/>
  <c r="N209" i="10"/>
  <c r="N210" i="10"/>
  <c r="L204" i="10"/>
  <c r="J211" i="10"/>
  <c r="J203" i="10" s="1"/>
  <c r="I211" i="10"/>
  <c r="K210" i="10"/>
  <c r="L210" i="10" s="1"/>
  <c r="K209" i="10"/>
  <c r="L209" i="10" s="1"/>
  <c r="K208" i="10"/>
  <c r="L208" i="10" s="1"/>
  <c r="K207" i="10"/>
  <c r="L207" i="10" s="1"/>
  <c r="K206" i="10"/>
  <c r="L206" i="10" s="1"/>
  <c r="K205" i="10"/>
  <c r="L205" i="10" s="1"/>
  <c r="K204" i="10"/>
  <c r="K211" i="10" s="1"/>
  <c r="K203" i="10" s="1"/>
  <c r="I203" i="10"/>
  <c r="O144" i="10"/>
  <c r="O142" i="10"/>
  <c r="O136" i="10"/>
  <c r="N136" i="10"/>
  <c r="M136" i="10"/>
  <c r="N144" i="10"/>
  <c r="M144" i="10"/>
  <c r="N143" i="10"/>
  <c r="N142" i="10"/>
  <c r="O131" i="10"/>
  <c r="O125" i="10"/>
  <c r="N125" i="10"/>
  <c r="M125" i="10"/>
  <c r="N133" i="10"/>
  <c r="N122" i="10"/>
  <c r="N114" i="10" s="1"/>
  <c r="M133" i="10"/>
  <c r="N131" i="10"/>
  <c r="O114" i="10"/>
  <c r="O122" i="10"/>
  <c r="O120" i="10"/>
  <c r="O121" i="10"/>
  <c r="O118" i="10"/>
  <c r="M114" i="10"/>
  <c r="M122" i="10"/>
  <c r="N119" i="10"/>
  <c r="N120" i="10"/>
  <c r="N121" i="10"/>
  <c r="N118" i="10"/>
  <c r="O91" i="10"/>
  <c r="N91" i="10"/>
  <c r="M91" i="10"/>
  <c r="O99" i="10"/>
  <c r="N99" i="10"/>
  <c r="M99" i="10"/>
  <c r="O97" i="10"/>
  <c r="N97" i="10"/>
  <c r="O80" i="10"/>
  <c r="N80" i="10"/>
  <c r="M80" i="10"/>
  <c r="O88" i="10"/>
  <c r="O84" i="10"/>
  <c r="O86" i="10"/>
  <c r="O87" i="10"/>
  <c r="O81" i="10"/>
  <c r="N88" i="10"/>
  <c r="M88" i="10"/>
  <c r="N82" i="10"/>
  <c r="N83" i="10"/>
  <c r="N84" i="10"/>
  <c r="N85" i="10"/>
  <c r="N86" i="10"/>
  <c r="N87" i="10"/>
  <c r="N81" i="10"/>
  <c r="O69" i="10"/>
  <c r="O74" i="10"/>
  <c r="O76" i="10"/>
  <c r="O73" i="10"/>
  <c r="O77" i="10"/>
  <c r="O65" i="10"/>
  <c r="N69" i="10"/>
  <c r="M69" i="10"/>
  <c r="M77" i="10"/>
  <c r="N77" i="10"/>
  <c r="N71" i="10"/>
  <c r="N72" i="10"/>
  <c r="N73" i="10"/>
  <c r="N74" i="10"/>
  <c r="N75" i="10"/>
  <c r="N76" i="10"/>
  <c r="N70" i="10"/>
  <c r="O57" i="10"/>
  <c r="O61" i="10"/>
  <c r="O63" i="10"/>
  <c r="O64" i="10"/>
  <c r="O60" i="10"/>
  <c r="N57" i="10"/>
  <c r="M57" i="10"/>
  <c r="N65" i="10"/>
  <c r="M65" i="10"/>
  <c r="N61" i="10"/>
  <c r="N62" i="10"/>
  <c r="N63" i="10"/>
  <c r="N64" i="10"/>
  <c r="N60" i="10"/>
  <c r="O54" i="10"/>
  <c r="O46" i="10" s="1"/>
  <c r="O52" i="10"/>
  <c r="M54" i="10"/>
  <c r="M46" i="10" s="1"/>
  <c r="N52" i="10"/>
  <c r="N54" i="10" s="1"/>
  <c r="N46" i="10" s="1"/>
  <c r="O41" i="10"/>
  <c r="O42" i="10"/>
  <c r="O39" i="10"/>
  <c r="M35" i="10"/>
  <c r="M43" i="10"/>
  <c r="O43" i="10" s="1"/>
  <c r="O35" i="10" s="1"/>
  <c r="N40" i="10"/>
  <c r="N41" i="10"/>
  <c r="N42" i="10"/>
  <c r="N39" i="10"/>
  <c r="N43" i="10" s="1"/>
  <c r="N35" i="10" s="1"/>
  <c r="O27" i="10"/>
  <c r="O28" i="10"/>
  <c r="O30" i="10"/>
  <c r="O31" i="10"/>
  <c r="O25" i="10"/>
  <c r="N26" i="10"/>
  <c r="N27" i="10"/>
  <c r="N28" i="10"/>
  <c r="N29" i="10"/>
  <c r="N30" i="10"/>
  <c r="N31" i="10"/>
  <c r="N25" i="10"/>
  <c r="N32" i="10" s="1"/>
  <c r="M32" i="10"/>
  <c r="M24" i="10" s="1"/>
  <c r="I32" i="10"/>
  <c r="I24" i="10"/>
  <c r="N211" i="10" l="1"/>
  <c r="L211" i="10"/>
  <c r="L203" i="10" s="1"/>
  <c r="N24" i="10"/>
  <c r="O32" i="10"/>
  <c r="O24" i="10" s="1"/>
  <c r="O211" i="10" l="1"/>
  <c r="O203" i="10" s="1"/>
  <c r="D240" i="10" l="1"/>
  <c r="D241" i="10" s="1"/>
  <c r="I239" i="10"/>
  <c r="H239" i="10"/>
  <c r="E239" i="10"/>
  <c r="D239" i="10"/>
  <c r="J238" i="10"/>
  <c r="F238" i="10"/>
  <c r="G238" i="10" s="1"/>
  <c r="J237" i="10"/>
  <c r="G237" i="10"/>
  <c r="F237" i="10"/>
  <c r="J236" i="10"/>
  <c r="F236" i="10"/>
  <c r="G236" i="10" s="1"/>
  <c r="J235" i="10"/>
  <c r="G235" i="10"/>
  <c r="F235" i="10"/>
  <c r="J234" i="10"/>
  <c r="F234" i="10"/>
  <c r="G234" i="10" s="1"/>
  <c r="F233" i="10"/>
  <c r="G233" i="10" s="1"/>
  <c r="J232" i="10"/>
  <c r="G232" i="10"/>
  <c r="F232" i="10"/>
  <c r="F239" i="10" s="1"/>
  <c r="J223" i="10"/>
  <c r="I223" i="10"/>
  <c r="F222" i="10"/>
  <c r="E222" i="10"/>
  <c r="G222" i="10" s="1"/>
  <c r="D222" i="10"/>
  <c r="K222" i="10" s="1"/>
  <c r="L222" i="10" s="1"/>
  <c r="G221" i="10"/>
  <c r="F221" i="10"/>
  <c r="E221" i="10"/>
  <c r="D221" i="10"/>
  <c r="K221" i="10" s="1"/>
  <c r="L221" i="10" s="1"/>
  <c r="F220" i="10"/>
  <c r="E220" i="10"/>
  <c r="G220" i="10" s="1"/>
  <c r="D220" i="10"/>
  <c r="K220" i="10" s="1"/>
  <c r="L220" i="10" s="1"/>
  <c r="G219" i="10"/>
  <c r="F219" i="10"/>
  <c r="E219" i="10"/>
  <c r="D219" i="10"/>
  <c r="K219" i="10" s="1"/>
  <c r="L219" i="10" s="1"/>
  <c r="F218" i="10"/>
  <c r="E218" i="10"/>
  <c r="D218" i="10"/>
  <c r="K218" i="10" s="1"/>
  <c r="L218" i="10" s="1"/>
  <c r="G217" i="10"/>
  <c r="F217" i="10"/>
  <c r="E217" i="10"/>
  <c r="D217" i="10"/>
  <c r="K217" i="10" s="1"/>
  <c r="L217" i="10" s="1"/>
  <c r="F216" i="10"/>
  <c r="F223" i="10" s="1"/>
  <c r="E216" i="10"/>
  <c r="E223" i="10" s="1"/>
  <c r="D216" i="10"/>
  <c r="K216" i="10" s="1"/>
  <c r="F211" i="10"/>
  <c r="E211" i="10"/>
  <c r="D211" i="10"/>
  <c r="G211" i="10" s="1"/>
  <c r="G210" i="10"/>
  <c r="G209" i="10"/>
  <c r="G208" i="10"/>
  <c r="G207" i="10"/>
  <c r="G206" i="10"/>
  <c r="G205" i="10"/>
  <c r="G204" i="10"/>
  <c r="F203" i="10"/>
  <c r="E203" i="10"/>
  <c r="D203" i="10"/>
  <c r="G203" i="10" s="1"/>
  <c r="F200" i="10"/>
  <c r="E200" i="10"/>
  <c r="D200" i="10"/>
  <c r="G200" i="10" s="1"/>
  <c r="G199" i="10"/>
  <c r="G198" i="10"/>
  <c r="G197" i="10"/>
  <c r="G196" i="10"/>
  <c r="G195" i="10"/>
  <c r="G194" i="10"/>
  <c r="G193" i="10"/>
  <c r="G192" i="10"/>
  <c r="F192" i="10"/>
  <c r="E192" i="10"/>
  <c r="D192" i="10"/>
  <c r="G189" i="10"/>
  <c r="F189" i="10"/>
  <c r="E189" i="10"/>
  <c r="D189" i="10"/>
  <c r="G188" i="10"/>
  <c r="G187" i="10"/>
  <c r="G186" i="10"/>
  <c r="G185" i="10"/>
  <c r="G184" i="10"/>
  <c r="G183" i="10"/>
  <c r="G182" i="10"/>
  <c r="F181" i="10"/>
  <c r="E181" i="10"/>
  <c r="D181" i="10"/>
  <c r="G181" i="10" s="1"/>
  <c r="F178" i="10"/>
  <c r="E178" i="10"/>
  <c r="D178" i="10"/>
  <c r="G178" i="10" s="1"/>
  <c r="G177" i="10"/>
  <c r="G176" i="10"/>
  <c r="G175" i="10"/>
  <c r="G174" i="10"/>
  <c r="G173" i="10"/>
  <c r="G172" i="10"/>
  <c r="G171" i="10"/>
  <c r="F170" i="10"/>
  <c r="E170" i="10"/>
  <c r="G170" i="10" s="1"/>
  <c r="D170" i="10"/>
  <c r="F167" i="10"/>
  <c r="E167" i="10"/>
  <c r="G167" i="10" s="1"/>
  <c r="D167" i="10"/>
  <c r="G166" i="10"/>
  <c r="G165" i="10"/>
  <c r="G164" i="10"/>
  <c r="G163" i="10"/>
  <c r="G162" i="10"/>
  <c r="G161" i="10"/>
  <c r="G160" i="10"/>
  <c r="F159" i="10"/>
  <c r="E159" i="10"/>
  <c r="D159" i="10"/>
  <c r="G159" i="10" s="1"/>
  <c r="F155" i="10"/>
  <c r="E155" i="10"/>
  <c r="D155" i="10"/>
  <c r="G155" i="10" s="1"/>
  <c r="G154" i="10"/>
  <c r="G153" i="10"/>
  <c r="G152" i="10"/>
  <c r="G151" i="10"/>
  <c r="G150" i="10"/>
  <c r="G149" i="10"/>
  <c r="G148" i="10"/>
  <c r="G147" i="10"/>
  <c r="F147" i="10"/>
  <c r="E147" i="10"/>
  <c r="D147" i="10"/>
  <c r="J144" i="10"/>
  <c r="I144" i="10"/>
  <c r="G144" i="10"/>
  <c r="F144" i="10"/>
  <c r="E144" i="10"/>
  <c r="D144" i="10"/>
  <c r="L143" i="10"/>
  <c r="K143" i="10"/>
  <c r="G143" i="10"/>
  <c r="K142" i="10"/>
  <c r="L142" i="10" s="1"/>
  <c r="G142" i="10"/>
  <c r="L141" i="10"/>
  <c r="K141" i="10"/>
  <c r="G141" i="10"/>
  <c r="K140" i="10"/>
  <c r="L140" i="10" s="1"/>
  <c r="G140" i="10"/>
  <c r="L139" i="10"/>
  <c r="K139" i="10"/>
  <c r="G139" i="10"/>
  <c r="K138" i="10"/>
  <c r="L138" i="10" s="1"/>
  <c r="G138" i="10"/>
  <c r="L137" i="10"/>
  <c r="K137" i="10"/>
  <c r="K144" i="10" s="1"/>
  <c r="K136" i="10" s="1"/>
  <c r="G137" i="10"/>
  <c r="J136" i="10"/>
  <c r="I136" i="10"/>
  <c r="F136" i="10"/>
  <c r="E136" i="10"/>
  <c r="D136" i="10"/>
  <c r="G136" i="10" s="1"/>
  <c r="J133" i="10"/>
  <c r="I133" i="10"/>
  <c r="I125" i="10" s="1"/>
  <c r="F133" i="10"/>
  <c r="E133" i="10"/>
  <c r="D133" i="10"/>
  <c r="G133" i="10" s="1"/>
  <c r="K132" i="10"/>
  <c r="L132" i="10" s="1"/>
  <c r="G132" i="10"/>
  <c r="L131" i="10"/>
  <c r="K131" i="10"/>
  <c r="G131" i="10"/>
  <c r="K130" i="10"/>
  <c r="L130" i="10" s="1"/>
  <c r="G130" i="10"/>
  <c r="L129" i="10"/>
  <c r="K129" i="10"/>
  <c r="G129" i="10"/>
  <c r="K128" i="10"/>
  <c r="L128" i="10" s="1"/>
  <c r="G128" i="10"/>
  <c r="L127" i="10"/>
  <c r="K127" i="10"/>
  <c r="G127" i="10"/>
  <c r="K126" i="10"/>
  <c r="K133" i="10" s="1"/>
  <c r="K125" i="10" s="1"/>
  <c r="G126" i="10"/>
  <c r="J125" i="10"/>
  <c r="F125" i="10"/>
  <c r="E125" i="10"/>
  <c r="J122" i="10"/>
  <c r="J114" i="10" s="1"/>
  <c r="I122" i="10"/>
  <c r="F122" i="10"/>
  <c r="E122" i="10"/>
  <c r="G122" i="10" s="1"/>
  <c r="D122" i="10"/>
  <c r="L121" i="10"/>
  <c r="K121" i="10"/>
  <c r="G121" i="10"/>
  <c r="K120" i="10"/>
  <c r="L120" i="10" s="1"/>
  <c r="G120" i="10"/>
  <c r="L119" i="10"/>
  <c r="K119" i="10"/>
  <c r="G119" i="10"/>
  <c r="K118" i="10"/>
  <c r="L118" i="10" s="1"/>
  <c r="G118" i="10"/>
  <c r="L117" i="10"/>
  <c r="K117" i="10"/>
  <c r="G117" i="10"/>
  <c r="K116" i="10"/>
  <c r="L116" i="10" s="1"/>
  <c r="G116" i="10"/>
  <c r="L115" i="10"/>
  <c r="K115" i="10"/>
  <c r="K122" i="10" s="1"/>
  <c r="K114" i="10" s="1"/>
  <c r="G115" i="10"/>
  <c r="I114" i="10"/>
  <c r="F114" i="10"/>
  <c r="E114" i="10"/>
  <c r="D114" i="10"/>
  <c r="G114" i="10" s="1"/>
  <c r="F110" i="10"/>
  <c r="E110" i="10"/>
  <c r="D110" i="10"/>
  <c r="D102" i="10" s="1"/>
  <c r="G102" i="10" s="1"/>
  <c r="G109" i="10"/>
  <c r="G108" i="10"/>
  <c r="G107" i="10"/>
  <c r="G106" i="10"/>
  <c r="G105" i="10"/>
  <c r="G104" i="10"/>
  <c r="G103" i="10"/>
  <c r="F102" i="10"/>
  <c r="E102" i="10"/>
  <c r="J99" i="10"/>
  <c r="J91" i="10" s="1"/>
  <c r="I99" i="10"/>
  <c r="F99" i="10"/>
  <c r="E99" i="10"/>
  <c r="G99" i="10" s="1"/>
  <c r="D99" i="10"/>
  <c r="L98" i="10"/>
  <c r="K98" i="10"/>
  <c r="G98" i="10"/>
  <c r="K97" i="10"/>
  <c r="L97" i="10" s="1"/>
  <c r="G97" i="10"/>
  <c r="L96" i="10"/>
  <c r="K96" i="10"/>
  <c r="G96" i="10"/>
  <c r="K95" i="10"/>
  <c r="L95" i="10" s="1"/>
  <c r="G95" i="10"/>
  <c r="L94" i="10"/>
  <c r="K94" i="10"/>
  <c r="G94" i="10"/>
  <c r="K93" i="10"/>
  <c r="L93" i="10" s="1"/>
  <c r="G93" i="10"/>
  <c r="L92" i="10"/>
  <c r="L99" i="10" s="1"/>
  <c r="L91" i="10" s="1"/>
  <c r="K92" i="10"/>
  <c r="K99" i="10" s="1"/>
  <c r="K91" i="10" s="1"/>
  <c r="G92" i="10"/>
  <c r="I91" i="10"/>
  <c r="F91" i="10"/>
  <c r="E91" i="10"/>
  <c r="D91" i="10"/>
  <c r="G91" i="10" s="1"/>
  <c r="J88" i="10"/>
  <c r="I88" i="10"/>
  <c r="F88" i="10"/>
  <c r="E88" i="10"/>
  <c r="D88" i="10"/>
  <c r="G88" i="10" s="1"/>
  <c r="K87" i="10"/>
  <c r="L87" i="10" s="1"/>
  <c r="G87" i="10"/>
  <c r="L86" i="10"/>
  <c r="K86" i="10"/>
  <c r="G86" i="10"/>
  <c r="K85" i="10"/>
  <c r="L85" i="10" s="1"/>
  <c r="G85" i="10"/>
  <c r="L84" i="10"/>
  <c r="K84" i="10"/>
  <c r="G84" i="10"/>
  <c r="K83" i="10"/>
  <c r="K88" i="10" s="1"/>
  <c r="K80" i="10" s="1"/>
  <c r="G83" i="10"/>
  <c r="L82" i="10"/>
  <c r="K82" i="10"/>
  <c r="G82" i="10"/>
  <c r="K81" i="10"/>
  <c r="L81" i="10" s="1"/>
  <c r="G81" i="10"/>
  <c r="J80" i="10"/>
  <c r="I80" i="10"/>
  <c r="G80" i="10"/>
  <c r="F80" i="10"/>
  <c r="E80" i="10"/>
  <c r="D80" i="10"/>
  <c r="J77" i="10"/>
  <c r="I77" i="10"/>
  <c r="G77" i="10"/>
  <c r="F77" i="10"/>
  <c r="E77" i="10"/>
  <c r="D77" i="10"/>
  <c r="L76" i="10"/>
  <c r="K76" i="10"/>
  <c r="G76" i="10"/>
  <c r="K75" i="10"/>
  <c r="L75" i="10" s="1"/>
  <c r="G75" i="10"/>
  <c r="L74" i="10"/>
  <c r="K74" i="10"/>
  <c r="G74" i="10"/>
  <c r="K73" i="10"/>
  <c r="L73" i="10" s="1"/>
  <c r="G73" i="10"/>
  <c r="L72" i="10"/>
  <c r="K72" i="10"/>
  <c r="G72" i="10"/>
  <c r="K71" i="10"/>
  <c r="L71" i="10" s="1"/>
  <c r="G71" i="10"/>
  <c r="L70" i="10"/>
  <c r="K70" i="10"/>
  <c r="K77" i="10" s="1"/>
  <c r="K69" i="10" s="1"/>
  <c r="G70" i="10"/>
  <c r="J69" i="10"/>
  <c r="I69" i="10"/>
  <c r="F69" i="10"/>
  <c r="E69" i="10"/>
  <c r="D69" i="10"/>
  <c r="G69" i="10" s="1"/>
  <c r="J65" i="10"/>
  <c r="I65" i="10"/>
  <c r="I57" i="10" s="1"/>
  <c r="F65" i="10"/>
  <c r="E65" i="10"/>
  <c r="D65" i="10"/>
  <c r="G65" i="10" s="1"/>
  <c r="K64" i="10"/>
  <c r="L64" i="10" s="1"/>
  <c r="G64" i="10"/>
  <c r="L63" i="10"/>
  <c r="K63" i="10"/>
  <c r="G63" i="10"/>
  <c r="K62" i="10"/>
  <c r="L62" i="10" s="1"/>
  <c r="G62" i="10"/>
  <c r="L61" i="10"/>
  <c r="K61" i="10"/>
  <c r="G61" i="10"/>
  <c r="K60" i="10"/>
  <c r="L60" i="10" s="1"/>
  <c r="G60" i="10"/>
  <c r="L59" i="10"/>
  <c r="K59" i="10"/>
  <c r="G59" i="10"/>
  <c r="K58" i="10"/>
  <c r="K65" i="10" s="1"/>
  <c r="K57" i="10" s="1"/>
  <c r="G58" i="10"/>
  <c r="J57" i="10"/>
  <c r="F57" i="10"/>
  <c r="E57" i="10"/>
  <c r="J54" i="10"/>
  <c r="J46" i="10" s="1"/>
  <c r="I54" i="10"/>
  <c r="F54" i="10"/>
  <c r="E54" i="10"/>
  <c r="G54" i="10" s="1"/>
  <c r="D54" i="10"/>
  <c r="L53" i="10"/>
  <c r="K53" i="10"/>
  <c r="G53" i="10"/>
  <c r="K52" i="10"/>
  <c r="L52" i="10" s="1"/>
  <c r="G52" i="10"/>
  <c r="L51" i="10"/>
  <c r="K51" i="10"/>
  <c r="G51" i="10"/>
  <c r="K50" i="10"/>
  <c r="L50" i="10" s="1"/>
  <c r="G50" i="10"/>
  <c r="L49" i="10"/>
  <c r="K49" i="10"/>
  <c r="G49" i="10"/>
  <c r="K48" i="10"/>
  <c r="L48" i="10" s="1"/>
  <c r="G48" i="10"/>
  <c r="L47" i="10"/>
  <c r="K47" i="10"/>
  <c r="K54" i="10" s="1"/>
  <c r="K46" i="10" s="1"/>
  <c r="G47" i="10"/>
  <c r="I46" i="10"/>
  <c r="F46" i="10"/>
  <c r="E46" i="10"/>
  <c r="D46" i="10"/>
  <c r="G46" i="10" s="1"/>
  <c r="J43" i="10"/>
  <c r="I43" i="10"/>
  <c r="F43" i="10"/>
  <c r="E43" i="10"/>
  <c r="D43" i="10"/>
  <c r="G43" i="10" s="1"/>
  <c r="K42" i="10"/>
  <c r="L42" i="10" s="1"/>
  <c r="G42" i="10"/>
  <c r="L41" i="10"/>
  <c r="K41" i="10"/>
  <c r="G41" i="10"/>
  <c r="K40" i="10"/>
  <c r="L40" i="10" s="1"/>
  <c r="G40" i="10"/>
  <c r="L39" i="10"/>
  <c r="K39" i="10"/>
  <c r="G39" i="10"/>
  <c r="K38" i="10"/>
  <c r="K43" i="10" s="1"/>
  <c r="K35" i="10" s="1"/>
  <c r="G38" i="10"/>
  <c r="L37" i="10"/>
  <c r="K37" i="10"/>
  <c r="G37" i="10"/>
  <c r="K36" i="10"/>
  <c r="L36" i="10" s="1"/>
  <c r="G36" i="10"/>
  <c r="J35" i="10"/>
  <c r="I35" i="10"/>
  <c r="G35" i="10"/>
  <c r="F35" i="10"/>
  <c r="E35" i="10"/>
  <c r="D35" i="10"/>
  <c r="J32" i="10"/>
  <c r="G32" i="10"/>
  <c r="F32" i="10"/>
  <c r="E32" i="10"/>
  <c r="D32" i="10"/>
  <c r="L31" i="10"/>
  <c r="K31" i="10"/>
  <c r="G31" i="10"/>
  <c r="K30" i="10"/>
  <c r="L30" i="10" s="1"/>
  <c r="G30" i="10"/>
  <c r="L29" i="10"/>
  <c r="K29" i="10"/>
  <c r="G29" i="10"/>
  <c r="K28" i="10"/>
  <c r="L28" i="10" s="1"/>
  <c r="G28" i="10"/>
  <c r="L27" i="10"/>
  <c r="K27" i="10"/>
  <c r="G27" i="10"/>
  <c r="K26" i="10"/>
  <c r="L26" i="10" s="1"/>
  <c r="L32" i="10" s="1"/>
  <c r="L24" i="10" s="1"/>
  <c r="G26" i="10"/>
  <c r="L25" i="10"/>
  <c r="K25" i="10"/>
  <c r="K32" i="10" s="1"/>
  <c r="K24" i="10" s="1"/>
  <c r="G25" i="10"/>
  <c r="J24" i="10"/>
  <c r="F24" i="10"/>
  <c r="E24" i="10"/>
  <c r="D24" i="10"/>
  <c r="G24" i="10" s="1"/>
  <c r="F21" i="10"/>
  <c r="E21" i="10"/>
  <c r="D21" i="10"/>
  <c r="F240" i="10" l="1"/>
  <c r="F241" i="10" s="1"/>
  <c r="L77" i="10"/>
  <c r="L69" i="10" s="1"/>
  <c r="L144" i="10"/>
  <c r="L136" i="10" s="1"/>
  <c r="L54" i="10"/>
  <c r="L46" i="10" s="1"/>
  <c r="L122" i="10"/>
  <c r="L114" i="10" s="1"/>
  <c r="K223" i="10"/>
  <c r="L216" i="10"/>
  <c r="L43" i="10"/>
  <c r="L35" i="10" s="1"/>
  <c r="L88" i="10"/>
  <c r="L80" i="10" s="1"/>
  <c r="L38" i="10"/>
  <c r="L58" i="10"/>
  <c r="L65" i="10" s="1"/>
  <c r="L57" i="10" s="1"/>
  <c r="L83" i="10"/>
  <c r="G110" i="10"/>
  <c r="L126" i="10"/>
  <c r="L133" i="10" s="1"/>
  <c r="L125" i="10" s="1"/>
  <c r="D223" i="10"/>
  <c r="G216" i="10"/>
  <c r="G218" i="10"/>
  <c r="H240" i="10"/>
  <c r="H241" i="10" s="1"/>
  <c r="D57" i="10"/>
  <c r="G57" i="10" s="1"/>
  <c r="D125" i="10"/>
  <c r="G125" i="10" s="1"/>
  <c r="I240" i="10"/>
  <c r="I241" i="10" s="1"/>
  <c r="B18" i="9"/>
  <c r="K224" i="10" l="1"/>
  <c r="L224" i="10" s="1"/>
  <c r="L223" i="10"/>
  <c r="G223" i="10"/>
  <c r="D224" i="10"/>
  <c r="D225" i="10" s="1"/>
  <c r="H24" i="1"/>
  <c r="K225" i="10" l="1"/>
  <c r="I187" i="1"/>
  <c r="H66" i="1" l="1"/>
  <c r="G66" i="1"/>
  <c r="H54" i="1" l="1"/>
  <c r="C14" i="9" l="1"/>
  <c r="F7" i="9" l="1"/>
  <c r="H44" i="1" l="1"/>
  <c r="H118" i="1"/>
  <c r="D14" i="9" l="1"/>
  <c r="D16" i="9" s="1"/>
  <c r="E14" i="9"/>
  <c r="E16" i="9" s="1"/>
  <c r="B14" i="9" l="1"/>
  <c r="B15" i="9" s="1"/>
  <c r="G15" i="9" l="1"/>
  <c r="F15" i="9"/>
  <c r="C16" i="9"/>
  <c r="C18" i="9" s="1"/>
  <c r="C20" i="9" s="1"/>
  <c r="B16" i="9"/>
  <c r="B20" i="9" s="1"/>
  <c r="G13" i="9"/>
  <c r="F13" i="9"/>
  <c r="G12" i="9"/>
  <c r="F12" i="9"/>
  <c r="G11" i="9"/>
  <c r="F11" i="9"/>
  <c r="G10" i="9"/>
  <c r="F10" i="9"/>
  <c r="G9" i="9"/>
  <c r="F9" i="9"/>
  <c r="G8" i="9"/>
  <c r="F8" i="9"/>
  <c r="G7" i="9"/>
  <c r="D20" i="9" l="1"/>
  <c r="E20" i="9"/>
  <c r="D18" i="9"/>
  <c r="E18" i="9"/>
  <c r="F16" i="9"/>
  <c r="G14" i="9"/>
  <c r="G16" i="9" s="1"/>
  <c r="F14" i="9"/>
  <c r="D214" i="1" l="1"/>
  <c r="I191" i="1" l="1"/>
  <c r="I180" i="1"/>
  <c r="I170" i="1"/>
  <c r="I160" i="1"/>
  <c r="I150" i="1"/>
  <c r="I138" i="1"/>
  <c r="I128" i="1"/>
  <c r="I118" i="1"/>
  <c r="I108" i="1"/>
  <c r="I96" i="1"/>
  <c r="I86" i="1"/>
  <c r="I76" i="1"/>
  <c r="I66" i="1"/>
  <c r="I54" i="1"/>
  <c r="I44" i="1"/>
  <c r="I34" i="1"/>
  <c r="I24" i="1"/>
  <c r="I188" i="1" l="1"/>
  <c r="I192" i="1" s="1"/>
  <c r="I211" i="1" s="1"/>
  <c r="H209" i="1"/>
  <c r="D160" i="1" l="1"/>
  <c r="E160" i="1"/>
  <c r="E205" i="1"/>
  <c r="F205" i="1"/>
  <c r="D205" i="1"/>
  <c r="E197" i="1"/>
  <c r="F197" i="1"/>
  <c r="D197" i="1"/>
  <c r="G184" i="1"/>
  <c r="G185" i="1"/>
  <c r="G186" i="1"/>
  <c r="G183" i="1"/>
  <c r="G176" i="1"/>
  <c r="G179" i="1"/>
  <c r="G178" i="1"/>
  <c r="G177" i="1"/>
  <c r="G175" i="1"/>
  <c r="G174" i="1"/>
  <c r="G173" i="1"/>
  <c r="G172" i="1"/>
  <c r="G169" i="1"/>
  <c r="G168" i="1"/>
  <c r="G167" i="1"/>
  <c r="G166" i="1"/>
  <c r="G165" i="1"/>
  <c r="G164" i="1"/>
  <c r="G163" i="1"/>
  <c r="G162" i="1"/>
  <c r="G159" i="1"/>
  <c r="G158" i="1"/>
  <c r="G157" i="1"/>
  <c r="G156" i="1"/>
  <c r="G155" i="1"/>
  <c r="G154" i="1"/>
  <c r="G153" i="1"/>
  <c r="G152" i="1"/>
  <c r="G149" i="1"/>
  <c r="G148" i="1"/>
  <c r="G147" i="1"/>
  <c r="G146" i="1"/>
  <c r="G145" i="1"/>
  <c r="G144" i="1"/>
  <c r="G143" i="1"/>
  <c r="G142" i="1"/>
  <c r="G137" i="1"/>
  <c r="G136" i="1"/>
  <c r="G135" i="1"/>
  <c r="G134" i="1"/>
  <c r="G133" i="1"/>
  <c r="G132" i="1"/>
  <c r="G131" i="1"/>
  <c r="G130" i="1"/>
  <c r="G127" i="1"/>
  <c r="G126" i="1"/>
  <c r="G125" i="1"/>
  <c r="G124" i="1"/>
  <c r="G123" i="1"/>
  <c r="G107" i="1"/>
  <c r="G106" i="1"/>
  <c r="G105" i="1"/>
  <c r="G104" i="1"/>
  <c r="G103" i="1"/>
  <c r="G102" i="1"/>
  <c r="H108" i="1" s="1"/>
  <c r="G95" i="1"/>
  <c r="G94" i="1"/>
  <c r="G93" i="1"/>
  <c r="G92" i="1"/>
  <c r="G91" i="1"/>
  <c r="G90" i="1"/>
  <c r="G89" i="1"/>
  <c r="G88" i="1"/>
  <c r="H96" i="1" s="1"/>
  <c r="G85" i="1"/>
  <c r="G84" i="1"/>
  <c r="G83" i="1"/>
  <c r="G82" i="1"/>
  <c r="G81" i="1"/>
  <c r="G80" i="1"/>
  <c r="G75" i="1"/>
  <c r="G74" i="1"/>
  <c r="G73" i="1"/>
  <c r="G72" i="1"/>
  <c r="G71" i="1"/>
  <c r="G70" i="1"/>
  <c r="H76" i="1" s="1"/>
  <c r="G29" i="1"/>
  <c r="G30" i="1"/>
  <c r="G31" i="1"/>
  <c r="G32" i="1"/>
  <c r="G33" i="1"/>
  <c r="E187" i="1"/>
  <c r="F187" i="1"/>
  <c r="D187" i="1"/>
  <c r="H86" i="1" l="1"/>
  <c r="H128" i="1"/>
  <c r="H34" i="1"/>
  <c r="H138" i="1"/>
  <c r="H150" i="1"/>
  <c r="H160" i="1"/>
  <c r="H170" i="1"/>
  <c r="G138" i="1"/>
  <c r="G34" i="1"/>
  <c r="G96" i="1"/>
  <c r="G128" i="1"/>
  <c r="G160" i="1"/>
  <c r="H180" i="1"/>
  <c r="G54" i="1"/>
  <c r="G86" i="1"/>
  <c r="G76" i="1"/>
  <c r="G108" i="1"/>
  <c r="G118" i="1"/>
  <c r="G150" i="1"/>
  <c r="G170" i="1"/>
  <c r="G187" i="1"/>
  <c r="H187" i="1"/>
  <c r="H191" i="1" s="1"/>
  <c r="G180" i="1"/>
  <c r="G44" i="1"/>
  <c r="G24" i="1"/>
  <c r="D211" i="1" l="1"/>
  <c r="E180" i="1"/>
  <c r="F180" i="1"/>
  <c r="E170" i="1"/>
  <c r="F170" i="1"/>
  <c r="F160" i="1"/>
  <c r="E150" i="1"/>
  <c r="F150" i="1"/>
  <c r="E138" i="1"/>
  <c r="F138" i="1"/>
  <c r="E128" i="1"/>
  <c r="F128" i="1"/>
  <c r="E118" i="1"/>
  <c r="F118" i="1"/>
  <c r="E108" i="1"/>
  <c r="F108" i="1"/>
  <c r="E96" i="1"/>
  <c r="F96" i="1"/>
  <c r="E86" i="1"/>
  <c r="F86" i="1"/>
  <c r="E76" i="1"/>
  <c r="F76" i="1"/>
  <c r="E66" i="1"/>
  <c r="F66" i="1"/>
  <c r="E54" i="1"/>
  <c r="F54" i="1"/>
  <c r="E44" i="1"/>
  <c r="F44" i="1"/>
  <c r="E34" i="1"/>
  <c r="F34" i="1"/>
  <c r="D34" i="1"/>
  <c r="F24" i="1"/>
  <c r="E24" i="1"/>
  <c r="E198" i="1" l="1"/>
  <c r="E199" i="1" s="1"/>
  <c r="F198" i="1"/>
  <c r="F199" i="1" l="1"/>
  <c r="D180" i="1"/>
  <c r="D170" i="1"/>
  <c r="D150" i="1"/>
  <c r="D138" i="1"/>
  <c r="D128" i="1"/>
  <c r="D118" i="1"/>
  <c r="D108" i="1"/>
  <c r="D96" i="1"/>
  <c r="D86" i="1"/>
  <c r="D76" i="1"/>
  <c r="D66" i="1"/>
  <c r="D54" i="1"/>
  <c r="D44" i="1"/>
  <c r="D24" i="1"/>
  <c r="D198" i="1" l="1"/>
  <c r="G198" i="1" s="1"/>
  <c r="F200" i="1"/>
  <c r="E200" i="1"/>
  <c r="E208" i="1" l="1"/>
  <c r="E207" i="1"/>
  <c r="E206" i="1"/>
  <c r="E209" i="1" s="1"/>
  <c r="F208" i="1"/>
  <c r="F207" i="1"/>
  <c r="F206" i="1"/>
  <c r="D199" i="1"/>
  <c r="F209" i="1" l="1"/>
  <c r="G199" i="1"/>
  <c r="G200" i="1" s="1"/>
  <c r="D200" i="1"/>
  <c r="D206" i="1" s="1"/>
  <c r="D215" i="1" l="1"/>
  <c r="D212" i="1"/>
  <c r="D208" i="1"/>
  <c r="D207" i="1"/>
  <c r="D209" i="1" l="1"/>
  <c r="G208" i="1"/>
  <c r="G207" i="1"/>
  <c r="G206" i="1"/>
  <c r="G209" i="1" l="1"/>
</calcChain>
</file>

<file path=xl/sharedStrings.xml><?xml version="1.0" encoding="utf-8"?>
<sst xmlns="http://schemas.openxmlformats.org/spreadsheetml/2006/main" count="935" uniqueCount="655">
  <si>
    <t>Instructions:</t>
  </si>
  <si>
    <t>Tranche %</t>
  </si>
  <si>
    <t>Total</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</si>
  <si>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</si>
  <si>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</si>
  <si>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</si>
  <si>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</si>
  <si>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</si>
  <si>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</si>
  <si>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</si>
  <si>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</si>
  <si>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</si>
  <si>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</si>
  <si>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</si>
  <si>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</si>
  <si>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</si>
  <si>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</si>
  <si>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</si>
  <si>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</si>
  <si>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</si>
  <si>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</si>
  <si>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</si>
  <si>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</si>
  <si>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</si>
  <si>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</si>
  <si>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</si>
  <si>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</si>
  <si>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</si>
  <si>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</si>
  <si>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</si>
  <si>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</si>
  <si>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</si>
  <si>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</si>
  <si>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</si>
  <si>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</si>
  <si>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</si>
  <si>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</si>
  <si>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</si>
  <si>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</si>
  <si>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</si>
  <si>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</si>
  <si>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</si>
  <si>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</si>
  <si>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</si>
  <si>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</si>
  <si>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</si>
  <si>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</si>
  <si>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</si>
  <si>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</si>
  <si>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</si>
  <si>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</si>
  <si>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</si>
  <si>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</si>
  <si>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</si>
  <si>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</si>
  <si>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</si>
  <si>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</si>
  <si>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</si>
  <si>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</si>
  <si>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</si>
  <si>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</si>
  <si>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</si>
  <si>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</si>
  <si>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</si>
  <si>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</si>
  <si>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</si>
  <si>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</si>
  <si>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</si>
  <si>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</si>
  <si>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</si>
  <si>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</si>
  <si>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</si>
  <si>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</si>
  <si>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</si>
  <si>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</si>
  <si>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</si>
  <si>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</si>
  <si>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</si>
  <si>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</si>
  <si>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</si>
  <si>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</si>
  <si>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</si>
  <si>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</si>
  <si>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</si>
  <si>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</si>
  <si>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</si>
  <si>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</si>
  <si>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</si>
  <si>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</si>
  <si>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</si>
  <si>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</si>
  <si>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</si>
  <si>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</si>
  <si>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</si>
  <si>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</si>
  <si>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</si>
  <si>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</si>
  <si>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</si>
  <si>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</si>
  <si>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</si>
  <si>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</si>
  <si>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</si>
  <si>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</si>
  <si>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</si>
  <si>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</si>
  <si>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</si>
  <si>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</si>
  <si>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</si>
  <si>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</si>
  <si>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</si>
  <si>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</si>
  <si>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</si>
  <si>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</si>
  <si>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</si>
  <si>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</si>
  <si>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</si>
  <si>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</si>
  <si>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</si>
  <si>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</si>
  <si>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</si>
  <si>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</si>
  <si>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</si>
  <si>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</si>
  <si>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</si>
  <si>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</si>
  <si>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</si>
  <si>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</si>
  <si>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</si>
  <si>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</si>
  <si>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</si>
  <si>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</si>
  <si>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</si>
  <si>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</si>
  <si>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</si>
  <si>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</si>
  <si>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</si>
  <si>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</si>
  <si>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</si>
  <si>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</si>
  <si>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</si>
  <si>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</si>
  <si>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</si>
  <si>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</si>
  <si>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</si>
  <si>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</si>
  <si>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</si>
  <si>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</si>
  <si>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</si>
  <si>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</si>
  <si>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</si>
  <si>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</si>
  <si>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</si>
  <si>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</si>
  <si>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</si>
  <si>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</si>
  <si>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</si>
  <si>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</si>
  <si>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</si>
  <si>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</si>
  <si>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</si>
  <si>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</si>
  <si>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</si>
  <si>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</si>
  <si>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</si>
  <si>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</si>
  <si>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</si>
  <si>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</si>
  <si>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</si>
  <si>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</si>
  <si>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</si>
  <si>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</si>
  <si>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</si>
  <si>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</si>
  <si>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</si>
  <si>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</si>
  <si>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</si>
  <si>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</si>
  <si>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</si>
  <si>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</si>
  <si>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</si>
  <si>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</si>
  <si>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</si>
  <si>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</si>
  <si>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</si>
  <si>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</si>
  <si>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</si>
  <si>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</si>
  <si>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</si>
  <si>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</si>
  <si>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</si>
  <si>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</si>
  <si>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</si>
  <si>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</si>
  <si>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</si>
  <si>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</si>
  <si>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</si>
  <si>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</si>
  <si>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</si>
  <si>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</si>
  <si>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</si>
  <si>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</si>
  <si>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</si>
  <si>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</si>
  <si>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</si>
  <si>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</si>
  <si>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</si>
  <si>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</si>
  <si>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</si>
  <si>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</si>
  <si>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</si>
  <si>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</si>
  <si>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</si>
  <si>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</si>
  <si>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</si>
  <si>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</si>
  <si>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</si>
  <si>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</si>
  <si>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</si>
  <si>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</si>
  <si>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</si>
  <si>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</si>
  <si>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</si>
  <si>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</si>
  <si>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</si>
  <si>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</si>
  <si>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</si>
  <si>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</si>
  <si>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</si>
  <si>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</si>
  <si>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</si>
  <si>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</si>
  <si>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</si>
  <si>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</si>
  <si>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</si>
  <si>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</si>
  <si>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</si>
  <si>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</si>
  <si>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</si>
  <si>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</si>
  <si>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</si>
  <si>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</si>
  <si>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</si>
  <si>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</si>
  <si>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</si>
  <si>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</si>
  <si>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</si>
  <si>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</si>
  <si>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</si>
  <si>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</si>
  <si>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</si>
  <si>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</si>
  <si>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</si>
  <si>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</si>
  <si>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</si>
  <si>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</si>
  <si>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</si>
  <si>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</si>
  <si>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</si>
  <si>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</si>
  <si>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</si>
  <si>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</si>
  <si>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</si>
  <si>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</si>
  <si>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</si>
  <si>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</si>
  <si>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</si>
  <si>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</si>
  <si>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</si>
  <si>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</si>
  <si>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</si>
  <si>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</si>
  <si>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</si>
  <si>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</si>
  <si>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</si>
  <si>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</si>
  <si>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</si>
  <si>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</si>
  <si>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</si>
  <si>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</si>
  <si>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</si>
  <si>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</si>
  <si>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</si>
  <si>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</si>
  <si>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</si>
  <si>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</si>
  <si>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</si>
  <si>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</si>
  <si>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</si>
  <si>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</si>
  <si>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</si>
  <si>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</si>
  <si>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</si>
  <si>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</si>
  <si>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</si>
  <si>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</si>
  <si>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</si>
  <si>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</si>
  <si>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</si>
  <si>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</si>
  <si>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</si>
  <si>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</si>
  <si>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</si>
  <si>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</si>
  <si>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</si>
  <si>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</si>
  <si>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</si>
  <si>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</si>
  <si>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</si>
  <si>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</si>
  <si>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</si>
  <si>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</si>
  <si>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</si>
  <si>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</si>
  <si>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</si>
  <si>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</si>
  <si>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</si>
  <si>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</si>
  <si>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</si>
  <si>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</si>
  <si>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</si>
  <si>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</si>
  <si>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</si>
  <si>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</si>
  <si>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</si>
  <si>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</si>
  <si>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</si>
  <si>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</si>
  <si>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</si>
  <si>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</si>
  <si>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</si>
  <si>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</si>
  <si>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</si>
  <si>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</si>
  <si>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</si>
  <si>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</si>
  <si>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</si>
  <si>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</si>
  <si>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</si>
  <si>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</si>
  <si>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</si>
  <si>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</si>
  <si>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</si>
  <si>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</si>
  <si>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TOTAL</t>
  </si>
  <si>
    <t>Nombre de resultat/ produit</t>
  </si>
  <si>
    <t xml:space="preserve">RESULTAT 1: </t>
  </si>
  <si>
    <t>Produit 1.1:</t>
  </si>
  <si>
    <t>Activite 1.1.1:</t>
  </si>
  <si>
    <t>Activite 1.1.2:</t>
  </si>
  <si>
    <t>Activite 1.1.3:</t>
  </si>
  <si>
    <t>Activite 1.1.4</t>
  </si>
  <si>
    <t>Activite 1.1.5</t>
  </si>
  <si>
    <t>Activite 1.1.6</t>
  </si>
  <si>
    <t>Activite 1.1.7</t>
  </si>
  <si>
    <t>Activite 1.1.8</t>
  </si>
  <si>
    <t>Produit 1.2:</t>
  </si>
  <si>
    <t>Activite 1.2.1</t>
  </si>
  <si>
    <t>Activite 1.2.2</t>
  </si>
  <si>
    <t>Activite 1.2.3</t>
  </si>
  <si>
    <t>Activite 1.2.4</t>
  </si>
  <si>
    <t>Activite 1.2.5</t>
  </si>
  <si>
    <t>Activite 1.2.6</t>
  </si>
  <si>
    <t>Activite 1.2.7</t>
  </si>
  <si>
    <t>Activite 1.2.8</t>
  </si>
  <si>
    <t>Produit 1.3:</t>
  </si>
  <si>
    <t>Activite 1.3.1</t>
  </si>
  <si>
    <t>Activite 1.3.2</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</si>
  <si>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</si>
  <si>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</si>
  <si>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</si>
  <si>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</si>
  <si>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</si>
  <si>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</si>
  <si>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</si>
  <si>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</si>
  <si>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</si>
  <si>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</si>
  <si>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</si>
  <si>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</si>
  <si>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</si>
  <si>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</si>
  <si>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</si>
  <si>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</si>
  <si>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Produit 2.1</t>
  </si>
  <si>
    <t>Activite 2.1.1</t>
  </si>
  <si>
    <t>Activite 2.1.2</t>
  </si>
  <si>
    <t>Activite 2.1.3</t>
  </si>
  <si>
    <t>Activite 2.1.4</t>
  </si>
  <si>
    <t>Activite 2.1.5</t>
  </si>
  <si>
    <t>Activite 2.1.6</t>
  </si>
  <si>
    <t>Activite 2.1.7</t>
  </si>
  <si>
    <t>Activite 2.1.8</t>
  </si>
  <si>
    <t>Produit 2.2</t>
  </si>
  <si>
    <t>Activite 2.2.1</t>
  </si>
  <si>
    <t>Activite' 2.2.2</t>
  </si>
  <si>
    <t>Activite 2.2.3</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</si>
  <si>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</si>
  <si>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</si>
  <si>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</si>
  <si>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</si>
  <si>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</si>
  <si>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</si>
  <si>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</si>
  <si>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</si>
  <si>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</si>
  <si>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</si>
  <si>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</si>
  <si>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</si>
  <si>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</si>
  <si>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</si>
  <si>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</si>
  <si>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</si>
  <si>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</si>
  <si>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</si>
  <si>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</si>
  <si>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</si>
  <si>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</si>
  <si>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</si>
  <si>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</si>
  <si>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</si>
  <si>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</si>
  <si>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</si>
  <si>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</si>
  <si>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</si>
  <si>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</si>
  <si>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</si>
  <si>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</si>
  <si>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</si>
  <si>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</si>
  <si>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</si>
  <si>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</si>
  <si>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</si>
  <si>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</si>
  <si>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</si>
  <si>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</si>
  <si>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</si>
  <si>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</si>
  <si>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</si>
  <si>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</si>
  <si>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</si>
  <si>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</si>
  <si>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</si>
  <si>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</si>
  <si>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</si>
  <si>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</si>
  <si>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</si>
  <si>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</si>
  <si>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</si>
  <si>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</si>
  <si>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</si>
  <si>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</si>
  <si>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</si>
  <si>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</si>
  <si>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</si>
  <si>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</si>
  <si>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</si>
  <si>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</si>
  <si>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</si>
  <si>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</si>
  <si>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</si>
  <si>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</si>
  <si>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</si>
  <si>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</si>
  <si>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</si>
  <si>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</si>
  <si>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</si>
  <si>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</si>
  <si>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</si>
  <si>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</si>
  <si>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</si>
  <si>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</si>
  <si>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</si>
  <si>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</si>
  <si>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</si>
  <si>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</si>
  <si>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</si>
  <si>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</si>
  <si>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</si>
  <si>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</si>
  <si>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</si>
  <si>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</si>
  <si>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</si>
  <si>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</si>
  <si>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</si>
  <si>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</si>
  <si>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</si>
  <si>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</si>
  <si>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</si>
  <si>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</si>
  <si>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</si>
  <si>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</si>
  <si>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</si>
  <si>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</si>
  <si>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</si>
  <si>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</si>
  <si>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</si>
  <si>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</si>
  <si>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Formulation du resultat/ produit/activite</t>
  </si>
  <si>
    <t>Organisation recipiendiaire 2 (budget en USD)</t>
  </si>
  <si>
    <t>Organisation recipiendiaire 3 (budget en USD)</t>
  </si>
  <si>
    <t xml:space="preserve">Pourcentage du budget pour chaque produit ou activite reserve pour action directe sur égalité des sexes et autonomisation des femmes (GEWE) (cas echeant) </t>
  </si>
  <si>
    <t>Notes quelconque le cas echeant (.e.g sur types des entrants ou justification du budget)</t>
  </si>
  <si>
    <t>Produit total</t>
  </si>
  <si>
    <t>Coûts supplémentaires total</t>
  </si>
  <si>
    <t>Sous-budget total du projet</t>
  </si>
  <si>
    <t>Coûts indirects (7%):</t>
  </si>
  <si>
    <t>Organisation recipiendiaire 1</t>
  </si>
  <si>
    <t>Organisation recipiendiaire 2</t>
  </si>
  <si>
    <t>Organisation recipiendiaire 3</t>
  </si>
  <si>
    <t>Répartition des tranches basée sur la performance</t>
  </si>
  <si>
    <t>Première tranche</t>
  </si>
  <si>
    <t>Deuxième tranche</t>
  </si>
  <si>
    <t>Troisième tranche (le cas échéant)</t>
  </si>
  <si>
    <t>% alloué à GEWE</t>
  </si>
  <si>
    <t>% alloué à S&amp;E</t>
  </si>
  <si>
    <t>Totaux</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</si>
  <si>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</si>
  <si>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</si>
  <si>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</si>
  <si>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</si>
  <si>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</si>
  <si>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</si>
  <si>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</si>
  <si>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r>
      <t xml:space="preserve">1. Ne remplissez que les cellules blanches. Les cellules grises sont verrouillées et / ou contiennent des formules de feuille de calcul.
2. Remplissez les feuilles 1 et 2.
a) </t>
    </r>
    <r>
      <rPr>
        <sz val="16"/>
        <color theme="1"/>
        <rFont val="Calibri"/>
        <family val="2"/>
        <scheme val="minor"/>
      </rPr>
      <t>Premièrement, préparez un budget organisé par</t>
    </r>
    <r>
      <rPr>
        <b/>
        <sz val="16"/>
        <color theme="1"/>
        <rFont val="Calibri"/>
        <family val="2"/>
        <scheme val="minor"/>
      </rPr>
      <t xml:space="preserve"> activité / produit / résultat dans la feuille 1</t>
    </r>
    <r>
      <rPr>
        <sz val="16"/>
        <color theme="1"/>
        <rFont val="Calibri"/>
        <family val="2"/>
        <scheme val="minor"/>
      </rPr>
      <t>. (Les montants des activités peuvent être estimations indicatives.)</t>
    </r>
    <r>
      <rPr>
        <b/>
        <sz val="16"/>
        <color theme="1"/>
        <rFont val="Calibri"/>
        <family val="2"/>
        <scheme val="minor"/>
      </rPr>
      <t xml:space="preserve">
b) </t>
    </r>
    <r>
      <rPr>
        <sz val="16"/>
        <color theme="1"/>
        <rFont val="Calibri"/>
        <family val="2"/>
        <scheme val="minor"/>
      </rPr>
      <t xml:space="preserve">Ensuite, divisez chaque budget en fonction </t>
    </r>
    <r>
      <rPr>
        <b/>
        <sz val="16"/>
        <color theme="1"/>
        <rFont val="Calibri"/>
        <family val="2"/>
        <scheme val="minor"/>
      </rPr>
      <t xml:space="preserve">des catégories de budget des Nations Unies dans la feuille 2.
3. </t>
    </r>
    <r>
      <rPr>
        <sz val="16"/>
        <color theme="1"/>
        <rFont val="Calibri"/>
        <family val="2"/>
        <scheme val="minor"/>
      </rPr>
      <t xml:space="preserve">Assurez-vous d’inclure </t>
    </r>
    <r>
      <rPr>
        <b/>
        <sz val="16"/>
        <color theme="1"/>
        <rFont val="Calibri"/>
        <family val="2"/>
        <scheme val="minor"/>
      </rPr>
      <t>% en faveur de l’égalité des sexes et de l’autonomisation des femmes (GEWE).
4. N'utilisez pas les feuilles 4 ou 5</t>
    </r>
    <r>
      <rPr>
        <sz val="16"/>
        <color theme="1"/>
        <rFont val="Calibri"/>
        <family val="2"/>
        <scheme val="minor"/>
      </rPr>
      <t>, qui sont destinées au MPTF et au PBSO.</t>
    </r>
    <r>
      <rPr>
        <b/>
        <sz val="16"/>
        <color theme="1"/>
        <rFont val="Calibri"/>
        <family val="2"/>
        <scheme val="minor"/>
      </rPr>
      <t xml:space="preserve">
5. Laissez  en blanc </t>
    </r>
    <r>
      <rPr>
        <sz val="16"/>
        <color theme="1"/>
        <rFont val="Calibri"/>
        <family val="2"/>
        <scheme val="minor"/>
      </rPr>
      <t>toutes les organisations / résultats / réalisations / activités qui ne sont pas nécessaires. NE PAS supprimer les cellules.</t>
    </r>
    <r>
      <rPr>
        <b/>
        <sz val="16"/>
        <color theme="1"/>
        <rFont val="Calibri"/>
        <family val="2"/>
        <scheme val="minor"/>
      </rPr>
      <t xml:space="preserve">
6. Ne pas ajuster les montants des tranches </t>
    </r>
    <r>
      <rPr>
        <sz val="16"/>
        <color theme="1"/>
        <rFont val="Calibri"/>
        <family val="2"/>
        <scheme val="minor"/>
      </rPr>
      <t>sans consulter PBSO.</t>
    </r>
  </si>
  <si>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</si>
  <si>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t>-</t>
  </si>
  <si>
    <t>Niveau de depense/ engagement actuel 
(a remplir au moment des rapports de projet)</t>
  </si>
  <si>
    <r>
      <t xml:space="preserve">$ alloué à GEWE </t>
    </r>
    <r>
      <rPr>
        <sz val="11"/>
        <color theme="1"/>
        <rFont val="Calibri"/>
        <family val="2"/>
        <scheme val="minor"/>
      </rPr>
      <t>(inclut coûts indirects)</t>
    </r>
  </si>
  <si>
    <r>
      <t xml:space="preserve">$ alloué à S&amp;E </t>
    </r>
    <r>
      <rPr>
        <sz val="11"/>
        <color theme="1"/>
        <rFont val="Calibri"/>
        <family val="2"/>
        <scheme val="minor"/>
      </rPr>
      <t>(inclut coûts indirects)</t>
    </r>
  </si>
  <si>
    <t>Total des dépenses</t>
  </si>
  <si>
    <t>Taux d'exécution</t>
  </si>
  <si>
    <t>SAF FJKM (budget en USD)</t>
  </si>
  <si>
    <t>Tableau 1 - Rapport financier SAF FJKM  par résultat, produit et activité</t>
  </si>
  <si>
    <t>CATEGORIES</t>
  </si>
  <si>
    <t xml:space="preserve"> TOTAL PROJET</t>
  </si>
  <si>
    <t>Budget</t>
  </si>
  <si>
    <t>Dépense</t>
  </si>
  <si>
    <t>Sous-total</t>
  </si>
  <si>
    <t xml:space="preserve">8. Coûts indirects*  </t>
  </si>
  <si>
    <t xml:space="preserve">Tableau 1 - Budget de projet TANOMAFY-JAP par categorie de cout </t>
  </si>
  <si>
    <t>SAF FJKM</t>
  </si>
  <si>
    <t>Les jeunes vulnérables ont un accès accru aux opportunités de travail</t>
  </si>
  <si>
    <t>Kiosque d'orientation des jeunes</t>
  </si>
  <si>
    <t>Mise en place des kiosques d’orientation des jeunes</t>
  </si>
  <si>
    <t>Vulgarisation des activités/services du kiosque</t>
  </si>
  <si>
    <t>Opérationnalisation des kiosques  d'orientation des jeunes au sein des fokontany (présent en permanence pendant 18 mois dans les quartiers )</t>
  </si>
  <si>
    <t>Pack de formation des jeunes en matière d'employabilité, culture entrepreneuriale, compétences de vie et art de métier</t>
  </si>
  <si>
    <t xml:space="preserve">Renforcement des capacités des bénéficiaires en terme d'employabilité et compétences de vie </t>
  </si>
  <si>
    <t>Négociation de bourses de formations courtes pour les jeunes bénéficiaires afin qu’ils bénéficient de formations spécialisées</t>
  </si>
  <si>
    <t>Formation des 80 boursiers en culture entrepreneuriale</t>
  </si>
  <si>
    <t>Espaces d’échange et de rencontres entre les employeurs et les jeunes</t>
  </si>
  <si>
    <t>Organisation d’un forum de l’emploi et d’entreprenariat dédié aux petits métiers</t>
  </si>
  <si>
    <t>Participation à des espaces d'échanges et de rencontre entre les employeurs et les jeunes</t>
  </si>
  <si>
    <t>Pack d'accès facilité aux financements adaptés aux jeunes défavorisés</t>
  </si>
  <si>
    <t>Facilitation de l'accès des jeunes à des possibilités de financement</t>
  </si>
  <si>
    <t>Création de groupe VSLA</t>
  </si>
  <si>
    <t>Plaidoyer auprès des institutions de microfinance pour faciliter davantage l'accès des jeunes à des moyens de financement</t>
  </si>
  <si>
    <t>Mise en place  de l’outillothèque</t>
  </si>
  <si>
    <t>Opérationnalisation de l’outillothèque</t>
  </si>
  <si>
    <t>Les jeunes vulnérables deviennent des ambassadeurs de paix promoteurs des droits fondamentaux et de la cohésion sociale au sein de leurs communautés</t>
  </si>
  <si>
    <t xml:space="preserve">Pool d’ambassadeurs de paix pour les quartiers défavorisés </t>
  </si>
  <si>
    <t>Identifier les membres du pool d'ambassadeur de paix</t>
  </si>
  <si>
    <t>Former le pool d’ambassadeur</t>
  </si>
  <si>
    <t>Opérationnaliser le pool d'ambassadeurs de la paix</t>
  </si>
  <si>
    <t>Campagne de promotion des droits humains et de cohésion sociale dans les fokontany d’intervention par les ambassadeurs</t>
  </si>
  <si>
    <t>Élaborer une stratégie de promotion des droits humains et de cohésion sociale  </t>
  </si>
  <si>
    <t>Mettre en œuvre une campagne de promotion des droits humains et de cohésion sociale</t>
  </si>
  <si>
    <t>Microprojets contribuant à l’amélioration de la sécurité dans les fokontany d’intervention</t>
  </si>
  <si>
    <t>Organiser des dialogues communautaires conduits par les ambassadeurs de paix sur la prévention de l’insécurité dans les fokontany d’intervention</t>
  </si>
  <si>
    <t>Appuyer techniquement et financièrement la mise en œuvre des solutions identifiées lors des dialogues (améliorations infrastructures, travaux d’assainissement, appuis à la pérennisation des dispositifs communautaires de lutte contre l’insécurité)</t>
  </si>
  <si>
    <t>Les parties prenantes (gouvernement, OSC, privés, autorités locales, communautés) s’engagent pour une meilleure implication des jeunes vulnérables dans les processus de décision</t>
  </si>
  <si>
    <t>Renforcement de capacité des parties prenantes pour une meilleure participation des jeunes défavorisés dans la gouvernance à tous les niveaux</t>
  </si>
  <si>
    <t>Renforcer  les capacités des OSCs et autorités à tous les niveaux en matière d’intégration des jeunes défavorisés dans les processus de décision</t>
  </si>
  <si>
    <t>Formation des OSCs et des autorités locales en matière d’intégration des jeunes vulnérables dans les processus de décision</t>
  </si>
  <si>
    <t>Espaces de dialogues entre les ambassadeurs de paix et les autorités et les OSCs leurs permettant d’exprimer leurs besoins spécifiques et les limites de possibilités des réponses par les autorités</t>
  </si>
  <si>
    <t>Organisation de séances de dialogues avec des OSCs thématiques et les jeunes ambassadeurs</t>
  </si>
  <si>
    <t>Organisation de séances de dialogues avec les autorités au niveau communautaire et local (chefs fokontany, leaders communautaires)</t>
  </si>
  <si>
    <t>Organisation de séances de dialogues avec les autorités au niveau communal (les conseillers communaux et les staffs des communes,le Conseil communal de la Jeunesse)</t>
  </si>
  <si>
    <t>Organisation de séances de dialogues avec les forces de sécurité</t>
  </si>
  <si>
    <t>Organisation de séances de dialogues au niveau national (a les planificateurs des ministères sectoriels, l’AN  / Parlement des jeunes)</t>
  </si>
  <si>
    <t>Organisation de séances de dialogues entre les jeunes ambassadrices et des leaders économiques et politiques féminins</t>
  </si>
  <si>
    <t>Organisation de séances de dialogues avec les médias</t>
  </si>
  <si>
    <t>Stratégie d’intégration pérenne des jeunes défavorisés dans les processus de décision</t>
  </si>
  <si>
    <t xml:space="preserve"> Élaboration de la stratégie </t>
  </si>
  <si>
    <t>Plaidoyer pour l’adoption de la stratégie par les autorités à tous les niveaux</t>
  </si>
  <si>
    <t>Dissémination de la stratégie et engagement des autorités</t>
  </si>
  <si>
    <t>Coût indirect (7%)</t>
  </si>
  <si>
    <t>COUT TOTAL DU PROJET</t>
  </si>
  <si>
    <t xml:space="preserve">Nouveau budget revisé du projet </t>
  </si>
  <si>
    <t>BUDGET DU PROJET</t>
  </si>
  <si>
    <t>Dépenses</t>
  </si>
  <si>
    <t>Reliquat</t>
  </si>
  <si>
    <t>%</t>
  </si>
  <si>
    <t>TOTAL VIREMENT</t>
  </si>
  <si>
    <t>Annexe D - RAPPORT FINANCIER SAF FJKM 01 JANVIER 2020- 31 MAI  2021</t>
  </si>
  <si>
    <t>Annexe D - REVISION BUDGETAIRE DU PROJET TANOMAFY</t>
  </si>
  <si>
    <t>Titre du Projet</t>
  </si>
  <si>
    <t>TANOMAFY - JAP (TANOra Masoivohon'ny Filaminana eto Iarivo - Jeunes Ambassadeurs de Paix)</t>
  </si>
  <si>
    <t xml:space="preserve">Agences de mise en œuvre </t>
  </si>
  <si>
    <t xml:space="preserve">Zones d’intervention </t>
  </si>
  <si>
    <t xml:space="preserve">Région ANALAMANGA : District Antananarivo, Commune Urbaine d'Antananarivo - 13 localités couvrant 40 fokontany: Anosibe, Namontana, Andranomanalina,Petite Vitesse, Andavamamba, Antohomadinika,Ampefiloha Ambodirano, Ankorondrano, Anatihazo Isotry, Ankasina, Manjakaray, Andohotapenaka, Ankazomanga
</t>
  </si>
  <si>
    <t>Brève description du projet:</t>
  </si>
  <si>
    <t>La ville d’Antananarivo, caractérisée par une rupture sociale et une disparité entre les localités et classes au détriment des populations des « bas quartiers », constitue une zone à risque d’éclatement de manifestations politiques et de conflits conduisant à la violence et la destruction de biens, surtout durant les périodes d’instabilité politique dans le pays. Le projet TANOMAFY-JAP ambitionne de renforcer les jeunes des quartiers défavorisés d’Antananarivo pour qu’ils adoptent des comportements favorisant la consolidation de la paix au sein de leurs communautés, éduquent leurs pairs à en faire de même et s’engagent dans des dialogues constructifs avec les autorités pour que leurs besoins soient mieux considérés dans les processus de prises de décision.</t>
  </si>
  <si>
    <t>Instructions :</t>
  </si>
  <si>
    <r>
      <t xml:space="preserve">1. Divisez le total de chaque budget entre les catégories de budget des Nations Unies concernées.
2. À titre de référence, les totaux des produits ont été transférés du tableau 1.
3. Les totaux des produits doivent correspondre et seront sinon affichés </t>
    </r>
    <r>
      <rPr>
        <b/>
        <sz val="16"/>
        <color rgb="FFFF0000"/>
        <rFont val="Calibri"/>
        <family val="2"/>
        <scheme val="minor"/>
      </rPr>
      <t>en rouge</t>
    </r>
    <r>
      <rPr>
        <b/>
        <sz val="16"/>
        <color theme="1"/>
        <rFont val="Calibri"/>
        <family val="2"/>
        <scheme val="minor"/>
      </rPr>
      <t>.</t>
    </r>
  </si>
  <si>
    <t>Tableau 2 - Répartition des produits par catégories de budget de l’ONU</t>
  </si>
  <si>
    <t>Budget revisé (en USD)</t>
  </si>
  <si>
    <t>Budget initial (USD)</t>
  </si>
  <si>
    <t>Recipient Agency 2</t>
  </si>
  <si>
    <t>Recipient Agency 3</t>
  </si>
  <si>
    <t>Total nouveau budget du projet</t>
  </si>
  <si>
    <t>RESULTAT 1</t>
  </si>
  <si>
    <t>En plus (+)</t>
  </si>
  <si>
    <t>En moins (-)</t>
  </si>
  <si>
    <t>Budget revisé</t>
  </si>
  <si>
    <t>Produit 1.1</t>
  </si>
  <si>
    <t>Total pour produit 1.1 (du tableau 1)</t>
  </si>
  <si>
    <t xml:space="preserve">Total </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</si>
  <si>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</si>
  <si>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</si>
  <si>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</si>
  <si>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</si>
  <si>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</si>
  <si>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</si>
  <si>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</si>
  <si>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</si>
  <si>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</si>
  <si>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</si>
  <si>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</si>
  <si>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</si>
  <si>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</si>
  <si>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</si>
  <si>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</si>
  <si>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</si>
  <si>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</si>
  <si>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</si>
  <si>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</si>
  <si>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Poduit 4.2</t>
  </si>
  <si>
    <t>Total pour produit 4.2 (du tableau 1)</t>
  </si>
  <si>
    <t>Total pour produit 4.3 (du tableau 1)</t>
  </si>
  <si>
    <t>Total pour produit 4.4 (du tableau 1)</t>
  </si>
  <si>
    <t xml:space="preserve">Coûts supplémentaires </t>
  </si>
  <si>
    <t>Total des coûts supplémentaires (du tableau 1)</t>
  </si>
  <si>
    <t>Totaux budget initial (en USD)</t>
  </si>
  <si>
    <t>Organisation recipiendiaire</t>
  </si>
  <si>
    <t>Recipient Organization 2</t>
  </si>
  <si>
    <t>Recipient Organization 3</t>
  </si>
  <si>
    <t>Totals</t>
  </si>
  <si>
    <t xml:space="preserve">Budget initial </t>
  </si>
  <si>
    <t>Révision budgétaire</t>
  </si>
  <si>
    <t xml:space="preserve">Budget révisé </t>
  </si>
  <si>
    <t>variation de la révision</t>
  </si>
  <si>
    <t xml:space="preserve">Réalisation </t>
  </si>
  <si>
    <t>Ecart</t>
  </si>
  <si>
    <t>Réalisation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</si>
</sst>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quot;$&quot;* #,##0.00_);_(&quot;$&quot;* \(#,##0.00\);_(&quot;$&quot;* &quot;-&quot;??_);_(@_)"/>
    <numFmt numFmtId="164" formatCode="_-* #,##0\ _A_r_-;\-* #,##0\ _A_r_-;_-* &quot;-&quot;\ _A_r_-;_-@_-"/>
    <numFmt numFmtId="165" formatCode="_-* #,##0.00\ _A_r_-;\-* #,##0.00\ _A_r_-;_-* &quot;-&quot;??\ _A_r_-;_-@_-"/>
    <numFmt numFmtId="166" formatCode="_-* #,##0.00\ _€_-;\-* #,##0.00\ _€_-;_-* &quot;-&quot;??\ _€_-;_-@_-"/>
    <numFmt numFmtId="167" formatCode="_(* #,##0_);_(* \(#,##0\);_(* &quot;-&quot;??_);_(@_)"/>
    <numFmt numFmtId="168" formatCode="_-* #,##0.00\ &quot;€&quot;_-;\-* #,##0.00\ &quot;€&quot;_-;_-* &quot;-&quot;??\ &quot;€&quot;_-;_-@_-"/>
    <numFmt numFmtId="169" formatCode="_-* #,##0.00\ _A_r_-;\-* #,##0.00\ _A_r_-;_-* &quot;-&quot;\ _A_r_-;_-@_-"/>
  </numFmts>
  <fonts count="37"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2"/>
      <color rgb="FF00B0F0"/>
      <name val="Calibri"/>
      <family val="2"/>
      <scheme val="minor"/>
    </font>
    <font>
      <b/>
      <i/>
      <sz val="11"/>
      <color theme="1"/>
      <name val="Arial Narrow"/>
      <family val="2"/>
    </font>
    <font>
      <b/>
      <sz val="10"/>
      <color theme="1"/>
      <name val="Calibri"/>
      <family val="2"/>
      <scheme val="minor"/>
    </font>
    <font>
      <sz val="10"/>
      <color theme="1"/>
      <name val="Calibri"/>
      <family val="2"/>
      <scheme val="minor"/>
    </font>
    <font>
      <b/>
      <sz val="11"/>
      <color theme="1"/>
      <name val="Arial Narrow"/>
      <family val="2"/>
    </font>
    <font>
      <b/>
      <sz val="16"/>
      <color rgb="FF00B0F0"/>
      <name val="Arial Narrow"/>
      <family val="2"/>
    </font>
    <font>
      <b/>
      <sz val="14"/>
      <color theme="1"/>
      <name val="Arial Narrow"/>
      <family val="2"/>
    </font>
    <font>
      <sz val="14"/>
      <color theme="1"/>
      <name val="Arial Narrow"/>
      <family val="2"/>
    </font>
    <font>
      <b/>
      <sz val="12"/>
      <color theme="1"/>
      <name val="Calibri"/>
      <family val="2"/>
    </font>
    <font>
      <sz val="12"/>
      <color theme="1"/>
      <name val="Calibri"/>
      <family val="2"/>
    </font>
    <font>
      <b/>
      <sz val="16"/>
      <color rgb="FFFF0000"/>
      <name val="Calibri"/>
      <family val="2"/>
      <scheme val="minor"/>
    </font>
    <font>
      <b/>
      <sz val="12"/>
      <name val="Calibri"/>
      <family val="2"/>
      <scheme val="minor"/>
    </font>
    <font>
      <sz val="12"/>
      <name val="Calibri"/>
      <family val="2"/>
      <scheme val="minor"/>
    </font>
    <font>
      <b/>
      <sz val="12"/>
      <color theme="1"/>
      <name val="Arial Narrow"/>
      <family val="2"/>
    </font>
    <font>
      <sz val="12"/>
      <color theme="1"/>
      <name val="Arial Narrow"/>
      <family val="2"/>
    </font>
    <font>
      <b/>
      <sz val="10"/>
      <color theme="1"/>
      <name val="Calibri"/>
      <family val="2"/>
    </font>
    <font>
      <sz val="10"/>
      <color theme="1"/>
      <name val="Times New Roman"/>
      <family val="1"/>
    </font>
    <font>
      <sz val="10"/>
      <color theme="1"/>
      <name val="Calibri"/>
      <family val="2"/>
    </font>
    <font>
      <b/>
      <sz val="10"/>
      <color theme="1"/>
      <name val="Times New Roman"/>
      <family val="1"/>
    </font>
  </fonts>
  <fills count="1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rgb="FFB3B3B3"/>
        <bgColor indexed="64"/>
      </patternFill>
    </fill>
    <fill>
      <patternFill patternType="solid">
        <fgColor rgb="FFBFBFBF"/>
        <bgColor indexed="64"/>
      </patternFill>
    </fill>
    <fill>
      <patternFill patternType="solid">
        <fgColor rgb="FFD9D9D9"/>
        <bgColor indexed="64"/>
      </patternFill>
    </fill>
    <fill>
      <patternFill patternType="solid">
        <fgColor rgb="FFFFFF00"/>
        <bgColor indexed="64"/>
      </patternFill>
    </fill>
    <fill>
      <patternFill patternType="solid">
        <fgColor rgb="FF00B0F0"/>
        <bgColor indexed="64"/>
      </patternFill>
    </fill>
    <fill>
      <patternFill patternType="solid">
        <fgColor theme="8" tint="0.59996337778862885"/>
        <bgColor indexed="64"/>
      </patternFill>
    </fill>
    <fill>
      <patternFill patternType="solid">
        <fgColor theme="8" tint="0.59999389629810485"/>
        <bgColor indexed="64"/>
      </patternFill>
    </fill>
    <fill>
      <patternFill patternType="solid">
        <fgColor theme="4" tint="0.39997558519241921"/>
        <bgColor indexed="64"/>
      </patternFill>
    </fill>
    <fill>
      <patternFill patternType="solid">
        <fgColor theme="4" tint="0.59999389629810485"/>
        <bgColor indexed="64"/>
      </patternFill>
    </fill>
  </fills>
  <borders count="63">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style="medium">
        <color auto="1"/>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ck">
        <color indexed="64"/>
      </right>
      <top style="medium">
        <color indexed="64"/>
      </top>
      <bottom/>
      <diagonal/>
    </border>
    <border>
      <left style="medium">
        <color indexed="64"/>
      </left>
      <right/>
      <top/>
      <bottom/>
      <diagonal/>
    </border>
    <border>
      <left/>
      <right style="medium">
        <color indexed="64"/>
      </right>
      <top/>
      <bottom/>
      <diagonal/>
    </border>
    <border>
      <left style="medium">
        <color auto="1"/>
      </left>
      <right style="medium">
        <color auto="1"/>
      </right>
      <top style="medium">
        <color auto="1"/>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style="medium">
        <color indexed="64"/>
      </right>
      <top/>
      <bottom/>
      <diagonal/>
    </border>
    <border>
      <left/>
      <right style="thin">
        <color indexed="64"/>
      </right>
      <top/>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rgb="FF000000"/>
      </left>
      <right style="thin">
        <color auto="1"/>
      </right>
      <top style="thin">
        <color auto="1"/>
      </top>
      <bottom style="thin">
        <color auto="1"/>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7">
    <xf numFmtId="0" fontId="0" fillId="0" borderId="0"/>
    <xf numFmtId="44"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4" fontId="5" fillId="0" borderId="0" applyFont="0" applyFill="0" applyBorder="0" applyAlignment="0" applyProtection="0"/>
    <xf numFmtId="44" fontId="5" fillId="0" borderId="0" applyFont="0" applyFill="0" applyBorder="0" applyAlignment="0" applyProtection="0"/>
    <xf numFmtId="168" fontId="5" fillId="0" borderId="0" applyFont="0" applyFill="0" applyBorder="0" applyAlignment="0" applyProtection="0"/>
  </cellStyleXfs>
  <cellXfs count="374">
    <xf numFmtId="0" fontId="0" fillId="0" borderId="0" xfId="0"/>
    <xf numFmtId="0" fontId="6"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2" fillId="3" borderId="0" xfId="0" applyFont="1" applyFill="1" applyBorder="1" applyAlignment="1" applyProtection="1">
      <alignment vertical="center" wrapText="1"/>
    </xf>
    <xf numFmtId="44" fontId="2" fillId="0" borderId="0" xfId="0" applyNumberFormat="1" applyFont="1" applyFill="1" applyBorder="1" applyAlignment="1">
      <alignment vertical="center" wrapText="1"/>
    </xf>
    <xf numFmtId="44" fontId="6" fillId="3" borderId="0" xfId="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wrapText="1"/>
      <protection locked="0"/>
    </xf>
    <xf numFmtId="0" fontId="6" fillId="3" borderId="0" xfId="0" applyFont="1" applyFill="1" applyBorder="1" applyAlignment="1" applyProtection="1">
      <alignment horizontal="left" vertical="top" wrapText="1"/>
      <protection locked="0"/>
    </xf>
    <xf numFmtId="0" fontId="2"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44" fontId="9" fillId="0" borderId="0" xfId="1" applyFont="1" applyFill="1" applyBorder="1" applyAlignment="1" applyProtection="1">
      <alignment vertical="center" wrapText="1"/>
    </xf>
    <xf numFmtId="44" fontId="6" fillId="0" borderId="3" xfId="1" applyNumberFormat="1" applyFont="1" applyBorder="1" applyAlignment="1" applyProtection="1">
      <alignment horizontal="center" vertical="center" wrapText="1"/>
      <protection locked="0"/>
    </xf>
    <xf numFmtId="44" fontId="6" fillId="3" borderId="3" xfId="1" applyNumberFormat="1" applyFont="1" applyFill="1" applyBorder="1" applyAlignment="1" applyProtection="1">
      <alignment horizontal="center" vertical="center" wrapText="1"/>
      <protection locked="0"/>
    </xf>
    <xf numFmtId="44" fontId="2" fillId="2" borderId="3" xfId="1" applyNumberFormat="1" applyFont="1" applyFill="1" applyBorder="1" applyAlignment="1" applyProtection="1">
      <alignment horizontal="center" vertical="center" wrapText="1"/>
    </xf>
    <xf numFmtId="44" fontId="2" fillId="2" borderId="5" xfId="1" applyNumberFormat="1" applyFont="1" applyFill="1" applyBorder="1" applyAlignment="1" applyProtection="1">
      <alignment horizontal="center" vertical="center" wrapText="1"/>
    </xf>
    <xf numFmtId="44"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44" fontId="6" fillId="0" borderId="3" xfId="1" applyFont="1" applyBorder="1" applyAlignment="1" applyProtection="1">
      <alignment vertical="center" wrapText="1"/>
      <protection locked="0"/>
    </xf>
    <xf numFmtId="0" fontId="2" fillId="2" borderId="7" xfId="0" applyFont="1" applyFill="1" applyBorder="1" applyAlignment="1" applyProtection="1">
      <alignment vertical="center" wrapText="1"/>
    </xf>
    <xf numFmtId="0" fontId="2" fillId="2" borderId="10" xfId="0" applyFont="1" applyFill="1" applyBorder="1" applyAlignment="1" applyProtection="1">
      <alignment vertical="center" wrapText="1"/>
    </xf>
    <xf numFmtId="0" fontId="2" fillId="3" borderId="0" xfId="0" applyFont="1" applyFill="1" applyBorder="1" applyAlignment="1">
      <alignment vertical="center" wrapText="1"/>
    </xf>
    <xf numFmtId="4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3" fillId="0" borderId="0" xfId="0" applyFont="1" applyBorder="1" applyAlignment="1">
      <alignment wrapText="1"/>
    </xf>
    <xf numFmtId="0" fontId="14"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2" fillId="0" borderId="0" xfId="0" applyFont="1" applyBorder="1" applyAlignment="1">
      <alignment wrapText="1"/>
    </xf>
    <xf numFmtId="0" fontId="3" fillId="0" borderId="0" xfId="0" applyFont="1" applyBorder="1" applyAlignment="1">
      <alignment wrapText="1"/>
    </xf>
    <xf numFmtId="0" fontId="0" fillId="0" borderId="0" xfId="0" applyFont="1" applyFill="1" applyBorder="1" applyAlignment="1">
      <alignment horizont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44" fontId="2"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8" fillId="0" borderId="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44" fontId="2" fillId="0" borderId="0" xfId="1" applyFont="1" applyFill="1" applyBorder="1" applyAlignment="1" applyProtection="1">
      <alignment vertical="center" wrapText="1"/>
    </xf>
    <xf numFmtId="44" fontId="6" fillId="0" borderId="0" xfId="1" applyNumberFormat="1" applyFont="1" applyFill="1" applyBorder="1" applyAlignment="1" applyProtection="1">
      <alignment horizontal="center" vertical="center" wrapText="1"/>
    </xf>
    <xf numFmtId="44" fontId="6" fillId="0" borderId="0" xfId="1" applyFont="1" applyFill="1" applyBorder="1" applyAlignment="1" applyProtection="1">
      <alignment horizontal="center" vertical="center" wrapText="1"/>
    </xf>
    <xf numFmtId="44" fontId="2" fillId="0" borderId="0" xfId="1" applyFont="1" applyFill="1" applyBorder="1" applyAlignment="1" applyProtection="1">
      <alignment horizontal="center" vertical="center" wrapText="1"/>
    </xf>
    <xf numFmtId="0" fontId="6" fillId="3" borderId="1" xfId="0" applyFont="1" applyFill="1" applyBorder="1" applyAlignment="1" applyProtection="1">
      <alignment vertical="center" wrapText="1"/>
      <protection locked="0"/>
    </xf>
    <xf numFmtId="0" fontId="2" fillId="3" borderId="3" xfId="0" applyFont="1" applyFill="1" applyBorder="1" applyAlignment="1" applyProtection="1">
      <alignment horizontal="center" vertical="center" wrapText="1"/>
      <protection locked="0"/>
    </xf>
    <xf numFmtId="0" fontId="15" fillId="0" borderId="0" xfId="0" applyFont="1" applyAlignment="1"/>
    <xf numFmtId="49" fontId="0" fillId="0" borderId="0" xfId="0" applyNumberFormat="1"/>
    <xf numFmtId="0" fontId="15" fillId="0" borderId="0" xfId="0" applyFont="1" applyAlignment="1">
      <alignment vertical="center"/>
    </xf>
    <xf numFmtId="49" fontId="16" fillId="0" borderId="0" xfId="0" applyNumberFormat="1" applyFont="1" applyAlignment="1">
      <alignment horizontal="left"/>
    </xf>
    <xf numFmtId="49" fontId="16" fillId="0" borderId="0" xfId="0" applyNumberFormat="1" applyFont="1" applyAlignment="1">
      <alignment horizontal="left" wrapText="1"/>
    </xf>
    <xf numFmtId="49" fontId="16" fillId="0" borderId="0" xfId="0" applyNumberFormat="1" applyFont="1" applyFill="1" applyAlignment="1">
      <alignment horizontal="left" wrapText="1"/>
    </xf>
    <xf numFmtId="0" fontId="2" fillId="6" borderId="3" xfId="0" applyFont="1" applyFill="1" applyBorder="1" applyAlignment="1" applyProtection="1">
      <alignment vertical="center" wrapText="1"/>
    </xf>
    <xf numFmtId="0" fontId="6" fillId="6" borderId="3" xfId="0" applyFont="1" applyFill="1" applyBorder="1" applyAlignment="1" applyProtection="1">
      <alignment vertical="center" wrapText="1"/>
    </xf>
    <xf numFmtId="0" fontId="2" fillId="2" borderId="3" xfId="0" applyFont="1" applyFill="1" applyBorder="1" applyAlignment="1" applyProtection="1">
      <alignment vertical="center" wrapText="1"/>
    </xf>
    <xf numFmtId="44" fontId="6" fillId="2" borderId="3" xfId="0" applyNumberFormat="1" applyFont="1" applyFill="1" applyBorder="1" applyAlignment="1" applyProtection="1">
      <alignment vertical="center" wrapText="1"/>
    </xf>
    <xf numFmtId="0" fontId="2" fillId="2" borderId="7"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44" fontId="2" fillId="2" borderId="3" xfId="1" applyFont="1" applyFill="1" applyBorder="1" applyAlignment="1" applyProtection="1">
      <alignment vertical="center" wrapText="1"/>
    </xf>
    <xf numFmtId="44" fontId="2" fillId="2" borderId="4" xfId="1" applyFont="1" applyFill="1" applyBorder="1" applyAlignment="1" applyProtection="1">
      <alignment vertical="center" wrapText="1"/>
    </xf>
    <xf numFmtId="44" fontId="2" fillId="2" borderId="11" xfId="1" applyFont="1" applyFill="1" applyBorder="1" applyAlignment="1" applyProtection="1">
      <alignment vertical="center" wrapText="1"/>
    </xf>
    <xf numFmtId="9" fontId="2" fillId="2" borderId="12" xfId="2" applyFont="1" applyFill="1" applyBorder="1" applyAlignment="1" applyProtection="1">
      <alignment vertical="center" wrapText="1"/>
    </xf>
    <xf numFmtId="0" fontId="3" fillId="2" borderId="23" xfId="0" applyFont="1" applyFill="1" applyBorder="1" applyAlignment="1" applyProtection="1">
      <alignment horizontal="left" vertical="center" wrapText="1"/>
    </xf>
    <xf numFmtId="44" fontId="2" fillId="2" borderId="14" xfId="0" applyNumberFormat="1" applyFont="1" applyFill="1" applyBorder="1" applyAlignment="1" applyProtection="1">
      <alignment vertical="center" wrapText="1"/>
    </xf>
    <xf numFmtId="0" fontId="3" fillId="2" borderId="7" xfId="0" applyFont="1" applyFill="1" applyBorder="1" applyAlignment="1" applyProtection="1">
      <alignment horizontal="left" vertical="center" wrapText="1"/>
    </xf>
    <xf numFmtId="44" fontId="2" fillId="2" borderId="8" xfId="2" applyNumberFormat="1" applyFont="1" applyFill="1" applyBorder="1" applyAlignment="1" applyProtection="1">
      <alignment wrapText="1"/>
    </xf>
    <xf numFmtId="0" fontId="2" fillId="2" borderId="3" xfId="1" applyNumberFormat="1" applyFont="1" applyFill="1" applyBorder="1" applyAlignment="1" applyProtection="1">
      <alignment horizontal="center" vertical="center" wrapText="1"/>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0" fontId="10" fillId="7" borderId="15" xfId="0" applyFont="1" applyFill="1" applyBorder="1" applyAlignment="1">
      <alignment wrapText="1"/>
    </xf>
    <xf numFmtId="44" fontId="2" fillId="2" borderId="3" xfId="1" applyFont="1" applyFill="1" applyBorder="1" applyAlignment="1" applyProtection="1">
      <alignment horizontal="center" vertical="center" wrapText="1"/>
    </xf>
    <xf numFmtId="44" fontId="6" fillId="2" borderId="3" xfId="1" applyFont="1" applyFill="1" applyBorder="1" applyAlignment="1" applyProtection="1">
      <alignment vertical="center" wrapText="1"/>
    </xf>
    <xf numFmtId="0" fontId="6" fillId="2" borderId="7" xfId="0" applyFont="1" applyFill="1" applyBorder="1" applyAlignment="1" applyProtection="1">
      <alignment vertical="center" wrapText="1"/>
    </xf>
    <xf numFmtId="44" fontId="6" fillId="2" borderId="8" xfId="0" applyNumberFormat="1" applyFont="1" applyFill="1" applyBorder="1" applyAlignment="1" applyProtection="1">
      <alignment vertical="center" wrapText="1"/>
    </xf>
    <xf numFmtId="44" fontId="2" fillId="2" borderId="12" xfId="1"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6" fillId="3" borderId="2" xfId="0" applyFont="1" applyFill="1" applyBorder="1" applyAlignment="1" applyProtection="1">
      <alignment vertical="center" wrapText="1"/>
      <protection locked="0"/>
    </xf>
    <xf numFmtId="0" fontId="2" fillId="2" borderId="30"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26" xfId="0" applyFont="1" applyFill="1" applyBorder="1" applyAlignment="1" applyProtection="1">
      <alignment vertical="center" wrapText="1"/>
    </xf>
    <xf numFmtId="44" fontId="2" fillId="2" borderId="31"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44" fontId="6" fillId="2" borderId="3" xfId="1" applyNumberFormat="1" applyFont="1" applyFill="1" applyBorder="1" applyAlignment="1" applyProtection="1">
      <alignment horizontal="center" vertical="center" wrapText="1"/>
    </xf>
    <xf numFmtId="44" fontId="2" fillId="4" borderId="3" xfId="1" applyFont="1" applyFill="1" applyBorder="1" applyAlignment="1" applyProtection="1">
      <alignment vertical="center" wrapText="1"/>
    </xf>
    <xf numFmtId="9" fontId="2" fillId="3" borderId="8" xfId="2" applyFont="1" applyFill="1" applyBorder="1" applyAlignment="1" applyProtection="1">
      <alignment vertical="center" wrapText="1"/>
      <protection locked="0"/>
    </xf>
    <xf numFmtId="9" fontId="2" fillId="3" borderId="25" xfId="2" applyFont="1" applyFill="1" applyBorder="1" applyAlignment="1" applyProtection="1">
      <alignment vertical="center" wrapText="1"/>
      <protection locked="0"/>
    </xf>
    <xf numFmtId="9" fontId="2" fillId="3" borderId="25" xfId="2" applyFont="1" applyFill="1" applyBorder="1" applyAlignment="1" applyProtection="1">
      <alignment horizontal="right" vertical="center" wrapText="1"/>
      <protection locked="0"/>
    </xf>
    <xf numFmtId="9" fontId="0" fillId="0" borderId="0" xfId="2" applyFont="1"/>
    <xf numFmtId="0" fontId="18" fillId="0" borderId="0" xfId="0" applyFont="1" applyBorder="1" applyAlignment="1">
      <alignment wrapText="1"/>
    </xf>
    <xf numFmtId="0" fontId="10" fillId="7" borderId="13" xfId="0" applyFont="1" applyFill="1" applyBorder="1" applyAlignment="1">
      <alignment wrapText="1"/>
    </xf>
    <xf numFmtId="0" fontId="10" fillId="7" borderId="16" xfId="0" applyFont="1" applyFill="1" applyBorder="1" applyAlignment="1">
      <alignment wrapText="1"/>
    </xf>
    <xf numFmtId="0" fontId="2" fillId="8" borderId="3" xfId="0" applyFont="1" applyFill="1" applyBorder="1" applyAlignment="1" applyProtection="1">
      <alignment vertical="center" wrapText="1"/>
    </xf>
    <xf numFmtId="10" fontId="2" fillId="2" borderId="8" xfId="2" applyNumberFormat="1" applyFont="1" applyFill="1" applyBorder="1" applyAlignment="1" applyProtection="1">
      <alignment wrapText="1"/>
    </xf>
    <xf numFmtId="44" fontId="6" fillId="2" borderId="3" xfId="1" applyFont="1" applyFill="1" applyBorder="1" applyAlignment="1" applyProtection="1">
      <alignment horizontal="center" vertical="center" wrapText="1"/>
    </xf>
    <xf numFmtId="44" fontId="6" fillId="0" borderId="3" xfId="1" applyFont="1" applyBorder="1" applyAlignment="1" applyProtection="1">
      <alignment horizontal="center" vertical="center" wrapText="1"/>
      <protection locked="0"/>
    </xf>
    <xf numFmtId="44" fontId="6" fillId="3" borderId="3" xfId="1" applyFont="1" applyFill="1" applyBorder="1" applyAlignment="1" applyProtection="1">
      <alignment horizontal="center" vertical="center" wrapText="1"/>
      <protection locked="0"/>
    </xf>
    <xf numFmtId="44" fontId="2" fillId="3" borderId="0" xfId="1" applyFont="1" applyFill="1" applyBorder="1" applyAlignment="1" applyProtection="1">
      <alignment vertical="center" wrapText="1"/>
      <protection locked="0"/>
    </xf>
    <xf numFmtId="44" fontId="6" fillId="0" borderId="0" xfId="1" applyFont="1" applyFill="1" applyBorder="1" applyAlignment="1" applyProtection="1">
      <alignment vertical="center" wrapText="1"/>
      <protection locked="0"/>
    </xf>
    <xf numFmtId="44" fontId="0" fillId="0" borderId="0" xfId="1" applyFont="1" applyBorder="1" applyAlignment="1">
      <alignment wrapText="1"/>
    </xf>
    <xf numFmtId="44" fontId="2" fillId="3" borderId="0" xfId="1" applyFont="1" applyFill="1" applyBorder="1" applyAlignment="1">
      <alignment vertical="center" wrapText="1"/>
    </xf>
    <xf numFmtId="44" fontId="2" fillId="3" borderId="0" xfId="1" applyFont="1" applyFill="1" applyBorder="1" applyAlignment="1" applyProtection="1">
      <alignment horizontal="center" vertical="center" wrapText="1"/>
    </xf>
    <xf numFmtId="44" fontId="2" fillId="3" borderId="0" xfId="1" applyFont="1" applyFill="1" applyBorder="1" applyAlignment="1" applyProtection="1">
      <alignment horizontal="right" vertical="center" wrapText="1"/>
      <protection locked="0"/>
    </xf>
    <xf numFmtId="44" fontId="2" fillId="3" borderId="0" xfId="1" applyFont="1" applyFill="1" applyBorder="1" applyAlignment="1" applyProtection="1">
      <alignment vertical="center" wrapText="1"/>
    </xf>
    <xf numFmtId="44" fontId="2" fillId="0" borderId="0" xfId="1" applyFont="1" applyFill="1" applyBorder="1" applyAlignment="1">
      <alignment vertical="center" wrapText="1"/>
    </xf>
    <xf numFmtId="44" fontId="0" fillId="0" borderId="0" xfId="1" applyFont="1" applyFill="1" applyBorder="1" applyAlignment="1">
      <alignment wrapText="1"/>
    </xf>
    <xf numFmtId="44" fontId="14" fillId="0" borderId="0" xfId="1" applyFont="1" applyBorder="1" applyAlignment="1">
      <alignment wrapText="1"/>
    </xf>
    <xf numFmtId="44" fontId="10" fillId="7" borderId="13" xfId="1" applyFont="1" applyFill="1" applyBorder="1" applyAlignment="1">
      <alignment wrapText="1"/>
    </xf>
    <xf numFmtId="44" fontId="12" fillId="3" borderId="0" xfId="1" applyFont="1" applyFill="1" applyBorder="1" applyAlignment="1">
      <alignment horizontal="left" wrapText="1"/>
    </xf>
    <xf numFmtId="0" fontId="1" fillId="2" borderId="7" xfId="0" applyFont="1" applyFill="1" applyBorder="1" applyAlignment="1" applyProtection="1">
      <alignment vertical="center" wrapText="1"/>
    </xf>
    <xf numFmtId="0" fontId="17" fillId="0" borderId="0" xfId="0" applyFont="1" applyBorder="1" applyAlignment="1">
      <alignment vertical="top"/>
    </xf>
    <xf numFmtId="0" fontId="19" fillId="3" borderId="0" xfId="0" applyFont="1" applyFill="1" applyBorder="1" applyAlignment="1">
      <alignment vertical="top" wrapText="1"/>
    </xf>
    <xf numFmtId="0" fontId="19" fillId="3" borderId="3" xfId="0" applyFont="1" applyFill="1" applyBorder="1" applyAlignment="1">
      <alignment vertical="top" wrapText="1"/>
    </xf>
    <xf numFmtId="0" fontId="20" fillId="10" borderId="8" xfId="0" applyFont="1" applyFill="1" applyBorder="1" applyAlignment="1">
      <alignment horizontal="center" vertical="center" wrapText="1"/>
    </xf>
    <xf numFmtId="0" fontId="20" fillId="0" borderId="0" xfId="0" applyFont="1"/>
    <xf numFmtId="0" fontId="21" fillId="0" borderId="0" xfId="0" applyFont="1"/>
    <xf numFmtId="167" fontId="21" fillId="0" borderId="8" xfId="3" applyNumberFormat="1" applyFont="1" applyBorder="1" applyAlignment="1">
      <alignment horizontal="right" vertical="center"/>
    </xf>
    <xf numFmtId="167" fontId="21" fillId="0" borderId="0" xfId="0" applyNumberFormat="1" applyFont="1"/>
    <xf numFmtId="0" fontId="20" fillId="10" borderId="3" xfId="0" applyFont="1" applyFill="1" applyBorder="1" applyAlignment="1">
      <alignment horizontal="center" vertical="center" wrapText="1"/>
    </xf>
    <xf numFmtId="0" fontId="20" fillId="9" borderId="3" xfId="0" applyFont="1" applyFill="1" applyBorder="1" applyAlignment="1">
      <alignment horizontal="center" vertical="center" wrapText="1"/>
    </xf>
    <xf numFmtId="0" fontId="21" fillId="0" borderId="7" xfId="0" applyFont="1" applyBorder="1" applyAlignment="1">
      <alignment vertical="center" wrapText="1"/>
    </xf>
    <xf numFmtId="167" fontId="21" fillId="0" borderId="3" xfId="3" applyNumberFormat="1" applyFont="1" applyBorder="1" applyAlignment="1">
      <alignment horizontal="right" vertical="center"/>
    </xf>
    <xf numFmtId="0" fontId="20" fillId="11" borderId="7" xfId="0" applyFont="1" applyFill="1" applyBorder="1" applyAlignment="1">
      <alignment vertical="center" wrapText="1"/>
    </xf>
    <xf numFmtId="167" fontId="20" fillId="11" borderId="3" xfId="3" applyNumberFormat="1" applyFont="1" applyFill="1" applyBorder="1" applyAlignment="1">
      <alignment horizontal="center" vertical="center" wrapText="1"/>
    </xf>
    <xf numFmtId="167" fontId="20" fillId="4" borderId="3" xfId="0" applyNumberFormat="1" applyFont="1" applyFill="1" applyBorder="1" applyAlignment="1">
      <alignment horizontal="right" vertical="center" wrapText="1"/>
    </xf>
    <xf numFmtId="167" fontId="20" fillId="4" borderId="8" xfId="0" applyNumberFormat="1" applyFont="1" applyFill="1" applyBorder="1" applyAlignment="1">
      <alignment horizontal="right" vertical="center" wrapText="1"/>
    </xf>
    <xf numFmtId="167" fontId="21" fillId="0" borderId="3" xfId="3" applyNumberFormat="1" applyFont="1" applyBorder="1" applyAlignment="1">
      <alignment horizontal="center" vertical="center" wrapText="1"/>
    </xf>
    <xf numFmtId="167" fontId="21" fillId="0" borderId="3" xfId="0" applyNumberFormat="1" applyFont="1" applyBorder="1" applyAlignment="1">
      <alignment horizontal="right" vertical="center" wrapText="1"/>
    </xf>
    <xf numFmtId="167" fontId="21" fillId="0" borderId="8" xfId="0" applyNumberFormat="1" applyFont="1" applyBorder="1" applyAlignment="1">
      <alignment horizontal="right" vertical="center" wrapText="1"/>
    </xf>
    <xf numFmtId="0" fontId="20" fillId="11" borderId="10" xfId="0" applyFont="1" applyFill="1" applyBorder="1" applyAlignment="1">
      <alignment vertical="center" wrapText="1"/>
    </xf>
    <xf numFmtId="167" fontId="20" fillId="11" borderId="11" xfId="3" applyNumberFormat="1" applyFont="1" applyFill="1" applyBorder="1" applyAlignment="1">
      <alignment horizontal="center" vertical="center" wrapText="1"/>
    </xf>
    <xf numFmtId="167" fontId="20" fillId="12" borderId="11" xfId="3" applyNumberFormat="1" applyFont="1" applyFill="1" applyBorder="1" applyAlignment="1">
      <alignment horizontal="center" vertical="center" wrapText="1"/>
    </xf>
    <xf numFmtId="167" fontId="20" fillId="11" borderId="11" xfId="0" applyNumberFormat="1" applyFont="1" applyFill="1" applyBorder="1" applyAlignment="1">
      <alignment horizontal="right" vertical="center" wrapText="1"/>
    </xf>
    <xf numFmtId="9" fontId="6" fillId="0" borderId="0" xfId="2" applyFont="1" applyFill="1" applyBorder="1" applyAlignment="1" applyProtection="1">
      <alignment horizontal="center" vertical="center" wrapText="1"/>
    </xf>
    <xf numFmtId="0" fontId="2" fillId="13" borderId="35" xfId="0" applyFont="1" applyFill="1" applyBorder="1" applyAlignment="1" applyProtection="1">
      <alignment vertical="center" wrapText="1"/>
    </xf>
    <xf numFmtId="44" fontId="1" fillId="13" borderId="36" xfId="1" applyNumberFormat="1" applyFont="1" applyFill="1" applyBorder="1" applyAlignment="1" applyProtection="1">
      <alignment vertical="center" wrapText="1"/>
      <protection locked="0"/>
    </xf>
    <xf numFmtId="44" fontId="2" fillId="2" borderId="3" xfId="1" applyNumberFormat="1" applyFont="1" applyFill="1" applyBorder="1" applyAlignment="1" applyProtection="1">
      <alignment vertical="center" wrapText="1"/>
      <protection locked="0"/>
    </xf>
    <xf numFmtId="44" fontId="2" fillId="13" borderId="36" xfId="1" applyNumberFormat="1" applyFont="1" applyFill="1" applyBorder="1" applyAlignment="1" applyProtection="1">
      <alignment vertical="center" wrapText="1"/>
      <protection locked="0"/>
    </xf>
    <xf numFmtId="44" fontId="2" fillId="13" borderId="37" xfId="1" applyNumberFormat="1" applyFont="1" applyFill="1" applyBorder="1" applyAlignment="1" applyProtection="1">
      <alignment vertical="center" wrapText="1"/>
      <protection locked="0"/>
    </xf>
    <xf numFmtId="167" fontId="21" fillId="0" borderId="11" xfId="3" applyNumberFormat="1" applyFont="1" applyBorder="1" applyAlignment="1">
      <alignment horizontal="center" vertical="center" wrapText="1"/>
    </xf>
    <xf numFmtId="167" fontId="21" fillId="0" borderId="12" xfId="0" applyNumberFormat="1" applyFont="1" applyBorder="1" applyAlignment="1">
      <alignment horizontal="right" vertical="center" wrapText="1"/>
    </xf>
    <xf numFmtId="44" fontId="2" fillId="2" borderId="39" xfId="0" applyNumberFormat="1" applyFont="1" applyFill="1" applyBorder="1" applyAlignment="1">
      <alignment vertical="center" wrapText="1"/>
    </xf>
    <xf numFmtId="44" fontId="2" fillId="2" borderId="39" xfId="1" applyFont="1" applyFill="1" applyBorder="1" applyAlignment="1" applyProtection="1">
      <alignment vertical="center" wrapText="1"/>
    </xf>
    <xf numFmtId="0" fontId="0" fillId="2" borderId="39" xfId="0" applyFont="1" applyFill="1" applyBorder="1" applyAlignment="1">
      <alignment wrapText="1"/>
    </xf>
    <xf numFmtId="44" fontId="22" fillId="3" borderId="0" xfId="0" applyNumberFormat="1" applyFont="1" applyFill="1" applyAlignment="1">
      <alignment wrapText="1"/>
    </xf>
    <xf numFmtId="9" fontId="22" fillId="0" borderId="0" xfId="2" applyFont="1" applyAlignment="1">
      <alignment wrapText="1"/>
    </xf>
    <xf numFmtId="0" fontId="22" fillId="0" borderId="0" xfId="0" applyFont="1" applyAlignment="1">
      <alignment wrapText="1"/>
    </xf>
    <xf numFmtId="9" fontId="0" fillId="2" borderId="39" xfId="2" applyNumberFormat="1" applyFont="1" applyFill="1" applyBorder="1" applyAlignment="1">
      <alignment wrapText="1"/>
    </xf>
    <xf numFmtId="0" fontId="20" fillId="0" borderId="0" xfId="0" applyFont="1" applyAlignment="1">
      <alignment horizontal="center"/>
    </xf>
    <xf numFmtId="0" fontId="2" fillId="0" borderId="0" xfId="0" applyFont="1" applyFill="1" applyBorder="1" applyAlignment="1">
      <alignment horizontal="center" vertical="center" wrapText="1"/>
    </xf>
    <xf numFmtId="165" fontId="21" fillId="0" borderId="0" xfId="0" applyNumberFormat="1" applyFont="1"/>
    <xf numFmtId="0" fontId="1" fillId="0" borderId="0" xfId="0" applyFont="1" applyBorder="1" applyAlignment="1">
      <alignment wrapText="1"/>
    </xf>
    <xf numFmtId="0" fontId="1" fillId="3" borderId="0" xfId="0" applyFont="1" applyFill="1" applyBorder="1" applyAlignment="1">
      <alignment wrapText="1"/>
    </xf>
    <xf numFmtId="0" fontId="24" fillId="3" borderId="23" xfId="0" applyFont="1" applyFill="1" applyBorder="1" applyAlignment="1">
      <alignment horizontal="justify" vertical="center" wrapText="1"/>
    </xf>
    <xf numFmtId="0" fontId="24" fillId="3" borderId="7" xfId="0" applyFont="1" applyFill="1" applyBorder="1" applyAlignment="1">
      <alignment horizontal="left" vertical="center" wrapText="1"/>
    </xf>
    <xf numFmtId="0" fontId="1" fillId="7" borderId="13" xfId="0" applyFont="1" applyFill="1" applyBorder="1" applyAlignment="1">
      <alignment wrapText="1"/>
    </xf>
    <xf numFmtId="44" fontId="26" fillId="7" borderId="16" xfId="5" applyFont="1" applyFill="1" applyBorder="1" applyAlignment="1" applyProtection="1">
      <alignment vertical="center" wrapText="1"/>
    </xf>
    <xf numFmtId="0" fontId="27" fillId="0" borderId="0" xfId="0" applyFont="1" applyFill="1" applyBorder="1" applyAlignment="1">
      <alignment vertical="center" wrapText="1"/>
    </xf>
    <xf numFmtId="0" fontId="4" fillId="3" borderId="22" xfId="0" applyFont="1" applyFill="1" applyBorder="1" applyAlignment="1">
      <alignment horizontal="left" vertical="top" wrapText="1"/>
    </xf>
    <xf numFmtId="0" fontId="4" fillId="3" borderId="20" xfId="0" applyFont="1" applyFill="1" applyBorder="1" applyAlignment="1">
      <alignment horizontal="left" vertical="top" wrapText="1"/>
    </xf>
    <xf numFmtId="0" fontId="4" fillId="3" borderId="0" xfId="0" applyFont="1" applyFill="1" applyBorder="1" applyAlignment="1">
      <alignment horizontal="left" vertical="top" wrapText="1"/>
    </xf>
    <xf numFmtId="0" fontId="1" fillId="0" borderId="45" xfId="0" applyFont="1" applyBorder="1" applyAlignment="1">
      <alignment wrapText="1"/>
    </xf>
    <xf numFmtId="0" fontId="2" fillId="3" borderId="0" xfId="0" applyFont="1" applyFill="1" applyBorder="1" applyAlignment="1">
      <alignment horizontal="left" wrapText="1"/>
    </xf>
    <xf numFmtId="44" fontId="2" fillId="2" borderId="5" xfId="5" applyFont="1" applyFill="1" applyBorder="1" applyAlignment="1" applyProtection="1">
      <alignment horizontal="center" vertical="center" wrapText="1"/>
    </xf>
    <xf numFmtId="0" fontId="2" fillId="2" borderId="3" xfId="5" applyNumberFormat="1" applyFont="1" applyFill="1" applyBorder="1" applyAlignment="1" applyProtection="1">
      <alignment horizontal="center" vertical="center" wrapText="1"/>
    </xf>
    <xf numFmtId="0" fontId="29" fillId="14" borderId="26" xfId="0" applyFont="1" applyFill="1" applyBorder="1" applyAlignment="1">
      <alignment horizontal="center" vertical="center" wrapText="1"/>
    </xf>
    <xf numFmtId="0" fontId="29" fillId="14" borderId="5" xfId="0" applyFont="1" applyFill="1" applyBorder="1" applyAlignment="1">
      <alignment horizontal="center" vertical="center" wrapText="1"/>
    </xf>
    <xf numFmtId="0" fontId="29" fillId="15" borderId="25" xfId="0" applyFont="1" applyFill="1" applyBorder="1" applyAlignment="1">
      <alignment horizontal="center" vertical="center" wrapText="1"/>
    </xf>
    <xf numFmtId="0" fontId="29" fillId="14" borderId="9" xfId="0" applyFont="1" applyFill="1" applyBorder="1" applyAlignment="1">
      <alignment horizontal="center" vertical="center" wrapText="1"/>
    </xf>
    <xf numFmtId="0" fontId="29" fillId="14" borderId="30" xfId="0" applyFont="1" applyFill="1" applyBorder="1" applyAlignment="1">
      <alignment horizontal="center" vertical="center" wrapText="1"/>
    </xf>
    <xf numFmtId="0" fontId="29" fillId="15" borderId="29" xfId="0" applyFont="1" applyFill="1" applyBorder="1" applyAlignment="1">
      <alignment horizontal="center" vertical="center" wrapText="1"/>
    </xf>
    <xf numFmtId="0" fontId="2" fillId="2" borderId="50" xfId="0" applyFont="1" applyFill="1" applyBorder="1" applyAlignment="1">
      <alignment horizontal="left" wrapText="1"/>
    </xf>
    <xf numFmtId="44" fontId="2" fillId="2" borderId="50" xfId="0" applyNumberFormat="1" applyFont="1" applyFill="1" applyBorder="1" applyAlignment="1">
      <alignment horizontal="center" wrapText="1"/>
    </xf>
    <xf numFmtId="44" fontId="2" fillId="2" borderId="50" xfId="0" applyNumberFormat="1" applyFont="1" applyFill="1" applyBorder="1" applyAlignment="1">
      <alignment wrapText="1"/>
    </xf>
    <xf numFmtId="44" fontId="29" fillId="14" borderId="7" xfId="0" applyNumberFormat="1" applyFont="1" applyFill="1" applyBorder="1" applyAlignment="1">
      <alignment horizontal="center" wrapText="1"/>
    </xf>
    <xf numFmtId="44" fontId="29" fillId="14" borderId="3" xfId="0" applyNumberFormat="1" applyFont="1" applyFill="1" applyBorder="1" applyAlignment="1">
      <alignment horizontal="center" wrapText="1"/>
    </xf>
    <xf numFmtId="44" fontId="29" fillId="15" borderId="8" xfId="0" applyNumberFormat="1" applyFont="1" applyFill="1" applyBorder="1" applyAlignment="1">
      <alignment horizontal="center" wrapText="1"/>
    </xf>
    <xf numFmtId="44" fontId="2" fillId="13" borderId="51" xfId="0" applyNumberFormat="1" applyFont="1" applyFill="1" applyBorder="1" applyAlignment="1">
      <alignment wrapText="1"/>
    </xf>
    <xf numFmtId="0" fontId="27" fillId="2" borderId="30" xfId="0" applyFont="1" applyFill="1" applyBorder="1" applyAlignment="1" applyProtection="1">
      <alignment vertical="center" wrapText="1"/>
    </xf>
    <xf numFmtId="44" fontId="1" fillId="0" borderId="30" xfId="0" applyNumberFormat="1" applyFont="1" applyBorder="1" applyAlignment="1" applyProtection="1">
      <alignment wrapText="1"/>
      <protection locked="0"/>
    </xf>
    <xf numFmtId="44" fontId="1" fillId="3" borderId="30" xfId="5" applyNumberFormat="1" applyFont="1" applyFill="1" applyBorder="1" applyAlignment="1" applyProtection="1">
      <alignment horizontal="center" vertical="center" wrapText="1"/>
      <protection locked="0"/>
    </xf>
    <xf numFmtId="44" fontId="2" fillId="2" borderId="30" xfId="0" applyNumberFormat="1" applyFont="1" applyFill="1" applyBorder="1" applyAlignment="1">
      <alignment wrapText="1"/>
    </xf>
    <xf numFmtId="44" fontId="30" fillId="0" borderId="7" xfId="0" applyNumberFormat="1" applyFont="1" applyFill="1" applyBorder="1" applyAlignment="1" applyProtection="1">
      <alignment wrapText="1"/>
      <protection locked="0"/>
    </xf>
    <xf numFmtId="44" fontId="30" fillId="0" borderId="3" xfId="0" applyNumberFormat="1" applyFont="1" applyFill="1" applyBorder="1" applyAlignment="1" applyProtection="1">
      <alignment wrapText="1"/>
      <protection locked="0"/>
    </xf>
    <xf numFmtId="0" fontId="27" fillId="2" borderId="3" xfId="0" applyFont="1" applyFill="1" applyBorder="1" applyAlignment="1" applyProtection="1">
      <alignment vertical="center" wrapText="1"/>
    </xf>
    <xf numFmtId="44" fontId="1" fillId="0" borderId="3" xfId="0" applyNumberFormat="1" applyFont="1" applyBorder="1" applyAlignment="1" applyProtection="1">
      <alignment wrapText="1"/>
      <protection locked="0"/>
    </xf>
    <xf numFmtId="44" fontId="1" fillId="3" borderId="3" xfId="5" applyNumberFormat="1" applyFont="1" applyFill="1" applyBorder="1" applyAlignment="1" applyProtection="1">
      <alignment horizontal="center" vertical="center" wrapText="1"/>
      <protection locked="0"/>
    </xf>
    <xf numFmtId="44" fontId="2" fillId="2" borderId="3" xfId="0" applyNumberFormat="1" applyFont="1" applyFill="1" applyBorder="1" applyAlignment="1">
      <alignment wrapText="1"/>
    </xf>
    <xf numFmtId="0" fontId="27" fillId="2" borderId="3" xfId="0" applyFont="1" applyFill="1" applyBorder="1" applyAlignment="1" applyProtection="1">
      <alignment vertical="center" wrapText="1"/>
      <protection locked="0"/>
    </xf>
    <xf numFmtId="44" fontId="2" fillId="4" borderId="3" xfId="5" applyFont="1" applyFill="1" applyBorder="1" applyAlignment="1" applyProtection="1">
      <alignment wrapText="1"/>
    </xf>
    <xf numFmtId="44" fontId="2" fillId="4" borderId="3" xfId="5" applyNumberFormat="1" applyFont="1" applyFill="1" applyBorder="1" applyAlignment="1">
      <alignment wrapText="1"/>
    </xf>
    <xf numFmtId="44" fontId="2" fillId="2" borderId="4" xfId="0" applyNumberFormat="1" applyFont="1" applyFill="1" applyBorder="1" applyAlignment="1">
      <alignment wrapText="1"/>
    </xf>
    <xf numFmtId="44" fontId="29" fillId="14" borderId="10" xfId="6" applyNumberFormat="1" applyFont="1" applyFill="1" applyBorder="1" applyAlignment="1">
      <alignment wrapText="1"/>
    </xf>
    <xf numFmtId="44" fontId="29" fillId="14" borderId="11" xfId="6" applyNumberFormat="1" applyFont="1" applyFill="1" applyBorder="1" applyAlignment="1">
      <alignment wrapText="1"/>
    </xf>
    <xf numFmtId="44" fontId="29" fillId="15" borderId="12" xfId="0" applyNumberFormat="1" applyFont="1" applyFill="1" applyBorder="1" applyAlignment="1">
      <alignment horizontal="center" wrapText="1"/>
    </xf>
    <xf numFmtId="44" fontId="29" fillId="13" borderId="52" xfId="6" applyNumberFormat="1" applyFont="1" applyFill="1" applyBorder="1" applyAlignment="1">
      <alignment wrapText="1"/>
    </xf>
    <xf numFmtId="44" fontId="2" fillId="3" borderId="4" xfId="5" applyFont="1" applyFill="1" applyBorder="1" applyAlignment="1" applyProtection="1">
      <alignment wrapText="1"/>
    </xf>
    <xf numFmtId="44" fontId="2" fillId="3" borderId="1" xfId="5" applyNumberFormat="1" applyFont="1" applyFill="1" applyBorder="1" applyAlignment="1">
      <alignment wrapText="1"/>
    </xf>
    <xf numFmtId="44" fontId="2" fillId="3" borderId="2" xfId="0" applyNumberFormat="1" applyFont="1" applyFill="1" applyBorder="1" applyAlignment="1">
      <alignment wrapText="1"/>
    </xf>
    <xf numFmtId="0" fontId="2" fillId="13" borderId="47" xfId="0" applyFont="1" applyFill="1" applyBorder="1" applyAlignment="1">
      <alignment horizontal="center" vertical="center" wrapText="1"/>
    </xf>
    <xf numFmtId="0" fontId="2" fillId="2" borderId="11" xfId="0" applyFont="1" applyFill="1" applyBorder="1" applyAlignment="1">
      <alignment horizontal="left" wrapText="1"/>
    </xf>
    <xf numFmtId="44" fontId="2" fillId="2" borderId="11" xfId="0" applyNumberFormat="1" applyFont="1" applyFill="1" applyBorder="1" applyAlignment="1">
      <alignment horizontal="center" wrapText="1"/>
    </xf>
    <xf numFmtId="44" fontId="2" fillId="2" borderId="11" xfId="0" applyNumberFormat="1" applyFont="1" applyFill="1" applyBorder="1" applyAlignment="1">
      <alignment wrapText="1"/>
    </xf>
    <xf numFmtId="44" fontId="2" fillId="3" borderId="1" xfId="5" applyFont="1" applyFill="1" applyBorder="1" applyAlignment="1" applyProtection="1">
      <alignment wrapText="1"/>
    </xf>
    <xf numFmtId="0" fontId="1" fillId="0" borderId="0" xfId="0" applyFont="1" applyFill="1" applyBorder="1" applyAlignment="1">
      <alignment wrapText="1"/>
    </xf>
    <xf numFmtId="0" fontId="2" fillId="2" borderId="39" xfId="0" applyFont="1" applyFill="1" applyBorder="1" applyAlignment="1">
      <alignment horizontal="center" wrapText="1"/>
    </xf>
    <xf numFmtId="0" fontId="2" fillId="2" borderId="53" xfId="0" applyFont="1" applyFill="1" applyBorder="1" applyAlignment="1">
      <alignment horizontal="center" wrapText="1"/>
    </xf>
    <xf numFmtId="0" fontId="2" fillId="2" borderId="30" xfId="0" applyFont="1" applyFill="1" applyBorder="1" applyAlignment="1">
      <alignment horizontal="center" wrapText="1"/>
    </xf>
    <xf numFmtId="0" fontId="2" fillId="2" borderId="48" xfId="0" applyFont="1" applyFill="1" applyBorder="1" applyAlignment="1">
      <alignment horizontal="center" wrapText="1"/>
    </xf>
    <xf numFmtId="0" fontId="2" fillId="2" borderId="53" xfId="0" applyNumberFormat="1" applyFont="1" applyFill="1" applyBorder="1" applyAlignment="1">
      <alignment horizontal="center" wrapText="1"/>
    </xf>
    <xf numFmtId="44" fontId="2" fillId="2" borderId="3" xfId="0" applyNumberFormat="1" applyFont="1" applyFill="1" applyBorder="1" applyAlignment="1">
      <alignment horizontal="center" wrapText="1"/>
    </xf>
    <xf numFmtId="0" fontId="29" fillId="14" borderId="23" xfId="0" applyFont="1" applyFill="1" applyBorder="1" applyAlignment="1">
      <alignment horizontal="center" vertical="center" wrapText="1"/>
    </xf>
    <xf numFmtId="0" fontId="29" fillId="14" borderId="24" xfId="0" applyFont="1" applyFill="1" applyBorder="1" applyAlignment="1">
      <alignment horizontal="center" vertical="center" wrapText="1"/>
    </xf>
    <xf numFmtId="0" fontId="29" fillId="15" borderId="14" xfId="0" applyFont="1" applyFill="1" applyBorder="1" applyAlignment="1">
      <alignment horizontal="center" vertical="center" wrapText="1"/>
    </xf>
    <xf numFmtId="0" fontId="26" fillId="2" borderId="49" xfId="0" applyFont="1" applyFill="1" applyBorder="1" applyAlignment="1" applyProtection="1">
      <alignment vertical="center" wrapText="1"/>
    </xf>
    <xf numFmtId="44" fontId="1" fillId="2" borderId="53" xfId="0" applyNumberFormat="1" applyFont="1" applyFill="1" applyBorder="1" applyAlignment="1">
      <alignment wrapText="1"/>
    </xf>
    <xf numFmtId="44" fontId="1" fillId="2" borderId="30" xfId="0" applyNumberFormat="1" applyFont="1" applyFill="1" applyBorder="1" applyAlignment="1">
      <alignment wrapText="1"/>
    </xf>
    <xf numFmtId="44" fontId="2" fillId="2" borderId="29" xfId="0" applyNumberFormat="1" applyFont="1" applyFill="1" applyBorder="1" applyAlignment="1">
      <alignment wrapText="1"/>
    </xf>
    <xf numFmtId="0" fontId="26" fillId="2" borderId="51" xfId="0" applyFont="1" applyFill="1" applyBorder="1" applyAlignment="1" applyProtection="1">
      <alignment vertical="center" wrapText="1"/>
    </xf>
    <xf numFmtId="44" fontId="2" fillId="2" borderId="8" xfId="0" applyNumberFormat="1" applyFont="1" applyFill="1" applyBorder="1" applyAlignment="1">
      <alignment wrapText="1"/>
    </xf>
    <xf numFmtId="0" fontId="26" fillId="2" borderId="51" xfId="0" applyFont="1" applyFill="1" applyBorder="1" applyAlignment="1" applyProtection="1">
      <alignment vertical="center" wrapText="1"/>
      <protection locked="0"/>
    </xf>
    <xf numFmtId="44" fontId="1" fillId="2" borderId="55" xfId="0" applyNumberFormat="1" applyFont="1" applyFill="1" applyBorder="1" applyAlignment="1">
      <alignment wrapText="1"/>
    </xf>
    <xf numFmtId="44" fontId="1" fillId="3" borderId="0" xfId="5" applyFont="1" applyFill="1" applyBorder="1" applyAlignment="1" applyProtection="1">
      <alignment vertical="center" wrapText="1"/>
      <protection locked="0"/>
    </xf>
    <xf numFmtId="44" fontId="1" fillId="2" borderId="2" xfId="0" applyNumberFormat="1" applyFont="1" applyFill="1" applyBorder="1" applyAlignment="1">
      <alignment wrapText="1"/>
    </xf>
    <xf numFmtId="44" fontId="1" fillId="2" borderId="56" xfId="0" applyNumberFormat="1" applyFont="1" applyFill="1" applyBorder="1" applyAlignment="1">
      <alignment wrapText="1"/>
    </xf>
    <xf numFmtId="44" fontId="1" fillId="2" borderId="11" xfId="0" applyNumberFormat="1" applyFont="1" applyFill="1" applyBorder="1" applyAlignment="1">
      <alignment wrapText="1"/>
    </xf>
    <xf numFmtId="44" fontId="2" fillId="2" borderId="12" xfId="0" applyNumberFormat="1" applyFont="1" applyFill="1" applyBorder="1" applyAlignment="1">
      <alignment wrapText="1"/>
    </xf>
    <xf numFmtId="0" fontId="1" fillId="2" borderId="6" xfId="0" applyFont="1" applyFill="1" applyBorder="1" applyAlignment="1" applyProtection="1">
      <alignment vertical="center" wrapText="1"/>
    </xf>
    <xf numFmtId="44" fontId="1" fillId="2" borderId="7" xfId="5" applyNumberFormat="1" applyFont="1" applyFill="1" applyBorder="1" applyAlignment="1">
      <alignment wrapText="1"/>
    </xf>
    <xf numFmtId="44" fontId="2" fillId="2" borderId="57" xfId="5" applyNumberFormat="1" applyFont="1" applyFill="1" applyBorder="1" applyAlignment="1">
      <alignment wrapText="1"/>
    </xf>
    <xf numFmtId="44" fontId="2" fillId="2" borderId="50" xfId="5" applyNumberFormat="1" applyFont="1" applyFill="1" applyBorder="1" applyAlignment="1">
      <alignment wrapText="1"/>
    </xf>
    <xf numFmtId="44" fontId="2" fillId="2" borderId="58" xfId="0" applyNumberFormat="1" applyFont="1" applyFill="1" applyBorder="1" applyAlignment="1">
      <alignment wrapText="1"/>
    </xf>
    <xf numFmtId="44" fontId="2" fillId="2" borderId="0" xfId="5" applyNumberFormat="1" applyFont="1" applyFill="1" applyBorder="1" applyAlignment="1">
      <alignment wrapText="1"/>
    </xf>
    <xf numFmtId="44" fontId="2" fillId="2" borderId="46" xfId="0" applyNumberFormat="1" applyFont="1" applyFill="1" applyBorder="1" applyAlignment="1">
      <alignment wrapText="1"/>
    </xf>
    <xf numFmtId="44" fontId="2" fillId="2" borderId="52" xfId="5" applyFont="1" applyFill="1" applyBorder="1" applyAlignment="1" applyProtection="1">
      <alignment wrapText="1"/>
    </xf>
    <xf numFmtId="44" fontId="2" fillId="2" borderId="56" xfId="5" applyNumberFormat="1" applyFont="1" applyFill="1" applyBorder="1" applyAlignment="1">
      <alignment wrapText="1"/>
    </xf>
    <xf numFmtId="44" fontId="2" fillId="2" borderId="20" xfId="5" applyNumberFormat="1" applyFont="1" applyFill="1" applyBorder="1" applyAlignment="1">
      <alignment wrapText="1"/>
    </xf>
    <xf numFmtId="44" fontId="2" fillId="2" borderId="18" xfId="0" applyNumberFormat="1" applyFont="1" applyFill="1" applyBorder="1" applyAlignment="1">
      <alignment wrapText="1"/>
    </xf>
    <xf numFmtId="44" fontId="30" fillId="0" borderId="10" xfId="0" applyNumberFormat="1" applyFont="1" applyFill="1" applyBorder="1" applyAlignment="1" applyProtection="1">
      <alignment wrapText="1"/>
      <protection locked="0"/>
    </xf>
    <xf numFmtId="44" fontId="30" fillId="0" borderId="11" xfId="0" applyNumberFormat="1" applyFont="1" applyFill="1" applyBorder="1" applyAlignment="1" applyProtection="1">
      <alignment wrapText="1"/>
      <protection locked="0"/>
    </xf>
    <xf numFmtId="44" fontId="2" fillId="13" borderId="52" xfId="0" applyNumberFormat="1" applyFont="1" applyFill="1" applyBorder="1" applyAlignment="1">
      <alignment wrapText="1"/>
    </xf>
    <xf numFmtId="0" fontId="32" fillId="0" borderId="0" xfId="0" applyFont="1" applyBorder="1" applyAlignment="1">
      <alignment wrapText="1"/>
    </xf>
    <xf numFmtId="0" fontId="32" fillId="3" borderId="0" xfId="0" applyFont="1" applyFill="1" applyBorder="1" applyAlignment="1">
      <alignment wrapText="1"/>
    </xf>
    <xf numFmtId="0" fontId="33" fillId="10" borderId="3" xfId="0" applyFont="1" applyFill="1" applyBorder="1" applyAlignment="1">
      <alignment horizontal="center" vertical="center" wrapText="1"/>
    </xf>
    <xf numFmtId="4" fontId="0" fillId="0" borderId="40" xfId="0" applyNumberFormat="1" applyBorder="1" applyAlignment="1">
      <alignment wrapText="1"/>
    </xf>
    <xf numFmtId="0" fontId="34" fillId="0" borderId="59" xfId="0" applyFont="1" applyBorder="1" applyAlignment="1">
      <alignment vertical="center" wrapText="1"/>
    </xf>
    <xf numFmtId="169" fontId="35" fillId="17" borderId="3" xfId="0" applyNumberFormat="1" applyFont="1" applyFill="1" applyBorder="1" applyAlignment="1">
      <alignment horizontal="right" vertical="center" wrapText="1"/>
    </xf>
    <xf numFmtId="4" fontId="0" fillId="0" borderId="0" xfId="0" applyNumberFormat="1" applyAlignment="1">
      <alignment vertical="center"/>
    </xf>
    <xf numFmtId="0" fontId="36" fillId="2" borderId="59" xfId="0" applyFont="1" applyFill="1" applyBorder="1" applyAlignment="1">
      <alignment vertical="center" wrapText="1"/>
    </xf>
    <xf numFmtId="169" fontId="35" fillId="2" borderId="3" xfId="0" applyNumberFormat="1" applyFont="1" applyFill="1" applyBorder="1" applyAlignment="1">
      <alignment horizontal="right" vertical="center" wrapText="1"/>
    </xf>
    <xf numFmtId="0" fontId="36" fillId="11" borderId="59" xfId="0" applyFont="1" applyFill="1" applyBorder="1" applyAlignment="1">
      <alignment vertical="center" wrapText="1"/>
    </xf>
    <xf numFmtId="169" fontId="33" fillId="2" borderId="3" xfId="0" applyNumberFormat="1" applyFont="1" applyFill="1" applyBorder="1" applyAlignment="1">
      <alignment horizontal="right" vertical="center" wrapText="1"/>
    </xf>
    <xf numFmtId="169" fontId="33" fillId="2" borderId="3" xfId="4" applyNumberFormat="1" applyFont="1" applyFill="1" applyBorder="1" applyAlignment="1">
      <alignment horizontal="right" vertical="center" wrapText="1"/>
    </xf>
    <xf numFmtId="4" fontId="3" fillId="0" borderId="0" xfId="0" applyNumberFormat="1" applyFont="1" applyAlignment="1">
      <alignment vertical="center"/>
    </xf>
    <xf numFmtId="44" fontId="2" fillId="13" borderId="6" xfId="0" applyNumberFormat="1" applyFont="1" applyFill="1" applyBorder="1" applyAlignment="1">
      <alignment wrapText="1"/>
    </xf>
    <xf numFmtId="44" fontId="29" fillId="13" borderId="61" xfId="6" applyNumberFormat="1" applyFont="1" applyFill="1" applyBorder="1" applyAlignment="1">
      <alignment wrapText="1"/>
    </xf>
    <xf numFmtId="0" fontId="2" fillId="13" borderId="15" xfId="0" applyFont="1" applyFill="1" applyBorder="1" applyAlignment="1">
      <alignment horizontal="center" vertical="center" wrapText="1"/>
    </xf>
    <xf numFmtId="0" fontId="2" fillId="13" borderId="21" xfId="0" applyFont="1" applyFill="1" applyBorder="1" applyAlignment="1">
      <alignment horizontal="center" vertical="center" wrapText="1"/>
    </xf>
    <xf numFmtId="0" fontId="2" fillId="13" borderId="0" xfId="0" applyFont="1" applyFill="1" applyBorder="1" applyAlignment="1">
      <alignment horizontal="center" vertical="center" wrapText="1"/>
    </xf>
    <xf numFmtId="44" fontId="2" fillId="13" borderId="6" xfId="0" applyNumberFormat="1" applyFont="1" applyFill="1" applyBorder="1" applyAlignment="1">
      <alignment horizontal="center" vertical="center" wrapText="1"/>
    </xf>
    <xf numFmtId="0" fontId="2" fillId="13" borderId="51" xfId="0" applyFont="1" applyFill="1" applyBorder="1" applyAlignment="1">
      <alignment horizontal="center" vertical="center" wrapText="1"/>
    </xf>
    <xf numFmtId="44" fontId="29" fillId="14" borderId="51" xfId="0" applyNumberFormat="1" applyFont="1" applyFill="1" applyBorder="1" applyAlignment="1">
      <alignment horizontal="center" wrapText="1"/>
    </xf>
    <xf numFmtId="9" fontId="29" fillId="15" borderId="51" xfId="2" applyFont="1" applyFill="1" applyBorder="1" applyAlignment="1">
      <alignment horizontal="center" wrapText="1"/>
    </xf>
    <xf numFmtId="0" fontId="1" fillId="0" borderId="51" xfId="0" applyFont="1" applyBorder="1" applyAlignment="1">
      <alignment wrapText="1"/>
    </xf>
    <xf numFmtId="165" fontId="1" fillId="0" borderId="51" xfId="0" applyNumberFormat="1" applyFont="1" applyBorder="1" applyAlignment="1">
      <alignment wrapText="1"/>
    </xf>
    <xf numFmtId="44" fontId="1" fillId="0" borderId="51" xfId="0" applyNumberFormat="1" applyFont="1" applyBorder="1" applyAlignment="1">
      <alignment wrapText="1"/>
    </xf>
    <xf numFmtId="0" fontId="1" fillId="3" borderId="30" xfId="0" applyFont="1" applyFill="1" applyBorder="1" applyAlignment="1">
      <alignment wrapText="1"/>
    </xf>
    <xf numFmtId="44" fontId="29" fillId="14" borderId="6" xfId="0" applyNumberFormat="1" applyFont="1" applyFill="1" applyBorder="1" applyAlignment="1">
      <alignment horizontal="center" wrapText="1"/>
    </xf>
    <xf numFmtId="169" fontId="1" fillId="0" borderId="6" xfId="4" applyNumberFormat="1" applyFont="1" applyBorder="1" applyAlignment="1">
      <alignment wrapText="1"/>
    </xf>
    <xf numFmtId="44" fontId="29" fillId="14" borderId="61" xfId="0" applyNumberFormat="1" applyFont="1" applyFill="1" applyBorder="1" applyAlignment="1">
      <alignment horizontal="center" wrapText="1"/>
    </xf>
    <xf numFmtId="9" fontId="29" fillId="15" borderId="27" xfId="2" applyFont="1" applyFill="1" applyBorder="1" applyAlignment="1">
      <alignment horizontal="center" wrapText="1"/>
    </xf>
    <xf numFmtId="9" fontId="1" fillId="0" borderId="27" xfId="2" applyFont="1" applyBorder="1" applyAlignment="1">
      <alignment wrapText="1"/>
    </xf>
    <xf numFmtId="9" fontId="29" fillId="15" borderId="62" xfId="2" applyFont="1" applyFill="1" applyBorder="1" applyAlignment="1">
      <alignment horizontal="center" wrapText="1"/>
    </xf>
    <xf numFmtId="44" fontId="29" fillId="14" borderId="52" xfId="0" applyNumberFormat="1" applyFont="1" applyFill="1" applyBorder="1" applyAlignment="1">
      <alignment horizontal="center" wrapText="1"/>
    </xf>
    <xf numFmtId="9" fontId="1" fillId="0" borderId="51" xfId="2" applyFont="1" applyBorder="1" applyAlignment="1">
      <alignment wrapText="1"/>
    </xf>
    <xf numFmtId="44" fontId="30" fillId="3" borderId="51" xfId="0" applyNumberFormat="1" applyFont="1" applyFill="1" applyBorder="1" applyAlignment="1">
      <alignment horizontal="center" wrapText="1"/>
    </xf>
    <xf numFmtId="0" fontId="6" fillId="3" borderId="3" xfId="0" applyFont="1" applyFill="1" applyBorder="1" applyAlignment="1" applyProtection="1">
      <alignment horizontal="left" vertical="top" wrapText="1"/>
      <protection locked="0"/>
    </xf>
    <xf numFmtId="44" fontId="6" fillId="3" borderId="3" xfId="1" applyFont="1" applyFill="1" applyBorder="1" applyAlignment="1" applyProtection="1">
      <alignment horizontal="left" vertical="top" wrapText="1"/>
      <protection locked="0"/>
    </xf>
    <xf numFmtId="0" fontId="2" fillId="0" borderId="0" xfId="0" applyFont="1" applyFill="1" applyBorder="1" applyAlignment="1">
      <alignment horizontal="center" vertical="center" wrapText="1"/>
    </xf>
    <xf numFmtId="0" fontId="2" fillId="2" borderId="23" xfId="0" applyFont="1" applyFill="1" applyBorder="1" applyAlignment="1" applyProtection="1">
      <alignment horizontal="center" vertical="center" wrapText="1"/>
    </xf>
    <xf numFmtId="0" fontId="2" fillId="2" borderId="24" xfId="0" applyFont="1" applyFill="1" applyBorder="1" applyAlignment="1" applyProtection="1">
      <alignment horizontal="center" vertical="center" wrapText="1"/>
    </xf>
    <xf numFmtId="0" fontId="2" fillId="2" borderId="28" xfId="0" applyFont="1" applyFill="1" applyBorder="1" applyAlignment="1" applyProtection="1">
      <alignment horizontal="center" vertical="center" wrapText="1"/>
    </xf>
    <xf numFmtId="0" fontId="2" fillId="2" borderId="14" xfId="0" applyFont="1" applyFill="1" applyBorder="1" applyAlignment="1" applyProtection="1">
      <alignment horizontal="center" vertical="center" wrapText="1"/>
    </xf>
    <xf numFmtId="0" fontId="0" fillId="5" borderId="10"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6" fillId="2" borderId="26" xfId="0" applyFont="1" applyFill="1" applyBorder="1" applyAlignment="1" applyProtection="1">
      <alignment horizontal="center" vertical="center" wrapText="1"/>
    </xf>
    <xf numFmtId="0" fontId="6" fillId="2" borderId="9" xfId="0" applyFont="1" applyFill="1" applyBorder="1" applyAlignment="1" applyProtection="1">
      <alignment horizontal="center" vertical="center" wrapText="1"/>
    </xf>
    <xf numFmtId="44" fontId="2" fillId="2" borderId="25" xfId="1" applyFont="1" applyFill="1" applyBorder="1" applyAlignment="1" applyProtection="1">
      <alignment horizontal="center" vertical="center" wrapText="1"/>
    </xf>
    <xf numFmtId="44" fontId="2" fillId="2" borderId="29"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25" xfId="0" applyFont="1" applyFill="1" applyBorder="1" applyAlignment="1" applyProtection="1">
      <alignment horizontal="center" vertical="center" wrapText="1"/>
    </xf>
    <xf numFmtId="0" fontId="2" fillId="2" borderId="29"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wrapText="1"/>
    </xf>
    <xf numFmtId="0" fontId="3" fillId="2" borderId="27" xfId="0" applyFont="1" applyFill="1" applyBorder="1" applyAlignment="1" applyProtection="1">
      <alignment horizontal="center" vertical="center" wrapText="1"/>
    </xf>
    <xf numFmtId="0" fontId="2" fillId="4" borderId="32" xfId="0" applyFont="1" applyFill="1" applyBorder="1" applyAlignment="1" applyProtection="1">
      <alignment horizontal="center" vertical="center" wrapText="1"/>
    </xf>
    <xf numFmtId="0" fontId="2" fillId="4" borderId="33" xfId="0" applyFont="1" applyFill="1" applyBorder="1" applyAlignment="1" applyProtection="1">
      <alignment horizontal="center" vertical="center" wrapText="1"/>
    </xf>
    <xf numFmtId="0" fontId="2" fillId="4" borderId="34" xfId="0" applyFont="1" applyFill="1" applyBorder="1" applyAlignment="1" applyProtection="1">
      <alignment horizontal="center" vertical="center" wrapText="1"/>
    </xf>
    <xf numFmtId="0" fontId="1" fillId="3" borderId="33" xfId="0" applyFont="1" applyFill="1" applyBorder="1" applyAlignment="1" applyProtection="1">
      <alignment horizontal="center" vertical="center" wrapText="1"/>
      <protection locked="0"/>
    </xf>
    <xf numFmtId="0" fontId="1" fillId="3" borderId="38" xfId="0" applyFont="1" applyFill="1" applyBorder="1" applyAlignment="1" applyProtection="1">
      <alignment horizontal="center" vertical="center" wrapText="1"/>
      <protection locked="0"/>
    </xf>
    <xf numFmtId="49" fontId="2" fillId="3" borderId="3" xfId="0" applyNumberFormat="1" applyFont="1" applyFill="1" applyBorder="1" applyAlignment="1" applyProtection="1">
      <alignment horizontal="left" vertical="top" wrapText="1"/>
      <protection locked="0"/>
    </xf>
    <xf numFmtId="44" fontId="2" fillId="3" borderId="3" xfId="1" applyFont="1" applyFill="1" applyBorder="1" applyAlignment="1" applyProtection="1">
      <alignment horizontal="left" vertical="top" wrapText="1"/>
      <protection locked="0"/>
    </xf>
    <xf numFmtId="0" fontId="2" fillId="3" borderId="3" xfId="0" applyNumberFormat="1" applyFont="1" applyFill="1" applyBorder="1" applyAlignment="1" applyProtection="1">
      <alignment horizontal="left" vertical="top" wrapText="1"/>
      <protection locked="0"/>
    </xf>
    <xf numFmtId="0" fontId="4" fillId="7" borderId="17" xfId="0" applyFont="1" applyFill="1" applyBorder="1" applyAlignment="1">
      <alignment horizontal="left" wrapText="1"/>
    </xf>
    <xf numFmtId="0" fontId="4" fillId="7" borderId="20" xfId="0" applyFont="1" applyFill="1" applyBorder="1" applyAlignment="1">
      <alignment horizontal="left" wrapText="1"/>
    </xf>
    <xf numFmtId="44" fontId="4" fillId="7" borderId="20" xfId="1" applyFont="1" applyFill="1" applyBorder="1" applyAlignment="1">
      <alignment horizontal="left" wrapText="1"/>
    </xf>
    <xf numFmtId="0" fontId="4" fillId="7" borderId="18" xfId="0" applyFont="1" applyFill="1" applyBorder="1" applyAlignment="1">
      <alignment horizontal="left" wrapText="1"/>
    </xf>
    <xf numFmtId="0" fontId="12" fillId="7" borderId="21" xfId="0" applyFont="1" applyFill="1" applyBorder="1" applyAlignment="1">
      <alignment horizontal="left" wrapText="1"/>
    </xf>
    <xf numFmtId="0" fontId="12" fillId="7" borderId="22" xfId="0" applyFont="1" applyFill="1" applyBorder="1" applyAlignment="1">
      <alignment horizontal="left" wrapText="1"/>
    </xf>
    <xf numFmtId="0" fontId="12" fillId="7" borderId="19" xfId="0" applyFont="1" applyFill="1" applyBorder="1" applyAlignment="1">
      <alignment horizontal="left" wrapText="1"/>
    </xf>
    <xf numFmtId="0" fontId="2" fillId="3" borderId="3" xfId="0" applyFont="1" applyFill="1" applyBorder="1" applyAlignment="1" applyProtection="1">
      <alignment horizontal="left" vertical="top" wrapText="1"/>
      <protection locked="0"/>
    </xf>
    <xf numFmtId="0" fontId="23" fillId="0" borderId="0" xfId="0" applyFont="1" applyBorder="1" applyAlignment="1">
      <alignment horizontal="left" vertical="center" wrapText="1"/>
    </xf>
    <xf numFmtId="0" fontId="25" fillId="0" borderId="28" xfId="0" applyFont="1" applyBorder="1" applyAlignment="1">
      <alignment horizontal="left" vertical="center" wrapText="1"/>
    </xf>
    <xf numFmtId="0" fontId="25" fillId="0" borderId="33" xfId="0" applyFont="1" applyBorder="1" applyAlignment="1">
      <alignment horizontal="left" vertical="center" wrapText="1"/>
    </xf>
    <xf numFmtId="0" fontId="25" fillId="0" borderId="34" xfId="0" applyFont="1" applyBorder="1" applyAlignment="1">
      <alignment horizontal="left" vertical="center" wrapText="1"/>
    </xf>
    <xf numFmtId="0" fontId="25" fillId="0" borderId="4" xfId="0" applyFont="1" applyBorder="1" applyAlignment="1">
      <alignment horizontal="left" vertical="center" wrapText="1"/>
    </xf>
    <xf numFmtId="0" fontId="25" fillId="0" borderId="1" xfId="0" applyFont="1" applyBorder="1" applyAlignment="1">
      <alignment horizontal="left" vertical="center" wrapText="1"/>
    </xf>
    <xf numFmtId="0" fontId="25" fillId="0" borderId="27" xfId="0" applyFont="1" applyBorder="1" applyAlignment="1">
      <alignment horizontal="left" vertical="center" wrapText="1"/>
    </xf>
    <xf numFmtId="0" fontId="24" fillId="3" borderId="26" xfId="0" applyFont="1" applyFill="1" applyBorder="1" applyAlignment="1">
      <alignment horizontal="left" vertical="center" wrapText="1"/>
    </xf>
    <xf numFmtId="0" fontId="24" fillId="3" borderId="42" xfId="0" applyFont="1" applyFill="1" applyBorder="1" applyAlignment="1">
      <alignment horizontal="left" vertical="center" wrapText="1"/>
    </xf>
    <xf numFmtId="0" fontId="25" fillId="0" borderId="31" xfId="0" applyFont="1" applyBorder="1" applyAlignment="1">
      <alignment horizontal="left" vertical="center" wrapText="1"/>
    </xf>
    <xf numFmtId="0" fontId="25" fillId="0" borderId="40" xfId="0" applyFont="1" applyBorder="1" applyAlignment="1">
      <alignment horizontal="left" vertical="center" wrapText="1"/>
    </xf>
    <xf numFmtId="0" fontId="25" fillId="0" borderId="41" xfId="0" applyFont="1" applyBorder="1" applyAlignment="1">
      <alignment horizontal="left" vertical="center" wrapText="1"/>
    </xf>
    <xf numFmtId="0" fontId="25" fillId="0" borderId="43" xfId="0" applyFont="1" applyBorder="1" applyAlignment="1">
      <alignment horizontal="left" vertical="center" wrapText="1"/>
    </xf>
    <xf numFmtId="0" fontId="25" fillId="0" borderId="20" xfId="0" applyFont="1" applyBorder="1" applyAlignment="1">
      <alignment horizontal="left" vertical="center" wrapText="1"/>
    </xf>
    <xf numFmtId="0" fontId="25" fillId="0" borderId="18" xfId="0" applyFont="1" applyBorder="1" applyAlignment="1">
      <alignment horizontal="left" vertical="center"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10" fillId="7" borderId="15" xfId="0" applyFont="1" applyFill="1" applyBorder="1" applyAlignment="1">
      <alignment horizontal="left" wrapText="1"/>
    </xf>
    <xf numFmtId="0" fontId="10" fillId="7" borderId="13" xfId="0" applyFont="1" applyFill="1" applyBorder="1" applyAlignment="1">
      <alignment horizontal="left" wrapText="1"/>
    </xf>
    <xf numFmtId="0" fontId="10" fillId="7" borderId="44" xfId="0" applyFont="1" applyFill="1" applyBorder="1" applyAlignment="1">
      <alignment horizontal="left" wrapText="1"/>
    </xf>
    <xf numFmtId="0" fontId="4" fillId="7" borderId="45" xfId="0" applyFont="1" applyFill="1" applyBorder="1" applyAlignment="1">
      <alignment horizontal="left" vertical="top" wrapText="1"/>
    </xf>
    <xf numFmtId="0" fontId="4" fillId="7" borderId="0" xfId="0" applyFont="1" applyFill="1" applyBorder="1" applyAlignment="1">
      <alignment horizontal="left" vertical="top" wrapText="1"/>
    </xf>
    <xf numFmtId="0" fontId="4" fillId="7" borderId="46" xfId="0" applyFont="1" applyFill="1" applyBorder="1" applyAlignment="1">
      <alignment horizontal="left" vertical="top" wrapText="1"/>
    </xf>
    <xf numFmtId="0" fontId="4" fillId="7" borderId="17" xfId="0" applyFont="1" applyFill="1" applyBorder="1" applyAlignment="1">
      <alignment horizontal="left" vertical="top" wrapText="1"/>
    </xf>
    <xf numFmtId="0" fontId="4" fillId="7" borderId="20" xfId="0" applyFont="1" applyFill="1" applyBorder="1" applyAlignment="1">
      <alignment horizontal="left" vertical="top" wrapText="1"/>
    </xf>
    <xf numFmtId="0" fontId="4" fillId="7" borderId="18" xfId="0" applyFont="1" applyFill="1" applyBorder="1" applyAlignment="1">
      <alignment horizontal="left" vertical="top" wrapText="1"/>
    </xf>
    <xf numFmtId="0" fontId="2" fillId="13" borderId="21" xfId="0" applyFont="1" applyFill="1" applyBorder="1" applyAlignment="1">
      <alignment horizontal="center" wrapText="1"/>
    </xf>
    <xf numFmtId="0" fontId="2" fillId="13" borderId="22" xfId="0" applyFont="1" applyFill="1" applyBorder="1" applyAlignment="1">
      <alignment horizontal="center" wrapText="1"/>
    </xf>
    <xf numFmtId="0" fontId="2" fillId="13" borderId="19" xfId="0" applyFont="1" applyFill="1" applyBorder="1" applyAlignment="1">
      <alignment horizontal="center" wrapText="1"/>
    </xf>
    <xf numFmtId="0" fontId="2" fillId="2" borderId="5" xfId="0" applyFont="1" applyFill="1" applyBorder="1" applyAlignment="1">
      <alignment horizontal="center" vertical="center" wrapText="1"/>
    </xf>
    <xf numFmtId="0" fontId="2" fillId="2" borderId="30" xfId="0" applyFont="1" applyFill="1" applyBorder="1" applyAlignment="1">
      <alignment horizontal="center" vertical="center" wrapText="1"/>
    </xf>
    <xf numFmtId="168" fontId="29" fillId="14" borderId="32" xfId="6" applyFont="1" applyFill="1" applyBorder="1" applyAlignment="1">
      <alignment horizontal="center" vertical="center" wrapText="1"/>
    </xf>
    <xf numFmtId="168" fontId="29" fillId="14" borderId="33" xfId="6" applyFont="1" applyFill="1" applyBorder="1" applyAlignment="1">
      <alignment horizontal="center" vertical="center" wrapText="1"/>
    </xf>
    <xf numFmtId="168" fontId="29" fillId="14" borderId="34" xfId="6" applyFont="1" applyFill="1" applyBorder="1" applyAlignment="1">
      <alignment horizontal="center" vertical="center" wrapText="1"/>
    </xf>
    <xf numFmtId="0" fontId="2" fillId="13" borderId="15" xfId="0" applyFont="1" applyFill="1" applyBorder="1" applyAlignment="1">
      <alignment horizontal="center" vertical="center" wrapText="1"/>
    </xf>
    <xf numFmtId="0" fontId="2" fillId="13" borderId="45" xfId="0" applyFont="1" applyFill="1" applyBorder="1" applyAlignment="1">
      <alignment horizontal="center" vertical="center" wrapText="1"/>
    </xf>
    <xf numFmtId="0" fontId="2" fillId="13" borderId="60" xfId="0" applyFont="1" applyFill="1" applyBorder="1" applyAlignment="1">
      <alignment horizontal="center" vertical="center" wrapText="1"/>
    </xf>
    <xf numFmtId="0" fontId="29" fillId="14" borderId="6" xfId="6" applyNumberFormat="1" applyFont="1" applyFill="1" applyBorder="1" applyAlignment="1" applyProtection="1">
      <alignment horizontal="center" vertical="center" wrapText="1"/>
    </xf>
    <xf numFmtId="0" fontId="29" fillId="14" borderId="1" xfId="6" applyNumberFormat="1" applyFont="1" applyFill="1" applyBorder="1" applyAlignment="1" applyProtection="1">
      <alignment horizontal="center" vertical="center" wrapText="1"/>
    </xf>
    <xf numFmtId="0" fontId="29" fillId="14" borderId="27" xfId="6" applyNumberFormat="1" applyFont="1" applyFill="1" applyBorder="1" applyAlignment="1" applyProtection="1">
      <alignment horizontal="center" vertical="center" wrapText="1"/>
    </xf>
    <xf numFmtId="0" fontId="2" fillId="2" borderId="54" xfId="0" applyFont="1" applyFill="1" applyBorder="1" applyAlignment="1">
      <alignment horizontal="center" vertical="center" wrapText="1"/>
    </xf>
    <xf numFmtId="0" fontId="2" fillId="2" borderId="29" xfId="0" applyFont="1" applyFill="1" applyBorder="1" applyAlignment="1">
      <alignment horizontal="center" vertical="center" wrapText="1"/>
    </xf>
    <xf numFmtId="168" fontId="29" fillId="14" borderId="15" xfId="6" applyFont="1" applyFill="1" applyBorder="1" applyAlignment="1">
      <alignment horizontal="center" vertical="center" wrapText="1"/>
    </xf>
    <xf numFmtId="168" fontId="29" fillId="14" borderId="13" xfId="6" applyFont="1" applyFill="1" applyBorder="1" applyAlignment="1">
      <alignment horizontal="center" vertical="center" wrapText="1"/>
    </xf>
    <xf numFmtId="168" fontId="29" fillId="14" borderId="16" xfId="6" applyFont="1" applyFill="1" applyBorder="1" applyAlignment="1">
      <alignment horizontal="center" vertical="center" wrapText="1"/>
    </xf>
    <xf numFmtId="0" fontId="33" fillId="9" borderId="59" xfId="0" applyFont="1" applyFill="1" applyBorder="1" applyAlignment="1">
      <alignment horizontal="center" vertical="center" wrapText="1"/>
    </xf>
    <xf numFmtId="0" fontId="33" fillId="16" borderId="4" xfId="0" applyFont="1" applyFill="1" applyBorder="1" applyAlignment="1">
      <alignment horizontal="center" vertical="center" wrapText="1"/>
    </xf>
    <xf numFmtId="0" fontId="33" fillId="16" borderId="1" xfId="0" applyFont="1" applyFill="1" applyBorder="1" applyAlignment="1">
      <alignment horizontal="center" vertical="center" wrapText="1"/>
    </xf>
    <xf numFmtId="0" fontId="33" fillId="16" borderId="2" xfId="0" applyFont="1" applyFill="1" applyBorder="1" applyAlignment="1">
      <alignment horizontal="center" vertical="center" wrapText="1"/>
    </xf>
    <xf numFmtId="0" fontId="2" fillId="13" borderId="47" xfId="0" applyFont="1" applyFill="1" applyBorder="1" applyAlignment="1">
      <alignment horizontal="center" vertical="center" wrapText="1"/>
    </xf>
    <xf numFmtId="0" fontId="2" fillId="13" borderId="48" xfId="0" applyFont="1" applyFill="1" applyBorder="1" applyAlignment="1">
      <alignment horizontal="center" vertical="center" wrapText="1"/>
    </xf>
    <xf numFmtId="0" fontId="2" fillId="13" borderId="49" xfId="0" applyFont="1" applyFill="1" applyBorder="1" applyAlignment="1">
      <alignment horizontal="center" vertical="center" wrapText="1"/>
    </xf>
    <xf numFmtId="0" fontId="31" fillId="2" borderId="21" xfId="0" applyFont="1" applyFill="1" applyBorder="1" applyAlignment="1">
      <alignment horizontal="center" wrapText="1"/>
    </xf>
    <xf numFmtId="0" fontId="31" fillId="2" borderId="22" xfId="0" applyFont="1" applyFill="1" applyBorder="1" applyAlignment="1">
      <alignment horizontal="center" wrapText="1"/>
    </xf>
    <xf numFmtId="0" fontId="31" fillId="2" borderId="19" xfId="0" applyFont="1" applyFill="1" applyBorder="1" applyAlignment="1">
      <alignment horizontal="center" wrapText="1"/>
    </xf>
    <xf numFmtId="0" fontId="20" fillId="9" borderId="23" xfId="0" applyFont="1" applyFill="1" applyBorder="1" applyAlignment="1">
      <alignment horizontal="center" vertical="center" wrapText="1"/>
    </xf>
    <xf numFmtId="0" fontId="20" fillId="9" borderId="7" xfId="0" applyFont="1" applyFill="1" applyBorder="1" applyAlignment="1">
      <alignment horizontal="center" vertical="center" wrapText="1"/>
    </xf>
    <xf numFmtId="0" fontId="20" fillId="9" borderId="24" xfId="0" applyFont="1" applyFill="1" applyBorder="1" applyAlignment="1">
      <alignment horizontal="center" vertical="center" wrapText="1"/>
    </xf>
    <xf numFmtId="0" fontId="20" fillId="9" borderId="14" xfId="0" applyFont="1" applyFill="1" applyBorder="1" applyAlignment="1">
      <alignment horizontal="center" vertical="center" wrapText="1"/>
    </xf>
    <xf numFmtId="0" fontId="20" fillId="0" borderId="0" xfId="0" applyFont="1" applyAlignment="1">
      <alignment horizontal="center"/>
    </xf>
  </cellXfs>
  <cellStyles count="7">
    <cellStyle name="Comma" xfId="3" builtinId="3"/>
    <cellStyle name="Comma [0]" xfId="4" builtinId="6"/>
    <cellStyle name="Currency" xfId="1" builtinId="4"/>
    <cellStyle name="Monétaire 2" xfId="5"/>
    <cellStyle name="Monétaire 3" xfId="6"/>
    <cellStyle name="Normal" xfId="0" builtinId="0"/>
    <cellStyle name="Percent" xfId="2" builtinId="5"/>
  </cellStyles>
  <dxfs count="3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ASA\mars\PROJET%20ENCOURS\421%20TANOMAFY\1.421%20Budget%20du%20Projet\1.a.Canevas%20Partenaire%20Financier\BUDGET%20FINAL%20TANOMAFY%2008-05\200527%20BUDGET%20SAF%20FJKM_Final%20r&#233;amenag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Tableau budgétaire 1"/>
      <sheetName val="2) Tableau budgétaire 2"/>
      <sheetName val="3) Notes d'explication"/>
      <sheetName val="4) Pour utilisation par PBSO"/>
      <sheetName val="5) Pour utilisation par MPTFO"/>
      <sheetName val="Sheet2"/>
    </sheetNames>
    <sheetDataSet>
      <sheetData sheetId="0">
        <row r="24">
          <cell r="E24">
            <v>0</v>
          </cell>
          <cell r="F24">
            <v>0</v>
          </cell>
        </row>
        <row r="34">
          <cell r="E34">
            <v>0</v>
          </cell>
          <cell r="F34">
            <v>0</v>
          </cell>
        </row>
        <row r="44">
          <cell r="E44">
            <v>0</v>
          </cell>
          <cell r="F44">
            <v>0</v>
          </cell>
        </row>
        <row r="54">
          <cell r="E54">
            <v>0</v>
          </cell>
          <cell r="F54">
            <v>0</v>
          </cell>
        </row>
        <row r="66">
          <cell r="E66">
            <v>0</v>
          </cell>
          <cell r="F66">
            <v>0</v>
          </cell>
        </row>
        <row r="76">
          <cell r="E76">
            <v>0</v>
          </cell>
          <cell r="F76">
            <v>0</v>
          </cell>
        </row>
        <row r="86">
          <cell r="E86">
            <v>0</v>
          </cell>
          <cell r="F86">
            <v>0</v>
          </cell>
        </row>
        <row r="96">
          <cell r="E96">
            <v>0</v>
          </cell>
          <cell r="F96">
            <v>0</v>
          </cell>
        </row>
        <row r="108">
          <cell r="E108">
            <v>0</v>
          </cell>
          <cell r="F108">
            <v>0</v>
          </cell>
        </row>
        <row r="118">
          <cell r="E118">
            <v>0</v>
          </cell>
          <cell r="F118">
            <v>0</v>
          </cell>
        </row>
        <row r="128">
          <cell r="E128">
            <v>0</v>
          </cell>
          <cell r="F128">
            <v>0</v>
          </cell>
        </row>
        <row r="138">
          <cell r="D138">
            <v>0</v>
          </cell>
          <cell r="E138">
            <v>0</v>
          </cell>
          <cell r="F138">
            <v>0</v>
          </cell>
        </row>
        <row r="150">
          <cell r="D150">
            <v>0</v>
          </cell>
          <cell r="E150">
            <v>0</v>
          </cell>
          <cell r="F150">
            <v>0</v>
          </cell>
        </row>
        <row r="160">
          <cell r="D160">
            <v>0</v>
          </cell>
          <cell r="E160">
            <v>0</v>
          </cell>
          <cell r="F160">
            <v>0</v>
          </cell>
        </row>
        <row r="170">
          <cell r="D170">
            <v>0</v>
          </cell>
          <cell r="E170">
            <v>0</v>
          </cell>
          <cell r="F170">
            <v>0</v>
          </cell>
        </row>
        <row r="180">
          <cell r="D180">
            <v>0</v>
          </cell>
          <cell r="E180">
            <v>0</v>
          </cell>
          <cell r="F180">
            <v>0</v>
          </cell>
        </row>
        <row r="187">
          <cell r="E187">
            <v>0</v>
          </cell>
          <cell r="F187">
            <v>0</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M281"/>
  <sheetViews>
    <sheetView showGridLines="0" showZeros="0" tabSelected="1" zoomScale="80" zoomScaleNormal="80" workbookViewId="0">
      <selection activeCell="B6" sqref="B6:M6"/>
    </sheetView>
  </sheetViews>
  <sheetFormatPr defaultColWidth="9.140625" defaultRowHeight="15" x14ac:dyDescent="0.25"/>
  <cols>
    <col min="1" max="1" width="9.140625" style="29"/>
    <col min="2" max="2" width="30.7109375" style="29" customWidth="1"/>
    <col min="3" max="3" width="43" style="29" customWidth="1"/>
    <col min="4" max="7" width="23.140625" style="29" customWidth="1"/>
    <col min="8" max="8" width="22.42578125" style="29" customWidth="1"/>
    <col min="9" max="9" width="22.42578125" style="101" customWidth="1"/>
    <col min="10" max="10" width="30.28515625" style="29" customWidth="1"/>
    <col min="11" max="11" width="18.85546875" style="29" customWidth="1"/>
    <col min="12" max="12" width="9.140625" style="29"/>
    <col min="13" max="13" width="17.7109375" style="29" customWidth="1"/>
    <col min="14" max="14" width="26.42578125" style="29" customWidth="1"/>
    <col min="15" max="15" width="22.42578125" style="29" customWidth="1"/>
    <col min="16" max="16" width="29.7109375" style="29" customWidth="1"/>
    <col min="17" max="17" width="23.42578125" style="29" customWidth="1"/>
    <col min="18" max="18" width="18.42578125" style="29" customWidth="1"/>
    <col min="19" max="19" width="17.42578125" style="29" customWidth="1"/>
    <col min="20" max="20" width="25.140625" style="29" customWidth="1"/>
    <col min="21" max="16384" width="9.140625" style="29"/>
  </cols>
  <sheetData>
    <row r="2" spans="2:13" ht="47.25" customHeight="1" x14ac:dyDescent="0.7">
      <c r="B2" s="112" t="s">
        <v>594</v>
      </c>
      <c r="C2" s="112"/>
      <c r="D2" s="112"/>
      <c r="E2" s="112"/>
      <c r="F2" s="27"/>
      <c r="G2" s="27"/>
      <c r="H2" s="28"/>
      <c r="I2" s="108"/>
      <c r="J2" s="28"/>
    </row>
    <row r="3" spans="2:13" ht="15.75" x14ac:dyDescent="0.25">
      <c r="B3" s="91"/>
    </row>
    <row r="4" spans="2:13" ht="16.5" thickBot="1" x14ac:dyDescent="0.3">
      <c r="B4" s="32"/>
    </row>
    <row r="5" spans="2:13" ht="36.75" customHeight="1" x14ac:dyDescent="0.55000000000000004">
      <c r="B5" s="70" t="s">
        <v>0</v>
      </c>
      <c r="C5" s="92"/>
      <c r="D5" s="92"/>
      <c r="E5" s="92"/>
      <c r="F5" s="92"/>
      <c r="G5" s="92"/>
      <c r="H5" s="92"/>
      <c r="I5" s="109"/>
      <c r="J5" s="92"/>
      <c r="K5" s="92"/>
      <c r="L5" s="92"/>
      <c r="M5" s="93"/>
    </row>
    <row r="6" spans="2:13" ht="174" customHeight="1" thickBot="1" x14ac:dyDescent="0.4">
      <c r="B6" s="305" t="s">
        <v>523</v>
      </c>
      <c r="C6" s="306"/>
      <c r="D6" s="306"/>
      <c r="E6" s="306"/>
      <c r="F6" s="306"/>
      <c r="G6" s="306"/>
      <c r="H6" s="306"/>
      <c r="I6" s="307"/>
      <c r="J6" s="306"/>
      <c r="K6" s="306"/>
      <c r="L6" s="306"/>
      <c r="M6" s="308"/>
    </row>
    <row r="7" spans="2:13" x14ac:dyDescent="0.25">
      <c r="B7" s="33"/>
    </row>
    <row r="8" spans="2:13" ht="15.75" thickBot="1" x14ac:dyDescent="0.3"/>
    <row r="9" spans="2:13" ht="27" customHeight="1" thickBot="1" x14ac:dyDescent="0.45">
      <c r="B9" s="309" t="s">
        <v>532</v>
      </c>
      <c r="C9" s="310"/>
      <c r="D9" s="310"/>
      <c r="E9" s="310"/>
      <c r="F9" s="310"/>
      <c r="G9" s="310"/>
      <c r="H9" s="311"/>
      <c r="I9" s="110"/>
    </row>
    <row r="11" spans="2:13" ht="25.5" customHeight="1" x14ac:dyDescent="0.25">
      <c r="D11" s="34"/>
      <c r="E11" s="34"/>
      <c r="F11" s="34"/>
      <c r="G11" s="34"/>
      <c r="H11" s="31"/>
      <c r="I11" s="107"/>
      <c r="J11" s="30"/>
      <c r="K11" s="30"/>
    </row>
    <row r="12" spans="2:13" ht="213.75" customHeight="1" x14ac:dyDescent="0.25">
      <c r="B12" s="58" t="s">
        <v>344</v>
      </c>
      <c r="C12" s="58" t="s">
        <v>497</v>
      </c>
      <c r="D12" s="58" t="s">
        <v>531</v>
      </c>
      <c r="E12" s="58" t="s">
        <v>498</v>
      </c>
      <c r="F12" s="58" t="s">
        <v>499</v>
      </c>
      <c r="G12" s="58" t="s">
        <v>588</v>
      </c>
      <c r="H12" s="58" t="s">
        <v>500</v>
      </c>
      <c r="I12" s="58" t="s">
        <v>526</v>
      </c>
      <c r="J12" s="58" t="s">
        <v>501</v>
      </c>
      <c r="K12" s="39"/>
    </row>
    <row r="13" spans="2:13" ht="18.75" customHeight="1" x14ac:dyDescent="0.25">
      <c r="B13" s="40"/>
      <c r="C13" s="40"/>
      <c r="D13" s="46"/>
      <c r="E13" s="46"/>
      <c r="F13" s="46"/>
      <c r="G13" s="58"/>
      <c r="H13" s="40"/>
      <c r="I13" s="96"/>
      <c r="J13" s="40"/>
      <c r="K13" s="39"/>
    </row>
    <row r="14" spans="2:13" ht="15.75" x14ac:dyDescent="0.25">
      <c r="B14" s="53" t="s">
        <v>345</v>
      </c>
      <c r="C14" s="302" t="s">
        <v>541</v>
      </c>
      <c r="D14" s="302"/>
      <c r="E14" s="302"/>
      <c r="F14" s="302"/>
      <c r="G14" s="302"/>
      <c r="H14" s="302"/>
      <c r="I14" s="303"/>
      <c r="J14" s="302"/>
      <c r="K14" s="14"/>
    </row>
    <row r="15" spans="2:13" ht="15.75" x14ac:dyDescent="0.25">
      <c r="B15" s="53" t="s">
        <v>346</v>
      </c>
      <c r="C15" s="302" t="s">
        <v>542</v>
      </c>
      <c r="D15" s="302"/>
      <c r="E15" s="302"/>
      <c r="F15" s="302"/>
      <c r="G15" s="302"/>
      <c r="H15" s="302"/>
      <c r="I15" s="303"/>
      <c r="J15" s="302"/>
      <c r="K15" s="41"/>
    </row>
    <row r="16" spans="2:13" ht="33" x14ac:dyDescent="0.25">
      <c r="B16" s="54" t="s">
        <v>347</v>
      </c>
      <c r="C16" s="113" t="s">
        <v>543</v>
      </c>
      <c r="D16" s="15">
        <v>8509.0410958904104</v>
      </c>
      <c r="E16" s="15"/>
      <c r="F16" s="15"/>
      <c r="G16" s="85">
        <v>8509.0400000000009</v>
      </c>
      <c r="H16" s="82">
        <v>0.45</v>
      </c>
      <c r="I16" s="97">
        <v>8470.5917808219183</v>
      </c>
      <c r="J16" s="68"/>
      <c r="K16" s="135"/>
    </row>
    <row r="17" spans="1:11" ht="16.5" x14ac:dyDescent="0.25">
      <c r="B17" s="54" t="s">
        <v>348</v>
      </c>
      <c r="C17" s="114" t="s">
        <v>544</v>
      </c>
      <c r="D17" s="15">
        <v>8273.9726027397264</v>
      </c>
      <c r="E17" s="15"/>
      <c r="F17" s="15"/>
      <c r="G17" s="85">
        <v>8273.9699999999993</v>
      </c>
      <c r="H17" s="82">
        <v>0.19</v>
      </c>
      <c r="I17" s="97">
        <v>2936.0109589041094</v>
      </c>
      <c r="J17" s="68"/>
      <c r="K17" s="42"/>
    </row>
    <row r="18" spans="1:11" ht="66" x14ac:dyDescent="0.25">
      <c r="B18" s="54" t="s">
        <v>349</v>
      </c>
      <c r="C18" s="114" t="s">
        <v>545</v>
      </c>
      <c r="D18" s="15">
        <v>4536.51</v>
      </c>
      <c r="E18" s="15"/>
      <c r="F18" s="15"/>
      <c r="G18" s="85">
        <v>4536.51</v>
      </c>
      <c r="H18" s="82">
        <v>0.46</v>
      </c>
      <c r="I18" s="97">
        <v>4476.6734767123289</v>
      </c>
      <c r="J18" s="68"/>
      <c r="K18" s="42"/>
    </row>
    <row r="19" spans="1:11" ht="15.75" x14ac:dyDescent="0.25">
      <c r="B19" s="54" t="s">
        <v>350</v>
      </c>
      <c r="C19" s="13"/>
      <c r="D19" s="15"/>
      <c r="E19" s="15"/>
      <c r="F19" s="15"/>
      <c r="G19" s="85">
        <v>0</v>
      </c>
      <c r="H19" s="82"/>
      <c r="I19" s="97"/>
      <c r="J19" s="68"/>
      <c r="K19" s="42"/>
    </row>
    <row r="20" spans="1:11" ht="15.75" x14ac:dyDescent="0.25">
      <c r="B20" s="54" t="s">
        <v>351</v>
      </c>
      <c r="C20" s="13"/>
      <c r="D20" s="15"/>
      <c r="E20" s="15"/>
      <c r="F20" s="15"/>
      <c r="G20" s="85">
        <v>0</v>
      </c>
      <c r="H20" s="82"/>
      <c r="I20" s="97"/>
      <c r="J20" s="68"/>
      <c r="K20" s="42"/>
    </row>
    <row r="21" spans="1:11" ht="15.75" x14ac:dyDescent="0.25">
      <c r="B21" s="54" t="s">
        <v>352</v>
      </c>
      <c r="C21" s="13"/>
      <c r="D21" s="15"/>
      <c r="E21" s="15"/>
      <c r="F21" s="15"/>
      <c r="G21" s="85">
        <v>0</v>
      </c>
      <c r="H21" s="82"/>
      <c r="I21" s="97"/>
      <c r="J21" s="68"/>
      <c r="K21" s="42"/>
    </row>
    <row r="22" spans="1:11" ht="15.75" x14ac:dyDescent="0.25">
      <c r="B22" s="54" t="s">
        <v>353</v>
      </c>
      <c r="C22" s="38"/>
      <c r="D22" s="16"/>
      <c r="E22" s="16"/>
      <c r="F22" s="16"/>
      <c r="G22" s="85">
        <v>0</v>
      </c>
      <c r="H22" s="83"/>
      <c r="I22" s="98"/>
      <c r="J22" s="69"/>
      <c r="K22" s="42"/>
    </row>
    <row r="23" spans="1:11" ht="15.75" x14ac:dyDescent="0.25">
      <c r="A23" s="30"/>
      <c r="B23" s="54" t="s">
        <v>354</v>
      </c>
      <c r="C23" s="38"/>
      <c r="D23" s="16"/>
      <c r="E23" s="16"/>
      <c r="F23" s="16"/>
      <c r="G23" s="85">
        <v>0</v>
      </c>
      <c r="H23" s="83"/>
      <c r="I23" s="98"/>
      <c r="J23" s="69"/>
      <c r="K23" s="31"/>
    </row>
    <row r="24" spans="1:11" ht="15.75" x14ac:dyDescent="0.25">
      <c r="A24" s="30"/>
      <c r="C24" s="55" t="s">
        <v>502</v>
      </c>
      <c r="D24" s="17">
        <f>SUM(D16:D23)</f>
        <v>21319.523698630139</v>
      </c>
      <c r="E24" s="17">
        <f>SUM(E16:E23)</f>
        <v>0</v>
      </c>
      <c r="F24" s="17">
        <f>SUM(F16:F23)</f>
        <v>0</v>
      </c>
      <c r="G24" s="17">
        <f>SUM(G16:G23)</f>
        <v>21319.520000000004</v>
      </c>
      <c r="H24" s="71">
        <f>(H16*G16)+(H17*G17)+(H18*G18)+(H19*G19)+(H20*G20)+(H21*G21)+(H22*G22)+(H23*G23)</f>
        <v>7487.9169000000011</v>
      </c>
      <c r="I24" s="71">
        <f>SUM(I16:I23)</f>
        <v>15883.276216438357</v>
      </c>
      <c r="J24" s="69"/>
      <c r="K24" s="44"/>
    </row>
    <row r="25" spans="1:11" ht="15.75" x14ac:dyDescent="0.25">
      <c r="A25" s="30"/>
      <c r="B25" s="53" t="s">
        <v>355</v>
      </c>
      <c r="C25" s="302" t="s">
        <v>546</v>
      </c>
      <c r="D25" s="302"/>
      <c r="E25" s="302"/>
      <c r="F25" s="302"/>
      <c r="G25" s="302"/>
      <c r="H25" s="302"/>
      <c r="I25" s="303"/>
      <c r="J25" s="302"/>
      <c r="K25" s="41"/>
    </row>
    <row r="26" spans="1:11" ht="39.75" customHeight="1" x14ac:dyDescent="0.25">
      <c r="A26" s="30"/>
      <c r="B26" s="54" t="s">
        <v>356</v>
      </c>
      <c r="C26" s="114" t="s">
        <v>547</v>
      </c>
      <c r="D26" s="15">
        <v>30219.178082191778</v>
      </c>
      <c r="E26" s="15"/>
      <c r="F26" s="15"/>
      <c r="G26" s="85">
        <v>30219.178082191778</v>
      </c>
      <c r="H26" s="82">
        <v>0.37</v>
      </c>
      <c r="I26" s="97">
        <v>22406.47397260274</v>
      </c>
      <c r="J26" s="68"/>
      <c r="K26" s="42"/>
    </row>
    <row r="27" spans="1:11" ht="49.5" x14ac:dyDescent="0.25">
      <c r="A27" s="30"/>
      <c r="B27" s="54" t="s">
        <v>357</v>
      </c>
      <c r="C27" s="114" t="s">
        <v>548</v>
      </c>
      <c r="D27" s="15">
        <v>16043.835616438357</v>
      </c>
      <c r="E27" s="15"/>
      <c r="F27" s="15"/>
      <c r="G27" s="85">
        <v>16043.835616438357</v>
      </c>
      <c r="H27" s="82">
        <v>0.27</v>
      </c>
      <c r="I27" s="97">
        <v>7298.5238356164382</v>
      </c>
      <c r="J27" s="68"/>
      <c r="K27" s="42"/>
    </row>
    <row r="28" spans="1:11" ht="48" customHeight="1" x14ac:dyDescent="0.25">
      <c r="A28" s="30"/>
      <c r="B28" s="54" t="s">
        <v>358</v>
      </c>
      <c r="C28" s="114" t="s">
        <v>549</v>
      </c>
      <c r="D28" s="15">
        <v>15627.05918379295</v>
      </c>
      <c r="E28" s="15"/>
      <c r="F28" s="15"/>
      <c r="G28" s="85">
        <v>15627.05918379295</v>
      </c>
      <c r="H28" s="82">
        <v>0.35</v>
      </c>
      <c r="I28" s="97">
        <v>12224.241786301371</v>
      </c>
      <c r="J28" s="68"/>
      <c r="K28" s="42"/>
    </row>
    <row r="29" spans="1:11" ht="15.75" x14ac:dyDescent="0.25">
      <c r="A29" s="30"/>
      <c r="B29" s="54" t="s">
        <v>359</v>
      </c>
      <c r="C29" s="13"/>
      <c r="D29" s="15"/>
      <c r="E29" s="15"/>
      <c r="F29" s="15"/>
      <c r="G29" s="85">
        <f t="shared" ref="G29:G33" si="0">SUM(D29:F29)</f>
        <v>0</v>
      </c>
      <c r="H29" s="82"/>
      <c r="I29" s="97"/>
      <c r="J29" s="68"/>
      <c r="K29" s="42"/>
    </row>
    <row r="30" spans="1:11" ht="15.75" x14ac:dyDescent="0.25">
      <c r="A30" s="30"/>
      <c r="B30" s="54" t="s">
        <v>360</v>
      </c>
      <c r="C30" s="13"/>
      <c r="D30" s="15"/>
      <c r="E30" s="15"/>
      <c r="F30" s="15"/>
      <c r="G30" s="85">
        <f t="shared" si="0"/>
        <v>0</v>
      </c>
      <c r="H30" s="82"/>
      <c r="I30" s="97"/>
      <c r="J30" s="68"/>
      <c r="K30" s="42"/>
    </row>
    <row r="31" spans="1:11" ht="15.75" x14ac:dyDescent="0.25">
      <c r="A31" s="30"/>
      <c r="B31" s="54" t="s">
        <v>361</v>
      </c>
      <c r="C31" s="13"/>
      <c r="D31" s="15"/>
      <c r="E31" s="15"/>
      <c r="F31" s="15"/>
      <c r="G31" s="85">
        <f t="shared" si="0"/>
        <v>0</v>
      </c>
      <c r="H31" s="82"/>
      <c r="I31" s="97"/>
      <c r="J31" s="68"/>
      <c r="K31" s="42"/>
    </row>
    <row r="32" spans="1:11" ht="15.75" x14ac:dyDescent="0.25">
      <c r="A32" s="30"/>
      <c r="B32" s="54" t="s">
        <v>362</v>
      </c>
      <c r="C32" s="38"/>
      <c r="D32" s="16"/>
      <c r="E32" s="16"/>
      <c r="F32" s="16"/>
      <c r="G32" s="85">
        <f t="shared" si="0"/>
        <v>0</v>
      </c>
      <c r="H32" s="83"/>
      <c r="I32" s="98"/>
      <c r="J32" s="69"/>
      <c r="K32" s="42"/>
    </row>
    <row r="33" spans="1:11" ht="15.75" x14ac:dyDescent="0.25">
      <c r="A33" s="30"/>
      <c r="B33" s="54" t="s">
        <v>363</v>
      </c>
      <c r="C33" s="38"/>
      <c r="D33" s="16"/>
      <c r="E33" s="16"/>
      <c r="F33" s="16"/>
      <c r="G33" s="85">
        <f t="shared" si="0"/>
        <v>0</v>
      </c>
      <c r="H33" s="83"/>
      <c r="I33" s="98"/>
      <c r="J33" s="69"/>
      <c r="K33" s="42"/>
    </row>
    <row r="34" spans="1:11" ht="15.75" x14ac:dyDescent="0.25">
      <c r="A34" s="30"/>
      <c r="C34" s="55" t="s">
        <v>502</v>
      </c>
      <c r="D34" s="18">
        <f>SUM(D26:D33)</f>
        <v>61890.07288242309</v>
      </c>
      <c r="E34" s="18">
        <f>SUM(E26:E33)</f>
        <v>0</v>
      </c>
      <c r="F34" s="18">
        <f>SUM(F26:F33)</f>
        <v>0</v>
      </c>
      <c r="G34" s="18">
        <f>SUM(G26:G33)</f>
        <v>61890.07288242309</v>
      </c>
      <c r="H34" s="71">
        <f>(H26*G26)+(H27*G27)+(H28*G28)+(H29*G29)+(H30*G30)+(H31*G31)+(H32*G32)+(H33*G33)</f>
        <v>20982.402221176846</v>
      </c>
      <c r="I34" s="71">
        <f>SUM(I26:I33)</f>
        <v>41929.23959452055</v>
      </c>
      <c r="J34" s="69"/>
      <c r="K34" s="44"/>
    </row>
    <row r="35" spans="1:11" ht="15.75" x14ac:dyDescent="0.25">
      <c r="A35" s="30"/>
      <c r="B35" s="53" t="s">
        <v>364</v>
      </c>
      <c r="C35" s="302" t="s">
        <v>550</v>
      </c>
      <c r="D35" s="302"/>
      <c r="E35" s="302"/>
      <c r="F35" s="302"/>
      <c r="G35" s="302"/>
      <c r="H35" s="302"/>
      <c r="I35" s="303"/>
      <c r="J35" s="302"/>
      <c r="K35" s="41"/>
    </row>
    <row r="36" spans="1:11" ht="33" x14ac:dyDescent="0.25">
      <c r="A36" s="30"/>
      <c r="B36" s="54" t="s">
        <v>365</v>
      </c>
      <c r="C36" s="114" t="s">
        <v>551</v>
      </c>
      <c r="D36" s="15">
        <v>6849.3150684931506</v>
      </c>
      <c r="E36" s="15"/>
      <c r="F36" s="15"/>
      <c r="G36" s="85">
        <v>6849.3150684931506</v>
      </c>
      <c r="H36" s="82">
        <v>0.02</v>
      </c>
      <c r="I36" s="97">
        <v>280.05479452054794</v>
      </c>
      <c r="J36" s="68"/>
      <c r="K36" s="135"/>
    </row>
    <row r="37" spans="1:11" ht="33" x14ac:dyDescent="0.25">
      <c r="A37" s="30"/>
      <c r="B37" s="54" t="s">
        <v>366</v>
      </c>
      <c r="C37" s="114" t="s">
        <v>552</v>
      </c>
      <c r="D37" s="15">
        <v>8986.6180680263369</v>
      </c>
      <c r="E37" s="15"/>
      <c r="F37" s="15"/>
      <c r="G37" s="85">
        <v>8986.6180680263369</v>
      </c>
      <c r="H37" s="83">
        <v>0.28999999999999998</v>
      </c>
      <c r="I37" s="97">
        <v>5106.5632732122203</v>
      </c>
      <c r="J37" s="68"/>
      <c r="K37" s="42"/>
    </row>
    <row r="38" spans="1:11" ht="15.75" x14ac:dyDescent="0.25">
      <c r="A38" s="30"/>
      <c r="B38" s="54" t="s">
        <v>367</v>
      </c>
      <c r="C38" s="13"/>
      <c r="D38" s="15"/>
      <c r="E38" s="15"/>
      <c r="F38" s="15"/>
      <c r="G38" s="85">
        <v>0</v>
      </c>
      <c r="H38" s="82"/>
      <c r="I38" s="97"/>
      <c r="J38" s="68"/>
      <c r="K38" s="42"/>
    </row>
    <row r="39" spans="1:11" ht="15.75" x14ac:dyDescent="0.25">
      <c r="A39" s="30"/>
      <c r="B39" s="54" t="s">
        <v>368</v>
      </c>
      <c r="C39" s="13"/>
      <c r="D39" s="15"/>
      <c r="E39" s="15"/>
      <c r="F39" s="15"/>
      <c r="G39" s="85">
        <v>0</v>
      </c>
      <c r="H39" s="82"/>
      <c r="I39" s="97"/>
      <c r="J39" s="68"/>
      <c r="K39" s="42"/>
    </row>
    <row r="40" spans="1:11" s="30" customFormat="1" ht="15.75" x14ac:dyDescent="0.25">
      <c r="B40" s="54" t="s">
        <v>369</v>
      </c>
      <c r="C40" s="13"/>
      <c r="D40" s="15"/>
      <c r="E40" s="15"/>
      <c r="F40" s="15"/>
      <c r="G40" s="85">
        <v>0</v>
      </c>
      <c r="H40" s="82"/>
      <c r="I40" s="97"/>
      <c r="J40" s="68"/>
      <c r="K40" s="42"/>
    </row>
    <row r="41" spans="1:11" s="30" customFormat="1" ht="15.75" x14ac:dyDescent="0.25">
      <c r="B41" s="54" t="s">
        <v>370</v>
      </c>
      <c r="C41" s="13"/>
      <c r="D41" s="15"/>
      <c r="E41" s="15"/>
      <c r="F41" s="15"/>
      <c r="G41" s="85">
        <v>0</v>
      </c>
      <c r="H41" s="82"/>
      <c r="I41" s="97"/>
      <c r="J41" s="68"/>
      <c r="K41" s="42"/>
    </row>
    <row r="42" spans="1:11" s="30" customFormat="1" ht="15.75" x14ac:dyDescent="0.25">
      <c r="A42" s="29"/>
      <c r="B42" s="54" t="s">
        <v>371</v>
      </c>
      <c r="C42" s="38"/>
      <c r="D42" s="16"/>
      <c r="E42" s="16"/>
      <c r="F42" s="16"/>
      <c r="G42" s="85">
        <v>0</v>
      </c>
      <c r="H42" s="83"/>
      <c r="I42" s="98"/>
      <c r="J42" s="69"/>
      <c r="K42" s="42"/>
    </row>
    <row r="43" spans="1:11" ht="15.75" x14ac:dyDescent="0.25">
      <c r="B43" s="54" t="s">
        <v>372</v>
      </c>
      <c r="C43" s="38"/>
      <c r="D43" s="16"/>
      <c r="E43" s="16"/>
      <c r="F43" s="16"/>
      <c r="G43" s="85">
        <v>0</v>
      </c>
      <c r="H43" s="83"/>
      <c r="I43" s="98"/>
      <c r="J43" s="69"/>
      <c r="K43" s="42"/>
    </row>
    <row r="44" spans="1:11" ht="15.75" x14ac:dyDescent="0.25">
      <c r="C44" s="55" t="s">
        <v>502</v>
      </c>
      <c r="D44" s="18">
        <f>SUM(D36:D43)</f>
        <v>15835.933136519488</v>
      </c>
      <c r="E44" s="18">
        <f>SUM(E36:E43)</f>
        <v>0</v>
      </c>
      <c r="F44" s="18">
        <f>SUM(F36:F43)</f>
        <v>0</v>
      </c>
      <c r="G44" s="18">
        <f>SUM(G36:G43)</f>
        <v>15835.933136519488</v>
      </c>
      <c r="H44" s="71">
        <f>(H36*G36)+(H37*G37)+(H38*G38)+(H39*G39)+(H40*G40)+(H41*G41)+(H42*G42)+(H43*G43)</f>
        <v>2743.1055410975009</v>
      </c>
      <c r="I44" s="71">
        <f>SUM(I36:I43)</f>
        <v>5386.6180677327684</v>
      </c>
      <c r="J44" s="69"/>
      <c r="K44" s="44"/>
    </row>
    <row r="45" spans="1:11" ht="15.75" x14ac:dyDescent="0.25">
      <c r="B45" s="53" t="s">
        <v>373</v>
      </c>
      <c r="C45" s="302" t="s">
        <v>553</v>
      </c>
      <c r="D45" s="302"/>
      <c r="E45" s="302"/>
      <c r="F45" s="302"/>
      <c r="G45" s="302"/>
      <c r="H45" s="302"/>
      <c r="I45" s="303"/>
      <c r="J45" s="302"/>
      <c r="K45" s="41"/>
    </row>
    <row r="46" spans="1:11" ht="33" x14ac:dyDescent="0.25">
      <c r="B46" s="54" t="s">
        <v>374</v>
      </c>
      <c r="C46" s="114" t="s">
        <v>554</v>
      </c>
      <c r="D46" s="15">
        <v>1200</v>
      </c>
      <c r="E46" s="15"/>
      <c r="F46" s="15"/>
      <c r="G46" s="85">
        <v>1200</v>
      </c>
      <c r="H46" s="83">
        <v>0.12</v>
      </c>
      <c r="I46" s="97">
        <v>284.93150684931504</v>
      </c>
      <c r="J46" s="68"/>
      <c r="K46" s="42"/>
    </row>
    <row r="47" spans="1:11" ht="16.5" x14ac:dyDescent="0.25">
      <c r="B47" s="54" t="s">
        <v>375</v>
      </c>
      <c r="C47" s="114" t="s">
        <v>555</v>
      </c>
      <c r="D47" s="15">
        <v>5586.3013698630139</v>
      </c>
      <c r="E47" s="15"/>
      <c r="F47" s="15"/>
      <c r="G47" s="85">
        <v>5586.3013698630139</v>
      </c>
      <c r="H47" s="83">
        <v>0.36</v>
      </c>
      <c r="I47" s="97">
        <v>4153.5987397260278</v>
      </c>
      <c r="J47" s="68"/>
      <c r="K47" s="42"/>
    </row>
    <row r="48" spans="1:11" ht="49.5" x14ac:dyDescent="0.25">
      <c r="B48" s="54" t="s">
        <v>376</v>
      </c>
      <c r="C48" s="114" t="s">
        <v>556</v>
      </c>
      <c r="D48" s="15">
        <v>328.76712328767121</v>
      </c>
      <c r="E48" s="15"/>
      <c r="F48" s="15"/>
      <c r="G48" s="85">
        <v>328.76712328767121</v>
      </c>
      <c r="H48" s="83">
        <v>0.5</v>
      </c>
      <c r="I48" s="97">
        <v>348.08219178082192</v>
      </c>
      <c r="J48" s="68"/>
      <c r="K48" s="42"/>
    </row>
    <row r="49" spans="1:11" ht="16.5" x14ac:dyDescent="0.25">
      <c r="B49" s="54" t="s">
        <v>377</v>
      </c>
      <c r="C49" s="114" t="s">
        <v>557</v>
      </c>
      <c r="D49" s="15">
        <v>38589.844183553658</v>
      </c>
      <c r="E49" s="15"/>
      <c r="F49" s="15"/>
      <c r="G49" s="85">
        <v>38589.844183553658</v>
      </c>
      <c r="H49" s="83">
        <v>0.16</v>
      </c>
      <c r="I49" s="97">
        <v>16445.631780821917</v>
      </c>
      <c r="J49" s="68"/>
      <c r="K49" s="42"/>
    </row>
    <row r="50" spans="1:11" ht="16.5" x14ac:dyDescent="0.25">
      <c r="B50" s="54" t="s">
        <v>378</v>
      </c>
      <c r="C50" s="114" t="s">
        <v>558</v>
      </c>
      <c r="D50" s="15">
        <v>19800.392513841762</v>
      </c>
      <c r="E50" s="15"/>
      <c r="F50" s="15"/>
      <c r="G50" s="85">
        <v>19800.392513841762</v>
      </c>
      <c r="H50" s="83">
        <v>0.18</v>
      </c>
      <c r="I50" s="97">
        <v>6978.4747068493152</v>
      </c>
      <c r="J50" s="68"/>
      <c r="K50" s="42"/>
    </row>
    <row r="51" spans="1:11" ht="15.75" x14ac:dyDescent="0.25">
      <c r="A51" s="30"/>
      <c r="B51" s="54" t="s">
        <v>379</v>
      </c>
      <c r="C51" s="13"/>
      <c r="D51" s="15"/>
      <c r="E51" s="15"/>
      <c r="F51" s="15"/>
      <c r="G51" s="85"/>
      <c r="H51" s="83"/>
      <c r="I51" s="97"/>
      <c r="J51" s="68"/>
      <c r="K51" s="42"/>
    </row>
    <row r="52" spans="1:11" s="30" customFormat="1" ht="15.75" x14ac:dyDescent="0.25">
      <c r="A52" s="29"/>
      <c r="B52" s="54" t="s">
        <v>380</v>
      </c>
      <c r="C52" s="38"/>
      <c r="D52" s="16"/>
      <c r="E52" s="16"/>
      <c r="F52" s="16"/>
      <c r="G52" s="85"/>
      <c r="H52" s="83"/>
      <c r="I52" s="98"/>
      <c r="J52" s="69"/>
      <c r="K52" s="42"/>
    </row>
    <row r="53" spans="1:11" ht="15.75" x14ac:dyDescent="0.25">
      <c r="B53" s="54" t="s">
        <v>381</v>
      </c>
      <c r="C53" s="38"/>
      <c r="D53" s="16"/>
      <c r="E53" s="16"/>
      <c r="F53" s="16"/>
      <c r="G53" s="85"/>
      <c r="H53" s="83"/>
      <c r="I53" s="98"/>
      <c r="J53" s="69"/>
      <c r="K53" s="42"/>
    </row>
    <row r="54" spans="1:11" ht="15.75" x14ac:dyDescent="0.25">
      <c r="C54" s="55" t="s">
        <v>502</v>
      </c>
      <c r="D54" s="17">
        <f>SUM(D46:D53)</f>
        <v>65505.305190546103</v>
      </c>
      <c r="E54" s="17">
        <f>SUM(E46:E53)</f>
        <v>0</v>
      </c>
      <c r="F54" s="17">
        <f>SUM(F46:F53)</f>
        <v>0</v>
      </c>
      <c r="G54" s="17">
        <f>SUM(G46:G53)</f>
        <v>65505.305190546103</v>
      </c>
      <c r="H54" s="71">
        <f>(H46*G46)+(H47*G47)+(H48*G48)+(H49*G49)+(H50*G50)+(H51*G51)+(H52*G52)+(H53*G53)</f>
        <v>12057.897776654621</v>
      </c>
      <c r="I54" s="71">
        <f>SUM(I46:I53)</f>
        <v>28210.718926027399</v>
      </c>
      <c r="J54" s="69"/>
      <c r="K54" s="44"/>
    </row>
    <row r="55" spans="1:11" ht="15.75" x14ac:dyDescent="0.25">
      <c r="B55" s="8"/>
      <c r="C55" s="9"/>
      <c r="D55" s="7"/>
      <c r="E55" s="7"/>
      <c r="F55" s="7"/>
      <c r="G55" s="7"/>
      <c r="H55" s="7"/>
      <c r="I55" s="7"/>
      <c r="J55" s="7"/>
      <c r="K55" s="43"/>
    </row>
    <row r="56" spans="1:11" ht="15.75" x14ac:dyDescent="0.25">
      <c r="B56" s="55" t="s">
        <v>382</v>
      </c>
      <c r="C56" s="304" t="s">
        <v>559</v>
      </c>
      <c r="D56" s="304"/>
      <c r="E56" s="304"/>
      <c r="F56" s="304"/>
      <c r="G56" s="304"/>
      <c r="H56" s="304"/>
      <c r="I56" s="303"/>
      <c r="J56" s="304"/>
      <c r="K56" s="14"/>
    </row>
    <row r="57" spans="1:11" ht="15.75" x14ac:dyDescent="0.25">
      <c r="B57" s="53" t="s">
        <v>383</v>
      </c>
      <c r="C57" s="302" t="s">
        <v>560</v>
      </c>
      <c r="D57" s="302"/>
      <c r="E57" s="302"/>
      <c r="F57" s="302"/>
      <c r="G57" s="302"/>
      <c r="H57" s="302"/>
      <c r="I57" s="303"/>
      <c r="J57" s="302"/>
      <c r="K57" s="41"/>
    </row>
    <row r="58" spans="1:11" ht="33" x14ac:dyDescent="0.25">
      <c r="B58" s="54" t="s">
        <v>384</v>
      </c>
      <c r="C58" s="114" t="s">
        <v>561</v>
      </c>
      <c r="D58" s="15"/>
      <c r="E58" s="15"/>
      <c r="F58" s="15"/>
      <c r="G58" s="85">
        <v>0</v>
      </c>
      <c r="H58" s="82"/>
      <c r="I58" s="97"/>
      <c r="J58" s="68"/>
      <c r="K58" s="42"/>
    </row>
    <row r="59" spans="1:11" ht="16.5" x14ac:dyDescent="0.25">
      <c r="B59" s="54" t="s">
        <v>385</v>
      </c>
      <c r="C59" s="114" t="s">
        <v>562</v>
      </c>
      <c r="D59" s="15">
        <v>13380.82191780822</v>
      </c>
      <c r="E59" s="15"/>
      <c r="F59" s="15"/>
      <c r="G59" s="85">
        <v>13380.82191780822</v>
      </c>
      <c r="H59" s="82">
        <v>0.7</v>
      </c>
      <c r="I59" s="97"/>
      <c r="J59" s="68"/>
      <c r="K59" s="42"/>
    </row>
    <row r="60" spans="1:11" ht="33" x14ac:dyDescent="0.25">
      <c r="B60" s="54" t="s">
        <v>386</v>
      </c>
      <c r="C60" s="114" t="s">
        <v>563</v>
      </c>
      <c r="D60" s="15">
        <v>358.90410958904113</v>
      </c>
      <c r="E60" s="15"/>
      <c r="F60" s="15"/>
      <c r="G60" s="85">
        <v>358.90410958904113</v>
      </c>
      <c r="H60" s="82">
        <v>0.5</v>
      </c>
      <c r="I60" s="97"/>
      <c r="J60" s="68"/>
      <c r="K60" s="42"/>
    </row>
    <row r="61" spans="1:11" ht="15.75" x14ac:dyDescent="0.25">
      <c r="B61" s="54" t="s">
        <v>387</v>
      </c>
      <c r="C61" s="13"/>
      <c r="D61" s="15"/>
      <c r="E61" s="15"/>
      <c r="F61" s="15"/>
      <c r="G61" s="85"/>
      <c r="H61" s="82"/>
      <c r="I61" s="97"/>
      <c r="J61" s="68"/>
      <c r="K61" s="42"/>
    </row>
    <row r="62" spans="1:11" ht="15.75" x14ac:dyDescent="0.25">
      <c r="B62" s="54" t="s">
        <v>388</v>
      </c>
      <c r="C62" s="13"/>
      <c r="D62" s="15"/>
      <c r="E62" s="15"/>
      <c r="F62" s="15"/>
      <c r="G62" s="85"/>
      <c r="H62" s="82"/>
      <c r="I62" s="97"/>
      <c r="J62" s="68"/>
      <c r="K62" s="42"/>
    </row>
    <row r="63" spans="1:11" ht="15.75" x14ac:dyDescent="0.25">
      <c r="B63" s="54" t="s">
        <v>389</v>
      </c>
      <c r="C63" s="13"/>
      <c r="D63" s="15"/>
      <c r="E63" s="15"/>
      <c r="F63" s="15"/>
      <c r="G63" s="85"/>
      <c r="H63" s="82"/>
      <c r="I63" s="97"/>
      <c r="J63" s="68"/>
      <c r="K63" s="42"/>
    </row>
    <row r="64" spans="1:11" ht="15.75" x14ac:dyDescent="0.25">
      <c r="A64" s="30"/>
      <c r="B64" s="54" t="s">
        <v>390</v>
      </c>
      <c r="C64" s="38"/>
      <c r="D64" s="16"/>
      <c r="E64" s="16"/>
      <c r="F64" s="16"/>
      <c r="G64" s="85"/>
      <c r="H64" s="83"/>
      <c r="I64" s="98"/>
      <c r="J64" s="69"/>
      <c r="K64" s="42"/>
    </row>
    <row r="65" spans="1:11" s="30" customFormat="1" ht="15.75" x14ac:dyDescent="0.25">
      <c r="B65" s="54" t="s">
        <v>391</v>
      </c>
      <c r="C65" s="38"/>
      <c r="D65" s="16"/>
      <c r="E65" s="16"/>
      <c r="F65" s="16"/>
      <c r="G65" s="85"/>
      <c r="H65" s="83"/>
      <c r="I65" s="98"/>
      <c r="J65" s="69"/>
      <c r="K65" s="42"/>
    </row>
    <row r="66" spans="1:11" s="30" customFormat="1" ht="15.75" x14ac:dyDescent="0.25">
      <c r="A66" s="29"/>
      <c r="B66" s="29"/>
      <c r="C66" s="55" t="s">
        <v>502</v>
      </c>
      <c r="D66" s="17">
        <f>SUM(D58:D65)</f>
        <v>13739.726027397261</v>
      </c>
      <c r="E66" s="17">
        <f>SUM(E58:E65)</f>
        <v>0</v>
      </c>
      <c r="F66" s="17">
        <f>SUM(F58:F65)</f>
        <v>0</v>
      </c>
      <c r="G66" s="18">
        <f>SUM(G58:G65)</f>
        <v>13739.726027397261</v>
      </c>
      <c r="H66" s="71">
        <f>(H58*G58)+(H59*G59)+(H60*G60)+(H61*G61)+(H62*G62)+(H63*G63)+(H64*G64)+(H65*G65)</f>
        <v>9546.0273972602754</v>
      </c>
      <c r="I66" s="71">
        <f>SUM(I58:I65)</f>
        <v>0</v>
      </c>
      <c r="J66" s="69"/>
      <c r="K66" s="44"/>
    </row>
    <row r="67" spans="1:11" ht="15.75" x14ac:dyDescent="0.25">
      <c r="B67" s="53" t="s">
        <v>392</v>
      </c>
      <c r="C67" s="302" t="s">
        <v>564</v>
      </c>
      <c r="D67" s="302"/>
      <c r="E67" s="302"/>
      <c r="F67" s="302"/>
      <c r="G67" s="302"/>
      <c r="H67" s="302"/>
      <c r="I67" s="303"/>
      <c r="J67" s="302"/>
      <c r="K67" s="41"/>
    </row>
    <row r="68" spans="1:11" ht="33" x14ac:dyDescent="0.25">
      <c r="B68" s="54" t="s">
        <v>393</v>
      </c>
      <c r="C68" s="114" t="s">
        <v>565</v>
      </c>
      <c r="D68" s="15">
        <v>10747.397260273972</v>
      </c>
      <c r="E68" s="15"/>
      <c r="F68" s="15"/>
      <c r="G68" s="85">
        <v>10747.397260273972</v>
      </c>
      <c r="H68" s="82">
        <v>0.05</v>
      </c>
      <c r="I68" s="97">
        <v>767.1232876712329</v>
      </c>
      <c r="J68" s="68"/>
      <c r="K68" s="42"/>
    </row>
    <row r="69" spans="1:11" ht="33" x14ac:dyDescent="0.25">
      <c r="B69" s="54" t="s">
        <v>394</v>
      </c>
      <c r="C69" s="114" t="s">
        <v>566</v>
      </c>
      <c r="D69" s="15">
        <v>80560.397504148932</v>
      </c>
      <c r="E69" s="15"/>
      <c r="F69" s="15"/>
      <c r="G69" s="85">
        <v>80560.397504148932</v>
      </c>
      <c r="H69" s="82">
        <v>0.33</v>
      </c>
      <c r="I69" s="97">
        <v>47897.775063013702</v>
      </c>
      <c r="J69" s="68"/>
      <c r="K69" s="42"/>
    </row>
    <row r="70" spans="1:11" ht="15.75" x14ac:dyDescent="0.25">
      <c r="B70" s="54" t="s">
        <v>395</v>
      </c>
      <c r="C70" s="13"/>
      <c r="D70" s="15"/>
      <c r="E70" s="15"/>
      <c r="F70" s="15"/>
      <c r="G70" s="85">
        <f t="shared" ref="G70:G75" si="1">SUM(D70:F70)</f>
        <v>0</v>
      </c>
      <c r="H70" s="82"/>
      <c r="I70" s="97"/>
      <c r="J70" s="68"/>
      <c r="K70" s="42"/>
    </row>
    <row r="71" spans="1:11" ht="15.75" x14ac:dyDescent="0.25">
      <c r="B71" s="54" t="s">
        <v>396</v>
      </c>
      <c r="C71" s="13"/>
      <c r="D71" s="15"/>
      <c r="E71" s="15"/>
      <c r="F71" s="15"/>
      <c r="G71" s="85">
        <f t="shared" si="1"/>
        <v>0</v>
      </c>
      <c r="H71" s="82"/>
      <c r="I71" s="97"/>
      <c r="J71" s="68"/>
      <c r="K71" s="42"/>
    </row>
    <row r="72" spans="1:11" ht="15.75" x14ac:dyDescent="0.25">
      <c r="B72" s="54" t="s">
        <v>397</v>
      </c>
      <c r="C72" s="13"/>
      <c r="D72" s="15"/>
      <c r="E72" s="15"/>
      <c r="F72" s="15"/>
      <c r="G72" s="85">
        <f t="shared" si="1"/>
        <v>0</v>
      </c>
      <c r="H72" s="82"/>
      <c r="I72" s="97"/>
      <c r="J72" s="68"/>
      <c r="K72" s="42"/>
    </row>
    <row r="73" spans="1:11" ht="15.75" x14ac:dyDescent="0.25">
      <c r="B73" s="54" t="s">
        <v>398</v>
      </c>
      <c r="C73" s="13"/>
      <c r="D73" s="15"/>
      <c r="E73" s="15"/>
      <c r="F73" s="15"/>
      <c r="G73" s="85">
        <f t="shared" si="1"/>
        <v>0</v>
      </c>
      <c r="H73" s="82"/>
      <c r="I73" s="97"/>
      <c r="J73" s="68"/>
      <c r="K73" s="42"/>
    </row>
    <row r="74" spans="1:11" ht="15.75" x14ac:dyDescent="0.25">
      <c r="B74" s="54" t="s">
        <v>399</v>
      </c>
      <c r="C74" s="38"/>
      <c r="D74" s="16"/>
      <c r="E74" s="16"/>
      <c r="F74" s="16"/>
      <c r="G74" s="85">
        <f t="shared" si="1"/>
        <v>0</v>
      </c>
      <c r="H74" s="83"/>
      <c r="I74" s="98"/>
      <c r="J74" s="69"/>
      <c r="K74" s="42"/>
    </row>
    <row r="75" spans="1:11" ht="15.75" x14ac:dyDescent="0.25">
      <c r="B75" s="54" t="s">
        <v>400</v>
      </c>
      <c r="C75" s="38"/>
      <c r="D75" s="16"/>
      <c r="E75" s="16"/>
      <c r="F75" s="16"/>
      <c r="G75" s="85">
        <f t="shared" si="1"/>
        <v>0</v>
      </c>
      <c r="H75" s="83"/>
      <c r="I75" s="98"/>
      <c r="J75" s="69"/>
      <c r="K75" s="42"/>
    </row>
    <row r="76" spans="1:11" ht="15.75" x14ac:dyDescent="0.25">
      <c r="C76" s="55" t="s">
        <v>502</v>
      </c>
      <c r="D76" s="18">
        <f>SUM(D68:D75)</f>
        <v>91307.794764422899</v>
      </c>
      <c r="E76" s="18">
        <f>SUM(E68:E75)</f>
        <v>0</v>
      </c>
      <c r="F76" s="18">
        <f>SUM(F68:F75)</f>
        <v>0</v>
      </c>
      <c r="G76" s="18">
        <f>SUM(G68:G75)</f>
        <v>91307.794764422899</v>
      </c>
      <c r="H76" s="71">
        <f>(H68*G68)+(H69*G69)+(H70*G70)+(H71*G71)+(H72*G72)+(H73*G73)+(H74*G74)+(H75*G75)</f>
        <v>27122.301039382844</v>
      </c>
      <c r="I76" s="71">
        <f>SUM(I68:I75)</f>
        <v>48664.898350684933</v>
      </c>
      <c r="J76" s="69"/>
      <c r="K76" s="44"/>
    </row>
    <row r="77" spans="1:11" ht="15.75" x14ac:dyDescent="0.25">
      <c r="B77" s="53" t="s">
        <v>401</v>
      </c>
      <c r="C77" s="302" t="s">
        <v>567</v>
      </c>
      <c r="D77" s="302"/>
      <c r="E77" s="302"/>
      <c r="F77" s="302"/>
      <c r="G77" s="302"/>
      <c r="H77" s="302"/>
      <c r="I77" s="303"/>
      <c r="J77" s="302"/>
      <c r="K77" s="41"/>
    </row>
    <row r="78" spans="1:11" ht="66" x14ac:dyDescent="0.25">
      <c r="B78" s="54" t="s">
        <v>402</v>
      </c>
      <c r="C78" s="114" t="s">
        <v>568</v>
      </c>
      <c r="D78" s="15">
        <v>1424.6575342465753</v>
      </c>
      <c r="E78" s="15"/>
      <c r="F78" s="15"/>
      <c r="G78" s="85">
        <v>1424.6575342465753</v>
      </c>
      <c r="H78" s="82">
        <v>0.5</v>
      </c>
      <c r="I78" s="97"/>
      <c r="J78" s="68"/>
      <c r="K78" s="42"/>
    </row>
    <row r="79" spans="1:11" ht="99" x14ac:dyDescent="0.25">
      <c r="B79" s="54" t="s">
        <v>403</v>
      </c>
      <c r="C79" s="114" t="s">
        <v>569</v>
      </c>
      <c r="D79" s="15">
        <v>11399.625385056319</v>
      </c>
      <c r="E79" s="15"/>
      <c r="F79" s="15"/>
      <c r="G79" s="85">
        <v>11399.625385056319</v>
      </c>
      <c r="H79" s="82">
        <v>0.5</v>
      </c>
      <c r="I79" s="97"/>
      <c r="J79" s="68"/>
      <c r="K79" s="42"/>
    </row>
    <row r="80" spans="1:11" ht="15.75" x14ac:dyDescent="0.25">
      <c r="B80" s="54" t="s">
        <v>404</v>
      </c>
      <c r="C80" s="13"/>
      <c r="D80" s="15"/>
      <c r="E80" s="15"/>
      <c r="F80" s="15"/>
      <c r="G80" s="85">
        <f t="shared" ref="G80:G85" si="2">SUM(D80:F80)</f>
        <v>0</v>
      </c>
      <c r="H80" s="82"/>
      <c r="I80" s="97"/>
      <c r="J80" s="68"/>
      <c r="K80" s="42"/>
    </row>
    <row r="81" spans="1:11" ht="15.75" x14ac:dyDescent="0.25">
      <c r="A81" s="30"/>
      <c r="B81" s="54" t="s">
        <v>405</v>
      </c>
      <c r="C81" s="13"/>
      <c r="D81" s="15"/>
      <c r="E81" s="15"/>
      <c r="F81" s="15"/>
      <c r="G81" s="85">
        <f t="shared" si="2"/>
        <v>0</v>
      </c>
      <c r="H81" s="82"/>
      <c r="I81" s="97"/>
      <c r="J81" s="68"/>
      <c r="K81" s="42"/>
    </row>
    <row r="82" spans="1:11" s="30" customFormat="1" ht="15.75" x14ac:dyDescent="0.25">
      <c r="A82" s="29"/>
      <c r="B82" s="54" t="s">
        <v>406</v>
      </c>
      <c r="C82" s="13"/>
      <c r="D82" s="15"/>
      <c r="E82" s="15"/>
      <c r="F82" s="15"/>
      <c r="G82" s="85">
        <f t="shared" si="2"/>
        <v>0</v>
      </c>
      <c r="H82" s="82"/>
      <c r="I82" s="97"/>
      <c r="J82" s="68"/>
      <c r="K82" s="42"/>
    </row>
    <row r="83" spans="1:11" ht="15.75" x14ac:dyDescent="0.25">
      <c r="B83" s="54" t="s">
        <v>407</v>
      </c>
      <c r="C83" s="13"/>
      <c r="D83" s="15"/>
      <c r="E83" s="15"/>
      <c r="F83" s="15"/>
      <c r="G83" s="85">
        <f t="shared" si="2"/>
        <v>0</v>
      </c>
      <c r="H83" s="82"/>
      <c r="I83" s="97"/>
      <c r="J83" s="68"/>
      <c r="K83" s="42"/>
    </row>
    <row r="84" spans="1:11" ht="15.75" x14ac:dyDescent="0.25">
      <c r="B84" s="54" t="s">
        <v>408</v>
      </c>
      <c r="C84" s="38"/>
      <c r="D84" s="16"/>
      <c r="E84" s="16"/>
      <c r="F84" s="16"/>
      <c r="G84" s="85">
        <f t="shared" si="2"/>
        <v>0</v>
      </c>
      <c r="H84" s="83"/>
      <c r="I84" s="98"/>
      <c r="J84" s="69"/>
      <c r="K84" s="42"/>
    </row>
    <row r="85" spans="1:11" ht="15.75" x14ac:dyDescent="0.25">
      <c r="B85" s="54" t="s">
        <v>409</v>
      </c>
      <c r="C85" s="38"/>
      <c r="D85" s="16"/>
      <c r="E85" s="16"/>
      <c r="F85" s="16"/>
      <c r="G85" s="85">
        <f t="shared" si="2"/>
        <v>0</v>
      </c>
      <c r="H85" s="83"/>
      <c r="I85" s="98"/>
      <c r="J85" s="69"/>
      <c r="K85" s="42"/>
    </row>
    <row r="86" spans="1:11" ht="15.75" x14ac:dyDescent="0.25">
      <c r="C86" s="55" t="s">
        <v>502</v>
      </c>
      <c r="D86" s="18">
        <f>SUM(D78:D85)</f>
        <v>12824.282919302894</v>
      </c>
      <c r="E86" s="18">
        <f>SUM(E78:E85)</f>
        <v>0</v>
      </c>
      <c r="F86" s="18">
        <f>SUM(F78:F85)</f>
        <v>0</v>
      </c>
      <c r="G86" s="18">
        <f>SUM(G78:G85)</f>
        <v>12824.282919302894</v>
      </c>
      <c r="H86" s="71">
        <f>(H78*G78)+(H79*G79)+(H80*G80)+(H81*G81)+(H82*G82)+(H83*G83)+(H84*G84)+(H85*G85)</f>
        <v>6412.1414596514469</v>
      </c>
      <c r="I86" s="71">
        <f>SUM(I78:I85)</f>
        <v>0</v>
      </c>
      <c r="J86" s="69"/>
      <c r="K86" s="44"/>
    </row>
    <row r="87" spans="1:11" ht="15.75" x14ac:dyDescent="0.25">
      <c r="B87" s="53" t="s">
        <v>410</v>
      </c>
      <c r="C87" s="278"/>
      <c r="D87" s="278"/>
      <c r="E87" s="278"/>
      <c r="F87" s="278"/>
      <c r="G87" s="278"/>
      <c r="H87" s="278"/>
      <c r="I87" s="279"/>
      <c r="J87" s="278"/>
      <c r="K87" s="41"/>
    </row>
    <row r="88" spans="1:11" ht="15.75" x14ac:dyDescent="0.25">
      <c r="B88" s="54" t="s">
        <v>411</v>
      </c>
      <c r="C88" s="13"/>
      <c r="D88" s="15"/>
      <c r="E88" s="15"/>
      <c r="F88" s="15"/>
      <c r="G88" s="85">
        <f>SUM(D88:F88)</f>
        <v>0</v>
      </c>
      <c r="H88" s="82"/>
      <c r="I88" s="97"/>
      <c r="J88" s="68"/>
      <c r="K88" s="42"/>
    </row>
    <row r="89" spans="1:11" ht="15.75" x14ac:dyDescent="0.25">
      <c r="B89" s="54" t="s">
        <v>412</v>
      </c>
      <c r="C89" s="13"/>
      <c r="D89" s="15"/>
      <c r="E89" s="15"/>
      <c r="F89" s="15"/>
      <c r="G89" s="85">
        <f t="shared" ref="G89:G95" si="3">SUM(D89:F89)</f>
        <v>0</v>
      </c>
      <c r="H89" s="82"/>
      <c r="I89" s="97"/>
      <c r="J89" s="68"/>
      <c r="K89" s="42"/>
    </row>
    <row r="90" spans="1:11" ht="15.75" x14ac:dyDescent="0.25">
      <c r="B90" s="54" t="s">
        <v>413</v>
      </c>
      <c r="C90" s="13"/>
      <c r="D90" s="15"/>
      <c r="E90" s="15"/>
      <c r="F90" s="15"/>
      <c r="G90" s="85">
        <f t="shared" si="3"/>
        <v>0</v>
      </c>
      <c r="H90" s="82"/>
      <c r="I90" s="97"/>
      <c r="J90" s="68"/>
      <c r="K90" s="42"/>
    </row>
    <row r="91" spans="1:11" ht="15.75" x14ac:dyDescent="0.25">
      <c r="B91" s="54" t="s">
        <v>414</v>
      </c>
      <c r="C91" s="13"/>
      <c r="D91" s="15"/>
      <c r="E91" s="15"/>
      <c r="F91" s="15"/>
      <c r="G91" s="85">
        <f t="shared" si="3"/>
        <v>0</v>
      </c>
      <c r="H91" s="82"/>
      <c r="I91" s="97"/>
      <c r="J91" s="68"/>
      <c r="K91" s="42"/>
    </row>
    <row r="92" spans="1:11" ht="15.75" x14ac:dyDescent="0.25">
      <c r="B92" s="54" t="s">
        <v>415</v>
      </c>
      <c r="C92" s="13"/>
      <c r="D92" s="15"/>
      <c r="E92" s="15"/>
      <c r="F92" s="15"/>
      <c r="G92" s="85">
        <f t="shared" si="3"/>
        <v>0</v>
      </c>
      <c r="H92" s="82"/>
      <c r="I92" s="97"/>
      <c r="J92" s="68"/>
      <c r="K92" s="42"/>
    </row>
    <row r="93" spans="1:11" ht="15.75" x14ac:dyDescent="0.25">
      <c r="B93" s="54" t="s">
        <v>416</v>
      </c>
      <c r="C93" s="13"/>
      <c r="D93" s="15"/>
      <c r="E93" s="15"/>
      <c r="F93" s="15"/>
      <c r="G93" s="85">
        <f t="shared" si="3"/>
        <v>0</v>
      </c>
      <c r="H93" s="82"/>
      <c r="I93" s="97"/>
      <c r="J93" s="68"/>
      <c r="K93" s="42"/>
    </row>
    <row r="94" spans="1:11" ht="15.75" x14ac:dyDescent="0.25">
      <c r="B94" s="54" t="s">
        <v>417</v>
      </c>
      <c r="C94" s="38"/>
      <c r="D94" s="16"/>
      <c r="E94" s="16"/>
      <c r="F94" s="16"/>
      <c r="G94" s="85">
        <f t="shared" si="3"/>
        <v>0</v>
      </c>
      <c r="H94" s="83"/>
      <c r="I94" s="98"/>
      <c r="J94" s="69"/>
      <c r="K94" s="42"/>
    </row>
    <row r="95" spans="1:11" ht="15.75" x14ac:dyDescent="0.25">
      <c r="B95" s="54" t="s">
        <v>418</v>
      </c>
      <c r="C95" s="38"/>
      <c r="D95" s="16"/>
      <c r="E95" s="16"/>
      <c r="F95" s="16"/>
      <c r="G95" s="85">
        <f t="shared" si="3"/>
        <v>0</v>
      </c>
      <c r="H95" s="83"/>
      <c r="I95" s="98"/>
      <c r="J95" s="69"/>
      <c r="K95" s="42"/>
    </row>
    <row r="96" spans="1:11" ht="15.75" x14ac:dyDescent="0.25">
      <c r="C96" s="55" t="s">
        <v>502</v>
      </c>
      <c r="D96" s="17">
        <f>SUM(D88:D95)</f>
        <v>0</v>
      </c>
      <c r="E96" s="17">
        <f>SUM(E88:E95)</f>
        <v>0</v>
      </c>
      <c r="F96" s="17">
        <f>SUM(F88:F95)</f>
        <v>0</v>
      </c>
      <c r="G96" s="17">
        <f>SUM(G88:G95)</f>
        <v>0</v>
      </c>
      <c r="H96" s="71">
        <f>(H88*G88)+(H89*G89)+(H90*G90)+(H91*G91)+(H92*G92)+(H93*G93)+(H94*G94)+(H95*G95)</f>
        <v>0</v>
      </c>
      <c r="I96" s="71">
        <f>SUM(I88:I95)</f>
        <v>0</v>
      </c>
      <c r="J96" s="69"/>
      <c r="K96" s="44"/>
    </row>
    <row r="97" spans="2:11" ht="15.75" customHeight="1" x14ac:dyDescent="0.25">
      <c r="B97" s="5"/>
      <c r="C97" s="8"/>
      <c r="D97" s="19"/>
      <c r="E97" s="19"/>
      <c r="F97" s="19"/>
      <c r="G97" s="19"/>
      <c r="H97" s="19"/>
      <c r="I97" s="19"/>
      <c r="J97" s="8"/>
      <c r="K97" s="3"/>
    </row>
    <row r="98" spans="2:11" ht="15.75" x14ac:dyDescent="0.25">
      <c r="B98" s="55" t="s">
        <v>419</v>
      </c>
      <c r="C98" s="312" t="s">
        <v>570</v>
      </c>
      <c r="D98" s="312"/>
      <c r="E98" s="312"/>
      <c r="F98" s="312"/>
      <c r="G98" s="312"/>
      <c r="H98" s="312"/>
      <c r="I98" s="303"/>
      <c r="J98" s="312"/>
      <c r="K98" s="14"/>
    </row>
    <row r="99" spans="2:11" ht="15.75" x14ac:dyDescent="0.25">
      <c r="B99" s="53" t="s">
        <v>420</v>
      </c>
      <c r="C99" s="302" t="s">
        <v>571</v>
      </c>
      <c r="D99" s="302"/>
      <c r="E99" s="302"/>
      <c r="F99" s="302"/>
      <c r="G99" s="302"/>
      <c r="H99" s="302"/>
      <c r="I99" s="303"/>
      <c r="J99" s="302"/>
      <c r="K99" s="41"/>
    </row>
    <row r="100" spans="2:11" ht="50.25" customHeight="1" x14ac:dyDescent="0.25">
      <c r="B100" s="54" t="s">
        <v>421</v>
      </c>
      <c r="C100" s="114" t="s">
        <v>572</v>
      </c>
      <c r="D100" s="15">
        <v>3893.1506849315065</v>
      </c>
      <c r="E100" s="15"/>
      <c r="F100" s="15"/>
      <c r="G100" s="85">
        <v>3893.1506849315065</v>
      </c>
      <c r="H100" s="82">
        <v>0.2</v>
      </c>
      <c r="I100" s="97">
        <v>1315.0684931506848</v>
      </c>
      <c r="J100" s="68"/>
      <c r="K100" s="42"/>
    </row>
    <row r="101" spans="2:11" ht="49.5" x14ac:dyDescent="0.25">
      <c r="B101" s="54" t="s">
        <v>422</v>
      </c>
      <c r="C101" s="114" t="s">
        <v>573</v>
      </c>
      <c r="D101" s="15">
        <v>7175.1852564145238</v>
      </c>
      <c r="E101" s="15"/>
      <c r="F101" s="15"/>
      <c r="G101" s="85">
        <v>7175.1852564145238</v>
      </c>
      <c r="H101" s="82">
        <v>0.32</v>
      </c>
      <c r="I101" s="97">
        <v>4134.7945205479455</v>
      </c>
      <c r="J101" s="68"/>
      <c r="K101" s="42"/>
    </row>
    <row r="102" spans="2:11" ht="15.75" x14ac:dyDescent="0.25">
      <c r="B102" s="54" t="s">
        <v>423</v>
      </c>
      <c r="C102" s="13"/>
      <c r="D102" s="15"/>
      <c r="E102" s="15"/>
      <c r="F102" s="15"/>
      <c r="G102" s="85">
        <f t="shared" ref="G102:G107" si="4">SUM(D102:F102)</f>
        <v>0</v>
      </c>
      <c r="H102" s="82"/>
      <c r="I102" s="97"/>
      <c r="J102" s="68"/>
      <c r="K102" s="42"/>
    </row>
    <row r="103" spans="2:11" ht="15.75" x14ac:dyDescent="0.25">
      <c r="B103" s="54" t="s">
        <v>424</v>
      </c>
      <c r="C103" s="13"/>
      <c r="D103" s="15"/>
      <c r="E103" s="15"/>
      <c r="F103" s="15"/>
      <c r="G103" s="85">
        <f t="shared" si="4"/>
        <v>0</v>
      </c>
      <c r="H103" s="82"/>
      <c r="I103" s="97"/>
      <c r="J103" s="68"/>
      <c r="K103" s="42"/>
    </row>
    <row r="104" spans="2:11" ht="15.75" x14ac:dyDescent="0.25">
      <c r="B104" s="54" t="s">
        <v>425</v>
      </c>
      <c r="C104" s="13"/>
      <c r="D104" s="15"/>
      <c r="E104" s="15"/>
      <c r="F104" s="15"/>
      <c r="G104" s="85">
        <f t="shared" si="4"/>
        <v>0</v>
      </c>
      <c r="H104" s="82"/>
      <c r="I104" s="97"/>
      <c r="J104" s="68"/>
      <c r="K104" s="42"/>
    </row>
    <row r="105" spans="2:11" ht="15.75" x14ac:dyDescent="0.25">
      <c r="B105" s="54" t="s">
        <v>426</v>
      </c>
      <c r="C105" s="13"/>
      <c r="D105" s="15"/>
      <c r="E105" s="15"/>
      <c r="F105" s="15"/>
      <c r="G105" s="85">
        <f t="shared" si="4"/>
        <v>0</v>
      </c>
      <c r="H105" s="82"/>
      <c r="I105" s="97"/>
      <c r="J105" s="68"/>
      <c r="K105" s="42"/>
    </row>
    <row r="106" spans="2:11" ht="15.75" x14ac:dyDescent="0.25">
      <c r="B106" s="54" t="s">
        <v>427</v>
      </c>
      <c r="C106" s="38"/>
      <c r="D106" s="16"/>
      <c r="E106" s="16"/>
      <c r="F106" s="16"/>
      <c r="G106" s="85">
        <f t="shared" si="4"/>
        <v>0</v>
      </c>
      <c r="H106" s="83"/>
      <c r="I106" s="98"/>
      <c r="J106" s="69"/>
      <c r="K106" s="42"/>
    </row>
    <row r="107" spans="2:11" ht="15.75" x14ac:dyDescent="0.25">
      <c r="B107" s="54" t="s">
        <v>428</v>
      </c>
      <c r="C107" s="38"/>
      <c r="D107" s="16"/>
      <c r="E107" s="16"/>
      <c r="F107" s="16"/>
      <c r="G107" s="85">
        <f t="shared" si="4"/>
        <v>0</v>
      </c>
      <c r="H107" s="83"/>
      <c r="I107" s="98"/>
      <c r="J107" s="69"/>
      <c r="K107" s="42"/>
    </row>
    <row r="108" spans="2:11" ht="15.75" x14ac:dyDescent="0.25">
      <c r="C108" s="55" t="s">
        <v>502</v>
      </c>
      <c r="D108" s="17">
        <f>SUM(D100:D107)</f>
        <v>11068.335941346031</v>
      </c>
      <c r="E108" s="17">
        <f>SUM(E100:E107)</f>
        <v>0</v>
      </c>
      <c r="F108" s="17">
        <f>SUM(F100:F107)</f>
        <v>0</v>
      </c>
      <c r="G108" s="18">
        <f>SUM(G100:G107)</f>
        <v>11068.335941346031</v>
      </c>
      <c r="H108" s="71">
        <f>(H100*G100)+(H101*G101)+(H102*G102)+(H103*G103)+(H104*G104)+(H105*G105)+(H106*G106)+(H107*G107)</f>
        <v>3074.6894190389489</v>
      </c>
      <c r="I108" s="71">
        <f>SUM(I100:I107)</f>
        <v>5449.8630136986303</v>
      </c>
      <c r="J108" s="69"/>
      <c r="K108" s="44"/>
    </row>
    <row r="109" spans="2:11" ht="15.75" x14ac:dyDescent="0.25">
      <c r="B109" s="53" t="s">
        <v>429</v>
      </c>
      <c r="C109" s="302" t="s">
        <v>574</v>
      </c>
      <c r="D109" s="302"/>
      <c r="E109" s="302"/>
      <c r="F109" s="302"/>
      <c r="G109" s="302"/>
      <c r="H109" s="302"/>
      <c r="I109" s="303"/>
      <c r="J109" s="302"/>
      <c r="K109" s="41"/>
    </row>
    <row r="110" spans="2:11" ht="36" customHeight="1" x14ac:dyDescent="0.25">
      <c r="B110" s="54" t="s">
        <v>430</v>
      </c>
      <c r="C110" s="114" t="s">
        <v>575</v>
      </c>
      <c r="D110" s="15">
        <v>534.24657534246569</v>
      </c>
      <c r="E110" s="15"/>
      <c r="F110" s="15"/>
      <c r="G110" s="85">
        <v>534.2465753424658</v>
      </c>
      <c r="H110" s="82">
        <v>0.5</v>
      </c>
      <c r="I110" s="97"/>
      <c r="J110" s="68"/>
      <c r="K110" s="42"/>
    </row>
    <row r="111" spans="2:11" ht="49.5" x14ac:dyDescent="0.25">
      <c r="B111" s="54" t="s">
        <v>431</v>
      </c>
      <c r="C111" s="114" t="s">
        <v>576</v>
      </c>
      <c r="D111" s="15">
        <v>534.24657534246569</v>
      </c>
      <c r="E111" s="15"/>
      <c r="F111" s="15"/>
      <c r="G111" s="85">
        <v>534.24657534246569</v>
      </c>
      <c r="H111" s="82">
        <v>0.5</v>
      </c>
      <c r="I111" s="97"/>
      <c r="J111" s="68"/>
      <c r="K111" s="42"/>
    </row>
    <row r="112" spans="2:11" ht="66" x14ac:dyDescent="0.25">
      <c r="B112" s="54" t="s">
        <v>432</v>
      </c>
      <c r="C112" s="114" t="s">
        <v>577</v>
      </c>
      <c r="D112" s="15">
        <v>178.08219178082192</v>
      </c>
      <c r="E112" s="15"/>
      <c r="F112" s="15"/>
      <c r="G112" s="85">
        <v>178.08219178082197</v>
      </c>
      <c r="H112" s="82">
        <v>0.3</v>
      </c>
      <c r="I112" s="97"/>
      <c r="J112" s="68"/>
      <c r="K112" s="42"/>
    </row>
    <row r="113" spans="2:11" ht="33" x14ac:dyDescent="0.25">
      <c r="B113" s="54" t="s">
        <v>433</v>
      </c>
      <c r="C113" s="114" t="s">
        <v>578</v>
      </c>
      <c r="D113" s="15">
        <v>150.6849315068493</v>
      </c>
      <c r="E113" s="15"/>
      <c r="F113" s="15"/>
      <c r="G113" s="85">
        <v>150.68493150684935</v>
      </c>
      <c r="H113" s="82">
        <v>0.3</v>
      </c>
      <c r="I113" s="97"/>
      <c r="J113" s="68"/>
      <c r="K113" s="42"/>
    </row>
    <row r="114" spans="2:11" ht="54.75" customHeight="1" x14ac:dyDescent="0.25">
      <c r="B114" s="54" t="s">
        <v>434</v>
      </c>
      <c r="C114" s="114" t="s">
        <v>579</v>
      </c>
      <c r="D114" s="15">
        <v>356.16438356164383</v>
      </c>
      <c r="E114" s="15"/>
      <c r="F114" s="15"/>
      <c r="G114" s="85">
        <v>356.16438356164383</v>
      </c>
      <c r="H114" s="82">
        <v>0.5</v>
      </c>
      <c r="I114" s="97"/>
      <c r="J114" s="68"/>
      <c r="K114" s="42"/>
    </row>
    <row r="115" spans="2:11" ht="49.5" x14ac:dyDescent="0.25">
      <c r="B115" s="54" t="s">
        <v>435</v>
      </c>
      <c r="C115" s="114" t="s">
        <v>580</v>
      </c>
      <c r="D115" s="15">
        <v>356.16438356164383</v>
      </c>
      <c r="E115" s="15"/>
      <c r="F115" s="15"/>
      <c r="G115" s="85">
        <v>356.16438356164383</v>
      </c>
      <c r="H115" s="82">
        <v>1</v>
      </c>
      <c r="I115" s="97"/>
      <c r="J115" s="68"/>
      <c r="K115" s="42"/>
    </row>
    <row r="116" spans="2:11" ht="33" x14ac:dyDescent="0.25">
      <c r="B116" s="54" t="s">
        <v>436</v>
      </c>
      <c r="C116" s="114" t="s">
        <v>581</v>
      </c>
      <c r="D116" s="16">
        <v>3580.0572240112824</v>
      </c>
      <c r="E116" s="16"/>
      <c r="F116" s="16"/>
      <c r="G116" s="85">
        <v>3580.0572240112824</v>
      </c>
      <c r="H116" s="83">
        <v>0.3</v>
      </c>
      <c r="I116" s="98"/>
      <c r="J116" s="69"/>
      <c r="K116" s="42"/>
    </row>
    <row r="117" spans="2:11" ht="15.75" x14ac:dyDescent="0.25">
      <c r="B117" s="54" t="s">
        <v>437</v>
      </c>
      <c r="C117" s="38"/>
      <c r="D117" s="16"/>
      <c r="E117" s="16"/>
      <c r="F117" s="16"/>
      <c r="G117" s="85"/>
      <c r="H117" s="83"/>
      <c r="I117" s="98"/>
      <c r="J117" s="69"/>
      <c r="K117" s="42"/>
    </row>
    <row r="118" spans="2:11" ht="15.75" x14ac:dyDescent="0.25">
      <c r="C118" s="55" t="s">
        <v>502</v>
      </c>
      <c r="D118" s="18">
        <f>SUM(D110:D117)</f>
        <v>5689.6462651071724</v>
      </c>
      <c r="E118" s="18">
        <f>SUM(E110:E117)</f>
        <v>0</v>
      </c>
      <c r="F118" s="18">
        <f>SUM(F110:F117)</f>
        <v>0</v>
      </c>
      <c r="G118" s="18">
        <f>SUM(G110:G117)</f>
        <v>5689.6462651071724</v>
      </c>
      <c r="H118" s="71">
        <f>(H110*G110)+(H111*G111)+(H112*G112)+(H113*G113)+(H114*G114)+(H115*G115)+(H116*G116)+(H117*G117)</f>
        <v>2241.1404548746177</v>
      </c>
      <c r="I118" s="71">
        <f>SUM(I110:I117)</f>
        <v>0</v>
      </c>
      <c r="J118" s="69"/>
      <c r="K118" s="44"/>
    </row>
    <row r="119" spans="2:11" ht="15.75" x14ac:dyDescent="0.25">
      <c r="B119" s="94" t="s">
        <v>438</v>
      </c>
      <c r="C119" s="302" t="s">
        <v>582</v>
      </c>
      <c r="D119" s="302"/>
      <c r="E119" s="302"/>
      <c r="F119" s="302"/>
      <c r="G119" s="302"/>
      <c r="H119" s="302"/>
      <c r="I119" s="303"/>
      <c r="J119" s="302"/>
      <c r="K119" s="41"/>
    </row>
    <row r="120" spans="2:11" ht="16.5" x14ac:dyDescent="0.25">
      <c r="B120" s="54" t="s">
        <v>439</v>
      </c>
      <c r="C120" s="114" t="s">
        <v>583</v>
      </c>
      <c r="D120" s="15">
        <v>7939.7260273972615</v>
      </c>
      <c r="E120" s="15"/>
      <c r="F120" s="15"/>
      <c r="G120" s="85">
        <v>7939.7260273972615</v>
      </c>
      <c r="H120" s="82">
        <v>0.27</v>
      </c>
      <c r="I120" s="97">
        <v>5123.2876712328771</v>
      </c>
      <c r="J120" s="97"/>
      <c r="K120" s="42"/>
    </row>
    <row r="121" spans="2:11" ht="33" x14ac:dyDescent="0.25">
      <c r="B121" s="54" t="s">
        <v>440</v>
      </c>
      <c r="C121" s="114" t="s">
        <v>584</v>
      </c>
      <c r="D121" s="15">
        <v>1345.2054794520548</v>
      </c>
      <c r="E121" s="15"/>
      <c r="F121" s="15"/>
      <c r="G121" s="85">
        <v>1345.2054794520548</v>
      </c>
      <c r="H121" s="82">
        <v>0.5</v>
      </c>
      <c r="I121" s="97"/>
      <c r="J121" s="68"/>
      <c r="K121" s="42"/>
    </row>
    <row r="122" spans="2:11" ht="33" x14ac:dyDescent="0.25">
      <c r="B122" s="54" t="s">
        <v>441</v>
      </c>
      <c r="C122" s="114" t="s">
        <v>585</v>
      </c>
      <c r="D122" s="15">
        <v>5019.1446760191748</v>
      </c>
      <c r="E122" s="15"/>
      <c r="F122" s="15"/>
      <c r="G122" s="85">
        <v>5019.1446760191748</v>
      </c>
      <c r="H122" s="82">
        <v>0.5</v>
      </c>
      <c r="I122" s="97"/>
      <c r="J122" s="68"/>
      <c r="K122" s="42"/>
    </row>
    <row r="123" spans="2:11" ht="15.75" x14ac:dyDescent="0.25">
      <c r="B123" s="54" t="s">
        <v>442</v>
      </c>
      <c r="C123" s="13"/>
      <c r="D123" s="15"/>
      <c r="E123" s="15"/>
      <c r="F123" s="15"/>
      <c r="G123" s="85">
        <f t="shared" ref="G123:G127" si="5">SUM(D123:F123)</f>
        <v>0</v>
      </c>
      <c r="H123" s="82"/>
      <c r="I123" s="97"/>
      <c r="J123" s="68"/>
      <c r="K123" s="42"/>
    </row>
    <row r="124" spans="2:11" ht="15.75" x14ac:dyDescent="0.25">
      <c r="B124" s="54" t="s">
        <v>443</v>
      </c>
      <c r="C124" s="13"/>
      <c r="D124" s="15"/>
      <c r="E124" s="15"/>
      <c r="F124" s="15"/>
      <c r="G124" s="85">
        <f t="shared" si="5"/>
        <v>0</v>
      </c>
      <c r="H124" s="82"/>
      <c r="I124" s="97"/>
      <c r="J124" s="68"/>
      <c r="K124" s="42"/>
    </row>
    <row r="125" spans="2:11" ht="15.75" x14ac:dyDescent="0.25">
      <c r="B125" s="54" t="s">
        <v>444</v>
      </c>
      <c r="C125" s="13"/>
      <c r="D125" s="15"/>
      <c r="E125" s="15"/>
      <c r="F125" s="15"/>
      <c r="G125" s="85">
        <f t="shared" si="5"/>
        <v>0</v>
      </c>
      <c r="H125" s="82"/>
      <c r="I125" s="97"/>
      <c r="J125" s="68"/>
      <c r="K125" s="42"/>
    </row>
    <row r="126" spans="2:11" ht="15.75" x14ac:dyDescent="0.25">
      <c r="B126" s="54" t="s">
        <v>445</v>
      </c>
      <c r="C126" s="38"/>
      <c r="D126" s="16"/>
      <c r="E126" s="16"/>
      <c r="F126" s="16"/>
      <c r="G126" s="85">
        <f t="shared" si="5"/>
        <v>0</v>
      </c>
      <c r="H126" s="83"/>
      <c r="I126" s="98"/>
      <c r="J126" s="69"/>
      <c r="K126" s="42"/>
    </row>
    <row r="127" spans="2:11" ht="15.75" x14ac:dyDescent="0.25">
      <c r="B127" s="54" t="s">
        <v>446</v>
      </c>
      <c r="C127" s="38"/>
      <c r="D127" s="16"/>
      <c r="E127" s="16"/>
      <c r="F127" s="16"/>
      <c r="G127" s="85">
        <f t="shared" si="5"/>
        <v>0</v>
      </c>
      <c r="H127" s="83"/>
      <c r="I127" s="98"/>
      <c r="J127" s="69"/>
      <c r="K127" s="42"/>
    </row>
    <row r="128" spans="2:11" ht="15.75" x14ac:dyDescent="0.25">
      <c r="C128" s="55" t="s">
        <v>502</v>
      </c>
      <c r="D128" s="18">
        <f>SUM(D120:D127)</f>
        <v>14304.076182868492</v>
      </c>
      <c r="E128" s="18">
        <f>SUM(E120:E127)</f>
        <v>0</v>
      </c>
      <c r="F128" s="18">
        <f>SUM(F120:F127)</f>
        <v>0</v>
      </c>
      <c r="G128" s="18">
        <f>SUM(G120:G127)</f>
        <v>14304.076182868492</v>
      </c>
      <c r="H128" s="71">
        <f>(H120*G120)+(H121*G121)+(H122*G122)+(H123*G123)+(H124*G124)+(H125*G125)+(H126*G126)+(H127*G127)</f>
        <v>5325.9011051328753</v>
      </c>
      <c r="I128" s="71">
        <f>SUM(I120:I127)</f>
        <v>5123.2876712328771</v>
      </c>
      <c r="J128" s="69"/>
      <c r="K128" s="44"/>
    </row>
    <row r="129" spans="2:11" ht="15.75" x14ac:dyDescent="0.25">
      <c r="B129" s="94" t="s">
        <v>447</v>
      </c>
      <c r="C129" s="278"/>
      <c r="D129" s="278"/>
      <c r="E129" s="278"/>
      <c r="F129" s="278"/>
      <c r="G129" s="278"/>
      <c r="H129" s="278"/>
      <c r="I129" s="279"/>
      <c r="J129" s="278"/>
      <c r="K129" s="41"/>
    </row>
    <row r="130" spans="2:11" ht="15.75" x14ac:dyDescent="0.25">
      <c r="B130" s="54" t="s">
        <v>448</v>
      </c>
      <c r="C130" s="13"/>
      <c r="D130" s="15"/>
      <c r="E130" s="15"/>
      <c r="F130" s="15"/>
      <c r="G130" s="85">
        <f>SUM(D130:F130)</f>
        <v>0</v>
      </c>
      <c r="H130" s="82"/>
      <c r="I130" s="97"/>
      <c r="J130" s="68"/>
      <c r="K130" s="42"/>
    </row>
    <row r="131" spans="2:11" ht="15.75" x14ac:dyDescent="0.25">
      <c r="B131" s="54" t="s">
        <v>449</v>
      </c>
      <c r="C131" s="13"/>
      <c r="D131" s="15"/>
      <c r="E131" s="15"/>
      <c r="F131" s="15"/>
      <c r="G131" s="85">
        <f t="shared" ref="G131:G137" si="6">SUM(D131:F131)</f>
        <v>0</v>
      </c>
      <c r="H131" s="82"/>
      <c r="I131" s="97"/>
      <c r="J131" s="68"/>
      <c r="K131" s="42"/>
    </row>
    <row r="132" spans="2:11" ht="15.75" x14ac:dyDescent="0.25">
      <c r="B132" s="54" t="s">
        <v>450</v>
      </c>
      <c r="C132" s="13"/>
      <c r="D132" s="15"/>
      <c r="E132" s="15"/>
      <c r="F132" s="15"/>
      <c r="G132" s="85">
        <f t="shared" si="6"/>
        <v>0</v>
      </c>
      <c r="H132" s="82"/>
      <c r="I132" s="97"/>
      <c r="J132" s="68"/>
      <c r="K132" s="42"/>
    </row>
    <row r="133" spans="2:11" ht="15.75" x14ac:dyDescent="0.25">
      <c r="B133" s="54" t="s">
        <v>451</v>
      </c>
      <c r="C133" s="13"/>
      <c r="D133" s="15"/>
      <c r="E133" s="15"/>
      <c r="F133" s="15"/>
      <c r="G133" s="85">
        <f t="shared" si="6"/>
        <v>0</v>
      </c>
      <c r="H133" s="82"/>
      <c r="I133" s="97"/>
      <c r="J133" s="68"/>
      <c r="K133" s="42"/>
    </row>
    <row r="134" spans="2:11" ht="15.75" x14ac:dyDescent="0.25">
      <c r="B134" s="54" t="s">
        <v>452</v>
      </c>
      <c r="C134" s="13"/>
      <c r="D134" s="15"/>
      <c r="E134" s="15"/>
      <c r="F134" s="15"/>
      <c r="G134" s="85">
        <f t="shared" si="6"/>
        <v>0</v>
      </c>
      <c r="H134" s="82"/>
      <c r="I134" s="97"/>
      <c r="J134" s="68"/>
      <c r="K134" s="42"/>
    </row>
    <row r="135" spans="2:11" ht="15.75" x14ac:dyDescent="0.25">
      <c r="B135" s="54" t="s">
        <v>453</v>
      </c>
      <c r="C135" s="13"/>
      <c r="D135" s="15"/>
      <c r="E135" s="15"/>
      <c r="F135" s="15"/>
      <c r="G135" s="85">
        <f t="shared" si="6"/>
        <v>0</v>
      </c>
      <c r="H135" s="82"/>
      <c r="I135" s="97"/>
      <c r="J135" s="68"/>
      <c r="K135" s="42"/>
    </row>
    <row r="136" spans="2:11" ht="15.75" x14ac:dyDescent="0.25">
      <c r="B136" s="54" t="s">
        <v>454</v>
      </c>
      <c r="C136" s="38"/>
      <c r="D136" s="16"/>
      <c r="E136" s="16"/>
      <c r="F136" s="16"/>
      <c r="G136" s="85">
        <f t="shared" si="6"/>
        <v>0</v>
      </c>
      <c r="H136" s="83"/>
      <c r="I136" s="98"/>
      <c r="J136" s="69"/>
      <c r="K136" s="42"/>
    </row>
    <row r="137" spans="2:11" ht="15.75" x14ac:dyDescent="0.25">
      <c r="B137" s="54" t="s">
        <v>455</v>
      </c>
      <c r="C137" s="38"/>
      <c r="D137" s="16"/>
      <c r="E137" s="16"/>
      <c r="F137" s="16"/>
      <c r="G137" s="85">
        <f t="shared" si="6"/>
        <v>0</v>
      </c>
      <c r="H137" s="83"/>
      <c r="I137" s="98"/>
      <c r="J137" s="69"/>
      <c r="K137" s="42"/>
    </row>
    <row r="138" spans="2:11" ht="15.75" x14ac:dyDescent="0.25">
      <c r="C138" s="55" t="s">
        <v>502</v>
      </c>
      <c r="D138" s="17">
        <f>SUM(D130:D137)</f>
        <v>0</v>
      </c>
      <c r="E138" s="17">
        <f>SUM(E130:E137)</f>
        <v>0</v>
      </c>
      <c r="F138" s="17">
        <f>SUM(F130:F137)</f>
        <v>0</v>
      </c>
      <c r="G138" s="17">
        <f>SUM(G130:G137)</f>
        <v>0</v>
      </c>
      <c r="H138" s="71">
        <f>(H130*G130)+(H131*G131)+(H132*G132)+(H133*G133)+(H134*G134)+(H135*G135)+(H136*G136)+(H137*G137)</f>
        <v>0</v>
      </c>
      <c r="I138" s="71">
        <f>SUM(I130:I137)</f>
        <v>0</v>
      </c>
      <c r="J138" s="69"/>
      <c r="K138" s="44"/>
    </row>
    <row r="139" spans="2:11" ht="15.75" customHeight="1" x14ac:dyDescent="0.25">
      <c r="B139" s="5"/>
      <c r="C139" s="8"/>
      <c r="D139" s="19"/>
      <c r="E139" s="19"/>
      <c r="F139" s="19"/>
      <c r="G139" s="19"/>
      <c r="H139" s="19"/>
      <c r="I139" s="19"/>
      <c r="J139" s="45"/>
      <c r="K139" s="3"/>
    </row>
    <row r="140" spans="2:11" ht="15.75" x14ac:dyDescent="0.25">
      <c r="B140" s="55" t="s">
        <v>456</v>
      </c>
      <c r="C140" s="312"/>
      <c r="D140" s="312"/>
      <c r="E140" s="312"/>
      <c r="F140" s="312"/>
      <c r="G140" s="312"/>
      <c r="H140" s="312"/>
      <c r="I140" s="303"/>
      <c r="J140" s="312"/>
      <c r="K140" s="14"/>
    </row>
    <row r="141" spans="2:11" ht="15.75" x14ac:dyDescent="0.25">
      <c r="B141" s="53" t="s">
        <v>457</v>
      </c>
      <c r="C141" s="278"/>
      <c r="D141" s="278"/>
      <c r="E141" s="278"/>
      <c r="F141" s="278"/>
      <c r="G141" s="278"/>
      <c r="H141" s="278"/>
      <c r="I141" s="279"/>
      <c r="J141" s="278"/>
      <c r="K141" s="41"/>
    </row>
    <row r="142" spans="2:11" ht="15.75" x14ac:dyDescent="0.25">
      <c r="B142" s="54" t="s">
        <v>458</v>
      </c>
      <c r="C142" s="13"/>
      <c r="D142" s="15"/>
      <c r="E142" s="15"/>
      <c r="F142" s="15"/>
      <c r="G142" s="85">
        <f>SUM(D142:F142)</f>
        <v>0</v>
      </c>
      <c r="H142" s="82"/>
      <c r="I142" s="97"/>
      <c r="J142" s="68"/>
      <c r="K142" s="42"/>
    </row>
    <row r="143" spans="2:11" ht="15.75" x14ac:dyDescent="0.25">
      <c r="B143" s="54" t="s">
        <v>459</v>
      </c>
      <c r="C143" s="13"/>
      <c r="D143" s="15"/>
      <c r="E143" s="15"/>
      <c r="F143" s="15"/>
      <c r="G143" s="85">
        <f t="shared" ref="G143:G149" si="7">SUM(D143:F143)</f>
        <v>0</v>
      </c>
      <c r="H143" s="82"/>
      <c r="I143" s="97"/>
      <c r="J143" s="68"/>
      <c r="K143" s="42"/>
    </row>
    <row r="144" spans="2:11" ht="15.75" x14ac:dyDescent="0.25">
      <c r="B144" s="54" t="s">
        <v>460</v>
      </c>
      <c r="C144" s="13"/>
      <c r="D144" s="15"/>
      <c r="E144" s="15"/>
      <c r="F144" s="15"/>
      <c r="G144" s="85">
        <f t="shared" si="7"/>
        <v>0</v>
      </c>
      <c r="H144" s="82"/>
      <c r="I144" s="97"/>
      <c r="J144" s="68"/>
      <c r="K144" s="42"/>
    </row>
    <row r="145" spans="2:11" ht="15.75" x14ac:dyDescent="0.25">
      <c r="B145" s="54" t="s">
        <v>461</v>
      </c>
      <c r="C145" s="13"/>
      <c r="D145" s="15"/>
      <c r="E145" s="15"/>
      <c r="F145" s="15"/>
      <c r="G145" s="85">
        <f t="shared" si="7"/>
        <v>0</v>
      </c>
      <c r="H145" s="82"/>
      <c r="I145" s="97"/>
      <c r="J145" s="68"/>
      <c r="K145" s="42"/>
    </row>
    <row r="146" spans="2:11" ht="15.75" x14ac:dyDescent="0.25">
      <c r="B146" s="54" t="s">
        <v>462</v>
      </c>
      <c r="C146" s="13"/>
      <c r="D146" s="15"/>
      <c r="E146" s="15"/>
      <c r="F146" s="15"/>
      <c r="G146" s="85">
        <f t="shared" si="7"/>
        <v>0</v>
      </c>
      <c r="H146" s="82"/>
      <c r="I146" s="97"/>
      <c r="J146" s="68"/>
      <c r="K146" s="42"/>
    </row>
    <row r="147" spans="2:11" ht="15.75" x14ac:dyDescent="0.25">
      <c r="B147" s="54" t="s">
        <v>463</v>
      </c>
      <c r="C147" s="13"/>
      <c r="D147" s="15"/>
      <c r="E147" s="15"/>
      <c r="F147" s="15"/>
      <c r="G147" s="85">
        <f t="shared" si="7"/>
        <v>0</v>
      </c>
      <c r="H147" s="82"/>
      <c r="I147" s="97"/>
      <c r="J147" s="68"/>
      <c r="K147" s="42"/>
    </row>
    <row r="148" spans="2:11" ht="15.75" x14ac:dyDescent="0.25">
      <c r="B148" s="54" t="s">
        <v>464</v>
      </c>
      <c r="C148" s="38"/>
      <c r="D148" s="16"/>
      <c r="E148" s="16"/>
      <c r="F148" s="16"/>
      <c r="G148" s="85">
        <f t="shared" si="7"/>
        <v>0</v>
      </c>
      <c r="H148" s="83"/>
      <c r="I148" s="98"/>
      <c r="J148" s="69"/>
      <c r="K148" s="42"/>
    </row>
    <row r="149" spans="2:11" ht="15.75" x14ac:dyDescent="0.25">
      <c r="B149" s="54" t="s">
        <v>465</v>
      </c>
      <c r="C149" s="38"/>
      <c r="D149" s="16"/>
      <c r="E149" s="16"/>
      <c r="F149" s="16"/>
      <c r="G149" s="85">
        <f t="shared" si="7"/>
        <v>0</v>
      </c>
      <c r="H149" s="83"/>
      <c r="I149" s="98"/>
      <c r="J149" s="69"/>
      <c r="K149" s="42"/>
    </row>
    <row r="150" spans="2:11" ht="15.75" x14ac:dyDescent="0.25">
      <c r="C150" s="55" t="s">
        <v>502</v>
      </c>
      <c r="D150" s="17">
        <f>SUM(D142:D149)</f>
        <v>0</v>
      </c>
      <c r="E150" s="17">
        <f>SUM(E142:E149)</f>
        <v>0</v>
      </c>
      <c r="F150" s="17">
        <f>SUM(F142:F149)</f>
        <v>0</v>
      </c>
      <c r="G150" s="18">
        <f>SUM(G142:G149)</f>
        <v>0</v>
      </c>
      <c r="H150" s="71">
        <f>(H142*G142)+(H143*G143)+(H144*G144)+(H145*G145)+(H146*G146)+(H147*G147)+(H148*G148)+(H149*G149)</f>
        <v>0</v>
      </c>
      <c r="I150" s="71">
        <f>SUM(I142:I149)</f>
        <v>0</v>
      </c>
      <c r="J150" s="69"/>
      <c r="K150" s="44"/>
    </row>
    <row r="151" spans="2:11" ht="15.75" x14ac:dyDescent="0.25">
      <c r="B151" s="53" t="s">
        <v>466</v>
      </c>
      <c r="C151" s="278"/>
      <c r="D151" s="278"/>
      <c r="E151" s="278"/>
      <c r="F151" s="278"/>
      <c r="G151" s="278"/>
      <c r="H151" s="278"/>
      <c r="I151" s="279"/>
      <c r="J151" s="278"/>
      <c r="K151" s="41"/>
    </row>
    <row r="152" spans="2:11" ht="15.75" x14ac:dyDescent="0.25">
      <c r="B152" s="54" t="s">
        <v>467</v>
      </c>
      <c r="C152" s="13"/>
      <c r="D152" s="15"/>
      <c r="E152" s="15"/>
      <c r="F152" s="15"/>
      <c r="G152" s="85">
        <f>SUM(D152:F152)</f>
        <v>0</v>
      </c>
      <c r="H152" s="82"/>
      <c r="I152" s="97"/>
      <c r="J152" s="68"/>
      <c r="K152" s="42"/>
    </row>
    <row r="153" spans="2:11" ht="15.75" x14ac:dyDescent="0.25">
      <c r="B153" s="54" t="s">
        <v>468</v>
      </c>
      <c r="C153" s="13"/>
      <c r="D153" s="15"/>
      <c r="E153" s="15"/>
      <c r="F153" s="15"/>
      <c r="G153" s="85">
        <f t="shared" ref="G153:G159" si="8">SUM(D153:F153)</f>
        <v>0</v>
      </c>
      <c r="H153" s="82"/>
      <c r="I153" s="97"/>
      <c r="J153" s="68"/>
      <c r="K153" s="42"/>
    </row>
    <row r="154" spans="2:11" ht="15.75" x14ac:dyDescent="0.25">
      <c r="B154" s="54" t="s">
        <v>469</v>
      </c>
      <c r="C154" s="13"/>
      <c r="D154" s="15"/>
      <c r="E154" s="15"/>
      <c r="F154" s="15"/>
      <c r="G154" s="85">
        <f t="shared" si="8"/>
        <v>0</v>
      </c>
      <c r="H154" s="82"/>
      <c r="I154" s="97"/>
      <c r="J154" s="68"/>
      <c r="K154" s="42"/>
    </row>
    <row r="155" spans="2:11" ht="15.75" x14ac:dyDescent="0.25">
      <c r="B155" s="54" t="s">
        <v>470</v>
      </c>
      <c r="C155" s="13"/>
      <c r="D155" s="15"/>
      <c r="E155" s="15"/>
      <c r="F155" s="15"/>
      <c r="G155" s="85">
        <f t="shared" si="8"/>
        <v>0</v>
      </c>
      <c r="H155" s="82"/>
      <c r="I155" s="97"/>
      <c r="J155" s="68"/>
      <c r="K155" s="42"/>
    </row>
    <row r="156" spans="2:11" ht="15.75" x14ac:dyDescent="0.25">
      <c r="B156" s="54" t="s">
        <v>471</v>
      </c>
      <c r="C156" s="13"/>
      <c r="D156" s="15"/>
      <c r="E156" s="15"/>
      <c r="F156" s="15"/>
      <c r="G156" s="85">
        <f t="shared" si="8"/>
        <v>0</v>
      </c>
      <c r="H156" s="82"/>
      <c r="I156" s="97"/>
      <c r="J156" s="68"/>
      <c r="K156" s="42"/>
    </row>
    <row r="157" spans="2:11" ht="15.75" x14ac:dyDescent="0.25">
      <c r="B157" s="54" t="s">
        <v>472</v>
      </c>
      <c r="C157" s="13"/>
      <c r="D157" s="15"/>
      <c r="E157" s="15"/>
      <c r="F157" s="15"/>
      <c r="G157" s="85">
        <f t="shared" si="8"/>
        <v>0</v>
      </c>
      <c r="H157" s="82"/>
      <c r="I157" s="97"/>
      <c r="J157" s="68"/>
      <c r="K157" s="42"/>
    </row>
    <row r="158" spans="2:11" ht="15.75" x14ac:dyDescent="0.25">
      <c r="B158" s="54" t="s">
        <v>473</v>
      </c>
      <c r="C158" s="38"/>
      <c r="D158" s="16"/>
      <c r="E158" s="16"/>
      <c r="F158" s="16"/>
      <c r="G158" s="85">
        <f t="shared" si="8"/>
        <v>0</v>
      </c>
      <c r="H158" s="83"/>
      <c r="I158" s="98"/>
      <c r="J158" s="69"/>
      <c r="K158" s="42"/>
    </row>
    <row r="159" spans="2:11" ht="15.75" x14ac:dyDescent="0.25">
      <c r="B159" s="54" t="s">
        <v>474</v>
      </c>
      <c r="C159" s="38"/>
      <c r="D159" s="16"/>
      <c r="E159" s="16"/>
      <c r="F159" s="16"/>
      <c r="G159" s="85">
        <f t="shared" si="8"/>
        <v>0</v>
      </c>
      <c r="H159" s="83"/>
      <c r="I159" s="98"/>
      <c r="J159" s="69"/>
      <c r="K159" s="42"/>
    </row>
    <row r="160" spans="2:11" ht="15.75" x14ac:dyDescent="0.25">
      <c r="C160" s="55" t="s">
        <v>502</v>
      </c>
      <c r="D160" s="18">
        <f>SUM(D152:D159)</f>
        <v>0</v>
      </c>
      <c r="E160" s="18">
        <f>SUM(E152:E159)</f>
        <v>0</v>
      </c>
      <c r="F160" s="18">
        <f>SUM(F152:F159)</f>
        <v>0</v>
      </c>
      <c r="G160" s="18">
        <f>SUM(G152:G159)</f>
        <v>0</v>
      </c>
      <c r="H160" s="71">
        <f>(H152*G152)+(H153*G153)+(H154*G154)+(H155*G155)+(H156*G156)+(H157*G157)+(H158*G158)+(H159*G159)</f>
        <v>0</v>
      </c>
      <c r="I160" s="71">
        <f>SUM(I152:I159)</f>
        <v>0</v>
      </c>
      <c r="J160" s="69"/>
      <c r="K160" s="44"/>
    </row>
    <row r="161" spans="2:11" ht="15.75" x14ac:dyDescent="0.25">
      <c r="B161" s="53" t="s">
        <v>475</v>
      </c>
      <c r="C161" s="278"/>
      <c r="D161" s="278"/>
      <c r="E161" s="278"/>
      <c r="F161" s="278"/>
      <c r="G161" s="278"/>
      <c r="H161" s="278"/>
      <c r="I161" s="279"/>
      <c r="J161" s="278"/>
      <c r="K161" s="41"/>
    </row>
    <row r="162" spans="2:11" ht="15.75" x14ac:dyDescent="0.25">
      <c r="B162" s="54" t="s">
        <v>476</v>
      </c>
      <c r="C162" s="13"/>
      <c r="D162" s="15"/>
      <c r="E162" s="15"/>
      <c r="F162" s="15"/>
      <c r="G162" s="85">
        <f>SUM(D162:F162)</f>
        <v>0</v>
      </c>
      <c r="H162" s="82"/>
      <c r="I162" s="97"/>
      <c r="J162" s="68"/>
      <c r="K162" s="42"/>
    </row>
    <row r="163" spans="2:11" ht="15.75" x14ac:dyDescent="0.25">
      <c r="B163" s="54" t="s">
        <v>477</v>
      </c>
      <c r="C163" s="13"/>
      <c r="D163" s="15"/>
      <c r="E163" s="15"/>
      <c r="F163" s="15"/>
      <c r="G163" s="85">
        <f t="shared" ref="G163:G169" si="9">SUM(D163:F163)</f>
        <v>0</v>
      </c>
      <c r="H163" s="82"/>
      <c r="I163" s="97"/>
      <c r="J163" s="68"/>
      <c r="K163" s="42"/>
    </row>
    <row r="164" spans="2:11" ht="15.75" x14ac:dyDescent="0.25">
      <c r="B164" s="54" t="s">
        <v>478</v>
      </c>
      <c r="C164" s="13"/>
      <c r="D164" s="15"/>
      <c r="E164" s="15"/>
      <c r="F164" s="15"/>
      <c r="G164" s="85">
        <f t="shared" si="9"/>
        <v>0</v>
      </c>
      <c r="H164" s="82"/>
      <c r="I164" s="97"/>
      <c r="J164" s="68"/>
      <c r="K164" s="42"/>
    </row>
    <row r="165" spans="2:11" ht="15.75" x14ac:dyDescent="0.25">
      <c r="B165" s="54" t="s">
        <v>479</v>
      </c>
      <c r="C165" s="13"/>
      <c r="D165" s="15"/>
      <c r="E165" s="15"/>
      <c r="F165" s="15"/>
      <c r="G165" s="85">
        <f t="shared" si="9"/>
        <v>0</v>
      </c>
      <c r="H165" s="82"/>
      <c r="I165" s="97"/>
      <c r="J165" s="68"/>
      <c r="K165" s="42"/>
    </row>
    <row r="166" spans="2:11" ht="15.75" x14ac:dyDescent="0.25">
      <c r="B166" s="54" t="s">
        <v>480</v>
      </c>
      <c r="C166" s="13"/>
      <c r="D166" s="15"/>
      <c r="E166" s="15"/>
      <c r="F166" s="15"/>
      <c r="G166" s="85">
        <f t="shared" si="9"/>
        <v>0</v>
      </c>
      <c r="H166" s="82"/>
      <c r="I166" s="97"/>
      <c r="J166" s="68"/>
      <c r="K166" s="42"/>
    </row>
    <row r="167" spans="2:11" ht="15.75" x14ac:dyDescent="0.25">
      <c r="B167" s="54" t="s">
        <v>481</v>
      </c>
      <c r="C167" s="13"/>
      <c r="D167" s="15"/>
      <c r="E167" s="15"/>
      <c r="F167" s="15"/>
      <c r="G167" s="85">
        <f t="shared" si="9"/>
        <v>0</v>
      </c>
      <c r="H167" s="82"/>
      <c r="I167" s="97"/>
      <c r="J167" s="68"/>
      <c r="K167" s="42"/>
    </row>
    <row r="168" spans="2:11" ht="15.75" x14ac:dyDescent="0.25">
      <c r="B168" s="54" t="s">
        <v>482</v>
      </c>
      <c r="C168" s="38"/>
      <c r="D168" s="16"/>
      <c r="E168" s="16"/>
      <c r="F168" s="16"/>
      <c r="G168" s="85">
        <f t="shared" si="9"/>
        <v>0</v>
      </c>
      <c r="H168" s="83"/>
      <c r="I168" s="98"/>
      <c r="J168" s="69"/>
      <c r="K168" s="42"/>
    </row>
    <row r="169" spans="2:11" ht="15.75" x14ac:dyDescent="0.25">
      <c r="B169" s="54" t="s">
        <v>483</v>
      </c>
      <c r="C169" s="38"/>
      <c r="D169" s="16"/>
      <c r="E169" s="16"/>
      <c r="F169" s="16"/>
      <c r="G169" s="85">
        <f t="shared" si="9"/>
        <v>0</v>
      </c>
      <c r="H169" s="83"/>
      <c r="I169" s="98"/>
      <c r="J169" s="69"/>
      <c r="K169" s="42"/>
    </row>
    <row r="170" spans="2:11" ht="15.75" x14ac:dyDescent="0.25">
      <c r="C170" s="55" t="s">
        <v>502</v>
      </c>
      <c r="D170" s="18">
        <f>SUM(D162:D169)</f>
        <v>0</v>
      </c>
      <c r="E170" s="18">
        <f>SUM(E162:E169)</f>
        <v>0</v>
      </c>
      <c r="F170" s="18">
        <f>SUM(F162:F169)</f>
        <v>0</v>
      </c>
      <c r="G170" s="18">
        <f>SUM(G162:G169)</f>
        <v>0</v>
      </c>
      <c r="H170" s="71">
        <f>(H162*G162)+(H163*G163)+(H164*G164)+(H165*G165)+(H166*G166)+(H167*G167)+(H168*G168)+(H169*G169)</f>
        <v>0</v>
      </c>
      <c r="I170" s="71">
        <f>SUM(I162:I169)</f>
        <v>0</v>
      </c>
      <c r="J170" s="69"/>
      <c r="K170" s="44"/>
    </row>
    <row r="171" spans="2:11" ht="15.75" x14ac:dyDescent="0.25">
      <c r="B171" s="53" t="s">
        <v>484</v>
      </c>
      <c r="C171" s="278"/>
      <c r="D171" s="278"/>
      <c r="E171" s="278"/>
      <c r="F171" s="278"/>
      <c r="G171" s="278"/>
      <c r="H171" s="278"/>
      <c r="I171" s="279"/>
      <c r="J171" s="278"/>
      <c r="K171" s="41"/>
    </row>
    <row r="172" spans="2:11" ht="15.75" x14ac:dyDescent="0.25">
      <c r="B172" s="54" t="s">
        <v>485</v>
      </c>
      <c r="C172" s="13"/>
      <c r="D172" s="15"/>
      <c r="E172" s="15"/>
      <c r="F172" s="15"/>
      <c r="G172" s="85">
        <f>SUM(D172:F172)</f>
        <v>0</v>
      </c>
      <c r="H172" s="82"/>
      <c r="I172" s="97"/>
      <c r="J172" s="68"/>
      <c r="K172" s="42"/>
    </row>
    <row r="173" spans="2:11" ht="15.75" x14ac:dyDescent="0.25">
      <c r="B173" s="54" t="s">
        <v>486</v>
      </c>
      <c r="C173" s="13"/>
      <c r="D173" s="15"/>
      <c r="E173" s="15"/>
      <c r="F173" s="15"/>
      <c r="G173" s="85">
        <f t="shared" ref="G173:G179" si="10">SUM(D173:F173)</f>
        <v>0</v>
      </c>
      <c r="H173" s="82"/>
      <c r="I173" s="97"/>
      <c r="J173" s="68"/>
      <c r="K173" s="42"/>
    </row>
    <row r="174" spans="2:11" ht="15.75" x14ac:dyDescent="0.25">
      <c r="B174" s="54" t="s">
        <v>487</v>
      </c>
      <c r="C174" s="13"/>
      <c r="D174" s="15"/>
      <c r="E174" s="15"/>
      <c r="F174" s="15"/>
      <c r="G174" s="85">
        <f t="shared" si="10"/>
        <v>0</v>
      </c>
      <c r="H174" s="82"/>
      <c r="I174" s="97"/>
      <c r="J174" s="68"/>
      <c r="K174" s="42"/>
    </row>
    <row r="175" spans="2:11" ht="15.75" x14ac:dyDescent="0.25">
      <c r="B175" s="54" t="s">
        <v>488</v>
      </c>
      <c r="C175" s="13"/>
      <c r="D175" s="15"/>
      <c r="E175" s="15"/>
      <c r="F175" s="15"/>
      <c r="G175" s="85">
        <f t="shared" si="10"/>
        <v>0</v>
      </c>
      <c r="H175" s="82"/>
      <c r="I175" s="97"/>
      <c r="J175" s="68"/>
      <c r="K175" s="42"/>
    </row>
    <row r="176" spans="2:11" ht="15.75" x14ac:dyDescent="0.25">
      <c r="B176" s="54" t="s">
        <v>489</v>
      </c>
      <c r="C176" s="13"/>
      <c r="D176" s="15"/>
      <c r="E176" s="15"/>
      <c r="F176" s="15"/>
      <c r="G176" s="85">
        <f>SUM(D176:F176)</f>
        <v>0</v>
      </c>
      <c r="H176" s="82"/>
      <c r="I176" s="97"/>
      <c r="J176" s="68"/>
      <c r="K176" s="42"/>
    </row>
    <row r="177" spans="2:11" ht="15.75" x14ac:dyDescent="0.25">
      <c r="B177" s="54" t="s">
        <v>490</v>
      </c>
      <c r="C177" s="13"/>
      <c r="D177" s="15"/>
      <c r="E177" s="15"/>
      <c r="F177" s="15"/>
      <c r="G177" s="85">
        <f t="shared" si="10"/>
        <v>0</v>
      </c>
      <c r="H177" s="82"/>
      <c r="I177" s="97"/>
      <c r="J177" s="68"/>
      <c r="K177" s="42"/>
    </row>
    <row r="178" spans="2:11" ht="15.75" x14ac:dyDescent="0.25">
      <c r="B178" s="54" t="s">
        <v>491</v>
      </c>
      <c r="C178" s="38"/>
      <c r="D178" s="16"/>
      <c r="E178" s="16"/>
      <c r="F178" s="16"/>
      <c r="G178" s="85">
        <f t="shared" si="10"/>
        <v>0</v>
      </c>
      <c r="H178" s="83"/>
      <c r="I178" s="98"/>
      <c r="J178" s="69"/>
      <c r="K178" s="42"/>
    </row>
    <row r="179" spans="2:11" ht="15.75" x14ac:dyDescent="0.25">
      <c r="B179" s="54" t="s">
        <v>492</v>
      </c>
      <c r="C179" s="38"/>
      <c r="D179" s="16"/>
      <c r="E179" s="16"/>
      <c r="F179" s="16"/>
      <c r="G179" s="85">
        <f t="shared" si="10"/>
        <v>0</v>
      </c>
      <c r="H179" s="83"/>
      <c r="I179" s="98"/>
      <c r="J179" s="69"/>
      <c r="K179" s="42"/>
    </row>
    <row r="180" spans="2:11" ht="15.75" x14ac:dyDescent="0.25">
      <c r="C180" s="55" t="s">
        <v>502</v>
      </c>
      <c r="D180" s="17">
        <f>SUM(D172:D179)</f>
        <v>0</v>
      </c>
      <c r="E180" s="17">
        <f>SUM(E172:E179)</f>
        <v>0</v>
      </c>
      <c r="F180" s="17">
        <f>SUM(F172:F179)</f>
        <v>0</v>
      </c>
      <c r="G180" s="17">
        <f>SUM(G172:G179)</f>
        <v>0</v>
      </c>
      <c r="H180" s="71">
        <f>(H172*G172)+(H173*G173)+(H174*G174)+(H175*G175)+(H176*G176)+(H177*G177)+(H178*G178)+(H179*G179)</f>
        <v>0</v>
      </c>
      <c r="I180" s="71">
        <f>SUM(I172:I179)</f>
        <v>0</v>
      </c>
      <c r="J180" s="69"/>
      <c r="K180" s="44"/>
    </row>
    <row r="181" spans="2:11" ht="15.75" customHeight="1" x14ac:dyDescent="0.25">
      <c r="B181" s="5"/>
      <c r="C181" s="8"/>
      <c r="D181" s="19"/>
      <c r="E181" s="19"/>
      <c r="F181" s="19"/>
      <c r="G181" s="19"/>
      <c r="H181" s="19"/>
      <c r="I181" s="19"/>
      <c r="J181" s="8"/>
      <c r="K181" s="3"/>
    </row>
    <row r="182" spans="2:11" ht="15.75" customHeight="1" x14ac:dyDescent="0.25">
      <c r="B182" s="5"/>
      <c r="C182" s="8"/>
      <c r="D182" s="19"/>
      <c r="E182" s="19"/>
      <c r="F182" s="19"/>
      <c r="G182" s="19"/>
      <c r="H182" s="19"/>
      <c r="I182" s="19"/>
      <c r="J182" s="8"/>
      <c r="K182" s="3"/>
    </row>
    <row r="183" spans="2:11" ht="63.75" customHeight="1" x14ac:dyDescent="0.25">
      <c r="B183" s="55" t="s">
        <v>493</v>
      </c>
      <c r="C183" s="12"/>
      <c r="D183" s="21">
        <v>72666</v>
      </c>
      <c r="E183" s="21"/>
      <c r="F183" s="21"/>
      <c r="G183" s="72">
        <f>SUM(D183:F183)</f>
        <v>72666</v>
      </c>
      <c r="H183" s="84"/>
      <c r="I183" s="21">
        <v>66882.43569589041</v>
      </c>
      <c r="J183" s="76"/>
      <c r="K183" s="44"/>
    </row>
    <row r="184" spans="2:11" ht="69.75" customHeight="1" x14ac:dyDescent="0.25">
      <c r="B184" s="55" t="s">
        <v>494</v>
      </c>
      <c r="C184" s="12"/>
      <c r="D184" s="21">
        <v>22520.560000000001</v>
      </c>
      <c r="E184" s="21"/>
      <c r="F184" s="21"/>
      <c r="G184" s="72">
        <f>SUM(D184:F184)</f>
        <v>22520.560000000001</v>
      </c>
      <c r="H184" s="84"/>
      <c r="I184" s="21">
        <v>20787.730657534248</v>
      </c>
      <c r="J184" s="76"/>
      <c r="K184" s="44"/>
    </row>
    <row r="185" spans="2:11" ht="57" customHeight="1" x14ac:dyDescent="0.25">
      <c r="B185" s="55" t="s">
        <v>495</v>
      </c>
      <c r="C185" s="77"/>
      <c r="D185" s="21">
        <v>17777.63</v>
      </c>
      <c r="E185" s="21"/>
      <c r="F185" s="21"/>
      <c r="G185" s="72">
        <f>SUM(D185:F185)</f>
        <v>17777.63</v>
      </c>
      <c r="H185" s="84"/>
      <c r="I185" s="21">
        <v>14635.890410958904</v>
      </c>
      <c r="J185" s="76"/>
      <c r="K185" s="44"/>
    </row>
    <row r="186" spans="2:11" ht="65.25" customHeight="1" x14ac:dyDescent="0.25">
      <c r="B186" s="78" t="s">
        <v>496</v>
      </c>
      <c r="C186" s="12"/>
      <c r="D186" s="21">
        <v>10000</v>
      </c>
      <c r="E186" s="21"/>
      <c r="F186" s="21"/>
      <c r="G186" s="72">
        <f>SUM(D186:F186)</f>
        <v>10000</v>
      </c>
      <c r="H186" s="84"/>
      <c r="I186" s="21"/>
      <c r="J186" s="76"/>
      <c r="K186" s="44"/>
    </row>
    <row r="187" spans="2:11" ht="38.25" customHeight="1" thickBot="1" x14ac:dyDescent="0.3">
      <c r="B187" s="5"/>
      <c r="C187" s="79" t="s">
        <v>503</v>
      </c>
      <c r="D187" s="86">
        <f>SUM(D183:D186)</f>
        <v>122964.19</v>
      </c>
      <c r="E187" s="86">
        <f>SUM(E183:E186)</f>
        <v>0</v>
      </c>
      <c r="F187" s="86">
        <f>SUM(F183:F186)</f>
        <v>0</v>
      </c>
      <c r="G187" s="86">
        <f>SUM(G183:G186)</f>
        <v>122964.19</v>
      </c>
      <c r="H187" s="71">
        <f>(H183*G183)+(H184*G184)+(H185*G185)+(H186*G186)</f>
        <v>0</v>
      </c>
      <c r="I187" s="71">
        <f>SUM(I183:I186)</f>
        <v>102306.05676438357</v>
      </c>
      <c r="J187" s="12"/>
      <c r="K187" s="10"/>
    </row>
    <row r="188" spans="2:11" ht="15.75" customHeight="1" thickBot="1" x14ac:dyDescent="0.3">
      <c r="B188" s="5"/>
      <c r="C188" s="136" t="s">
        <v>343</v>
      </c>
      <c r="D188" s="137"/>
      <c r="E188" s="137"/>
      <c r="F188" s="137"/>
      <c r="G188" s="137"/>
      <c r="H188" s="137"/>
      <c r="I188" s="137">
        <f>+I24+I34+I44+I54+I66+I76+I86+I96+I108+I118+I128+I138+I150+I160+I170+I180+I187</f>
        <v>252953.95860471911</v>
      </c>
      <c r="J188" s="8"/>
      <c r="K188" s="10"/>
    </row>
    <row r="189" spans="2:11" ht="15.75" customHeight="1" x14ac:dyDescent="0.25">
      <c r="B189" s="5"/>
      <c r="C189" s="300"/>
      <c r="D189" s="300"/>
      <c r="E189" s="300"/>
      <c r="F189" s="300"/>
      <c r="G189" s="300"/>
      <c r="H189" s="300"/>
      <c r="I189" s="301"/>
      <c r="J189" s="12"/>
      <c r="K189" s="10"/>
    </row>
    <row r="190" spans="2:11" ht="15.75" customHeight="1" thickBot="1" x14ac:dyDescent="0.3">
      <c r="B190" s="5"/>
      <c r="C190" s="55" t="s">
        <v>586</v>
      </c>
      <c r="D190" s="138"/>
      <c r="E190" s="138"/>
      <c r="F190" s="138"/>
      <c r="G190" s="138"/>
      <c r="H190" s="138"/>
      <c r="I190" s="138">
        <v>23932.472252054795</v>
      </c>
      <c r="J190" s="8"/>
      <c r="K190" s="10"/>
    </row>
    <row r="191" spans="2:11" ht="15.75" customHeight="1" thickBot="1" x14ac:dyDescent="0.3">
      <c r="B191" s="5"/>
      <c r="C191" s="300"/>
      <c r="D191" s="300"/>
      <c r="E191" s="300"/>
      <c r="F191" s="300"/>
      <c r="G191" s="300"/>
      <c r="H191" s="300">
        <f t="shared" ref="H191:I191" si="11">+H187+H189</f>
        <v>0</v>
      </c>
      <c r="I191" s="301">
        <f t="shared" si="11"/>
        <v>102306.05676438357</v>
      </c>
      <c r="J191" s="8"/>
      <c r="K191" s="10"/>
    </row>
    <row r="192" spans="2:11" ht="15.75" customHeight="1" thickBot="1" x14ac:dyDescent="0.3">
      <c r="B192" s="5"/>
      <c r="C192" s="136" t="s">
        <v>587</v>
      </c>
      <c r="D192" s="139"/>
      <c r="E192" s="139"/>
      <c r="F192" s="139"/>
      <c r="G192" s="140"/>
      <c r="H192" s="140"/>
      <c r="I192" s="140">
        <f>+I188+I190</f>
        <v>276886.43085677392</v>
      </c>
      <c r="J192" s="8"/>
      <c r="K192" s="10"/>
    </row>
    <row r="193" spans="2:11" ht="15.75" customHeight="1" x14ac:dyDescent="0.25">
      <c r="B193" s="5"/>
      <c r="C193" s="8"/>
      <c r="D193" s="19"/>
      <c r="E193" s="19"/>
      <c r="F193" s="19"/>
      <c r="G193" s="19"/>
      <c r="H193" s="19"/>
      <c r="I193" s="19"/>
      <c r="J193" s="8"/>
      <c r="K193" s="10"/>
    </row>
    <row r="194" spans="2:11" ht="15.75" customHeight="1" thickBot="1" x14ac:dyDescent="0.3">
      <c r="B194" s="5"/>
      <c r="C194" s="8"/>
      <c r="D194" s="19"/>
      <c r="E194" s="19"/>
      <c r="F194" s="19"/>
      <c r="G194" s="19"/>
      <c r="H194" s="19"/>
      <c r="I194" s="19"/>
      <c r="J194" s="8"/>
      <c r="K194" s="10"/>
    </row>
    <row r="195" spans="2:11" ht="15.75" x14ac:dyDescent="0.25">
      <c r="B195" s="5"/>
      <c r="C195" s="297" t="s">
        <v>515</v>
      </c>
      <c r="D195" s="298"/>
      <c r="E195" s="298"/>
      <c r="F195" s="298"/>
      <c r="G195" s="299"/>
      <c r="H195" s="10"/>
      <c r="I195" s="99"/>
      <c r="J195" s="10"/>
    </row>
    <row r="196" spans="2:11" ht="40.5" customHeight="1" x14ac:dyDescent="0.25">
      <c r="B196" s="5"/>
      <c r="C196" s="287"/>
      <c r="D196" s="71" t="s">
        <v>506</v>
      </c>
      <c r="E196" s="71" t="s">
        <v>507</v>
      </c>
      <c r="F196" s="71" t="s">
        <v>508</v>
      </c>
      <c r="G196" s="289" t="s">
        <v>2</v>
      </c>
      <c r="H196" s="8"/>
      <c r="I196" s="19"/>
      <c r="J196" s="10"/>
    </row>
    <row r="197" spans="2:11" ht="24.75" customHeight="1" x14ac:dyDescent="0.25">
      <c r="B197" s="5"/>
      <c r="C197" s="288"/>
      <c r="D197" s="67">
        <f>D13</f>
        <v>0</v>
      </c>
      <c r="E197" s="67">
        <f>E13</f>
        <v>0</v>
      </c>
      <c r="F197" s="67">
        <f>F13</f>
        <v>0</v>
      </c>
      <c r="G197" s="290"/>
      <c r="H197" s="8"/>
      <c r="I197" s="19"/>
      <c r="J197" s="10"/>
    </row>
    <row r="198" spans="2:11" ht="41.25" customHeight="1" x14ac:dyDescent="0.25">
      <c r="B198" s="20"/>
      <c r="C198" s="73" t="s">
        <v>504</v>
      </c>
      <c r="D198" s="56">
        <f>SUM(D24,D34,D44,D54,D66,D76,D86,D96,D108,D118,D128,D138,D150,D160,D170,D180,D183,D184,D185,D186)-0.01</f>
        <v>436448.87700856349</v>
      </c>
      <c r="E198" s="56">
        <f>SUM(E24,E34,E44,E54,E66,E76,E86,E96,E108,E118,E128,E138,E150,E160,E170,E180,E183,E184,E185,E186)</f>
        <v>0</v>
      </c>
      <c r="F198" s="56">
        <f>SUM(F24,F34,F44,F54,F66,F76,F86,F96,F108,F118,F128,F138,F150,F160,F170,F180,F183,F184,F185,F186)</f>
        <v>0</v>
      </c>
      <c r="G198" s="74">
        <f>SUM(D198:F198)</f>
        <v>436448.87700856349</v>
      </c>
      <c r="H198" s="8"/>
      <c r="I198" s="19"/>
      <c r="J198" s="11"/>
    </row>
    <row r="199" spans="2:11" ht="51.75" customHeight="1" x14ac:dyDescent="0.25">
      <c r="B199" s="4"/>
      <c r="C199" s="111" t="s">
        <v>505</v>
      </c>
      <c r="D199" s="56">
        <f>D198*0.07</f>
        <v>30551.421390599447</v>
      </c>
      <c r="E199" s="56">
        <f>E198*0.07</f>
        <v>0</v>
      </c>
      <c r="F199" s="56">
        <f>F198*0.07</f>
        <v>0</v>
      </c>
      <c r="G199" s="74">
        <f>G198*0.07</f>
        <v>30551.421390599447</v>
      </c>
      <c r="H199" s="4"/>
      <c r="I199" s="100"/>
      <c r="J199" s="1"/>
    </row>
    <row r="200" spans="2:11" ht="51.75" customHeight="1" thickBot="1" x14ac:dyDescent="0.3">
      <c r="B200" s="4"/>
      <c r="C200" s="23" t="s">
        <v>2</v>
      </c>
      <c r="D200" s="61">
        <f>SUM(D198:D199)</f>
        <v>467000.29839916294</v>
      </c>
      <c r="E200" s="61">
        <f>SUM(E198:E199)</f>
        <v>0</v>
      </c>
      <c r="F200" s="61">
        <f>SUM(F198:F199)</f>
        <v>0</v>
      </c>
      <c r="G200" s="75">
        <f>SUM(G198:G199)</f>
        <v>467000.29839916294</v>
      </c>
      <c r="H200" s="4"/>
      <c r="I200" s="100"/>
      <c r="J200" s="1"/>
    </row>
    <row r="201" spans="2:11" ht="42" customHeight="1" x14ac:dyDescent="0.25">
      <c r="B201" s="4"/>
      <c r="J201" s="3"/>
      <c r="K201" s="1"/>
    </row>
    <row r="202" spans="2:11" s="30" customFormat="1" ht="29.25" customHeight="1" thickBot="1" x14ac:dyDescent="0.3">
      <c r="B202" s="8"/>
      <c r="C202" s="24"/>
      <c r="D202" s="25"/>
      <c r="E202" s="25"/>
      <c r="F202" s="25"/>
      <c r="G202" s="25"/>
      <c r="H202" s="25"/>
      <c r="I202" s="102"/>
      <c r="J202" s="10"/>
      <c r="K202" s="11"/>
    </row>
    <row r="203" spans="2:11" ht="23.25" customHeight="1" x14ac:dyDescent="0.25">
      <c r="B203" s="1"/>
      <c r="C203" s="281" t="s">
        <v>509</v>
      </c>
      <c r="D203" s="282"/>
      <c r="E203" s="283"/>
      <c r="F203" s="283"/>
      <c r="G203" s="283"/>
      <c r="H203" s="284"/>
      <c r="I203" s="103"/>
      <c r="J203" s="1"/>
      <c r="K203" s="31"/>
    </row>
    <row r="204" spans="2:11" ht="41.25" customHeight="1" x14ac:dyDescent="0.25">
      <c r="B204" s="1"/>
      <c r="C204" s="57"/>
      <c r="D204" s="71" t="s">
        <v>506</v>
      </c>
      <c r="E204" s="71" t="s">
        <v>507</v>
      </c>
      <c r="F204" s="71" t="s">
        <v>508</v>
      </c>
      <c r="G204" s="291" t="s">
        <v>2</v>
      </c>
      <c r="H204" s="293" t="s">
        <v>1</v>
      </c>
      <c r="I204" s="103"/>
      <c r="J204" s="1"/>
      <c r="K204" s="31"/>
    </row>
    <row r="205" spans="2:11" ht="27.75" customHeight="1" x14ac:dyDescent="0.25">
      <c r="B205" s="1"/>
      <c r="C205" s="57"/>
      <c r="D205" s="58">
        <f>D13</f>
        <v>0</v>
      </c>
      <c r="E205" s="58">
        <f>E13</f>
        <v>0</v>
      </c>
      <c r="F205" s="58">
        <f>F13</f>
        <v>0</v>
      </c>
      <c r="G205" s="292"/>
      <c r="H205" s="294"/>
      <c r="I205" s="103"/>
      <c r="J205" s="1"/>
      <c r="K205" s="31"/>
    </row>
    <row r="206" spans="2:11" ht="55.5" customHeight="1" x14ac:dyDescent="0.25">
      <c r="B206" s="1"/>
      <c r="C206" s="22" t="s">
        <v>510</v>
      </c>
      <c r="D206" s="59">
        <f>$D$200*H206</f>
        <v>163450.10443970701</v>
      </c>
      <c r="E206" s="60">
        <f>$E$200*H206</f>
        <v>0</v>
      </c>
      <c r="F206" s="60">
        <f>$F$200*H206</f>
        <v>0</v>
      </c>
      <c r="G206" s="60">
        <f>SUM(D206:F206)</f>
        <v>163450.10443970701</v>
      </c>
      <c r="H206" s="87">
        <v>0.35</v>
      </c>
      <c r="I206" s="99"/>
      <c r="J206" s="1"/>
      <c r="K206" s="31"/>
    </row>
    <row r="207" spans="2:11" ht="57.75" customHeight="1" x14ac:dyDescent="0.25">
      <c r="B207" s="280"/>
      <c r="C207" s="80" t="s">
        <v>511</v>
      </c>
      <c r="D207" s="59">
        <f>$D$200*H207</f>
        <v>163450.10443970701</v>
      </c>
      <c r="E207" s="60">
        <f>$E$200*H207</f>
        <v>0</v>
      </c>
      <c r="F207" s="60">
        <f>$F$200*H207</f>
        <v>0</v>
      </c>
      <c r="G207" s="81">
        <f>SUM(D207:F207)</f>
        <v>163450.10443970701</v>
      </c>
      <c r="H207" s="88">
        <v>0.35</v>
      </c>
      <c r="I207" s="99"/>
      <c r="J207" s="31"/>
      <c r="K207" s="31"/>
    </row>
    <row r="208" spans="2:11" ht="57.75" customHeight="1" x14ac:dyDescent="0.25">
      <c r="B208" s="280"/>
      <c r="C208" s="80" t="s">
        <v>512</v>
      </c>
      <c r="D208" s="59">
        <f>$D$200*H208</f>
        <v>140100.08951974887</v>
      </c>
      <c r="E208" s="60">
        <f>$E$200*H208</f>
        <v>0</v>
      </c>
      <c r="F208" s="60">
        <f>$F$200*H208</f>
        <v>0</v>
      </c>
      <c r="G208" s="81">
        <f>SUM(D208:F208)</f>
        <v>140100.08951974887</v>
      </c>
      <c r="H208" s="89">
        <v>0.3</v>
      </c>
      <c r="I208" s="104"/>
      <c r="J208" s="31"/>
      <c r="K208" s="31"/>
    </row>
    <row r="209" spans="1:11" ht="38.25" customHeight="1" thickBot="1" x14ac:dyDescent="0.3">
      <c r="B209" s="280"/>
      <c r="C209" s="23" t="s">
        <v>2</v>
      </c>
      <c r="D209" s="61">
        <f>SUM(D206:D208)</f>
        <v>467000.29839916289</v>
      </c>
      <c r="E209" s="61">
        <f>SUM(E206:E208)</f>
        <v>0</v>
      </c>
      <c r="F209" s="61">
        <f>SUM(F206:F208)</f>
        <v>0</v>
      </c>
      <c r="G209" s="61">
        <f>SUM(G206:G208)</f>
        <v>467000.29839916289</v>
      </c>
      <c r="H209" s="62">
        <f>SUM(H206:H208)</f>
        <v>1</v>
      </c>
      <c r="I209" s="105"/>
      <c r="J209" s="31"/>
      <c r="K209" s="31"/>
    </row>
    <row r="210" spans="1:11" ht="21.75" customHeight="1" thickBot="1" x14ac:dyDescent="0.3">
      <c r="B210" s="280"/>
      <c r="C210" s="2"/>
      <c r="D210" s="6"/>
      <c r="E210" s="6"/>
      <c r="F210" s="6"/>
      <c r="G210" s="6"/>
      <c r="H210" s="6"/>
      <c r="I210" s="106"/>
      <c r="J210" s="31"/>
      <c r="K210" s="31"/>
    </row>
    <row r="211" spans="1:11" ht="49.5" customHeight="1" thickBot="1" x14ac:dyDescent="0.3">
      <c r="B211" s="280"/>
      <c r="C211" s="63" t="s">
        <v>527</v>
      </c>
      <c r="D211" s="64">
        <f>SUM(H24,H34,H44,H54,H66,H76,H86,H96,H108,H118,H128,H138,H150,H160,H170,H180,H187)*1.07</f>
        <v>103783.06994626888</v>
      </c>
      <c r="E211" s="25"/>
      <c r="F211" s="25"/>
      <c r="G211" s="25"/>
      <c r="H211" s="143" t="s">
        <v>529</v>
      </c>
      <c r="I211" s="144">
        <f>+I192</f>
        <v>276886.43085677392</v>
      </c>
      <c r="J211" s="31"/>
      <c r="K211" s="31"/>
    </row>
    <row r="212" spans="1:11" ht="28.5" customHeight="1" thickBot="1" x14ac:dyDescent="0.3">
      <c r="B212" s="280"/>
      <c r="C212" s="65" t="s">
        <v>513</v>
      </c>
      <c r="D212" s="95">
        <f>D211/G200</f>
        <v>0.22223341248823258</v>
      </c>
      <c r="E212" s="35"/>
      <c r="F212" s="35"/>
      <c r="G212" s="35"/>
      <c r="H212" s="145" t="s">
        <v>530</v>
      </c>
      <c r="I212" s="149">
        <f>I211/G200</f>
        <v>0.59290418401426492</v>
      </c>
      <c r="J212" s="31"/>
      <c r="K212" s="31"/>
    </row>
    <row r="213" spans="1:11" ht="28.5" customHeight="1" x14ac:dyDescent="0.25">
      <c r="B213" s="280"/>
      <c r="C213" s="295"/>
      <c r="D213" s="296"/>
      <c r="E213" s="36"/>
      <c r="F213" s="36"/>
      <c r="G213" s="36"/>
      <c r="J213" s="31"/>
      <c r="K213" s="31"/>
    </row>
    <row r="214" spans="1:11" ht="28.5" customHeight="1" x14ac:dyDescent="0.25">
      <c r="B214" s="280"/>
      <c r="C214" s="65" t="s">
        <v>528</v>
      </c>
      <c r="D214" s="66">
        <f>SUM(D185:F186)*1.07</f>
        <v>29722.064100000003</v>
      </c>
      <c r="E214" s="37"/>
      <c r="F214" s="37"/>
      <c r="G214" s="37"/>
      <c r="J214" s="31"/>
      <c r="K214" s="31"/>
    </row>
    <row r="215" spans="1:11" ht="23.25" customHeight="1" x14ac:dyDescent="0.25">
      <c r="B215" s="280"/>
      <c r="C215" s="65" t="s">
        <v>514</v>
      </c>
      <c r="D215" s="95">
        <f>D214/G200</f>
        <v>6.3644636206624916E-2</v>
      </c>
      <c r="E215" s="37"/>
      <c r="F215" s="37"/>
      <c r="G215" s="37"/>
      <c r="J215" s="31"/>
      <c r="K215" s="31"/>
    </row>
    <row r="216" spans="1:11" ht="66.75" customHeight="1" thickBot="1" x14ac:dyDescent="0.3">
      <c r="B216" s="280"/>
      <c r="C216" s="285" t="s">
        <v>524</v>
      </c>
      <c r="D216" s="286"/>
      <c r="E216" s="26"/>
      <c r="F216" s="26"/>
      <c r="G216" s="26"/>
      <c r="H216" s="31"/>
      <c r="I216" s="107"/>
      <c r="J216" s="31"/>
      <c r="K216" s="31"/>
    </row>
    <row r="217" spans="1:11" ht="55.5" customHeight="1" x14ac:dyDescent="0.25">
      <c r="B217" s="280"/>
      <c r="K217" s="30"/>
    </row>
    <row r="218" spans="1:11" ht="42.75" customHeight="1" x14ac:dyDescent="0.25">
      <c r="B218" s="280"/>
      <c r="J218" s="31"/>
    </row>
    <row r="219" spans="1:11" ht="21.75" customHeight="1" x14ac:dyDescent="0.25">
      <c r="B219" s="280"/>
      <c r="J219" s="31"/>
    </row>
    <row r="220" spans="1:11" ht="21.75" customHeight="1" x14ac:dyDescent="0.25">
      <c r="A220" s="31"/>
      <c r="B220" s="280"/>
    </row>
    <row r="221" spans="1:11" s="31" customFormat="1" ht="23.25" customHeight="1" x14ac:dyDescent="0.25">
      <c r="A221" s="29"/>
      <c r="B221" s="280"/>
      <c r="C221" s="29"/>
      <c r="D221" s="29"/>
      <c r="E221" s="29"/>
      <c r="F221" s="29"/>
      <c r="G221" s="29"/>
      <c r="H221" s="29"/>
      <c r="I221" s="101"/>
      <c r="J221" s="29"/>
      <c r="K221" s="29"/>
    </row>
    <row r="222" spans="1:11" ht="23.25" customHeight="1" x14ac:dyDescent="0.25"/>
    <row r="223" spans="1:11" ht="21.75" customHeight="1" x14ac:dyDescent="0.25"/>
    <row r="224" spans="1:11" ht="16.5" customHeight="1" x14ac:dyDescent="0.25"/>
    <row r="225" ht="29.25" customHeight="1" x14ac:dyDescent="0.25"/>
    <row r="226" ht="24.75" customHeight="1" x14ac:dyDescent="0.25"/>
    <row r="227" ht="33" customHeight="1" x14ac:dyDescent="0.25"/>
    <row r="229" ht="15" customHeight="1" x14ac:dyDescent="0.25"/>
    <row r="230" ht="25.5" customHeight="1" x14ac:dyDescent="0.25"/>
    <row r="281" spans="1:1" x14ac:dyDescent="0.25">
      <c r="A281" s="29" t="s">
        <v>525</v>
      </c>
    </row>
  </sheetData>
  <sheetProtection formatCells="0" formatColumns="0" formatRows="0"/>
  <mergeCells count="33">
    <mergeCell ref="C109:J109"/>
    <mergeCell ref="C119:J119"/>
    <mergeCell ref="C140:J140"/>
    <mergeCell ref="C129:J129"/>
    <mergeCell ref="C151:J151"/>
    <mergeCell ref="C141:J141"/>
    <mergeCell ref="C67:J67"/>
    <mergeCell ref="C77:J77"/>
    <mergeCell ref="C87:J87"/>
    <mergeCell ref="C98:J98"/>
    <mergeCell ref="C99:J99"/>
    <mergeCell ref="C45:J45"/>
    <mergeCell ref="C14:J14"/>
    <mergeCell ref="C56:J56"/>
    <mergeCell ref="C57:J57"/>
    <mergeCell ref="B6:M6"/>
    <mergeCell ref="B9:H9"/>
    <mergeCell ref="C25:J25"/>
    <mergeCell ref="C15:J15"/>
    <mergeCell ref="C35:J35"/>
    <mergeCell ref="C161:J161"/>
    <mergeCell ref="C171:J171"/>
    <mergeCell ref="B207:B221"/>
    <mergeCell ref="C203:H203"/>
    <mergeCell ref="C216:D216"/>
    <mergeCell ref="C196:C197"/>
    <mergeCell ref="G196:G197"/>
    <mergeCell ref="G204:G205"/>
    <mergeCell ref="H204:H205"/>
    <mergeCell ref="C213:D213"/>
    <mergeCell ref="C195:G195"/>
    <mergeCell ref="C189:I189"/>
    <mergeCell ref="C191:I191"/>
  </mergeCells>
  <conditionalFormatting sqref="D212">
    <cfRule type="cellIs" dxfId="37" priority="46" operator="lessThan">
      <formula>0.15</formula>
    </cfRule>
  </conditionalFormatting>
  <conditionalFormatting sqref="D215">
    <cfRule type="cellIs" dxfId="36" priority="44" operator="lessThan">
      <formula>0.05</formula>
    </cfRule>
  </conditionalFormatting>
  <conditionalFormatting sqref="H209:I209">
    <cfRule type="cellIs" dxfId="35" priority="1" operator="greaterThan">
      <formula>1</formula>
    </cfRule>
  </conditionalFormatting>
  <dataValidations xWindow="431" yWindow="475" count="7">
    <dataValidation allowBlank="1" showInputMessage="1" showErrorMessage="1" prompt="% Towards Gender Equality and Women's Empowerment Must be Higher than 15%_x000a_" sqref="D212:G212"/>
    <dataValidation allowBlank="1" showInputMessage="1" showErrorMessage="1" prompt="M&amp;E Budget Cannot be Less than 5%_x000a_" sqref="D215:G215"/>
    <dataValidation allowBlank="1" showInputMessage="1" showErrorMessage="1" prompt="Insert *text* description of Outcome here" sqref="C14:J14 C56:J56 C98:J98 C140:J140"/>
    <dataValidation allowBlank="1" showInputMessage="1" showErrorMessage="1" prompt="Insert *text* description of Output here" sqref="C15 C25 C35 C45 C57 C67 C77 C87 C99 C109 C119 C129 C141 C151 C161 C171"/>
    <dataValidation allowBlank="1" showInputMessage="1" showErrorMessage="1" prompt="Insert *text* description of Activity here" sqref="C16 C26 C36 C46 C58 C68 C78 C88 C100 C110 C120 C130 C142 C152 C162 C172"/>
    <dataValidation allowBlank="1" showInputMessage="1" showErrorMessage="1" prompt="Insert name of recipient agency here _x000a_" sqref="D13:G13"/>
    <dataValidation allowBlank="1" showErrorMessage="1" prompt="% Towards Gender Equality and Women's Empowerment Must be Higher than 15%_x000a_" sqref="D214:G214"/>
  </dataValidations>
  <pageMargins left="0.7" right="0.7" top="0.75" bottom="0.75" header="0.3" footer="0.3"/>
  <pageSetup scale="74" orientation="landscape" r:id="rId1"/>
  <rowBreaks count="1" manualBreakCount="1">
    <brk id="6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E241"/>
  <sheetViews>
    <sheetView showGridLines="0" showZeros="0" topLeftCell="H226" zoomScale="90" zoomScaleNormal="90" workbookViewId="0">
      <selection activeCell="M25" sqref="M25"/>
    </sheetView>
  </sheetViews>
  <sheetFormatPr defaultColWidth="9.140625" defaultRowHeight="15.75" x14ac:dyDescent="0.25"/>
  <cols>
    <col min="1" max="1" width="4.5703125" style="153" customWidth="1"/>
    <col min="2" max="2" width="3.28515625" style="153" customWidth="1"/>
    <col min="3" max="3" width="51.5703125" style="153" customWidth="1"/>
    <col min="4" max="4" width="34.28515625" style="154" customWidth="1"/>
    <col min="5" max="5" width="35" style="154" hidden="1" customWidth="1"/>
    <col min="6" max="6" width="34" style="154" hidden="1" customWidth="1"/>
    <col min="7" max="7" width="25.7109375" style="153" hidden="1" customWidth="1"/>
    <col min="8" max="8" width="21.5703125" style="153" customWidth="1"/>
    <col min="9" max="9" width="16.85546875" style="153" customWidth="1"/>
    <col min="10" max="10" width="19.42578125" style="153" customWidth="1"/>
    <col min="11" max="11" width="19" style="153" customWidth="1"/>
    <col min="12" max="12" width="33" style="153" customWidth="1"/>
    <col min="13" max="14" width="22.7109375" style="153" customWidth="1"/>
    <col min="15" max="15" width="23.5703125" style="153" customWidth="1"/>
    <col min="16" max="16" width="32.140625" style="153" customWidth="1"/>
    <col min="17" max="17" width="9.140625" style="153"/>
    <col min="18" max="18" width="17.7109375" style="153" customWidth="1"/>
    <col min="19" max="19" width="26.5703125" style="153" customWidth="1"/>
    <col min="20" max="20" width="22.5703125" style="153" customWidth="1"/>
    <col min="21" max="21" width="29.7109375" style="153" customWidth="1"/>
    <col min="22" max="22" width="23.42578125" style="153" customWidth="1"/>
    <col min="23" max="23" width="18.5703125" style="153" customWidth="1"/>
    <col min="24" max="24" width="17.42578125" style="153" customWidth="1"/>
    <col min="25" max="25" width="25.140625" style="153" customWidth="1"/>
    <col min="26" max="16384" width="9.140625" style="153"/>
  </cols>
  <sheetData>
    <row r="1" spans="3:13" ht="24" customHeight="1" x14ac:dyDescent="0.25"/>
    <row r="2" spans="3:13" ht="52.15" customHeight="1" thickBot="1" x14ac:dyDescent="0.75">
      <c r="C2" s="313" t="s">
        <v>595</v>
      </c>
      <c r="D2" s="313"/>
      <c r="E2" s="313"/>
      <c r="F2" s="313"/>
      <c r="G2" s="27"/>
      <c r="H2" s="28"/>
      <c r="I2" s="28"/>
    </row>
    <row r="3" spans="3:13" ht="24" customHeight="1" x14ac:dyDescent="0.25">
      <c r="C3" s="155" t="s">
        <v>596</v>
      </c>
      <c r="D3" s="314" t="s">
        <v>597</v>
      </c>
      <c r="E3" s="315"/>
      <c r="F3" s="315"/>
      <c r="G3" s="315"/>
      <c r="H3" s="315"/>
      <c r="I3" s="315"/>
      <c r="J3" s="315"/>
      <c r="K3" s="315"/>
      <c r="L3" s="315"/>
      <c r="M3" s="316"/>
    </row>
    <row r="4" spans="3:13" ht="24" customHeight="1" x14ac:dyDescent="0.25">
      <c r="C4" s="156" t="s">
        <v>598</v>
      </c>
      <c r="D4" s="317" t="s">
        <v>540</v>
      </c>
      <c r="E4" s="318"/>
      <c r="F4" s="318"/>
      <c r="G4" s="318"/>
      <c r="H4" s="318"/>
      <c r="I4" s="318"/>
      <c r="J4" s="318"/>
      <c r="K4" s="318"/>
      <c r="L4" s="318"/>
      <c r="M4" s="319"/>
    </row>
    <row r="5" spans="3:13" ht="61.15" customHeight="1" x14ac:dyDescent="0.25">
      <c r="C5" s="156" t="s">
        <v>599</v>
      </c>
      <c r="D5" s="317" t="s">
        <v>600</v>
      </c>
      <c r="E5" s="318"/>
      <c r="F5" s="318"/>
      <c r="G5" s="318"/>
      <c r="H5" s="318"/>
      <c r="I5" s="318"/>
      <c r="J5" s="318"/>
      <c r="K5" s="318"/>
      <c r="L5" s="318"/>
      <c r="M5" s="319"/>
    </row>
    <row r="6" spans="3:13" ht="24" customHeight="1" x14ac:dyDescent="0.25">
      <c r="C6" s="320" t="s">
        <v>601</v>
      </c>
      <c r="D6" s="322" t="s">
        <v>602</v>
      </c>
      <c r="E6" s="323"/>
      <c r="F6" s="323"/>
      <c r="G6" s="323"/>
      <c r="H6" s="323"/>
      <c r="I6" s="323"/>
      <c r="J6" s="323"/>
      <c r="K6" s="323"/>
      <c r="L6" s="323"/>
      <c r="M6" s="324"/>
    </row>
    <row r="7" spans="3:13" ht="24" customHeight="1" thickBot="1" x14ac:dyDescent="0.3">
      <c r="C7" s="321"/>
      <c r="D7" s="325"/>
      <c r="E7" s="326"/>
      <c r="F7" s="326"/>
      <c r="G7" s="326"/>
      <c r="H7" s="326"/>
      <c r="I7" s="326"/>
      <c r="J7" s="326"/>
      <c r="K7" s="326"/>
      <c r="L7" s="326"/>
      <c r="M7" s="327"/>
    </row>
    <row r="8" spans="3:13" ht="24" customHeight="1" x14ac:dyDescent="0.25">
      <c r="C8" s="32"/>
      <c r="D8" s="29"/>
      <c r="E8" s="29"/>
      <c r="F8" s="29"/>
      <c r="G8" s="29"/>
      <c r="H8" s="29"/>
      <c r="I8" s="29"/>
    </row>
    <row r="9" spans="3:13" ht="24" customHeight="1" x14ac:dyDescent="0.25">
      <c r="C9" s="32"/>
      <c r="D9" s="29"/>
      <c r="E9" s="29"/>
      <c r="F9" s="29"/>
      <c r="G9" s="29"/>
      <c r="H9" s="29"/>
      <c r="I9" s="29"/>
    </row>
    <row r="10" spans="3:13" ht="24" customHeight="1" x14ac:dyDescent="0.25">
      <c r="C10" s="32"/>
      <c r="D10" s="29"/>
      <c r="E10" s="29"/>
      <c r="F10" s="29"/>
      <c r="G10" s="29"/>
      <c r="H10" s="29"/>
      <c r="I10" s="29"/>
    </row>
    <row r="11" spans="3:13" ht="24" customHeight="1" thickBot="1" x14ac:dyDescent="0.3">
      <c r="C11" s="32"/>
      <c r="D11" s="29"/>
      <c r="E11" s="29"/>
      <c r="F11" s="29"/>
      <c r="G11" s="29"/>
      <c r="H11" s="29"/>
      <c r="I11" s="29"/>
    </row>
    <row r="12" spans="3:13" ht="41.25" customHeight="1" x14ac:dyDescent="0.55000000000000004">
      <c r="C12" s="331" t="s">
        <v>603</v>
      </c>
      <c r="D12" s="332"/>
      <c r="E12" s="332"/>
      <c r="F12" s="332"/>
      <c r="G12" s="333"/>
      <c r="H12" s="157"/>
      <c r="I12" s="157"/>
      <c r="J12" s="158"/>
      <c r="K12" s="159"/>
    </row>
    <row r="13" spans="3:13" ht="24" customHeight="1" x14ac:dyDescent="0.25">
      <c r="C13" s="334" t="s">
        <v>604</v>
      </c>
      <c r="D13" s="335"/>
      <c r="E13" s="335"/>
      <c r="F13" s="335"/>
      <c r="G13" s="335"/>
      <c r="H13" s="335"/>
      <c r="I13" s="335"/>
      <c r="J13" s="336"/>
      <c r="K13" s="159"/>
    </row>
    <row r="14" spans="3:13" ht="24" customHeight="1" x14ac:dyDescent="0.25">
      <c r="C14" s="334"/>
      <c r="D14" s="335"/>
      <c r="E14" s="335"/>
      <c r="F14" s="335"/>
      <c r="G14" s="335"/>
      <c r="H14" s="335"/>
      <c r="I14" s="335"/>
      <c r="J14" s="336"/>
      <c r="K14" s="159"/>
    </row>
    <row r="15" spans="3:13" ht="24" customHeight="1" x14ac:dyDescent="0.25">
      <c r="C15" s="334"/>
      <c r="D15" s="335"/>
      <c r="E15" s="335"/>
      <c r="F15" s="335"/>
      <c r="G15" s="335"/>
      <c r="H15" s="335"/>
      <c r="I15" s="335"/>
      <c r="J15" s="336"/>
      <c r="K15" s="159"/>
    </row>
    <row r="16" spans="3:13" ht="10.5" customHeight="1" thickBot="1" x14ac:dyDescent="0.3">
      <c r="C16" s="337"/>
      <c r="D16" s="338"/>
      <c r="E16" s="338"/>
      <c r="F16" s="338"/>
      <c r="G16" s="338"/>
      <c r="H16" s="338"/>
      <c r="I16" s="338"/>
      <c r="J16" s="339"/>
    </row>
    <row r="17" spans="2:15" ht="24" customHeight="1" thickBot="1" x14ac:dyDescent="0.3">
      <c r="C17" s="160"/>
      <c r="D17" s="161"/>
      <c r="E17" s="161"/>
      <c r="F17" s="161"/>
      <c r="G17" s="162"/>
      <c r="H17" s="162"/>
      <c r="I17" s="162"/>
      <c r="J17" s="162"/>
    </row>
    <row r="18" spans="2:15" ht="59.25" customHeight="1" thickBot="1" x14ac:dyDescent="0.45">
      <c r="C18" s="309" t="s">
        <v>605</v>
      </c>
      <c r="D18" s="310"/>
      <c r="E18" s="310"/>
      <c r="F18" s="311"/>
      <c r="H18" s="163"/>
    </row>
    <row r="19" spans="2:15" ht="24" customHeight="1" thickBot="1" x14ac:dyDescent="0.3">
      <c r="C19" s="164"/>
      <c r="D19" s="164"/>
      <c r="E19" s="164"/>
      <c r="F19" s="164"/>
      <c r="I19" s="340" t="s">
        <v>606</v>
      </c>
      <c r="J19" s="341"/>
      <c r="K19" s="341"/>
      <c r="L19" s="342"/>
    </row>
    <row r="20" spans="2:15" ht="40.5" customHeight="1" x14ac:dyDescent="0.25">
      <c r="C20" s="164"/>
      <c r="D20" s="165" t="s">
        <v>607</v>
      </c>
      <c r="E20" s="165" t="s">
        <v>608</v>
      </c>
      <c r="F20" s="165" t="s">
        <v>609</v>
      </c>
      <c r="G20" s="343" t="s">
        <v>2</v>
      </c>
      <c r="I20" s="345" t="s">
        <v>506</v>
      </c>
      <c r="J20" s="346"/>
      <c r="K20" s="347"/>
      <c r="L20" s="348" t="s">
        <v>610</v>
      </c>
      <c r="M20" s="363" t="s">
        <v>652</v>
      </c>
      <c r="N20" s="363" t="s">
        <v>653</v>
      </c>
      <c r="O20" s="363" t="s">
        <v>592</v>
      </c>
    </row>
    <row r="21" spans="2:15" ht="24" customHeight="1" x14ac:dyDescent="0.25">
      <c r="C21" s="164"/>
      <c r="D21" s="166">
        <f>'[1]1) Tableau budgétaire 1'!D13</f>
        <v>0</v>
      </c>
      <c r="E21" s="166">
        <f>'[1]1) Tableau budgétaire 1'!E13</f>
        <v>0</v>
      </c>
      <c r="F21" s="166">
        <f>'[1]1) Tableau budgétaire 1'!F13</f>
        <v>0</v>
      </c>
      <c r="G21" s="344"/>
      <c r="I21" s="351" t="s">
        <v>540</v>
      </c>
      <c r="J21" s="352"/>
      <c r="K21" s="353"/>
      <c r="L21" s="349"/>
      <c r="M21" s="364"/>
      <c r="N21" s="364"/>
      <c r="O21" s="364"/>
    </row>
    <row r="22" spans="2:15" ht="24" customHeight="1" x14ac:dyDescent="0.25">
      <c r="B22" s="328" t="s">
        <v>611</v>
      </c>
      <c r="C22" s="329"/>
      <c r="D22" s="329"/>
      <c r="E22" s="329"/>
      <c r="F22" s="329"/>
      <c r="G22" s="330"/>
      <c r="I22" s="167" t="s">
        <v>612</v>
      </c>
      <c r="J22" s="168" t="s">
        <v>613</v>
      </c>
      <c r="K22" s="169" t="s">
        <v>614</v>
      </c>
      <c r="L22" s="349"/>
      <c r="M22" s="364"/>
      <c r="N22" s="364"/>
      <c r="O22" s="364"/>
    </row>
    <row r="23" spans="2:15" ht="22.5" customHeight="1" x14ac:dyDescent="0.25">
      <c r="C23" s="328" t="s">
        <v>615</v>
      </c>
      <c r="D23" s="329"/>
      <c r="E23" s="329"/>
      <c r="F23" s="329"/>
      <c r="G23" s="330"/>
      <c r="I23" s="170"/>
      <c r="J23" s="171"/>
      <c r="K23" s="172"/>
      <c r="L23" s="350"/>
      <c r="M23" s="365"/>
      <c r="N23" s="365"/>
      <c r="O23" s="365"/>
    </row>
    <row r="24" spans="2:15" ht="24.75" customHeight="1" thickBot="1" x14ac:dyDescent="0.3">
      <c r="C24" s="173" t="s">
        <v>616</v>
      </c>
      <c r="D24" s="174">
        <f>+D32</f>
        <v>22841.095890410958</v>
      </c>
      <c r="E24" s="174">
        <f>'[1]1) Tableau budgétaire 1'!E24</f>
        <v>0</v>
      </c>
      <c r="F24" s="174">
        <f>'[1]1) Tableau budgétaire 1'!F24</f>
        <v>0</v>
      </c>
      <c r="G24" s="175">
        <f>SUM(D24:F24)</f>
        <v>22841.095890410958</v>
      </c>
      <c r="I24" s="176">
        <f t="shared" ref="I24:O24" si="0">+I32</f>
        <v>128.22</v>
      </c>
      <c r="J24" s="177">
        <f t="shared" si="0"/>
        <v>1649.7989041095889</v>
      </c>
      <c r="K24" s="178">
        <f t="shared" si="0"/>
        <v>21319.516986301373</v>
      </c>
      <c r="L24" s="256">
        <f t="shared" si="0"/>
        <v>21319.516986301373</v>
      </c>
      <c r="M24" s="269">
        <f t="shared" si="0"/>
        <v>15883.276216438355</v>
      </c>
      <c r="N24" s="263">
        <f t="shared" si="0"/>
        <v>5436.2407698630159</v>
      </c>
      <c r="O24" s="272">
        <f t="shared" si="0"/>
        <v>0.74501107256060184</v>
      </c>
    </row>
    <row r="25" spans="2:15" ht="21.75" customHeight="1" x14ac:dyDescent="0.25">
      <c r="C25" s="180" t="s">
        <v>516</v>
      </c>
      <c r="D25" s="181">
        <v>1068.4931506849316</v>
      </c>
      <c r="E25" s="182"/>
      <c r="F25" s="182"/>
      <c r="G25" s="183">
        <f t="shared" ref="G25:G32" si="1">SUM(D25:F25)</f>
        <v>1068.4931506849316</v>
      </c>
      <c r="I25" s="184">
        <v>128.22</v>
      </c>
      <c r="J25" s="185">
        <v>0</v>
      </c>
      <c r="K25" s="178">
        <f>+D25+I25-J25</f>
        <v>1196.7131506849316</v>
      </c>
      <c r="L25" s="256">
        <f>K25</f>
        <v>1196.7131506849316</v>
      </c>
      <c r="M25" s="277">
        <v>1150.6849315068494</v>
      </c>
      <c r="N25" s="277">
        <f>+L25-M25</f>
        <v>46.028219178082281</v>
      </c>
      <c r="O25" s="273">
        <f>+M25/L25</f>
        <v>0.96153780114162002</v>
      </c>
    </row>
    <row r="26" spans="2:15" ht="15.6" customHeight="1" x14ac:dyDescent="0.25">
      <c r="C26" s="186" t="s">
        <v>517</v>
      </c>
      <c r="D26" s="187"/>
      <c r="E26" s="188"/>
      <c r="F26" s="188"/>
      <c r="G26" s="189">
        <f t="shared" si="1"/>
        <v>0</v>
      </c>
      <c r="I26" s="184">
        <v>0</v>
      </c>
      <c r="J26" s="185">
        <v>0</v>
      </c>
      <c r="K26" s="178">
        <f t="shared" ref="K26:K31" si="2">+D26+I26-J26</f>
        <v>0</v>
      </c>
      <c r="L26" s="256">
        <f>K26</f>
        <v>0</v>
      </c>
      <c r="M26" s="277"/>
      <c r="N26" s="277">
        <f t="shared" ref="N26:N31" si="3">+L26-M26</f>
        <v>0</v>
      </c>
      <c r="O26" s="273"/>
    </row>
    <row r="27" spans="2:15" ht="15.75" customHeight="1" x14ac:dyDescent="0.25">
      <c r="C27" s="186" t="s">
        <v>518</v>
      </c>
      <c r="D27" s="187">
        <v>3561.6438356164385</v>
      </c>
      <c r="E27" s="187"/>
      <c r="F27" s="187"/>
      <c r="G27" s="189">
        <f t="shared" si="1"/>
        <v>3561.6438356164385</v>
      </c>
      <c r="I27" s="184">
        <v>0</v>
      </c>
      <c r="J27" s="185">
        <v>0</v>
      </c>
      <c r="K27" s="178">
        <f t="shared" si="2"/>
        <v>3561.6438356164385</v>
      </c>
      <c r="L27" s="256">
        <f>+K27</f>
        <v>3561.6438356164385</v>
      </c>
      <c r="M27" s="277">
        <v>3462.1369863013697</v>
      </c>
      <c r="N27" s="277">
        <f t="shared" si="3"/>
        <v>99.506849315068848</v>
      </c>
      <c r="O27" s="273">
        <f t="shared" ref="O27:O31" si="4">+M27/L27</f>
        <v>0.97206153846153831</v>
      </c>
    </row>
    <row r="28" spans="2:15" x14ac:dyDescent="0.25">
      <c r="C28" s="190" t="s">
        <v>519</v>
      </c>
      <c r="D28" s="187">
        <v>12643.835616438357</v>
      </c>
      <c r="E28" s="187"/>
      <c r="F28" s="187"/>
      <c r="G28" s="189">
        <f t="shared" si="1"/>
        <v>12643.835616438357</v>
      </c>
      <c r="I28" s="184">
        <v>0</v>
      </c>
      <c r="J28" s="185">
        <v>1254.7956164383559</v>
      </c>
      <c r="K28" s="178">
        <f t="shared" si="2"/>
        <v>11389.04</v>
      </c>
      <c r="L28" s="256">
        <f>K28</f>
        <v>11389.04</v>
      </c>
      <c r="M28" s="277">
        <v>5856.4767123287666</v>
      </c>
      <c r="N28" s="277">
        <f t="shared" si="3"/>
        <v>5532.5632876712343</v>
      </c>
      <c r="O28" s="273">
        <f t="shared" si="4"/>
        <v>0.51422040069477026</v>
      </c>
    </row>
    <row r="29" spans="2:15" x14ac:dyDescent="0.25">
      <c r="C29" s="186" t="s">
        <v>520</v>
      </c>
      <c r="D29" s="187"/>
      <c r="E29" s="187"/>
      <c r="F29" s="187"/>
      <c r="G29" s="189">
        <f t="shared" si="1"/>
        <v>0</v>
      </c>
      <c r="I29" s="184">
        <v>0</v>
      </c>
      <c r="J29" s="185">
        <v>0</v>
      </c>
      <c r="K29" s="178">
        <f t="shared" si="2"/>
        <v>0</v>
      </c>
      <c r="L29" s="256">
        <f>K29</f>
        <v>0</v>
      </c>
      <c r="M29" s="277"/>
      <c r="N29" s="277">
        <f t="shared" si="3"/>
        <v>0</v>
      </c>
      <c r="O29" s="273"/>
    </row>
    <row r="30" spans="2:15" ht="21.75" customHeight="1" x14ac:dyDescent="0.25">
      <c r="C30" s="186" t="s">
        <v>521</v>
      </c>
      <c r="D30" s="187">
        <v>2136.9863013698632</v>
      </c>
      <c r="E30" s="187"/>
      <c r="F30" s="187"/>
      <c r="G30" s="189">
        <f t="shared" si="1"/>
        <v>2136.9863013698632</v>
      </c>
      <c r="I30" s="184">
        <v>0</v>
      </c>
      <c r="J30" s="185">
        <v>18.286301369863395</v>
      </c>
      <c r="K30" s="178">
        <f t="shared" si="2"/>
        <v>2118.6999999999998</v>
      </c>
      <c r="L30" s="256">
        <f>K30</f>
        <v>2118.6999999999998</v>
      </c>
      <c r="M30" s="277">
        <v>2118.7008739726025</v>
      </c>
      <c r="N30" s="277">
        <f t="shared" si="3"/>
        <v>-8.7397260267607635E-4</v>
      </c>
      <c r="O30" s="273">
        <f t="shared" si="4"/>
        <v>1.0000004125041784</v>
      </c>
    </row>
    <row r="31" spans="2:15" ht="36.75" customHeight="1" x14ac:dyDescent="0.25">
      <c r="C31" s="186" t="s">
        <v>522</v>
      </c>
      <c r="D31" s="187">
        <v>3430.1369863013697</v>
      </c>
      <c r="E31" s="187"/>
      <c r="F31" s="187"/>
      <c r="G31" s="189">
        <f t="shared" si="1"/>
        <v>3430.1369863013697</v>
      </c>
      <c r="I31" s="184">
        <v>0</v>
      </c>
      <c r="J31" s="185">
        <v>376.71698630136962</v>
      </c>
      <c r="K31" s="178">
        <f t="shared" si="2"/>
        <v>3053.42</v>
      </c>
      <c r="L31" s="256">
        <f>K31</f>
        <v>3053.42</v>
      </c>
      <c r="M31" s="277">
        <v>3295.2767123287672</v>
      </c>
      <c r="N31" s="277">
        <f t="shared" si="3"/>
        <v>-241.85671232876712</v>
      </c>
      <c r="O31" s="273">
        <f t="shared" si="4"/>
        <v>1.0792084653695748</v>
      </c>
    </row>
    <row r="32" spans="2:15" ht="15.75" customHeight="1" thickBot="1" x14ac:dyDescent="0.3">
      <c r="C32" s="191" t="s">
        <v>617</v>
      </c>
      <c r="D32" s="192">
        <f>SUM(D25:D31)</f>
        <v>22841.095890410958</v>
      </c>
      <c r="E32" s="192">
        <f>SUM(E25:E31)</f>
        <v>0</v>
      </c>
      <c r="F32" s="192">
        <f t="shared" ref="F32" si="5">SUM(F25:F31)</f>
        <v>0</v>
      </c>
      <c r="G32" s="193">
        <f t="shared" si="1"/>
        <v>22841.095890410958</v>
      </c>
      <c r="I32" s="194">
        <f t="shared" ref="I32:N32" si="6">SUM(I25:I31)</f>
        <v>128.22</v>
      </c>
      <c r="J32" s="195">
        <f t="shared" si="6"/>
        <v>1649.7989041095889</v>
      </c>
      <c r="K32" s="196">
        <f t="shared" si="6"/>
        <v>21319.516986301373</v>
      </c>
      <c r="L32" s="257">
        <f t="shared" si="6"/>
        <v>21319.516986301373</v>
      </c>
      <c r="M32" s="271">
        <f t="shared" si="6"/>
        <v>15883.276216438355</v>
      </c>
      <c r="N32" s="275">
        <f t="shared" si="6"/>
        <v>5436.2407698630159</v>
      </c>
      <c r="O32" s="274">
        <f>+M32/L32</f>
        <v>0.74501107256060184</v>
      </c>
    </row>
    <row r="33" spans="3:15" s="154" customFormat="1" ht="16.5" thickBot="1" x14ac:dyDescent="0.3">
      <c r="C33" s="198"/>
      <c r="D33" s="199"/>
      <c r="E33" s="199"/>
      <c r="F33" s="199"/>
      <c r="G33" s="200"/>
      <c r="M33" s="268"/>
      <c r="N33" s="268"/>
      <c r="O33" s="268"/>
    </row>
    <row r="34" spans="3:15" ht="31.5" x14ac:dyDescent="0.25">
      <c r="C34" s="328" t="s">
        <v>618</v>
      </c>
      <c r="D34" s="329"/>
      <c r="E34" s="329"/>
      <c r="F34" s="329"/>
      <c r="G34" s="330"/>
      <c r="I34" s="167" t="s">
        <v>612</v>
      </c>
      <c r="J34" s="168" t="s">
        <v>613</v>
      </c>
      <c r="K34" s="169" t="s">
        <v>614</v>
      </c>
      <c r="L34" s="258" t="s">
        <v>610</v>
      </c>
      <c r="M34" s="201" t="s">
        <v>654</v>
      </c>
      <c r="N34" s="201" t="s">
        <v>653</v>
      </c>
      <c r="O34" s="201" t="s">
        <v>592</v>
      </c>
    </row>
    <row r="35" spans="3:15" ht="27" customHeight="1" thickBot="1" x14ac:dyDescent="0.3">
      <c r="C35" s="202" t="s">
        <v>619</v>
      </c>
      <c r="D35" s="203">
        <f>+D43</f>
        <v>53704.109589041094</v>
      </c>
      <c r="E35" s="203">
        <f>'[1]1) Tableau budgétaire 1'!E34</f>
        <v>0</v>
      </c>
      <c r="F35" s="203">
        <f>'[1]1) Tableau budgétaire 1'!F34</f>
        <v>0</v>
      </c>
      <c r="G35" s="204">
        <f t="shared" ref="G35:G43" si="7">SUM(D35:F35)</f>
        <v>53704.109589041094</v>
      </c>
      <c r="I35" s="176">
        <f t="shared" ref="I35:O35" si="8">+I43</f>
        <v>10561.310547945206</v>
      </c>
      <c r="J35" s="177">
        <f t="shared" si="8"/>
        <v>2375.3401369863022</v>
      </c>
      <c r="K35" s="178">
        <f t="shared" si="8"/>
        <v>61890.07</v>
      </c>
      <c r="L35" s="256">
        <f t="shared" si="8"/>
        <v>61890.07</v>
      </c>
      <c r="M35" s="263">
        <f t="shared" si="8"/>
        <v>41929.229594520548</v>
      </c>
      <c r="N35" s="263">
        <f t="shared" si="8"/>
        <v>19960.830405479453</v>
      </c>
      <c r="O35" s="264">
        <f t="shared" si="8"/>
        <v>0.67747911085769574</v>
      </c>
    </row>
    <row r="36" spans="3:15" x14ac:dyDescent="0.25">
      <c r="C36" s="180" t="s">
        <v>516</v>
      </c>
      <c r="D36" s="181"/>
      <c r="E36" s="182"/>
      <c r="F36" s="182"/>
      <c r="G36" s="183">
        <f t="shared" si="7"/>
        <v>0</v>
      </c>
      <c r="I36" s="184">
        <v>0</v>
      </c>
      <c r="J36" s="185">
        <v>0</v>
      </c>
      <c r="K36" s="178">
        <f>+D36+I36-J36</f>
        <v>0</v>
      </c>
      <c r="L36" s="256">
        <f>K36</f>
        <v>0</v>
      </c>
      <c r="M36" s="270"/>
      <c r="N36" s="266"/>
      <c r="O36" s="265"/>
    </row>
    <row r="37" spans="3:15" x14ac:dyDescent="0.25">
      <c r="C37" s="186" t="s">
        <v>517</v>
      </c>
      <c r="D37" s="187"/>
      <c r="E37" s="188"/>
      <c r="F37" s="188"/>
      <c r="G37" s="189">
        <f t="shared" si="7"/>
        <v>0</v>
      </c>
      <c r="I37" s="184">
        <v>0</v>
      </c>
      <c r="J37" s="185">
        <v>0</v>
      </c>
      <c r="K37" s="178">
        <f t="shared" ref="K37:K42" si="9">+D37+I37-J37</f>
        <v>0</v>
      </c>
      <c r="L37" s="256">
        <f>K37</f>
        <v>0</v>
      </c>
      <c r="M37" s="270"/>
      <c r="N37" s="266"/>
      <c r="O37" s="265"/>
    </row>
    <row r="38" spans="3:15" ht="31.5" x14ac:dyDescent="0.25">
      <c r="C38" s="186" t="s">
        <v>518</v>
      </c>
      <c r="D38" s="187"/>
      <c r="E38" s="187"/>
      <c r="F38" s="187"/>
      <c r="G38" s="189">
        <f t="shared" si="7"/>
        <v>0</v>
      </c>
      <c r="I38" s="184">
        <v>0</v>
      </c>
      <c r="J38" s="185">
        <v>0</v>
      </c>
      <c r="K38" s="178">
        <f t="shared" si="9"/>
        <v>0</v>
      </c>
      <c r="L38" s="256">
        <f>+K38</f>
        <v>0</v>
      </c>
      <c r="M38" s="270"/>
      <c r="N38" s="266"/>
      <c r="O38" s="265"/>
    </row>
    <row r="39" spans="3:15" x14ac:dyDescent="0.25">
      <c r="C39" s="190" t="s">
        <v>519</v>
      </c>
      <c r="D39" s="187">
        <v>15958.904109589042</v>
      </c>
      <c r="E39" s="187"/>
      <c r="F39" s="187"/>
      <c r="G39" s="189">
        <f t="shared" si="7"/>
        <v>15958.904109589042</v>
      </c>
      <c r="I39" s="184">
        <v>2041.0958904109575</v>
      </c>
      <c r="J39" s="185">
        <v>0</v>
      </c>
      <c r="K39" s="178">
        <f t="shared" si="9"/>
        <v>18000</v>
      </c>
      <c r="L39" s="256">
        <f>K39</f>
        <v>18000</v>
      </c>
      <c r="M39" s="277">
        <v>7879.178082191781</v>
      </c>
      <c r="N39" s="277">
        <f>+L39-M39</f>
        <v>10120.821917808218</v>
      </c>
      <c r="O39" s="276">
        <f>+M39/L39</f>
        <v>0.43773211567732118</v>
      </c>
    </row>
    <row r="40" spans="3:15" x14ac:dyDescent="0.25">
      <c r="C40" s="186" t="s">
        <v>520</v>
      </c>
      <c r="D40" s="187"/>
      <c r="E40" s="187"/>
      <c r="F40" s="187"/>
      <c r="G40" s="189">
        <f t="shared" si="7"/>
        <v>0</v>
      </c>
      <c r="I40" s="184">
        <v>0</v>
      </c>
      <c r="J40" s="185">
        <v>0</v>
      </c>
      <c r="K40" s="178">
        <f t="shared" si="9"/>
        <v>0</v>
      </c>
      <c r="L40" s="256">
        <f>K40</f>
        <v>0</v>
      </c>
      <c r="M40" s="277"/>
      <c r="N40" s="277">
        <f t="shared" ref="N40:N42" si="10">+L40-M40</f>
        <v>0</v>
      </c>
      <c r="O40" s="276"/>
    </row>
    <row r="41" spans="3:15" x14ac:dyDescent="0.25">
      <c r="C41" s="186" t="s">
        <v>521</v>
      </c>
      <c r="D41" s="187">
        <v>29846.575342465752</v>
      </c>
      <c r="E41" s="187"/>
      <c r="F41" s="187"/>
      <c r="G41" s="189">
        <f t="shared" si="7"/>
        <v>29846.575342465752</v>
      </c>
      <c r="I41" s="184">
        <v>8520.2146575342485</v>
      </c>
      <c r="J41" s="185">
        <v>0</v>
      </c>
      <c r="K41" s="178">
        <f t="shared" si="9"/>
        <v>38366.79</v>
      </c>
      <c r="L41" s="256">
        <f>K41</f>
        <v>38366.79</v>
      </c>
      <c r="M41" s="277">
        <v>29357.697128767126</v>
      </c>
      <c r="N41" s="277">
        <f t="shared" si="10"/>
        <v>9009.092871232875</v>
      </c>
      <c r="O41" s="276">
        <f t="shared" ref="O41:O42" si="11">+M41/L41</f>
        <v>0.76518512830411733</v>
      </c>
    </row>
    <row r="42" spans="3:15" ht="31.5" x14ac:dyDescent="0.25">
      <c r="C42" s="186" t="s">
        <v>522</v>
      </c>
      <c r="D42" s="187">
        <v>7898.6301369863022</v>
      </c>
      <c r="E42" s="187"/>
      <c r="F42" s="187"/>
      <c r="G42" s="189">
        <f t="shared" si="7"/>
        <v>7898.6301369863022</v>
      </c>
      <c r="I42" s="184">
        <v>0</v>
      </c>
      <c r="J42" s="185">
        <v>2375.3401369863022</v>
      </c>
      <c r="K42" s="178">
        <f t="shared" si="9"/>
        <v>5523.29</v>
      </c>
      <c r="L42" s="256">
        <f>K42</f>
        <v>5523.29</v>
      </c>
      <c r="M42" s="277">
        <v>4692.3643835616431</v>
      </c>
      <c r="N42" s="277">
        <f t="shared" si="10"/>
        <v>830.92561643835688</v>
      </c>
      <c r="O42" s="276">
        <f t="shared" si="11"/>
        <v>0.84955966164399177</v>
      </c>
    </row>
    <row r="43" spans="3:15" ht="16.5" thickBot="1" x14ac:dyDescent="0.3">
      <c r="C43" s="191" t="s">
        <v>617</v>
      </c>
      <c r="D43" s="192">
        <f t="shared" ref="D43:F43" si="12">SUM(D36:D42)</f>
        <v>53704.109589041094</v>
      </c>
      <c r="E43" s="192">
        <f t="shared" si="12"/>
        <v>0</v>
      </c>
      <c r="F43" s="192">
        <f t="shared" si="12"/>
        <v>0</v>
      </c>
      <c r="G43" s="189">
        <f t="shared" si="7"/>
        <v>53704.109589041094</v>
      </c>
      <c r="I43" s="194">
        <f>SUM(I36:I42)</f>
        <v>10561.310547945206</v>
      </c>
      <c r="J43" s="195">
        <f>SUM(J36:J42)</f>
        <v>2375.3401369863022</v>
      </c>
      <c r="K43" s="196">
        <f>SUM(K36:K42)-0.01</f>
        <v>61890.07</v>
      </c>
      <c r="L43" s="257">
        <f>SUM(L36:L42)-0.01</f>
        <v>61890.07</v>
      </c>
      <c r="M43" s="257">
        <f t="shared" ref="M43" si="13">SUM(M36:M42)-0.01</f>
        <v>41929.229594520548</v>
      </c>
      <c r="N43" s="257">
        <f>SUM(N36:N42)-0.01</f>
        <v>19960.830405479453</v>
      </c>
      <c r="O43" s="264">
        <f>+M43/L43</f>
        <v>0.67747911085769574</v>
      </c>
    </row>
    <row r="44" spans="3:15" s="154" customFormat="1" ht="16.5" thickBot="1" x14ac:dyDescent="0.3">
      <c r="C44" s="198"/>
      <c r="D44" s="199"/>
      <c r="E44" s="199"/>
      <c r="F44" s="199"/>
      <c r="G44" s="200"/>
    </row>
    <row r="45" spans="3:15" ht="31.5" x14ac:dyDescent="0.25">
      <c r="C45" s="328" t="s">
        <v>620</v>
      </c>
      <c r="D45" s="329"/>
      <c r="E45" s="329"/>
      <c r="F45" s="329"/>
      <c r="G45" s="330"/>
      <c r="I45" s="167" t="s">
        <v>612</v>
      </c>
      <c r="J45" s="168" t="s">
        <v>613</v>
      </c>
      <c r="K45" s="169" t="s">
        <v>614</v>
      </c>
      <c r="L45" s="201" t="s">
        <v>610</v>
      </c>
      <c r="M45" s="201" t="s">
        <v>654</v>
      </c>
      <c r="N45" s="201" t="s">
        <v>653</v>
      </c>
      <c r="O45" s="201" t="s">
        <v>592</v>
      </c>
    </row>
    <row r="46" spans="3:15" ht="21.75" customHeight="1" thickBot="1" x14ac:dyDescent="0.3">
      <c r="C46" s="202" t="s">
        <v>621</v>
      </c>
      <c r="D46" s="203">
        <f>+D54</f>
        <v>14904.109589041094</v>
      </c>
      <c r="E46" s="203">
        <f>'[1]1) Tableau budgétaire 1'!E44</f>
        <v>0</v>
      </c>
      <c r="F46" s="203">
        <f>'[1]1) Tableau budgétaire 1'!F44</f>
        <v>0</v>
      </c>
      <c r="G46" s="204">
        <f t="shared" ref="G46:G54" si="14">SUM(D46:F46)</f>
        <v>14904.109589041094</v>
      </c>
      <c r="I46" s="176">
        <f t="shared" ref="I46:O46" si="15">+I54</f>
        <v>931.820410958906</v>
      </c>
      <c r="J46" s="177">
        <f t="shared" si="15"/>
        <v>0</v>
      </c>
      <c r="K46" s="178">
        <f t="shared" si="15"/>
        <v>15835.92</v>
      </c>
      <c r="L46" s="179">
        <f t="shared" si="15"/>
        <v>15835.92</v>
      </c>
      <c r="M46" s="263">
        <f t="shared" si="15"/>
        <v>5386.6080677327682</v>
      </c>
      <c r="N46" s="263">
        <f t="shared" si="15"/>
        <v>10449.301932267232</v>
      </c>
      <c r="O46" s="264">
        <f t="shared" si="15"/>
        <v>0.34015125535698387</v>
      </c>
    </row>
    <row r="47" spans="3:15" x14ac:dyDescent="0.25">
      <c r="C47" s="180" t="s">
        <v>516</v>
      </c>
      <c r="D47" s="181"/>
      <c r="E47" s="182"/>
      <c r="F47" s="182"/>
      <c r="G47" s="183">
        <f t="shared" si="14"/>
        <v>0</v>
      </c>
      <c r="I47" s="184">
        <v>0</v>
      </c>
      <c r="J47" s="185">
        <v>0</v>
      </c>
      <c r="K47" s="178">
        <f>+D47+I47-J47</f>
        <v>0</v>
      </c>
      <c r="L47" s="179">
        <f>K47</f>
        <v>0</v>
      </c>
      <c r="M47" s="265"/>
      <c r="N47" s="265"/>
      <c r="O47" s="265"/>
    </row>
    <row r="48" spans="3:15" s="154" customFormat="1" ht="15.75" customHeight="1" x14ac:dyDescent="0.25">
      <c r="C48" s="186" t="s">
        <v>517</v>
      </c>
      <c r="D48" s="187"/>
      <c r="E48" s="188"/>
      <c r="F48" s="188"/>
      <c r="G48" s="189">
        <f t="shared" si="14"/>
        <v>0</v>
      </c>
      <c r="I48" s="184">
        <v>0</v>
      </c>
      <c r="J48" s="185">
        <v>0</v>
      </c>
      <c r="K48" s="178">
        <f t="shared" ref="K48:K53" si="16">+D48+I48-J48</f>
        <v>0</v>
      </c>
      <c r="L48" s="179">
        <f>K48</f>
        <v>0</v>
      </c>
      <c r="M48" s="265"/>
      <c r="N48" s="265"/>
      <c r="O48" s="265"/>
    </row>
    <row r="49" spans="3:15" s="154" customFormat="1" ht="31.5" x14ac:dyDescent="0.25">
      <c r="C49" s="186" t="s">
        <v>518</v>
      </c>
      <c r="D49" s="187"/>
      <c r="E49" s="187"/>
      <c r="F49" s="187"/>
      <c r="G49" s="189">
        <f t="shared" si="14"/>
        <v>0</v>
      </c>
      <c r="I49" s="184">
        <v>0</v>
      </c>
      <c r="J49" s="185">
        <v>0</v>
      </c>
      <c r="K49" s="178">
        <f t="shared" si="16"/>
        <v>0</v>
      </c>
      <c r="L49" s="179">
        <f>+K49</f>
        <v>0</v>
      </c>
      <c r="M49" s="265"/>
      <c r="N49" s="265"/>
      <c r="O49" s="265"/>
    </row>
    <row r="50" spans="3:15" s="154" customFormat="1" x14ac:dyDescent="0.25">
      <c r="C50" s="190" t="s">
        <v>519</v>
      </c>
      <c r="D50" s="187"/>
      <c r="E50" s="187"/>
      <c r="F50" s="187"/>
      <c r="G50" s="189">
        <f t="shared" si="14"/>
        <v>0</v>
      </c>
      <c r="I50" s="184">
        <v>0</v>
      </c>
      <c r="J50" s="185">
        <v>0</v>
      </c>
      <c r="K50" s="178">
        <f t="shared" si="16"/>
        <v>0</v>
      </c>
      <c r="L50" s="179">
        <f>K50</f>
        <v>0</v>
      </c>
      <c r="M50" s="265"/>
      <c r="N50" s="265"/>
      <c r="O50" s="266"/>
    </row>
    <row r="51" spans="3:15" x14ac:dyDescent="0.25">
      <c r="C51" s="186" t="s">
        <v>520</v>
      </c>
      <c r="D51" s="187"/>
      <c r="E51" s="187"/>
      <c r="F51" s="187"/>
      <c r="G51" s="189">
        <f t="shared" si="14"/>
        <v>0</v>
      </c>
      <c r="I51" s="184">
        <v>0</v>
      </c>
      <c r="J51" s="185">
        <v>0</v>
      </c>
      <c r="K51" s="178">
        <f t="shared" si="16"/>
        <v>0</v>
      </c>
      <c r="L51" s="179">
        <f>K51</f>
        <v>0</v>
      </c>
      <c r="M51" s="265"/>
      <c r="N51" s="265"/>
      <c r="O51" s="265"/>
    </row>
    <row r="52" spans="3:15" x14ac:dyDescent="0.25">
      <c r="C52" s="186" t="s">
        <v>521</v>
      </c>
      <c r="D52" s="187">
        <v>14904.109589041094</v>
      </c>
      <c r="E52" s="187"/>
      <c r="F52" s="187"/>
      <c r="G52" s="189">
        <f t="shared" si="14"/>
        <v>14904.109589041094</v>
      </c>
      <c r="I52" s="184">
        <v>931.820410958906</v>
      </c>
      <c r="J52" s="185">
        <v>0</v>
      </c>
      <c r="K52" s="178">
        <f t="shared" si="16"/>
        <v>15835.93</v>
      </c>
      <c r="L52" s="179">
        <f>K52</f>
        <v>15835.93</v>
      </c>
      <c r="M52" s="277">
        <v>5386.6180677327684</v>
      </c>
      <c r="N52" s="277">
        <f>+L52-M52</f>
        <v>10449.311932267232</v>
      </c>
      <c r="O52" s="276">
        <f>+M52/L52</f>
        <v>0.34015167203522423</v>
      </c>
    </row>
    <row r="53" spans="3:15" ht="31.5" x14ac:dyDescent="0.25">
      <c r="C53" s="186" t="s">
        <v>522</v>
      </c>
      <c r="D53" s="187"/>
      <c r="E53" s="187"/>
      <c r="F53" s="187"/>
      <c r="G53" s="189">
        <f t="shared" si="14"/>
        <v>0</v>
      </c>
      <c r="I53" s="184">
        <v>0</v>
      </c>
      <c r="J53" s="185">
        <v>0</v>
      </c>
      <c r="K53" s="178">
        <f t="shared" si="16"/>
        <v>0</v>
      </c>
      <c r="L53" s="179">
        <f>K53</f>
        <v>0</v>
      </c>
      <c r="M53" s="265"/>
      <c r="N53" s="265"/>
      <c r="O53" s="267"/>
    </row>
    <row r="54" spans="3:15" ht="16.5" thickBot="1" x14ac:dyDescent="0.3">
      <c r="C54" s="191" t="s">
        <v>617</v>
      </c>
      <c r="D54" s="192">
        <f t="shared" ref="D54:F54" si="17">SUM(D47:D53)</f>
        <v>14904.109589041094</v>
      </c>
      <c r="E54" s="192">
        <f t="shared" si="17"/>
        <v>0</v>
      </c>
      <c r="F54" s="192">
        <f t="shared" si="17"/>
        <v>0</v>
      </c>
      <c r="G54" s="189">
        <f t="shared" si="14"/>
        <v>14904.109589041094</v>
      </c>
      <c r="I54" s="194">
        <f>SUM(I47:I53)</f>
        <v>931.820410958906</v>
      </c>
      <c r="J54" s="195">
        <f>SUM(J47:J53)</f>
        <v>0</v>
      </c>
      <c r="K54" s="196">
        <f>SUM(K47:K53)-0.01</f>
        <v>15835.92</v>
      </c>
      <c r="L54" s="197">
        <f>SUM(L47:L53)-0.01</f>
        <v>15835.92</v>
      </c>
      <c r="M54" s="197">
        <f t="shared" ref="M54:N54" si="18">SUM(M47:M53)-0.01</f>
        <v>5386.6080677327682</v>
      </c>
      <c r="N54" s="197">
        <f t="shared" si="18"/>
        <v>10449.301932267232</v>
      </c>
      <c r="O54" s="264">
        <f>+M54/L54</f>
        <v>0.34015125535698387</v>
      </c>
    </row>
    <row r="55" spans="3:15" s="154" customFormat="1" ht="16.5" thickBot="1" x14ac:dyDescent="0.3">
      <c r="C55" s="198"/>
      <c r="D55" s="199"/>
      <c r="E55" s="199"/>
      <c r="F55" s="199"/>
      <c r="G55" s="200"/>
    </row>
    <row r="56" spans="3:15" ht="31.5" x14ac:dyDescent="0.25">
      <c r="C56" s="328" t="s">
        <v>622</v>
      </c>
      <c r="D56" s="329"/>
      <c r="E56" s="329"/>
      <c r="F56" s="329"/>
      <c r="G56" s="330"/>
      <c r="I56" s="167" t="s">
        <v>612</v>
      </c>
      <c r="J56" s="168" t="s">
        <v>613</v>
      </c>
      <c r="K56" s="169" t="s">
        <v>614</v>
      </c>
      <c r="L56" s="201" t="s">
        <v>610</v>
      </c>
      <c r="M56" s="201" t="s">
        <v>654</v>
      </c>
      <c r="N56" s="201" t="s">
        <v>653</v>
      </c>
      <c r="O56" s="201" t="s">
        <v>592</v>
      </c>
    </row>
    <row r="57" spans="3:15" ht="20.25" customHeight="1" thickBot="1" x14ac:dyDescent="0.3">
      <c r="C57" s="202" t="s">
        <v>623</v>
      </c>
      <c r="D57" s="203">
        <f>+D65</f>
        <v>65925.77</v>
      </c>
      <c r="E57" s="203">
        <f>'[1]1) Tableau budgétaire 1'!E54</f>
        <v>0</v>
      </c>
      <c r="F57" s="203">
        <f>'[1]1) Tableau budgétaire 1'!F54</f>
        <v>0</v>
      </c>
      <c r="G57" s="204">
        <f t="shared" ref="G57:G65" si="19">SUM(D57:F57)</f>
        <v>65925.77</v>
      </c>
      <c r="I57" s="176">
        <f t="shared" ref="I57:O57" si="20">+I65</f>
        <v>2074.369999999999</v>
      </c>
      <c r="J57" s="177">
        <f t="shared" si="20"/>
        <v>2494.8300000000022</v>
      </c>
      <c r="K57" s="178">
        <f t="shared" si="20"/>
        <v>65505.31</v>
      </c>
      <c r="L57" s="179">
        <f t="shared" si="20"/>
        <v>65505.31</v>
      </c>
      <c r="M57" s="263">
        <f t="shared" si="20"/>
        <v>28210.718926027395</v>
      </c>
      <c r="N57" s="263">
        <f t="shared" si="20"/>
        <v>37294.591073972602</v>
      </c>
      <c r="O57" s="264">
        <f t="shared" si="20"/>
        <v>0.43066308557317562</v>
      </c>
    </row>
    <row r="58" spans="3:15" x14ac:dyDescent="0.25">
      <c r="C58" s="180" t="s">
        <v>516</v>
      </c>
      <c r="D58" s="181"/>
      <c r="E58" s="182"/>
      <c r="F58" s="182"/>
      <c r="G58" s="183">
        <f t="shared" si="19"/>
        <v>0</v>
      </c>
      <c r="I58" s="184">
        <v>0</v>
      </c>
      <c r="J58" s="185">
        <v>0</v>
      </c>
      <c r="K58" s="178">
        <f>+D58+I58-J58</f>
        <v>0</v>
      </c>
      <c r="L58" s="179">
        <f>K58</f>
        <v>0</v>
      </c>
      <c r="M58" s="265"/>
      <c r="N58" s="265"/>
      <c r="O58" s="265"/>
    </row>
    <row r="59" spans="3:15" ht="15.75" customHeight="1" x14ac:dyDescent="0.25">
      <c r="C59" s="186" t="s">
        <v>517</v>
      </c>
      <c r="D59" s="187"/>
      <c r="E59" s="188"/>
      <c r="F59" s="188"/>
      <c r="G59" s="189">
        <f t="shared" si="19"/>
        <v>0</v>
      </c>
      <c r="I59" s="184">
        <v>0</v>
      </c>
      <c r="J59" s="185">
        <v>0</v>
      </c>
      <c r="K59" s="178">
        <f t="shared" ref="K59:K64" si="21">+D59+I59-J59</f>
        <v>0</v>
      </c>
      <c r="L59" s="179">
        <f>K59</f>
        <v>0</v>
      </c>
      <c r="M59" s="265"/>
      <c r="N59" s="265"/>
      <c r="O59" s="265"/>
    </row>
    <row r="60" spans="3:15" ht="32.25" customHeight="1" x14ac:dyDescent="0.25">
      <c r="C60" s="186" t="s">
        <v>518</v>
      </c>
      <c r="D60" s="187">
        <v>26158.65</v>
      </c>
      <c r="E60" s="187"/>
      <c r="F60" s="187"/>
      <c r="G60" s="189">
        <f t="shared" si="19"/>
        <v>26158.65</v>
      </c>
      <c r="I60" s="184">
        <v>0</v>
      </c>
      <c r="J60" s="185">
        <v>1140.3600000000006</v>
      </c>
      <c r="K60" s="178">
        <f t="shared" si="21"/>
        <v>25018.29</v>
      </c>
      <c r="L60" s="179">
        <f>+K60</f>
        <v>25018.29</v>
      </c>
      <c r="M60" s="277">
        <v>8284.7945205479446</v>
      </c>
      <c r="N60" s="277">
        <f>+L60-M60</f>
        <v>16733.495479452056</v>
      </c>
      <c r="O60" s="276">
        <f>+M60/L60</f>
        <v>0.33114951183905633</v>
      </c>
    </row>
    <row r="61" spans="3:15" s="154" customFormat="1" x14ac:dyDescent="0.25">
      <c r="C61" s="190" t="s">
        <v>519</v>
      </c>
      <c r="D61" s="187">
        <v>8589.0400000000009</v>
      </c>
      <c r="E61" s="187"/>
      <c r="F61" s="187"/>
      <c r="G61" s="189">
        <f t="shared" si="19"/>
        <v>8589.0400000000009</v>
      </c>
      <c r="I61" s="184">
        <v>0</v>
      </c>
      <c r="J61" s="185">
        <v>224.66000000000167</v>
      </c>
      <c r="K61" s="178">
        <f t="shared" si="21"/>
        <v>8364.3799999999992</v>
      </c>
      <c r="L61" s="179">
        <f>K61</f>
        <v>8364.3799999999992</v>
      </c>
      <c r="M61" s="277">
        <v>5494.1351780821915</v>
      </c>
      <c r="N61" s="277">
        <f t="shared" ref="N61:N64" si="22">+L61-M61</f>
        <v>2870.2448219178077</v>
      </c>
      <c r="O61" s="276">
        <f t="shared" ref="O61:O64" si="23">+M61/L61</f>
        <v>0.65684906449517977</v>
      </c>
    </row>
    <row r="62" spans="3:15" x14ac:dyDescent="0.25">
      <c r="C62" s="186" t="s">
        <v>520</v>
      </c>
      <c r="D62" s="187"/>
      <c r="E62" s="187"/>
      <c r="F62" s="187"/>
      <c r="G62" s="189">
        <f t="shared" si="19"/>
        <v>0</v>
      </c>
      <c r="I62" s="184">
        <v>0</v>
      </c>
      <c r="J62" s="185">
        <v>0</v>
      </c>
      <c r="K62" s="178">
        <f t="shared" si="21"/>
        <v>0</v>
      </c>
      <c r="L62" s="179">
        <f>K62</f>
        <v>0</v>
      </c>
      <c r="M62" s="277"/>
      <c r="N62" s="277">
        <f t="shared" si="22"/>
        <v>0</v>
      </c>
      <c r="O62" s="276"/>
    </row>
    <row r="63" spans="3:15" x14ac:dyDescent="0.25">
      <c r="C63" s="186" t="s">
        <v>521</v>
      </c>
      <c r="D63" s="187">
        <v>26986.3</v>
      </c>
      <c r="E63" s="187"/>
      <c r="F63" s="187"/>
      <c r="G63" s="189">
        <f t="shared" si="19"/>
        <v>26986.3</v>
      </c>
      <c r="I63" s="184">
        <v>2074.369999999999</v>
      </c>
      <c r="J63" s="185">
        <v>0</v>
      </c>
      <c r="K63" s="178">
        <f t="shared" si="21"/>
        <v>29060.67</v>
      </c>
      <c r="L63" s="179">
        <f>K63</f>
        <v>29060.67</v>
      </c>
      <c r="M63" s="277">
        <v>12534.639090410959</v>
      </c>
      <c r="N63" s="277">
        <f t="shared" si="22"/>
        <v>16526.030909589041</v>
      </c>
      <c r="O63" s="276">
        <f t="shared" si="23"/>
        <v>0.43132656922262841</v>
      </c>
    </row>
    <row r="64" spans="3:15" ht="31.5" x14ac:dyDescent="0.25">
      <c r="C64" s="186" t="s">
        <v>522</v>
      </c>
      <c r="D64" s="187">
        <v>4191.78</v>
      </c>
      <c r="E64" s="187"/>
      <c r="F64" s="187"/>
      <c r="G64" s="189">
        <f t="shared" si="19"/>
        <v>4191.78</v>
      </c>
      <c r="I64" s="184">
        <v>0</v>
      </c>
      <c r="J64" s="185">
        <v>1129.81</v>
      </c>
      <c r="K64" s="178">
        <f t="shared" si="21"/>
        <v>3061.97</v>
      </c>
      <c r="L64" s="179">
        <f>K64</f>
        <v>3061.97</v>
      </c>
      <c r="M64" s="277">
        <v>1897.1501369863013</v>
      </c>
      <c r="N64" s="277">
        <f t="shared" si="22"/>
        <v>1164.8198630136985</v>
      </c>
      <c r="O64" s="276">
        <f t="shared" si="23"/>
        <v>0.61958482185857522</v>
      </c>
    </row>
    <row r="65" spans="2:15" ht="21" customHeight="1" thickBot="1" x14ac:dyDescent="0.3">
      <c r="C65" s="191" t="s">
        <v>617</v>
      </c>
      <c r="D65" s="192">
        <f t="shared" ref="D65:F65" si="24">SUM(D58:D64)</f>
        <v>65925.77</v>
      </c>
      <c r="E65" s="192">
        <f t="shared" si="24"/>
        <v>0</v>
      </c>
      <c r="F65" s="192">
        <f t="shared" si="24"/>
        <v>0</v>
      </c>
      <c r="G65" s="189">
        <f t="shared" si="19"/>
        <v>65925.77</v>
      </c>
      <c r="I65" s="194">
        <f>SUM(I58:I64)</f>
        <v>2074.369999999999</v>
      </c>
      <c r="J65" s="195">
        <f>SUM(J58:J64)</f>
        <v>2494.8300000000022</v>
      </c>
      <c r="K65" s="196">
        <f>SUM(K58:K64)</f>
        <v>65505.31</v>
      </c>
      <c r="L65" s="197">
        <f>SUM(L58:L64)</f>
        <v>65505.31</v>
      </c>
      <c r="M65" s="263">
        <f>SUM(M60:M64)</f>
        <v>28210.718926027395</v>
      </c>
      <c r="N65" s="263">
        <f>SUM(N60:N64)</f>
        <v>37294.591073972602</v>
      </c>
      <c r="O65" s="264">
        <f>+M65/L65</f>
        <v>0.43066308557317562</v>
      </c>
    </row>
    <row r="66" spans="2:15" s="154" customFormat="1" ht="22.5" customHeight="1" x14ac:dyDescent="0.25">
      <c r="C66" s="205"/>
      <c r="D66" s="199"/>
      <c r="E66" s="199"/>
      <c r="F66" s="199"/>
      <c r="G66" s="200"/>
    </row>
    <row r="67" spans="2:15" ht="16.5" thickBot="1" x14ac:dyDescent="0.3">
      <c r="B67" s="328" t="s">
        <v>624</v>
      </c>
      <c r="C67" s="329"/>
      <c r="D67" s="329"/>
      <c r="E67" s="329"/>
      <c r="F67" s="329"/>
      <c r="G67" s="330"/>
    </row>
    <row r="68" spans="2:15" ht="31.5" x14ac:dyDescent="0.25">
      <c r="C68" s="328" t="s">
        <v>383</v>
      </c>
      <c r="D68" s="329"/>
      <c r="E68" s="329"/>
      <c r="F68" s="329"/>
      <c r="G68" s="330"/>
      <c r="I68" s="167" t="s">
        <v>612</v>
      </c>
      <c r="J68" s="168" t="s">
        <v>613</v>
      </c>
      <c r="K68" s="169" t="s">
        <v>614</v>
      </c>
      <c r="L68" s="201" t="s">
        <v>610</v>
      </c>
      <c r="M68" s="201" t="s">
        <v>654</v>
      </c>
      <c r="N68" s="201" t="s">
        <v>653</v>
      </c>
      <c r="O68" s="201" t="s">
        <v>592</v>
      </c>
    </row>
    <row r="69" spans="2:15" ht="24" customHeight="1" thickBot="1" x14ac:dyDescent="0.3">
      <c r="C69" s="202" t="s">
        <v>625</v>
      </c>
      <c r="D69" s="203">
        <f>+D77</f>
        <v>14868.493150684932</v>
      </c>
      <c r="E69" s="203">
        <f>'[1]1) Tableau budgétaire 1'!E66</f>
        <v>0</v>
      </c>
      <c r="F69" s="203">
        <f>'[1]1) Tableau budgétaire 1'!F66</f>
        <v>0</v>
      </c>
      <c r="G69" s="204">
        <f>SUM(D69:F69)</f>
        <v>14868.493150684932</v>
      </c>
      <c r="I69" s="176">
        <f t="shared" ref="I69:O69" si="25">+I77</f>
        <v>545.21027397260241</v>
      </c>
      <c r="J69" s="177">
        <f t="shared" si="25"/>
        <v>1673.9780821917807</v>
      </c>
      <c r="K69" s="178">
        <f t="shared" si="25"/>
        <v>13739.725342465754</v>
      </c>
      <c r="L69" s="179">
        <f t="shared" si="25"/>
        <v>13739.725342465754</v>
      </c>
      <c r="M69" s="263">
        <f t="shared" si="25"/>
        <v>0</v>
      </c>
      <c r="N69" s="263">
        <f t="shared" si="25"/>
        <v>13739.725342465754</v>
      </c>
      <c r="O69" s="264">
        <f t="shared" si="25"/>
        <v>0</v>
      </c>
    </row>
    <row r="70" spans="2:15" ht="15.75" customHeight="1" x14ac:dyDescent="0.25">
      <c r="C70" s="180" t="s">
        <v>516</v>
      </c>
      <c r="D70" s="181">
        <v>646.57534246575335</v>
      </c>
      <c r="E70" s="182"/>
      <c r="F70" s="182"/>
      <c r="G70" s="183">
        <f t="shared" ref="G70:G77" si="26">SUM(D70:F70)</f>
        <v>646.57534246575335</v>
      </c>
      <c r="I70" s="184">
        <v>0</v>
      </c>
      <c r="J70" s="185">
        <v>646.58000000000004</v>
      </c>
      <c r="K70" s="178">
        <f>+D70+I70-J70</f>
        <v>-4.6575342466894654E-3</v>
      </c>
      <c r="L70" s="179">
        <f>K70</f>
        <v>-4.6575342466894654E-3</v>
      </c>
      <c r="M70" s="277"/>
      <c r="N70" s="277">
        <f>+L70-M70</f>
        <v>-4.6575342466894654E-3</v>
      </c>
      <c r="O70" s="265"/>
    </row>
    <row r="71" spans="2:15" ht="15.75" customHeight="1" x14ac:dyDescent="0.25">
      <c r="C71" s="186" t="s">
        <v>517</v>
      </c>
      <c r="D71" s="187"/>
      <c r="E71" s="188"/>
      <c r="F71" s="188"/>
      <c r="G71" s="189">
        <f t="shared" si="26"/>
        <v>0</v>
      </c>
      <c r="I71" s="184">
        <v>0</v>
      </c>
      <c r="J71" s="185">
        <v>0</v>
      </c>
      <c r="K71" s="178">
        <f t="shared" ref="K71:K76" si="27">+D71+I71-J71</f>
        <v>0</v>
      </c>
      <c r="L71" s="179">
        <f>K71</f>
        <v>0</v>
      </c>
      <c r="M71" s="277"/>
      <c r="N71" s="277">
        <f t="shared" ref="N71:N76" si="28">+L71-M71</f>
        <v>0</v>
      </c>
      <c r="O71" s="265"/>
    </row>
    <row r="72" spans="2:15" ht="15.75" customHeight="1" x14ac:dyDescent="0.25">
      <c r="C72" s="186" t="s">
        <v>518</v>
      </c>
      <c r="D72" s="187"/>
      <c r="E72" s="187"/>
      <c r="F72" s="187"/>
      <c r="G72" s="189">
        <f t="shared" si="26"/>
        <v>0</v>
      </c>
      <c r="I72" s="184">
        <v>0</v>
      </c>
      <c r="J72" s="185">
        <v>0</v>
      </c>
      <c r="K72" s="178">
        <f t="shared" si="27"/>
        <v>0</v>
      </c>
      <c r="L72" s="179">
        <f>+K72</f>
        <v>0</v>
      </c>
      <c r="M72" s="277"/>
      <c r="N72" s="277">
        <f t="shared" si="28"/>
        <v>0</v>
      </c>
      <c r="O72" s="265"/>
    </row>
    <row r="73" spans="2:15" ht="18.75" customHeight="1" x14ac:dyDescent="0.25">
      <c r="C73" s="190" t="s">
        <v>519</v>
      </c>
      <c r="D73" s="187">
        <v>5602.7397260273974</v>
      </c>
      <c r="E73" s="187"/>
      <c r="F73" s="187"/>
      <c r="G73" s="189">
        <f t="shared" si="26"/>
        <v>5602.7397260273974</v>
      </c>
      <c r="I73" s="184">
        <v>545.21027397260241</v>
      </c>
      <c r="J73" s="185">
        <v>0</v>
      </c>
      <c r="K73" s="178">
        <f>+D73+I73-J73</f>
        <v>6147.95</v>
      </c>
      <c r="L73" s="179">
        <f>K73</f>
        <v>6147.95</v>
      </c>
      <c r="M73" s="277"/>
      <c r="N73" s="277">
        <f t="shared" si="28"/>
        <v>6147.95</v>
      </c>
      <c r="O73" s="276">
        <f>+M73/L73</f>
        <v>0</v>
      </c>
    </row>
    <row r="74" spans="2:15" x14ac:dyDescent="0.25">
      <c r="C74" s="186" t="s">
        <v>520</v>
      </c>
      <c r="D74" s="187">
        <v>7945.2054794520545</v>
      </c>
      <c r="E74" s="187"/>
      <c r="F74" s="187"/>
      <c r="G74" s="189">
        <f t="shared" si="26"/>
        <v>7945.2054794520545</v>
      </c>
      <c r="I74" s="184">
        <v>0</v>
      </c>
      <c r="J74" s="185">
        <v>876.71547945205475</v>
      </c>
      <c r="K74" s="178">
        <f t="shared" si="27"/>
        <v>7068.49</v>
      </c>
      <c r="L74" s="179">
        <f>K74</f>
        <v>7068.49</v>
      </c>
      <c r="M74" s="277"/>
      <c r="N74" s="277">
        <f t="shared" si="28"/>
        <v>7068.49</v>
      </c>
      <c r="O74" s="276">
        <f t="shared" ref="O74:O76" si="29">+M74/L74</f>
        <v>0</v>
      </c>
    </row>
    <row r="75" spans="2:15" s="154" customFormat="1" ht="21.75" customHeight="1" x14ac:dyDescent="0.25">
      <c r="B75" s="153"/>
      <c r="C75" s="186" t="s">
        <v>521</v>
      </c>
      <c r="D75" s="187"/>
      <c r="E75" s="187"/>
      <c r="F75" s="187"/>
      <c r="G75" s="189">
        <f t="shared" si="26"/>
        <v>0</v>
      </c>
      <c r="I75" s="184">
        <v>0</v>
      </c>
      <c r="J75" s="185">
        <v>0</v>
      </c>
      <c r="K75" s="178">
        <f t="shared" si="27"/>
        <v>0</v>
      </c>
      <c r="L75" s="179">
        <f>K75</f>
        <v>0</v>
      </c>
      <c r="M75" s="277"/>
      <c r="N75" s="277">
        <f t="shared" si="28"/>
        <v>0</v>
      </c>
      <c r="O75" s="276"/>
    </row>
    <row r="76" spans="2:15" s="154" customFormat="1" ht="31.5" x14ac:dyDescent="0.25">
      <c r="B76" s="153"/>
      <c r="C76" s="186" t="s">
        <v>522</v>
      </c>
      <c r="D76" s="187">
        <v>673.97260273972609</v>
      </c>
      <c r="E76" s="187"/>
      <c r="F76" s="187"/>
      <c r="G76" s="189">
        <f t="shared" si="26"/>
        <v>673.97260273972609</v>
      </c>
      <c r="I76" s="184">
        <v>0</v>
      </c>
      <c r="J76" s="185">
        <v>150.68260273972612</v>
      </c>
      <c r="K76" s="178">
        <f t="shared" si="27"/>
        <v>523.29</v>
      </c>
      <c r="L76" s="179">
        <f>K76</f>
        <v>523.29</v>
      </c>
      <c r="M76" s="277"/>
      <c r="N76" s="277">
        <f t="shared" si="28"/>
        <v>523.29</v>
      </c>
      <c r="O76" s="276">
        <f t="shared" si="29"/>
        <v>0</v>
      </c>
    </row>
    <row r="77" spans="2:15" ht="16.5" thickBot="1" x14ac:dyDescent="0.3">
      <c r="C77" s="191" t="s">
        <v>617</v>
      </c>
      <c r="D77" s="192">
        <f>SUM(D70:D76)</f>
        <v>14868.493150684932</v>
      </c>
      <c r="E77" s="192">
        <f>SUM(E70:E76)</f>
        <v>0</v>
      </c>
      <c r="F77" s="192">
        <f t="shared" ref="F77" si="30">SUM(F70:F76)</f>
        <v>0</v>
      </c>
      <c r="G77" s="189">
        <f t="shared" si="26"/>
        <v>14868.493150684932</v>
      </c>
      <c r="I77" s="194">
        <f>SUM(I70:I76)</f>
        <v>545.21027397260241</v>
      </c>
      <c r="J77" s="195">
        <f>SUM(J70:J76)</f>
        <v>1673.9780821917807</v>
      </c>
      <c r="K77" s="196">
        <f>SUM(K70:K76)</f>
        <v>13739.725342465754</v>
      </c>
      <c r="L77" s="197">
        <f>SUM(L70:L76)</f>
        <v>13739.725342465754</v>
      </c>
      <c r="M77" s="263">
        <f t="shared" ref="M77:N77" si="31">SUM(M70:M76)</f>
        <v>0</v>
      </c>
      <c r="N77" s="263">
        <f t="shared" si="31"/>
        <v>13739.725342465754</v>
      </c>
      <c r="O77" s="264">
        <f>+M77/L77</f>
        <v>0</v>
      </c>
    </row>
    <row r="78" spans="2:15" s="154" customFormat="1" ht="16.5" thickBot="1" x14ac:dyDescent="0.3">
      <c r="C78" s="198"/>
      <c r="D78" s="199"/>
      <c r="E78" s="199"/>
      <c r="F78" s="199"/>
      <c r="G78" s="200"/>
    </row>
    <row r="79" spans="2:15" ht="31.5" x14ac:dyDescent="0.25">
      <c r="B79" s="154"/>
      <c r="C79" s="328" t="s">
        <v>392</v>
      </c>
      <c r="D79" s="329"/>
      <c r="E79" s="329"/>
      <c r="F79" s="329"/>
      <c r="G79" s="330"/>
      <c r="I79" s="167" t="s">
        <v>612</v>
      </c>
      <c r="J79" s="168" t="s">
        <v>613</v>
      </c>
      <c r="K79" s="169" t="s">
        <v>614</v>
      </c>
      <c r="L79" s="201" t="s">
        <v>610</v>
      </c>
      <c r="M79" s="201" t="s">
        <v>654</v>
      </c>
      <c r="N79" s="201" t="s">
        <v>653</v>
      </c>
      <c r="O79" s="201" t="s">
        <v>592</v>
      </c>
    </row>
    <row r="80" spans="2:15" ht="21.75" customHeight="1" thickBot="1" x14ac:dyDescent="0.3">
      <c r="C80" s="202" t="s">
        <v>626</v>
      </c>
      <c r="D80" s="203">
        <f>+D88</f>
        <v>97347.959999999977</v>
      </c>
      <c r="E80" s="203">
        <f>'[1]1) Tableau budgétaire 1'!E76</f>
        <v>0</v>
      </c>
      <c r="F80" s="203">
        <f>'[1]1) Tableau budgétaire 1'!F76</f>
        <v>0</v>
      </c>
      <c r="G80" s="204">
        <f t="shared" ref="G80:G88" si="32">SUM(D80:F80)</f>
        <v>97347.959999999977</v>
      </c>
      <c r="I80" s="176">
        <f t="shared" ref="I80:O80" si="33">+I88</f>
        <v>0</v>
      </c>
      <c r="J80" s="177">
        <f t="shared" si="33"/>
        <v>6040.1699999999882</v>
      </c>
      <c r="K80" s="178">
        <f t="shared" si="33"/>
        <v>91307.790000000008</v>
      </c>
      <c r="L80" s="179">
        <f t="shared" si="33"/>
        <v>91307.790000000008</v>
      </c>
      <c r="M80" s="263">
        <f t="shared" si="33"/>
        <v>48664.898350684933</v>
      </c>
      <c r="N80" s="263">
        <f t="shared" si="33"/>
        <v>42642.891649315068</v>
      </c>
      <c r="O80" s="264">
        <f t="shared" si="33"/>
        <v>0.53297641253484429</v>
      </c>
    </row>
    <row r="81" spans="2:15" ht="15.75" customHeight="1" x14ac:dyDescent="0.25">
      <c r="C81" s="180" t="s">
        <v>516</v>
      </c>
      <c r="D81" s="181">
        <v>827.41</v>
      </c>
      <c r="E81" s="182"/>
      <c r="F81" s="182"/>
      <c r="G81" s="183">
        <f t="shared" si="32"/>
        <v>827.41</v>
      </c>
      <c r="I81" s="184">
        <v>0</v>
      </c>
      <c r="J81" s="185">
        <v>95.079999999999927</v>
      </c>
      <c r="K81" s="178">
        <f>+D81+I81-J81</f>
        <v>732.33</v>
      </c>
      <c r="L81" s="179">
        <f>K81</f>
        <v>732.33</v>
      </c>
      <c r="M81" s="277">
        <v>767.1232876712329</v>
      </c>
      <c r="N81" s="277">
        <f>+L81-M81</f>
        <v>-34.793287671232861</v>
      </c>
      <c r="O81" s="276">
        <f>+M81/L81</f>
        <v>1.047510395137756</v>
      </c>
    </row>
    <row r="82" spans="2:15" ht="15.75" customHeight="1" x14ac:dyDescent="0.25">
      <c r="C82" s="186" t="s">
        <v>517</v>
      </c>
      <c r="D82" s="187"/>
      <c r="E82" s="188"/>
      <c r="F82" s="188"/>
      <c r="G82" s="189">
        <f t="shared" si="32"/>
        <v>0</v>
      </c>
      <c r="I82" s="184">
        <v>0</v>
      </c>
      <c r="J82" s="185">
        <v>0</v>
      </c>
      <c r="K82" s="178">
        <f t="shared" ref="K82:K87" si="34">+D82+I82-J82</f>
        <v>0</v>
      </c>
      <c r="L82" s="179">
        <f>K82</f>
        <v>0</v>
      </c>
      <c r="M82" s="277"/>
      <c r="N82" s="277">
        <f t="shared" ref="N82:N87" si="35">+L82-M82</f>
        <v>0</v>
      </c>
      <c r="O82" s="276"/>
    </row>
    <row r="83" spans="2:15" ht="15.75" customHeight="1" x14ac:dyDescent="0.25">
      <c r="C83" s="186" t="s">
        <v>518</v>
      </c>
      <c r="D83" s="187"/>
      <c r="E83" s="187"/>
      <c r="F83" s="187"/>
      <c r="G83" s="189">
        <f t="shared" si="32"/>
        <v>0</v>
      </c>
      <c r="I83" s="184">
        <v>0</v>
      </c>
      <c r="J83" s="185">
        <v>0</v>
      </c>
      <c r="K83" s="178">
        <f t="shared" si="34"/>
        <v>0</v>
      </c>
      <c r="L83" s="179">
        <f>+K83</f>
        <v>0</v>
      </c>
      <c r="M83" s="277"/>
      <c r="N83" s="277">
        <f t="shared" si="35"/>
        <v>0</v>
      </c>
      <c r="O83" s="276"/>
    </row>
    <row r="84" spans="2:15" x14ac:dyDescent="0.25">
      <c r="C84" s="190" t="s">
        <v>519</v>
      </c>
      <c r="D84" s="187">
        <v>18438.349999999999</v>
      </c>
      <c r="E84" s="187"/>
      <c r="F84" s="187"/>
      <c r="G84" s="189">
        <f t="shared" si="32"/>
        <v>18438.349999999999</v>
      </c>
      <c r="I84" s="184">
        <v>0</v>
      </c>
      <c r="J84" s="185">
        <v>2476.7099999999991</v>
      </c>
      <c r="K84" s="178">
        <f t="shared" si="34"/>
        <v>15961.64</v>
      </c>
      <c r="L84" s="179">
        <f>K84</f>
        <v>15961.64</v>
      </c>
      <c r="M84" s="277">
        <v>0</v>
      </c>
      <c r="N84" s="277">
        <f t="shared" si="35"/>
        <v>15961.64</v>
      </c>
      <c r="O84" s="276">
        <f t="shared" ref="O84:O87" si="36">+M84/L84</f>
        <v>0</v>
      </c>
    </row>
    <row r="85" spans="2:15" x14ac:dyDescent="0.25">
      <c r="C85" s="186" t="s">
        <v>520</v>
      </c>
      <c r="D85" s="187"/>
      <c r="E85" s="187"/>
      <c r="F85" s="187"/>
      <c r="G85" s="189">
        <f t="shared" si="32"/>
        <v>0</v>
      </c>
      <c r="I85" s="184">
        <v>0</v>
      </c>
      <c r="J85" s="185">
        <v>0</v>
      </c>
      <c r="K85" s="178">
        <f t="shared" si="34"/>
        <v>0</v>
      </c>
      <c r="L85" s="179">
        <f>K85</f>
        <v>0</v>
      </c>
      <c r="M85" s="277"/>
      <c r="N85" s="277">
        <f t="shared" si="35"/>
        <v>0</v>
      </c>
      <c r="O85" s="276"/>
    </row>
    <row r="86" spans="2:15" x14ac:dyDescent="0.25">
      <c r="C86" s="186" t="s">
        <v>521</v>
      </c>
      <c r="D86" s="187">
        <v>77994.51999999999</v>
      </c>
      <c r="E86" s="187"/>
      <c r="F86" s="187"/>
      <c r="G86" s="189">
        <f t="shared" si="32"/>
        <v>77994.51999999999</v>
      </c>
      <c r="I86" s="184">
        <v>0</v>
      </c>
      <c r="J86" s="185">
        <v>3461.5199999999895</v>
      </c>
      <c r="K86" s="178">
        <f t="shared" si="34"/>
        <v>74533</v>
      </c>
      <c r="L86" s="179">
        <f>K86</f>
        <v>74533</v>
      </c>
      <c r="M86" s="277">
        <v>47897.775063013702</v>
      </c>
      <c r="N86" s="277">
        <f t="shared" si="35"/>
        <v>26635.224936986298</v>
      </c>
      <c r="O86" s="276">
        <f t="shared" si="36"/>
        <v>0.64263849654533833</v>
      </c>
    </row>
    <row r="87" spans="2:15" ht="31.5" x14ac:dyDescent="0.25">
      <c r="C87" s="186" t="s">
        <v>522</v>
      </c>
      <c r="D87" s="187">
        <v>87.68</v>
      </c>
      <c r="E87" s="187"/>
      <c r="F87" s="187"/>
      <c r="G87" s="189">
        <f t="shared" si="32"/>
        <v>87.68</v>
      </c>
      <c r="I87" s="184">
        <v>0</v>
      </c>
      <c r="J87" s="185">
        <v>6.8600000000000136</v>
      </c>
      <c r="K87" s="178">
        <f t="shared" si="34"/>
        <v>80.819999999999993</v>
      </c>
      <c r="L87" s="179">
        <f>K87</f>
        <v>80.819999999999993</v>
      </c>
      <c r="M87" s="277"/>
      <c r="N87" s="277">
        <f t="shared" si="35"/>
        <v>80.819999999999993</v>
      </c>
      <c r="O87" s="266">
        <f t="shared" si="36"/>
        <v>0</v>
      </c>
    </row>
    <row r="88" spans="2:15" ht="16.5" thickBot="1" x14ac:dyDescent="0.3">
      <c r="C88" s="191" t="s">
        <v>617</v>
      </c>
      <c r="D88" s="192">
        <f t="shared" ref="D88:F88" si="37">SUM(D81:D87)</f>
        <v>97347.959999999977</v>
      </c>
      <c r="E88" s="192">
        <f t="shared" si="37"/>
        <v>0</v>
      </c>
      <c r="F88" s="192">
        <f t="shared" si="37"/>
        <v>0</v>
      </c>
      <c r="G88" s="189">
        <f t="shared" si="32"/>
        <v>97347.959999999977</v>
      </c>
      <c r="I88" s="194">
        <f t="shared" ref="I88:N88" si="38">SUM(I81:I87)</f>
        <v>0</v>
      </c>
      <c r="J88" s="195">
        <f t="shared" si="38"/>
        <v>6040.1699999999882</v>
      </c>
      <c r="K88" s="196">
        <f t="shared" si="38"/>
        <v>91307.790000000008</v>
      </c>
      <c r="L88" s="197">
        <f t="shared" si="38"/>
        <v>91307.790000000008</v>
      </c>
      <c r="M88" s="263">
        <f t="shared" si="38"/>
        <v>48664.898350684933</v>
      </c>
      <c r="N88" s="263">
        <f t="shared" si="38"/>
        <v>42642.891649315068</v>
      </c>
      <c r="O88" s="264">
        <f>+M88/L88</f>
        <v>0.53297641253484429</v>
      </c>
    </row>
    <row r="89" spans="2:15" s="154" customFormat="1" ht="16.5" thickBot="1" x14ac:dyDescent="0.3">
      <c r="C89" s="198"/>
      <c r="D89" s="199"/>
      <c r="E89" s="199"/>
      <c r="F89" s="199"/>
      <c r="G89" s="200"/>
    </row>
    <row r="90" spans="2:15" ht="31.5" x14ac:dyDescent="0.25">
      <c r="C90" s="328" t="s">
        <v>401</v>
      </c>
      <c r="D90" s="329"/>
      <c r="E90" s="329"/>
      <c r="F90" s="329"/>
      <c r="G90" s="330"/>
      <c r="I90" s="167" t="s">
        <v>612</v>
      </c>
      <c r="J90" s="168" t="s">
        <v>613</v>
      </c>
      <c r="K90" s="169" t="s">
        <v>614</v>
      </c>
      <c r="L90" s="201" t="s">
        <v>610</v>
      </c>
      <c r="M90" s="201" t="s">
        <v>654</v>
      </c>
      <c r="N90" s="201" t="s">
        <v>653</v>
      </c>
      <c r="O90" s="201" t="s">
        <v>592</v>
      </c>
    </row>
    <row r="91" spans="2:15" ht="21.75" customHeight="1" thickBot="1" x14ac:dyDescent="0.3">
      <c r="B91" s="154"/>
      <c r="C91" s="202" t="s">
        <v>627</v>
      </c>
      <c r="D91" s="203">
        <f>+D99</f>
        <v>11375.342465753423</v>
      </c>
      <c r="E91" s="203">
        <f>'[1]1) Tableau budgétaire 1'!E86</f>
        <v>0</v>
      </c>
      <c r="F91" s="203">
        <f>'[1]1) Tableau budgétaire 1'!F86</f>
        <v>0</v>
      </c>
      <c r="G91" s="204">
        <f t="shared" ref="G91:G99" si="39">SUM(D91:F91)</f>
        <v>11375.342465753423</v>
      </c>
      <c r="I91" s="176">
        <f t="shared" ref="I91:O91" si="40">+I99</f>
        <v>1448.9375342465773</v>
      </c>
      <c r="J91" s="177">
        <f t="shared" si="40"/>
        <v>0</v>
      </c>
      <c r="K91" s="178">
        <f t="shared" si="40"/>
        <v>12824.28</v>
      </c>
      <c r="L91" s="179">
        <f t="shared" si="40"/>
        <v>12824.28</v>
      </c>
      <c r="M91" s="263">
        <f t="shared" si="40"/>
        <v>0</v>
      </c>
      <c r="N91" s="263">
        <f t="shared" si="40"/>
        <v>12824.28</v>
      </c>
      <c r="O91" s="264">
        <f t="shared" si="40"/>
        <v>0</v>
      </c>
    </row>
    <row r="92" spans="2:15" ht="18" customHeight="1" x14ac:dyDescent="0.25">
      <c r="C92" s="180" t="s">
        <v>516</v>
      </c>
      <c r="D92" s="181"/>
      <c r="E92" s="182"/>
      <c r="F92" s="182"/>
      <c r="G92" s="183">
        <f t="shared" si="39"/>
        <v>0</v>
      </c>
      <c r="I92" s="184">
        <v>0</v>
      </c>
      <c r="J92" s="185">
        <v>0</v>
      </c>
      <c r="K92" s="178">
        <f>+D92+I92-J92</f>
        <v>0</v>
      </c>
      <c r="L92" s="179">
        <f>K92</f>
        <v>0</v>
      </c>
      <c r="M92" s="265"/>
      <c r="N92" s="265"/>
      <c r="O92" s="265"/>
    </row>
    <row r="93" spans="2:15" ht="15.75" customHeight="1" x14ac:dyDescent="0.25">
      <c r="C93" s="186" t="s">
        <v>517</v>
      </c>
      <c r="D93" s="187"/>
      <c r="E93" s="188"/>
      <c r="F93" s="188"/>
      <c r="G93" s="189">
        <f t="shared" si="39"/>
        <v>0</v>
      </c>
      <c r="I93" s="184">
        <v>0</v>
      </c>
      <c r="J93" s="185">
        <v>0</v>
      </c>
      <c r="K93" s="178">
        <f t="shared" ref="K93:K98" si="41">+D93+I93-J93</f>
        <v>0</v>
      </c>
      <c r="L93" s="179">
        <f>K93</f>
        <v>0</v>
      </c>
      <c r="M93" s="265"/>
      <c r="N93" s="265"/>
      <c r="O93" s="265"/>
    </row>
    <row r="94" spans="2:15" s="154" customFormat="1" ht="15.75" customHeight="1" x14ac:dyDescent="0.25">
      <c r="B94" s="153"/>
      <c r="C94" s="186" t="s">
        <v>518</v>
      </c>
      <c r="D94" s="187"/>
      <c r="E94" s="187"/>
      <c r="F94" s="187"/>
      <c r="G94" s="189">
        <f t="shared" si="39"/>
        <v>0</v>
      </c>
      <c r="I94" s="184">
        <v>0</v>
      </c>
      <c r="J94" s="185">
        <v>0</v>
      </c>
      <c r="K94" s="178">
        <f t="shared" si="41"/>
        <v>0</v>
      </c>
      <c r="L94" s="179">
        <f>+K94</f>
        <v>0</v>
      </c>
      <c r="M94" s="265"/>
      <c r="N94" s="265"/>
      <c r="O94" s="265"/>
    </row>
    <row r="95" spans="2:15" x14ac:dyDescent="0.25">
      <c r="B95" s="154"/>
      <c r="C95" s="190" t="s">
        <v>519</v>
      </c>
      <c r="D95" s="187"/>
      <c r="E95" s="187"/>
      <c r="F95" s="187"/>
      <c r="G95" s="189">
        <f t="shared" si="39"/>
        <v>0</v>
      </c>
      <c r="I95" s="184">
        <v>0</v>
      </c>
      <c r="J95" s="185">
        <v>0</v>
      </c>
      <c r="K95" s="178">
        <f t="shared" si="41"/>
        <v>0</v>
      </c>
      <c r="L95" s="179">
        <f>K95</f>
        <v>0</v>
      </c>
      <c r="M95" s="265"/>
      <c r="N95" s="265"/>
      <c r="O95" s="266"/>
    </row>
    <row r="96" spans="2:15" x14ac:dyDescent="0.25">
      <c r="B96" s="154"/>
      <c r="C96" s="186" t="s">
        <v>520</v>
      </c>
      <c r="D96" s="187"/>
      <c r="E96" s="187"/>
      <c r="F96" s="187"/>
      <c r="G96" s="189">
        <f t="shared" si="39"/>
        <v>0</v>
      </c>
      <c r="I96" s="184">
        <v>0</v>
      </c>
      <c r="J96" s="185">
        <v>0</v>
      </c>
      <c r="K96" s="178">
        <f t="shared" si="41"/>
        <v>0</v>
      </c>
      <c r="L96" s="179">
        <f>K96</f>
        <v>0</v>
      </c>
      <c r="M96" s="265"/>
      <c r="N96" s="265"/>
      <c r="O96" s="265"/>
    </row>
    <row r="97" spans="2:15" x14ac:dyDescent="0.25">
      <c r="B97" s="154"/>
      <c r="C97" s="186" t="s">
        <v>521</v>
      </c>
      <c r="D97" s="187">
        <v>11375.342465753423</v>
      </c>
      <c r="E97" s="187"/>
      <c r="F97" s="187"/>
      <c r="G97" s="189">
        <f t="shared" si="39"/>
        <v>11375.342465753423</v>
      </c>
      <c r="I97" s="184">
        <v>1448.9375342465773</v>
      </c>
      <c r="J97" s="185">
        <v>0</v>
      </c>
      <c r="K97" s="178">
        <f t="shared" si="41"/>
        <v>12824.28</v>
      </c>
      <c r="L97" s="179">
        <f>K97</f>
        <v>12824.28</v>
      </c>
      <c r="M97" s="265"/>
      <c r="N97" s="267">
        <f>+L97-M97</f>
        <v>12824.28</v>
      </c>
      <c r="O97" s="266">
        <f>+M97/L97</f>
        <v>0</v>
      </c>
    </row>
    <row r="98" spans="2:15" ht="31.5" x14ac:dyDescent="0.25">
      <c r="C98" s="186" t="s">
        <v>522</v>
      </c>
      <c r="D98" s="187"/>
      <c r="E98" s="187"/>
      <c r="F98" s="187"/>
      <c r="G98" s="189">
        <f t="shared" si="39"/>
        <v>0</v>
      </c>
      <c r="I98" s="184">
        <v>0</v>
      </c>
      <c r="J98" s="185">
        <v>0</v>
      </c>
      <c r="K98" s="178">
        <f t="shared" si="41"/>
        <v>0</v>
      </c>
      <c r="L98" s="179">
        <f>K98</f>
        <v>0</v>
      </c>
      <c r="M98" s="265"/>
      <c r="N98" s="265"/>
      <c r="O98" s="267"/>
    </row>
    <row r="99" spans="2:15" ht="16.5" thickBot="1" x14ac:dyDescent="0.3">
      <c r="C99" s="191" t="s">
        <v>617</v>
      </c>
      <c r="D99" s="192">
        <f t="shared" ref="D99:F99" si="42">SUM(D92:D98)</f>
        <v>11375.342465753423</v>
      </c>
      <c r="E99" s="192">
        <f t="shared" si="42"/>
        <v>0</v>
      </c>
      <c r="F99" s="192">
        <f t="shared" si="42"/>
        <v>0</v>
      </c>
      <c r="G99" s="189">
        <f t="shared" si="39"/>
        <v>11375.342465753423</v>
      </c>
      <c r="I99" s="194">
        <f t="shared" ref="I99:N99" si="43">SUM(I92:I98)</f>
        <v>1448.9375342465773</v>
      </c>
      <c r="J99" s="195">
        <f t="shared" si="43"/>
        <v>0</v>
      </c>
      <c r="K99" s="196">
        <f t="shared" si="43"/>
        <v>12824.28</v>
      </c>
      <c r="L99" s="197">
        <f t="shared" si="43"/>
        <v>12824.28</v>
      </c>
      <c r="M99" s="263">
        <f t="shared" si="43"/>
        <v>0</v>
      </c>
      <c r="N99" s="263">
        <f t="shared" si="43"/>
        <v>12824.28</v>
      </c>
      <c r="O99" s="264">
        <f>+M99/L99</f>
        <v>0</v>
      </c>
    </row>
    <row r="100" spans="2:15" s="154" customFormat="1" x14ac:dyDescent="0.25">
      <c r="C100" s="198"/>
      <c r="D100" s="199"/>
      <c r="E100" s="199"/>
      <c r="F100" s="199"/>
      <c r="G100" s="200"/>
    </row>
    <row r="101" spans="2:15" x14ac:dyDescent="0.25">
      <c r="C101" s="328" t="s">
        <v>410</v>
      </c>
      <c r="D101" s="329"/>
      <c r="E101" s="329"/>
      <c r="F101" s="329"/>
      <c r="G101" s="330"/>
    </row>
    <row r="102" spans="2:15" ht="21.75" customHeight="1" thickBot="1" x14ac:dyDescent="0.3">
      <c r="C102" s="202" t="s">
        <v>628</v>
      </c>
      <c r="D102" s="203">
        <f>+D110</f>
        <v>0</v>
      </c>
      <c r="E102" s="203">
        <f>'[1]1) Tableau budgétaire 1'!E96</f>
        <v>0</v>
      </c>
      <c r="F102" s="203">
        <f>'[1]1) Tableau budgétaire 1'!F96</f>
        <v>0</v>
      </c>
      <c r="G102" s="204">
        <f t="shared" ref="G102:G110" si="44">SUM(D102:F102)</f>
        <v>0</v>
      </c>
    </row>
    <row r="103" spans="2:15" ht="15.75" customHeight="1" x14ac:dyDescent="0.25">
      <c r="C103" s="180" t="s">
        <v>516</v>
      </c>
      <c r="D103" s="181"/>
      <c r="E103" s="182"/>
      <c r="F103" s="182"/>
      <c r="G103" s="183">
        <f t="shared" si="44"/>
        <v>0</v>
      </c>
    </row>
    <row r="104" spans="2:15" ht="15.75" customHeight="1" x14ac:dyDescent="0.25">
      <c r="B104" s="154"/>
      <c r="C104" s="186" t="s">
        <v>517</v>
      </c>
      <c r="D104" s="187"/>
      <c r="E104" s="188"/>
      <c r="F104" s="188"/>
      <c r="G104" s="189">
        <f t="shared" si="44"/>
        <v>0</v>
      </c>
    </row>
    <row r="105" spans="2:15" ht="15.75" customHeight="1" x14ac:dyDescent="0.25">
      <c r="C105" s="186" t="s">
        <v>518</v>
      </c>
      <c r="D105" s="187"/>
      <c r="E105" s="187"/>
      <c r="F105" s="187"/>
      <c r="G105" s="189">
        <f t="shared" si="44"/>
        <v>0</v>
      </c>
    </row>
    <row r="106" spans="2:15" x14ac:dyDescent="0.25">
      <c r="C106" s="190" t="s">
        <v>519</v>
      </c>
      <c r="D106" s="187"/>
      <c r="E106" s="187"/>
      <c r="F106" s="187"/>
      <c r="G106" s="189">
        <f t="shared" si="44"/>
        <v>0</v>
      </c>
    </row>
    <row r="107" spans="2:15" x14ac:dyDescent="0.25">
      <c r="C107" s="186" t="s">
        <v>520</v>
      </c>
      <c r="D107" s="187"/>
      <c r="E107" s="187"/>
      <c r="F107" s="187"/>
      <c r="G107" s="189">
        <f t="shared" si="44"/>
        <v>0</v>
      </c>
    </row>
    <row r="108" spans="2:15" ht="25.5" customHeight="1" x14ac:dyDescent="0.25">
      <c r="C108" s="186" t="s">
        <v>521</v>
      </c>
      <c r="D108" s="187"/>
      <c r="E108" s="187"/>
      <c r="F108" s="187"/>
      <c r="G108" s="189">
        <f t="shared" si="44"/>
        <v>0</v>
      </c>
    </row>
    <row r="109" spans="2:15" ht="31.5" x14ac:dyDescent="0.25">
      <c r="B109" s="154"/>
      <c r="C109" s="186" t="s">
        <v>522</v>
      </c>
      <c r="D109" s="187"/>
      <c r="E109" s="187"/>
      <c r="F109" s="187"/>
      <c r="G109" s="189">
        <f t="shared" si="44"/>
        <v>0</v>
      </c>
    </row>
    <row r="110" spans="2:15" ht="15.75" customHeight="1" x14ac:dyDescent="0.25">
      <c r="C110" s="191" t="s">
        <v>617</v>
      </c>
      <c r="D110" s="192">
        <f>SUM(D103:D109)</f>
        <v>0</v>
      </c>
      <c r="E110" s="192">
        <f t="shared" ref="E110:F110" si="45">SUM(E103:E109)</f>
        <v>0</v>
      </c>
      <c r="F110" s="192">
        <f t="shared" si="45"/>
        <v>0</v>
      </c>
      <c r="G110" s="189">
        <f t="shared" si="44"/>
        <v>0</v>
      </c>
    </row>
    <row r="111" spans="2:15" ht="25.5" customHeight="1" x14ac:dyDescent="0.25">
      <c r="D111" s="206"/>
      <c r="E111" s="206"/>
      <c r="F111" s="206"/>
      <c r="G111" s="206"/>
    </row>
    <row r="112" spans="2:15" ht="16.5" thickBot="1" x14ac:dyDescent="0.3">
      <c r="B112" s="328" t="s">
        <v>629</v>
      </c>
      <c r="C112" s="329"/>
      <c r="D112" s="329"/>
      <c r="E112" s="329"/>
      <c r="F112" s="329"/>
      <c r="G112" s="330"/>
    </row>
    <row r="113" spans="3:15" ht="31.5" x14ac:dyDescent="0.25">
      <c r="C113" s="328" t="s">
        <v>420</v>
      </c>
      <c r="D113" s="329"/>
      <c r="E113" s="329"/>
      <c r="F113" s="329"/>
      <c r="G113" s="330"/>
      <c r="I113" s="167" t="s">
        <v>612</v>
      </c>
      <c r="J113" s="168" t="s">
        <v>613</v>
      </c>
      <c r="K113" s="169" t="s">
        <v>614</v>
      </c>
      <c r="L113" s="201" t="s">
        <v>610</v>
      </c>
      <c r="M113" s="201" t="s">
        <v>654</v>
      </c>
      <c r="N113" s="201" t="s">
        <v>653</v>
      </c>
      <c r="O113" s="201" t="s">
        <v>592</v>
      </c>
    </row>
    <row r="114" spans="3:15" ht="22.5" customHeight="1" thickBot="1" x14ac:dyDescent="0.3">
      <c r="C114" s="202" t="s">
        <v>630</v>
      </c>
      <c r="D114" s="203">
        <f>+D122</f>
        <v>10760.273972602708</v>
      </c>
      <c r="E114" s="203">
        <f>'[1]1) Tableau budgétaire 1'!E108</f>
        <v>0</v>
      </c>
      <c r="F114" s="203">
        <f>'[1]1) Tableau budgétaire 1'!F108</f>
        <v>0</v>
      </c>
      <c r="G114" s="204">
        <f>SUM(D114:F114)</f>
        <v>10760.273972602708</v>
      </c>
      <c r="I114" s="176">
        <f t="shared" ref="I114:O114" si="46">+I122</f>
        <v>419.18260273976011</v>
      </c>
      <c r="J114" s="177">
        <f t="shared" si="46"/>
        <v>111.11657534246811</v>
      </c>
      <c r="K114" s="178">
        <f t="shared" si="46"/>
        <v>11068.34</v>
      </c>
      <c r="L114" s="179">
        <f t="shared" si="46"/>
        <v>11068.34</v>
      </c>
      <c r="M114" s="263">
        <f t="shared" si="46"/>
        <v>5449.8630136986303</v>
      </c>
      <c r="N114" s="263">
        <f t="shared" si="46"/>
        <v>5618.4769863013698</v>
      </c>
      <c r="O114" s="264">
        <f t="shared" si="46"/>
        <v>0.49238305054765485</v>
      </c>
    </row>
    <row r="115" spans="3:15" x14ac:dyDescent="0.25">
      <c r="C115" s="180" t="s">
        <v>516</v>
      </c>
      <c r="D115" s="181"/>
      <c r="E115" s="182"/>
      <c r="F115" s="182"/>
      <c r="G115" s="183">
        <f t="shared" ref="G115:G122" si="47">SUM(D115:F115)</f>
        <v>0</v>
      </c>
      <c r="I115" s="184">
        <v>0</v>
      </c>
      <c r="J115" s="185">
        <v>0</v>
      </c>
      <c r="K115" s="178">
        <f>+D115+I115-J115</f>
        <v>0</v>
      </c>
      <c r="L115" s="179">
        <f>K115</f>
        <v>0</v>
      </c>
      <c r="M115" s="277"/>
      <c r="N115" s="277"/>
      <c r="O115" s="276"/>
    </row>
    <row r="116" spans="3:15" x14ac:dyDescent="0.25">
      <c r="C116" s="186" t="s">
        <v>517</v>
      </c>
      <c r="D116" s="187"/>
      <c r="E116" s="188"/>
      <c r="F116" s="188"/>
      <c r="G116" s="189">
        <f t="shared" si="47"/>
        <v>0</v>
      </c>
      <c r="I116" s="184">
        <v>0</v>
      </c>
      <c r="J116" s="185">
        <v>0</v>
      </c>
      <c r="K116" s="178">
        <f t="shared" ref="K116:K121" si="48">+D116+I116-J116</f>
        <v>0</v>
      </c>
      <c r="L116" s="179">
        <f>K116</f>
        <v>0</v>
      </c>
      <c r="M116" s="277"/>
      <c r="N116" s="277"/>
      <c r="O116" s="276"/>
    </row>
    <row r="117" spans="3:15" ht="15.75" customHeight="1" x14ac:dyDescent="0.25">
      <c r="C117" s="186" t="s">
        <v>518</v>
      </c>
      <c r="D117" s="187"/>
      <c r="E117" s="187"/>
      <c r="F117" s="187"/>
      <c r="G117" s="189">
        <f t="shared" si="47"/>
        <v>0</v>
      </c>
      <c r="I117" s="184">
        <v>0</v>
      </c>
      <c r="J117" s="185">
        <v>0</v>
      </c>
      <c r="K117" s="178">
        <f t="shared" si="48"/>
        <v>0</v>
      </c>
      <c r="L117" s="179">
        <f>+K117</f>
        <v>0</v>
      </c>
      <c r="M117" s="277"/>
      <c r="N117" s="277"/>
      <c r="O117" s="276"/>
    </row>
    <row r="118" spans="3:15" x14ac:dyDescent="0.25">
      <c r="C118" s="190" t="s">
        <v>519</v>
      </c>
      <c r="D118" s="187">
        <v>4726.0273972602399</v>
      </c>
      <c r="E118" s="187"/>
      <c r="F118" s="187"/>
      <c r="G118" s="189">
        <f t="shared" si="47"/>
        <v>4726.0273972602399</v>
      </c>
      <c r="I118" s="184">
        <v>419.18260273976011</v>
      </c>
      <c r="J118" s="185">
        <v>0</v>
      </c>
      <c r="K118" s="178">
        <f t="shared" si="48"/>
        <v>5145.21</v>
      </c>
      <c r="L118" s="179">
        <f>K118</f>
        <v>5145.21</v>
      </c>
      <c r="M118" s="277">
        <v>4134.7945205479455</v>
      </c>
      <c r="N118" s="277">
        <f>+L118-M118</f>
        <v>1010.4154794520546</v>
      </c>
      <c r="O118" s="276">
        <f>+M118/L118</f>
        <v>0.80362016721337814</v>
      </c>
    </row>
    <row r="119" spans="3:15" x14ac:dyDescent="0.25">
      <c r="C119" s="186" t="s">
        <v>520</v>
      </c>
      <c r="D119" s="187"/>
      <c r="E119" s="187"/>
      <c r="F119" s="187"/>
      <c r="G119" s="189">
        <f t="shared" si="47"/>
        <v>0</v>
      </c>
      <c r="I119" s="184">
        <v>0</v>
      </c>
      <c r="J119" s="185">
        <v>0</v>
      </c>
      <c r="K119" s="178">
        <f t="shared" si="48"/>
        <v>0</v>
      </c>
      <c r="L119" s="179">
        <f>K119</f>
        <v>0</v>
      </c>
      <c r="M119" s="277"/>
      <c r="N119" s="277">
        <f t="shared" ref="N119:N121" si="49">+L119-M119</f>
        <v>0</v>
      </c>
      <c r="O119" s="276"/>
    </row>
    <row r="120" spans="3:15" x14ac:dyDescent="0.25">
      <c r="C120" s="186" t="s">
        <v>521</v>
      </c>
      <c r="D120" s="187">
        <v>6015.0684931506876</v>
      </c>
      <c r="E120" s="187"/>
      <c r="F120" s="187"/>
      <c r="G120" s="189">
        <f t="shared" si="47"/>
        <v>6015.0684931506876</v>
      </c>
      <c r="I120" s="184">
        <v>0</v>
      </c>
      <c r="J120" s="185">
        <v>105.63849315068728</v>
      </c>
      <c r="K120" s="178">
        <f t="shared" si="48"/>
        <v>5909.43</v>
      </c>
      <c r="L120" s="179">
        <f>K120</f>
        <v>5909.43</v>
      </c>
      <c r="M120" s="277">
        <v>1315.0684931506848</v>
      </c>
      <c r="N120" s="277">
        <f t="shared" si="49"/>
        <v>4594.3615068493154</v>
      </c>
      <c r="O120" s="276">
        <f t="shared" ref="O120:O121" si="50">+M120/L120</f>
        <v>0.22253728247067564</v>
      </c>
    </row>
    <row r="121" spans="3:15" ht="31.5" x14ac:dyDescent="0.25">
      <c r="C121" s="186" t="s">
        <v>522</v>
      </c>
      <c r="D121" s="187">
        <v>19.17808219178082</v>
      </c>
      <c r="E121" s="187"/>
      <c r="F121" s="187"/>
      <c r="G121" s="189">
        <f t="shared" si="47"/>
        <v>19.17808219178082</v>
      </c>
      <c r="I121" s="184">
        <v>0</v>
      </c>
      <c r="J121" s="185">
        <v>5.4780821917808211</v>
      </c>
      <c r="K121" s="178">
        <f t="shared" si="48"/>
        <v>13.7</v>
      </c>
      <c r="L121" s="179">
        <f>K121</f>
        <v>13.7</v>
      </c>
      <c r="M121" s="277">
        <v>0</v>
      </c>
      <c r="N121" s="277">
        <f t="shared" si="49"/>
        <v>13.7</v>
      </c>
      <c r="O121" s="276">
        <f t="shared" si="50"/>
        <v>0</v>
      </c>
    </row>
    <row r="122" spans="3:15" ht="16.5" thickBot="1" x14ac:dyDescent="0.3">
      <c r="C122" s="191" t="s">
        <v>617</v>
      </c>
      <c r="D122" s="192">
        <f>SUM(D115:D121)</f>
        <v>10760.273972602708</v>
      </c>
      <c r="E122" s="192">
        <f>SUM(E115:E121)</f>
        <v>0</v>
      </c>
      <c r="F122" s="192">
        <f t="shared" ref="F122" si="51">SUM(F115:F121)</f>
        <v>0</v>
      </c>
      <c r="G122" s="189">
        <f t="shared" si="47"/>
        <v>10760.273972602708</v>
      </c>
      <c r="I122" s="194">
        <f t="shared" ref="I122:N122" si="52">SUM(I115:I121)</f>
        <v>419.18260273976011</v>
      </c>
      <c r="J122" s="195">
        <f t="shared" si="52"/>
        <v>111.11657534246811</v>
      </c>
      <c r="K122" s="196">
        <f t="shared" si="52"/>
        <v>11068.34</v>
      </c>
      <c r="L122" s="197">
        <f t="shared" si="52"/>
        <v>11068.34</v>
      </c>
      <c r="M122" s="263">
        <f t="shared" si="52"/>
        <v>5449.8630136986303</v>
      </c>
      <c r="N122" s="263">
        <f t="shared" si="52"/>
        <v>5618.4769863013698</v>
      </c>
      <c r="O122" s="264">
        <f>+M122/L122</f>
        <v>0.49238305054765485</v>
      </c>
    </row>
    <row r="123" spans="3:15" s="154" customFormat="1" ht="16.5" thickBot="1" x14ac:dyDescent="0.3">
      <c r="C123" s="198"/>
      <c r="D123" s="199"/>
      <c r="E123" s="199"/>
      <c r="F123" s="199"/>
      <c r="G123" s="200"/>
    </row>
    <row r="124" spans="3:15" ht="15.75" customHeight="1" x14ac:dyDescent="0.25">
      <c r="C124" s="328" t="s">
        <v>631</v>
      </c>
      <c r="D124" s="329"/>
      <c r="E124" s="329"/>
      <c r="F124" s="329"/>
      <c r="G124" s="330"/>
      <c r="I124" s="167" t="s">
        <v>612</v>
      </c>
      <c r="J124" s="168" t="s">
        <v>613</v>
      </c>
      <c r="K124" s="169" t="s">
        <v>614</v>
      </c>
      <c r="L124" s="201" t="s">
        <v>610</v>
      </c>
      <c r="M124" s="201" t="s">
        <v>654</v>
      </c>
      <c r="N124" s="201" t="s">
        <v>653</v>
      </c>
      <c r="O124" s="201" t="s">
        <v>592</v>
      </c>
    </row>
    <row r="125" spans="3:15" ht="21.75" customHeight="1" thickBot="1" x14ac:dyDescent="0.3">
      <c r="C125" s="202" t="s">
        <v>632</v>
      </c>
      <c r="D125" s="203">
        <f>+D133</f>
        <v>6512.3287671232883</v>
      </c>
      <c r="E125" s="203">
        <f>'[1]1) Tableau budgétaire 1'!E118</f>
        <v>0</v>
      </c>
      <c r="F125" s="203">
        <f>'[1]1) Tableau budgétaire 1'!F118</f>
        <v>0</v>
      </c>
      <c r="G125" s="204">
        <f t="shared" ref="G125:G133" si="53">SUM(D125:F125)</f>
        <v>6512.3287671232883</v>
      </c>
      <c r="I125" s="176">
        <f t="shared" ref="I125:O125" si="54">+I133</f>
        <v>0</v>
      </c>
      <c r="J125" s="177">
        <f t="shared" si="54"/>
        <v>822.67876712328871</v>
      </c>
      <c r="K125" s="178">
        <f t="shared" si="54"/>
        <v>5689.65</v>
      </c>
      <c r="L125" s="179">
        <f t="shared" si="54"/>
        <v>5689.65</v>
      </c>
      <c r="M125" s="263">
        <f t="shared" si="54"/>
        <v>0</v>
      </c>
      <c r="N125" s="263">
        <f t="shared" si="54"/>
        <v>5689.65</v>
      </c>
      <c r="O125" s="264">
        <f t="shared" si="54"/>
        <v>0</v>
      </c>
    </row>
    <row r="126" spans="3:15" x14ac:dyDescent="0.25">
      <c r="C126" s="180" t="s">
        <v>516</v>
      </c>
      <c r="D126" s="181"/>
      <c r="E126" s="182"/>
      <c r="F126" s="182"/>
      <c r="G126" s="183">
        <f t="shared" si="53"/>
        <v>0</v>
      </c>
      <c r="I126" s="184">
        <v>0</v>
      </c>
      <c r="J126" s="185">
        <v>0</v>
      </c>
      <c r="K126" s="178">
        <f>+D126+I126-J126</f>
        <v>0</v>
      </c>
      <c r="L126" s="179">
        <f>K126</f>
        <v>0</v>
      </c>
      <c r="M126" s="265"/>
      <c r="N126" s="265"/>
      <c r="O126" s="265"/>
    </row>
    <row r="127" spans="3:15" x14ac:dyDescent="0.25">
      <c r="C127" s="186" t="s">
        <v>517</v>
      </c>
      <c r="D127" s="187"/>
      <c r="E127" s="188"/>
      <c r="F127" s="188"/>
      <c r="G127" s="189">
        <f t="shared" si="53"/>
        <v>0</v>
      </c>
      <c r="I127" s="184">
        <v>0</v>
      </c>
      <c r="J127" s="185">
        <v>0</v>
      </c>
      <c r="K127" s="178">
        <f t="shared" ref="K127:K132" si="55">+D127+I127-J127</f>
        <v>0</v>
      </c>
      <c r="L127" s="179">
        <f>K127</f>
        <v>0</v>
      </c>
      <c r="M127" s="265"/>
      <c r="N127" s="265"/>
      <c r="O127" s="265"/>
    </row>
    <row r="128" spans="3:15" ht="31.5" x14ac:dyDescent="0.25">
      <c r="C128" s="186" t="s">
        <v>518</v>
      </c>
      <c r="D128" s="187"/>
      <c r="E128" s="187"/>
      <c r="F128" s="187"/>
      <c r="G128" s="189">
        <f t="shared" si="53"/>
        <v>0</v>
      </c>
      <c r="I128" s="184">
        <v>0</v>
      </c>
      <c r="J128" s="185">
        <v>0</v>
      </c>
      <c r="K128" s="178">
        <f t="shared" si="55"/>
        <v>0</v>
      </c>
      <c r="L128" s="179">
        <f>+K128</f>
        <v>0</v>
      </c>
      <c r="M128" s="265"/>
      <c r="N128" s="265"/>
      <c r="O128" s="265"/>
    </row>
    <row r="129" spans="3:15" x14ac:dyDescent="0.25">
      <c r="C129" s="190" t="s">
        <v>519</v>
      </c>
      <c r="D129" s="187"/>
      <c r="E129" s="187"/>
      <c r="F129" s="187"/>
      <c r="G129" s="189">
        <f t="shared" si="53"/>
        <v>0</v>
      </c>
      <c r="I129" s="184">
        <v>0</v>
      </c>
      <c r="J129" s="185">
        <v>0</v>
      </c>
      <c r="K129" s="178">
        <f t="shared" si="55"/>
        <v>0</v>
      </c>
      <c r="L129" s="179">
        <f>K129</f>
        <v>0</v>
      </c>
      <c r="M129" s="265"/>
      <c r="N129" s="265"/>
      <c r="O129" s="266"/>
    </row>
    <row r="130" spans="3:15" x14ac:dyDescent="0.25">
      <c r="C130" s="186" t="s">
        <v>520</v>
      </c>
      <c r="D130" s="187"/>
      <c r="E130" s="187"/>
      <c r="F130" s="187"/>
      <c r="G130" s="189">
        <f t="shared" si="53"/>
        <v>0</v>
      </c>
      <c r="I130" s="184">
        <v>0</v>
      </c>
      <c r="J130" s="185">
        <v>0</v>
      </c>
      <c r="K130" s="178">
        <f t="shared" si="55"/>
        <v>0</v>
      </c>
      <c r="L130" s="179">
        <f>K130</f>
        <v>0</v>
      </c>
      <c r="M130" s="265"/>
      <c r="N130" s="265"/>
      <c r="O130" s="265"/>
    </row>
    <row r="131" spans="3:15" x14ac:dyDescent="0.25">
      <c r="C131" s="186" t="s">
        <v>521</v>
      </c>
      <c r="D131" s="187">
        <v>6512.3287671232883</v>
      </c>
      <c r="E131" s="187"/>
      <c r="F131" s="187"/>
      <c r="G131" s="189">
        <f t="shared" si="53"/>
        <v>6512.3287671232883</v>
      </c>
      <c r="I131" s="184">
        <v>0</v>
      </c>
      <c r="J131" s="185">
        <v>822.67876712328871</v>
      </c>
      <c r="K131" s="178">
        <f t="shared" si="55"/>
        <v>5689.65</v>
      </c>
      <c r="L131" s="179">
        <f>K131</f>
        <v>5689.65</v>
      </c>
      <c r="M131" s="265"/>
      <c r="N131" s="267">
        <f>+L131-M131</f>
        <v>5689.65</v>
      </c>
      <c r="O131" s="266">
        <f>+M131/L131</f>
        <v>0</v>
      </c>
    </row>
    <row r="132" spans="3:15" ht="31.5" x14ac:dyDescent="0.25">
      <c r="C132" s="186" t="s">
        <v>522</v>
      </c>
      <c r="D132" s="187"/>
      <c r="E132" s="187"/>
      <c r="F132" s="187"/>
      <c r="G132" s="189">
        <f t="shared" si="53"/>
        <v>0</v>
      </c>
      <c r="I132" s="184">
        <v>0</v>
      </c>
      <c r="J132" s="185">
        <v>0</v>
      </c>
      <c r="K132" s="178">
        <f t="shared" si="55"/>
        <v>0</v>
      </c>
      <c r="L132" s="179">
        <f>K132</f>
        <v>0</v>
      </c>
      <c r="M132" s="265"/>
      <c r="N132" s="265"/>
      <c r="O132" s="267"/>
    </row>
    <row r="133" spans="3:15" ht="16.5" thickBot="1" x14ac:dyDescent="0.3">
      <c r="C133" s="191" t="s">
        <v>617</v>
      </c>
      <c r="D133" s="192">
        <f t="shared" ref="D133:F133" si="56">SUM(D126:D132)</f>
        <v>6512.3287671232883</v>
      </c>
      <c r="E133" s="192">
        <f t="shared" si="56"/>
        <v>0</v>
      </c>
      <c r="F133" s="192">
        <f t="shared" si="56"/>
        <v>0</v>
      </c>
      <c r="G133" s="189">
        <f t="shared" si="53"/>
        <v>6512.3287671232883</v>
      </c>
      <c r="I133" s="194">
        <f t="shared" ref="I133:N133" si="57">SUM(I126:I132)</f>
        <v>0</v>
      </c>
      <c r="J133" s="195">
        <f t="shared" si="57"/>
        <v>822.67876712328871</v>
      </c>
      <c r="K133" s="196">
        <f t="shared" si="57"/>
        <v>5689.65</v>
      </c>
      <c r="L133" s="197">
        <f t="shared" si="57"/>
        <v>5689.65</v>
      </c>
      <c r="M133" s="263">
        <f t="shared" si="57"/>
        <v>0</v>
      </c>
      <c r="N133" s="263">
        <f t="shared" si="57"/>
        <v>5689.65</v>
      </c>
      <c r="O133" s="264"/>
    </row>
    <row r="134" spans="3:15" s="154" customFormat="1" ht="16.5" thickBot="1" x14ac:dyDescent="0.3">
      <c r="C134" s="198"/>
      <c r="D134" s="199"/>
      <c r="E134" s="199"/>
      <c r="F134" s="199"/>
      <c r="G134" s="200"/>
    </row>
    <row r="135" spans="3:15" ht="31.5" x14ac:dyDescent="0.25">
      <c r="C135" s="328" t="s">
        <v>438</v>
      </c>
      <c r="D135" s="329"/>
      <c r="E135" s="329"/>
      <c r="F135" s="329"/>
      <c r="G135" s="330"/>
      <c r="I135" s="167" t="s">
        <v>612</v>
      </c>
      <c r="J135" s="168" t="s">
        <v>613</v>
      </c>
      <c r="K135" s="169" t="s">
        <v>614</v>
      </c>
      <c r="L135" s="201" t="s">
        <v>610</v>
      </c>
      <c r="M135" s="201" t="s">
        <v>654</v>
      </c>
      <c r="N135" s="201" t="s">
        <v>653</v>
      </c>
      <c r="O135" s="201" t="s">
        <v>592</v>
      </c>
    </row>
    <row r="136" spans="3:15" ht="21" customHeight="1" thickBot="1" x14ac:dyDescent="0.3">
      <c r="C136" s="202" t="s">
        <v>633</v>
      </c>
      <c r="D136" s="203">
        <f>+D144</f>
        <v>15245.205479452081</v>
      </c>
      <c r="E136" s="203">
        <f>'[1]1) Tableau budgétaire 1'!E128</f>
        <v>0</v>
      </c>
      <c r="F136" s="203">
        <f>'[1]1) Tableau budgétaire 1'!F128</f>
        <v>0</v>
      </c>
      <c r="G136" s="204">
        <f t="shared" ref="G136:G144" si="58">SUM(D136:F136)</f>
        <v>15245.205479452081</v>
      </c>
      <c r="I136" s="176">
        <f t="shared" ref="I136:O136" si="59">+I144</f>
        <v>0</v>
      </c>
      <c r="J136" s="177">
        <f t="shared" si="59"/>
        <v>941.13547945208234</v>
      </c>
      <c r="K136" s="178">
        <f t="shared" si="59"/>
        <v>14304.07</v>
      </c>
      <c r="L136" s="179">
        <f t="shared" si="59"/>
        <v>14304.07</v>
      </c>
      <c r="M136" s="263">
        <f t="shared" si="59"/>
        <v>5123.2876712328771</v>
      </c>
      <c r="N136" s="263">
        <f t="shared" si="59"/>
        <v>9180.7823287671217</v>
      </c>
      <c r="O136" s="264">
        <f t="shared" si="59"/>
        <v>0.3581699244503751</v>
      </c>
    </row>
    <row r="137" spans="3:15" x14ac:dyDescent="0.25">
      <c r="C137" s="180" t="s">
        <v>516</v>
      </c>
      <c r="D137" s="181"/>
      <c r="E137" s="182"/>
      <c r="F137" s="182"/>
      <c r="G137" s="183">
        <f t="shared" si="58"/>
        <v>0</v>
      </c>
      <c r="I137" s="184">
        <v>0</v>
      </c>
      <c r="J137" s="185">
        <v>0</v>
      </c>
      <c r="K137" s="178">
        <f>+D137+I137-J137</f>
        <v>0</v>
      </c>
      <c r="L137" s="179">
        <f>K137</f>
        <v>0</v>
      </c>
      <c r="M137" s="265"/>
      <c r="N137" s="265"/>
      <c r="O137" s="265"/>
    </row>
    <row r="138" spans="3:15" x14ac:dyDescent="0.25">
      <c r="C138" s="186" t="s">
        <v>517</v>
      </c>
      <c r="D138" s="187"/>
      <c r="E138" s="188"/>
      <c r="F138" s="188"/>
      <c r="G138" s="189">
        <f t="shared" si="58"/>
        <v>0</v>
      </c>
      <c r="I138" s="184">
        <v>0</v>
      </c>
      <c r="J138" s="185">
        <v>0</v>
      </c>
      <c r="K138" s="178">
        <f t="shared" ref="K138:K143" si="60">+D138+I138-J138</f>
        <v>0</v>
      </c>
      <c r="L138" s="179">
        <f>K138</f>
        <v>0</v>
      </c>
      <c r="M138" s="265"/>
      <c r="N138" s="265"/>
      <c r="O138" s="265"/>
    </row>
    <row r="139" spans="3:15" ht="31.5" x14ac:dyDescent="0.25">
      <c r="C139" s="186" t="s">
        <v>518</v>
      </c>
      <c r="D139" s="187"/>
      <c r="E139" s="187"/>
      <c r="F139" s="187"/>
      <c r="G139" s="189">
        <f t="shared" si="58"/>
        <v>0</v>
      </c>
      <c r="I139" s="184">
        <v>0</v>
      </c>
      <c r="J139" s="185">
        <v>0</v>
      </c>
      <c r="K139" s="178">
        <f t="shared" si="60"/>
        <v>0</v>
      </c>
      <c r="L139" s="179">
        <f>+K139</f>
        <v>0</v>
      </c>
      <c r="M139" s="265"/>
      <c r="N139" s="265"/>
      <c r="O139" s="265"/>
    </row>
    <row r="140" spans="3:15" x14ac:dyDescent="0.25">
      <c r="C140" s="190" t="s">
        <v>519</v>
      </c>
      <c r="D140" s="187"/>
      <c r="E140" s="187"/>
      <c r="F140" s="187"/>
      <c r="G140" s="189">
        <f t="shared" si="58"/>
        <v>0</v>
      </c>
      <c r="I140" s="184">
        <v>0</v>
      </c>
      <c r="J140" s="185">
        <v>0</v>
      </c>
      <c r="K140" s="178">
        <f t="shared" si="60"/>
        <v>0</v>
      </c>
      <c r="L140" s="179">
        <f>K140</f>
        <v>0</v>
      </c>
      <c r="M140" s="265"/>
      <c r="N140" s="265"/>
      <c r="O140" s="266"/>
    </row>
    <row r="141" spans="3:15" x14ac:dyDescent="0.25">
      <c r="C141" s="186" t="s">
        <v>520</v>
      </c>
      <c r="D141" s="187"/>
      <c r="E141" s="187"/>
      <c r="F141" s="187"/>
      <c r="G141" s="189">
        <f t="shared" si="58"/>
        <v>0</v>
      </c>
      <c r="I141" s="184">
        <v>0</v>
      </c>
      <c r="J141" s="185">
        <v>0</v>
      </c>
      <c r="K141" s="178">
        <f t="shared" si="60"/>
        <v>0</v>
      </c>
      <c r="L141" s="179">
        <f>K141</f>
        <v>0</v>
      </c>
      <c r="M141" s="265"/>
      <c r="N141" s="265"/>
      <c r="O141" s="265"/>
    </row>
    <row r="142" spans="3:15" x14ac:dyDescent="0.25">
      <c r="C142" s="186" t="s">
        <v>521</v>
      </c>
      <c r="D142" s="187">
        <v>15157.534246575369</v>
      </c>
      <c r="E142" s="187"/>
      <c r="F142" s="187"/>
      <c r="G142" s="189">
        <f t="shared" si="58"/>
        <v>15157.534246575369</v>
      </c>
      <c r="I142" s="184">
        <v>0</v>
      </c>
      <c r="J142" s="185">
        <v>935.65424657537005</v>
      </c>
      <c r="K142" s="178">
        <f t="shared" si="60"/>
        <v>14221.88</v>
      </c>
      <c r="L142" s="179">
        <f>K142</f>
        <v>14221.88</v>
      </c>
      <c r="M142" s="267">
        <v>5123.2876712328771</v>
      </c>
      <c r="N142" s="267">
        <f>+L142-M142</f>
        <v>9098.5923287671212</v>
      </c>
      <c r="O142" s="276">
        <f>+M142/L142</f>
        <v>0.36023983265453496</v>
      </c>
    </row>
    <row r="143" spans="3:15" ht="31.5" x14ac:dyDescent="0.25">
      <c r="C143" s="186" t="s">
        <v>522</v>
      </c>
      <c r="D143" s="187">
        <v>87.671232876712324</v>
      </c>
      <c r="E143" s="187"/>
      <c r="F143" s="187"/>
      <c r="G143" s="189">
        <f t="shared" si="58"/>
        <v>87.671232876712324</v>
      </c>
      <c r="I143" s="184">
        <v>0</v>
      </c>
      <c r="J143" s="185">
        <v>5.4812328767123262</v>
      </c>
      <c r="K143" s="178">
        <f t="shared" si="60"/>
        <v>82.19</v>
      </c>
      <c r="L143" s="179">
        <f>K143</f>
        <v>82.19</v>
      </c>
      <c r="M143" s="267"/>
      <c r="N143" s="267">
        <f>+L143-M143</f>
        <v>82.19</v>
      </c>
      <c r="O143" s="267"/>
    </row>
    <row r="144" spans="3:15" ht="16.5" thickBot="1" x14ac:dyDescent="0.3">
      <c r="C144" s="191" t="s">
        <v>617</v>
      </c>
      <c r="D144" s="192">
        <f t="shared" ref="D144:F144" si="61">SUM(D137:D143)</f>
        <v>15245.205479452081</v>
      </c>
      <c r="E144" s="192">
        <f t="shared" si="61"/>
        <v>0</v>
      </c>
      <c r="F144" s="192">
        <f t="shared" si="61"/>
        <v>0</v>
      </c>
      <c r="G144" s="189">
        <f t="shared" si="58"/>
        <v>15245.205479452081</v>
      </c>
      <c r="I144" s="194">
        <f>SUM(I137:I143)</f>
        <v>0</v>
      </c>
      <c r="J144" s="195">
        <f>SUM(J137:J143)</f>
        <v>941.13547945208234</v>
      </c>
      <c r="K144" s="196">
        <f>SUM(K137:K143)</f>
        <v>14304.07</v>
      </c>
      <c r="L144" s="197">
        <f>SUM(L137:L143)</f>
        <v>14304.07</v>
      </c>
      <c r="M144" s="263">
        <f>SUM(M138:M143)</f>
        <v>5123.2876712328771</v>
      </c>
      <c r="N144" s="263">
        <f>SUM(N138:N143)</f>
        <v>9180.7823287671217</v>
      </c>
      <c r="O144" s="264">
        <f>+M144/L144</f>
        <v>0.3581699244503751</v>
      </c>
    </row>
    <row r="145" spans="2:7" s="154" customFormat="1" x14ac:dyDescent="0.25">
      <c r="C145" s="198"/>
      <c r="D145" s="199"/>
      <c r="E145" s="199"/>
      <c r="F145" s="199"/>
      <c r="G145" s="200"/>
    </row>
    <row r="146" spans="2:7" x14ac:dyDescent="0.25">
      <c r="C146" s="328" t="s">
        <v>447</v>
      </c>
      <c r="D146" s="329"/>
      <c r="E146" s="329"/>
      <c r="F146" s="329"/>
      <c r="G146" s="330"/>
    </row>
    <row r="147" spans="2:7" ht="24" customHeight="1" thickBot="1" x14ac:dyDescent="0.3">
      <c r="C147" s="202" t="s">
        <v>634</v>
      </c>
      <c r="D147" s="203">
        <f>'[1]1) Tableau budgétaire 1'!D138</f>
        <v>0</v>
      </c>
      <c r="E147" s="203">
        <f>'[1]1) Tableau budgétaire 1'!E138</f>
        <v>0</v>
      </c>
      <c r="F147" s="203">
        <f>'[1]1) Tableau budgétaire 1'!F138</f>
        <v>0</v>
      </c>
      <c r="G147" s="204">
        <f t="shared" ref="G147:G155" si="62">SUM(D147:F147)</f>
        <v>0</v>
      </c>
    </row>
    <row r="148" spans="2:7" ht="15.75" customHeight="1" x14ac:dyDescent="0.25">
      <c r="C148" s="180" t="s">
        <v>516</v>
      </c>
      <c r="D148" s="181"/>
      <c r="E148" s="182"/>
      <c r="F148" s="182"/>
      <c r="G148" s="183">
        <f t="shared" si="62"/>
        <v>0</v>
      </c>
    </row>
    <row r="149" spans="2:7" s="206" customFormat="1" x14ac:dyDescent="0.25">
      <c r="C149" s="186" t="s">
        <v>517</v>
      </c>
      <c r="D149" s="187"/>
      <c r="E149" s="188"/>
      <c r="F149" s="188"/>
      <c r="G149" s="189">
        <f t="shared" si="62"/>
        <v>0</v>
      </c>
    </row>
    <row r="150" spans="2:7" s="206" customFormat="1" ht="15.75" customHeight="1" x14ac:dyDescent="0.25">
      <c r="C150" s="186" t="s">
        <v>518</v>
      </c>
      <c r="D150" s="187"/>
      <c r="E150" s="187"/>
      <c r="F150" s="187"/>
      <c r="G150" s="189">
        <f t="shared" si="62"/>
        <v>0</v>
      </c>
    </row>
    <row r="151" spans="2:7" s="206" customFormat="1" x14ac:dyDescent="0.25">
      <c r="C151" s="190" t="s">
        <v>519</v>
      </c>
      <c r="D151" s="187"/>
      <c r="E151" s="187"/>
      <c r="F151" s="187"/>
      <c r="G151" s="189">
        <f t="shared" si="62"/>
        <v>0</v>
      </c>
    </row>
    <row r="152" spans="2:7" s="206" customFormat="1" x14ac:dyDescent="0.25">
      <c r="C152" s="186" t="s">
        <v>520</v>
      </c>
      <c r="D152" s="187"/>
      <c r="E152" s="187"/>
      <c r="F152" s="187"/>
      <c r="G152" s="189">
        <f t="shared" si="62"/>
        <v>0</v>
      </c>
    </row>
    <row r="153" spans="2:7" s="206" customFormat="1" ht="15.75" customHeight="1" x14ac:dyDescent="0.25">
      <c r="C153" s="186" t="s">
        <v>521</v>
      </c>
      <c r="D153" s="187"/>
      <c r="E153" s="187"/>
      <c r="F153" s="187"/>
      <c r="G153" s="189">
        <f t="shared" si="62"/>
        <v>0</v>
      </c>
    </row>
    <row r="154" spans="2:7" s="206" customFormat="1" ht="31.5" x14ac:dyDescent="0.25">
      <c r="C154" s="186" t="s">
        <v>522</v>
      </c>
      <c r="D154" s="187"/>
      <c r="E154" s="187"/>
      <c r="F154" s="187"/>
      <c r="G154" s="189">
        <f t="shared" si="62"/>
        <v>0</v>
      </c>
    </row>
    <row r="155" spans="2:7" s="206" customFormat="1" x14ac:dyDescent="0.25">
      <c r="C155" s="191" t="s">
        <v>617</v>
      </c>
      <c r="D155" s="192">
        <f t="shared" ref="D155:F155" si="63">SUM(D148:D154)</f>
        <v>0</v>
      </c>
      <c r="E155" s="192">
        <f t="shared" si="63"/>
        <v>0</v>
      </c>
      <c r="F155" s="192">
        <f t="shared" si="63"/>
        <v>0</v>
      </c>
      <c r="G155" s="189">
        <f t="shared" si="62"/>
        <v>0</v>
      </c>
    </row>
    <row r="156" spans="2:7" s="206" customFormat="1" x14ac:dyDescent="0.25">
      <c r="C156" s="153"/>
      <c r="D156" s="154"/>
      <c r="E156" s="154"/>
      <c r="F156" s="154"/>
      <c r="G156" s="153"/>
    </row>
    <row r="157" spans="2:7" s="206" customFormat="1" x14ac:dyDescent="0.25">
      <c r="B157" s="328" t="s">
        <v>635</v>
      </c>
      <c r="C157" s="329"/>
      <c r="D157" s="329"/>
      <c r="E157" s="329"/>
      <c r="F157" s="329"/>
      <c r="G157" s="330"/>
    </row>
    <row r="158" spans="2:7" s="206" customFormat="1" x14ac:dyDescent="0.25">
      <c r="B158" s="153"/>
      <c r="C158" s="328" t="s">
        <v>457</v>
      </c>
      <c r="D158" s="329"/>
      <c r="E158" s="329"/>
      <c r="F158" s="329"/>
      <c r="G158" s="330"/>
    </row>
    <row r="159" spans="2:7" s="206" customFormat="1" ht="24" customHeight="1" thickBot="1" x14ac:dyDescent="0.3">
      <c r="B159" s="153"/>
      <c r="C159" s="202" t="s">
        <v>636</v>
      </c>
      <c r="D159" s="203">
        <f>'[1]1) Tableau budgétaire 1'!D150</f>
        <v>0</v>
      </c>
      <c r="E159" s="203">
        <f>'[1]1) Tableau budgétaire 1'!E150</f>
        <v>0</v>
      </c>
      <c r="F159" s="203">
        <f>'[1]1) Tableau budgétaire 1'!F150</f>
        <v>0</v>
      </c>
      <c r="G159" s="204">
        <f>SUM(D159:F159)</f>
        <v>0</v>
      </c>
    </row>
    <row r="160" spans="2:7" s="206" customFormat="1" ht="24.75" customHeight="1" x14ac:dyDescent="0.25">
      <c r="B160" s="153"/>
      <c r="C160" s="180" t="s">
        <v>516</v>
      </c>
      <c r="D160" s="181"/>
      <c r="E160" s="182"/>
      <c r="F160" s="182"/>
      <c r="G160" s="183">
        <f t="shared" ref="G160:G167" si="64">SUM(D160:F160)</f>
        <v>0</v>
      </c>
    </row>
    <row r="161" spans="2:7" s="206" customFormat="1" ht="15.75" customHeight="1" x14ac:dyDescent="0.25">
      <c r="B161" s="153"/>
      <c r="C161" s="186" t="s">
        <v>517</v>
      </c>
      <c r="D161" s="187"/>
      <c r="E161" s="188"/>
      <c r="F161" s="188"/>
      <c r="G161" s="189">
        <f t="shared" si="64"/>
        <v>0</v>
      </c>
    </row>
    <row r="162" spans="2:7" s="206" customFormat="1" ht="15.75" customHeight="1" x14ac:dyDescent="0.25">
      <c r="B162" s="153"/>
      <c r="C162" s="186" t="s">
        <v>518</v>
      </c>
      <c r="D162" s="187"/>
      <c r="E162" s="187"/>
      <c r="F162" s="187"/>
      <c r="G162" s="189">
        <f t="shared" si="64"/>
        <v>0</v>
      </c>
    </row>
    <row r="163" spans="2:7" s="206" customFormat="1" ht="15.75" customHeight="1" x14ac:dyDescent="0.25">
      <c r="B163" s="153"/>
      <c r="C163" s="190" t="s">
        <v>519</v>
      </c>
      <c r="D163" s="187"/>
      <c r="E163" s="187"/>
      <c r="F163" s="187"/>
      <c r="G163" s="189">
        <f t="shared" si="64"/>
        <v>0</v>
      </c>
    </row>
    <row r="164" spans="2:7" s="206" customFormat="1" ht="15.75" customHeight="1" x14ac:dyDescent="0.25">
      <c r="B164" s="153"/>
      <c r="C164" s="186" t="s">
        <v>520</v>
      </c>
      <c r="D164" s="187"/>
      <c r="E164" s="187"/>
      <c r="F164" s="187"/>
      <c r="G164" s="189">
        <f t="shared" si="64"/>
        <v>0</v>
      </c>
    </row>
    <row r="165" spans="2:7" s="206" customFormat="1" ht="15.75" customHeight="1" x14ac:dyDescent="0.25">
      <c r="B165" s="153"/>
      <c r="C165" s="186" t="s">
        <v>521</v>
      </c>
      <c r="D165" s="187"/>
      <c r="E165" s="187"/>
      <c r="F165" s="187"/>
      <c r="G165" s="189">
        <f t="shared" si="64"/>
        <v>0</v>
      </c>
    </row>
    <row r="166" spans="2:7" s="206" customFormat="1" ht="15.75" customHeight="1" x14ac:dyDescent="0.25">
      <c r="B166" s="153"/>
      <c r="C166" s="186" t="s">
        <v>522</v>
      </c>
      <c r="D166" s="187"/>
      <c r="E166" s="187"/>
      <c r="F166" s="187"/>
      <c r="G166" s="189">
        <f t="shared" si="64"/>
        <v>0</v>
      </c>
    </row>
    <row r="167" spans="2:7" s="206" customFormat="1" ht="15.75" customHeight="1" x14ac:dyDescent="0.25">
      <c r="B167" s="153"/>
      <c r="C167" s="191" t="s">
        <v>617</v>
      </c>
      <c r="D167" s="192">
        <f>SUM(D160:D166)</f>
        <v>0</v>
      </c>
      <c r="E167" s="192">
        <f>SUM(E160:E166)</f>
        <v>0</v>
      </c>
      <c r="F167" s="192">
        <f t="shared" ref="F167" si="65">SUM(F160:F166)</f>
        <v>0</v>
      </c>
      <c r="G167" s="189">
        <f t="shared" si="64"/>
        <v>0</v>
      </c>
    </row>
    <row r="168" spans="2:7" s="154" customFormat="1" ht="15.75" customHeight="1" x14ac:dyDescent="0.25">
      <c r="C168" s="198"/>
      <c r="D168" s="199"/>
      <c r="E168" s="199"/>
      <c r="F168" s="199"/>
      <c r="G168" s="200"/>
    </row>
    <row r="169" spans="2:7" s="206" customFormat="1" ht="15.75" customHeight="1" x14ac:dyDescent="0.25">
      <c r="C169" s="328" t="s">
        <v>637</v>
      </c>
      <c r="D169" s="329"/>
      <c r="E169" s="329"/>
      <c r="F169" s="329"/>
      <c r="G169" s="330"/>
    </row>
    <row r="170" spans="2:7" s="206" customFormat="1" ht="21" customHeight="1" thickBot="1" x14ac:dyDescent="0.3">
      <c r="C170" s="202" t="s">
        <v>638</v>
      </c>
      <c r="D170" s="203">
        <f>'[1]1) Tableau budgétaire 1'!D160</f>
        <v>0</v>
      </c>
      <c r="E170" s="203">
        <f>'[1]1) Tableau budgétaire 1'!E160</f>
        <v>0</v>
      </c>
      <c r="F170" s="203">
        <f>'[1]1) Tableau budgétaire 1'!F160</f>
        <v>0</v>
      </c>
      <c r="G170" s="204">
        <f t="shared" ref="G170:G178" si="66">SUM(D170:F170)</f>
        <v>0</v>
      </c>
    </row>
    <row r="171" spans="2:7" s="206" customFormat="1" ht="15.75" customHeight="1" x14ac:dyDescent="0.25">
      <c r="C171" s="180" t="s">
        <v>516</v>
      </c>
      <c r="D171" s="181"/>
      <c r="E171" s="182"/>
      <c r="F171" s="182"/>
      <c r="G171" s="183">
        <f t="shared" si="66"/>
        <v>0</v>
      </c>
    </row>
    <row r="172" spans="2:7" s="206" customFormat="1" ht="15.75" customHeight="1" x14ac:dyDescent="0.25">
      <c r="C172" s="186" t="s">
        <v>517</v>
      </c>
      <c r="D172" s="187"/>
      <c r="E172" s="188"/>
      <c r="F172" s="188"/>
      <c r="G172" s="189">
        <f t="shared" si="66"/>
        <v>0</v>
      </c>
    </row>
    <row r="173" spans="2:7" s="206" customFormat="1" ht="15.75" customHeight="1" x14ac:dyDescent="0.25">
      <c r="C173" s="186" t="s">
        <v>518</v>
      </c>
      <c r="D173" s="187"/>
      <c r="E173" s="187"/>
      <c r="F173" s="187"/>
      <c r="G173" s="189">
        <f t="shared" si="66"/>
        <v>0</v>
      </c>
    </row>
    <row r="174" spans="2:7" s="206" customFormat="1" ht="15.75" customHeight="1" x14ac:dyDescent="0.25">
      <c r="C174" s="190" t="s">
        <v>519</v>
      </c>
      <c r="D174" s="187"/>
      <c r="E174" s="187"/>
      <c r="F174" s="187"/>
      <c r="G174" s="189">
        <f t="shared" si="66"/>
        <v>0</v>
      </c>
    </row>
    <row r="175" spans="2:7" s="206" customFormat="1" ht="15.75" customHeight="1" x14ac:dyDescent="0.25">
      <c r="C175" s="186" t="s">
        <v>520</v>
      </c>
      <c r="D175" s="187"/>
      <c r="E175" s="187"/>
      <c r="F175" s="187"/>
      <c r="G175" s="189">
        <f t="shared" si="66"/>
        <v>0</v>
      </c>
    </row>
    <row r="176" spans="2:7" s="206" customFormat="1" ht="15.75" customHeight="1" x14ac:dyDescent="0.25">
      <c r="C176" s="186" t="s">
        <v>521</v>
      </c>
      <c r="D176" s="187"/>
      <c r="E176" s="187"/>
      <c r="F176" s="187"/>
      <c r="G176" s="189">
        <f t="shared" si="66"/>
        <v>0</v>
      </c>
    </row>
    <row r="177" spans="3:7" s="206" customFormat="1" ht="15.75" customHeight="1" x14ac:dyDescent="0.25">
      <c r="C177" s="186" t="s">
        <v>522</v>
      </c>
      <c r="D177" s="187"/>
      <c r="E177" s="187"/>
      <c r="F177" s="187"/>
      <c r="G177" s="189">
        <f t="shared" si="66"/>
        <v>0</v>
      </c>
    </row>
    <row r="178" spans="3:7" s="206" customFormat="1" ht="15.75" customHeight="1" x14ac:dyDescent="0.25">
      <c r="C178" s="191" t="s">
        <v>617</v>
      </c>
      <c r="D178" s="192">
        <f t="shared" ref="D178:F178" si="67">SUM(D171:D177)</f>
        <v>0</v>
      </c>
      <c r="E178" s="192">
        <f t="shared" si="67"/>
        <v>0</v>
      </c>
      <c r="F178" s="192">
        <f t="shared" si="67"/>
        <v>0</v>
      </c>
      <c r="G178" s="189">
        <f t="shared" si="66"/>
        <v>0</v>
      </c>
    </row>
    <row r="179" spans="3:7" s="154" customFormat="1" ht="15.75" customHeight="1" x14ac:dyDescent="0.25">
      <c r="C179" s="198"/>
      <c r="D179" s="199"/>
      <c r="E179" s="199"/>
      <c r="F179" s="199"/>
      <c r="G179" s="200"/>
    </row>
    <row r="180" spans="3:7" s="206" customFormat="1" ht="15.75" customHeight="1" x14ac:dyDescent="0.25">
      <c r="C180" s="328" t="s">
        <v>475</v>
      </c>
      <c r="D180" s="329"/>
      <c r="E180" s="329"/>
      <c r="F180" s="329"/>
      <c r="G180" s="330"/>
    </row>
    <row r="181" spans="3:7" s="206" customFormat="1" ht="19.5" customHeight="1" thickBot="1" x14ac:dyDescent="0.3">
      <c r="C181" s="202" t="s">
        <v>639</v>
      </c>
      <c r="D181" s="203">
        <f>'[1]1) Tableau budgétaire 1'!D170</f>
        <v>0</v>
      </c>
      <c r="E181" s="203">
        <f>'[1]1) Tableau budgétaire 1'!E170</f>
        <v>0</v>
      </c>
      <c r="F181" s="203">
        <f>'[1]1) Tableau budgétaire 1'!F170</f>
        <v>0</v>
      </c>
      <c r="G181" s="204">
        <f t="shared" ref="G181:G189" si="68">SUM(D181:F181)</f>
        <v>0</v>
      </c>
    </row>
    <row r="182" spans="3:7" s="206" customFormat="1" ht="15.75" customHeight="1" x14ac:dyDescent="0.25">
      <c r="C182" s="180" t="s">
        <v>516</v>
      </c>
      <c r="D182" s="181"/>
      <c r="E182" s="182"/>
      <c r="F182" s="182"/>
      <c r="G182" s="183">
        <f t="shared" si="68"/>
        <v>0</v>
      </c>
    </row>
    <row r="183" spans="3:7" s="206" customFormat="1" ht="15.75" customHeight="1" x14ac:dyDescent="0.25">
      <c r="C183" s="186" t="s">
        <v>517</v>
      </c>
      <c r="D183" s="187"/>
      <c r="E183" s="188"/>
      <c r="F183" s="188"/>
      <c r="G183" s="189">
        <f t="shared" si="68"/>
        <v>0</v>
      </c>
    </row>
    <row r="184" spans="3:7" s="206" customFormat="1" ht="15.75" customHeight="1" x14ac:dyDescent="0.25">
      <c r="C184" s="186" t="s">
        <v>518</v>
      </c>
      <c r="D184" s="187"/>
      <c r="E184" s="187"/>
      <c r="F184" s="187"/>
      <c r="G184" s="189">
        <f t="shared" si="68"/>
        <v>0</v>
      </c>
    </row>
    <row r="185" spans="3:7" s="206" customFormat="1" ht="15.75" customHeight="1" x14ac:dyDescent="0.25">
      <c r="C185" s="190" t="s">
        <v>519</v>
      </c>
      <c r="D185" s="187"/>
      <c r="E185" s="187"/>
      <c r="F185" s="187"/>
      <c r="G185" s="189">
        <f t="shared" si="68"/>
        <v>0</v>
      </c>
    </row>
    <row r="186" spans="3:7" s="206" customFormat="1" ht="15.75" customHeight="1" x14ac:dyDescent="0.25">
      <c r="C186" s="186" t="s">
        <v>520</v>
      </c>
      <c r="D186" s="187"/>
      <c r="E186" s="187"/>
      <c r="F186" s="187"/>
      <c r="G186" s="189">
        <f t="shared" si="68"/>
        <v>0</v>
      </c>
    </row>
    <row r="187" spans="3:7" s="206" customFormat="1" ht="15.75" customHeight="1" x14ac:dyDescent="0.25">
      <c r="C187" s="186" t="s">
        <v>521</v>
      </c>
      <c r="D187" s="187"/>
      <c r="E187" s="187"/>
      <c r="F187" s="187"/>
      <c r="G187" s="189">
        <f t="shared" si="68"/>
        <v>0</v>
      </c>
    </row>
    <row r="188" spans="3:7" s="206" customFormat="1" ht="15.75" customHeight="1" x14ac:dyDescent="0.25">
      <c r="C188" s="186" t="s">
        <v>522</v>
      </c>
      <c r="D188" s="187"/>
      <c r="E188" s="187"/>
      <c r="F188" s="187"/>
      <c r="G188" s="189">
        <f t="shared" si="68"/>
        <v>0</v>
      </c>
    </row>
    <row r="189" spans="3:7" s="206" customFormat="1" ht="15.75" customHeight="1" x14ac:dyDescent="0.25">
      <c r="C189" s="191" t="s">
        <v>617</v>
      </c>
      <c r="D189" s="192">
        <f t="shared" ref="D189:F189" si="69">SUM(D182:D188)</f>
        <v>0</v>
      </c>
      <c r="E189" s="192">
        <f t="shared" si="69"/>
        <v>0</v>
      </c>
      <c r="F189" s="192">
        <f t="shared" si="69"/>
        <v>0</v>
      </c>
      <c r="G189" s="189">
        <f t="shared" si="68"/>
        <v>0</v>
      </c>
    </row>
    <row r="190" spans="3:7" s="154" customFormat="1" ht="15.75" customHeight="1" x14ac:dyDescent="0.25">
      <c r="C190" s="198"/>
      <c r="D190" s="199"/>
      <c r="E190" s="199"/>
      <c r="F190" s="199"/>
      <c r="G190" s="200"/>
    </row>
    <row r="191" spans="3:7" s="206" customFormat="1" ht="15.75" customHeight="1" x14ac:dyDescent="0.25">
      <c r="C191" s="328" t="s">
        <v>484</v>
      </c>
      <c r="D191" s="329"/>
      <c r="E191" s="329"/>
      <c r="F191" s="329"/>
      <c r="G191" s="330"/>
    </row>
    <row r="192" spans="3:7" s="206" customFormat="1" ht="22.5" customHeight="1" thickBot="1" x14ac:dyDescent="0.3">
      <c r="C192" s="202" t="s">
        <v>640</v>
      </c>
      <c r="D192" s="203">
        <f>'[1]1) Tableau budgétaire 1'!D180</f>
        <v>0</v>
      </c>
      <c r="E192" s="203">
        <f>'[1]1) Tableau budgétaire 1'!E180</f>
        <v>0</v>
      </c>
      <c r="F192" s="203">
        <f>'[1]1) Tableau budgétaire 1'!F180</f>
        <v>0</v>
      </c>
      <c r="G192" s="204">
        <f t="shared" ref="G192:G200" si="70">SUM(D192:F192)</f>
        <v>0</v>
      </c>
    </row>
    <row r="193" spans="3:15" s="206" customFormat="1" ht="15.75" customHeight="1" x14ac:dyDescent="0.25">
      <c r="C193" s="180" t="s">
        <v>516</v>
      </c>
      <c r="D193" s="181"/>
      <c r="E193" s="182"/>
      <c r="F193" s="182"/>
      <c r="G193" s="183">
        <f t="shared" si="70"/>
        <v>0</v>
      </c>
    </row>
    <row r="194" spans="3:15" s="206" customFormat="1" ht="15.75" customHeight="1" x14ac:dyDescent="0.25">
      <c r="C194" s="186" t="s">
        <v>517</v>
      </c>
      <c r="D194" s="187"/>
      <c r="E194" s="188"/>
      <c r="F194" s="188"/>
      <c r="G194" s="189">
        <f t="shared" si="70"/>
        <v>0</v>
      </c>
    </row>
    <row r="195" spans="3:15" s="206" customFormat="1" ht="15.75" customHeight="1" x14ac:dyDescent="0.25">
      <c r="C195" s="186" t="s">
        <v>518</v>
      </c>
      <c r="D195" s="187"/>
      <c r="E195" s="187"/>
      <c r="F195" s="187"/>
      <c r="G195" s="189">
        <f t="shared" si="70"/>
        <v>0</v>
      </c>
    </row>
    <row r="196" spans="3:15" s="206" customFormat="1" ht="15.75" customHeight="1" x14ac:dyDescent="0.25">
      <c r="C196" s="190" t="s">
        <v>519</v>
      </c>
      <c r="D196" s="187"/>
      <c r="E196" s="187"/>
      <c r="F196" s="187"/>
      <c r="G196" s="189">
        <f t="shared" si="70"/>
        <v>0</v>
      </c>
    </row>
    <row r="197" spans="3:15" s="206" customFormat="1" ht="15.75" customHeight="1" x14ac:dyDescent="0.25">
      <c r="C197" s="186" t="s">
        <v>520</v>
      </c>
      <c r="D197" s="187"/>
      <c r="E197" s="187"/>
      <c r="F197" s="187"/>
      <c r="G197" s="189">
        <f t="shared" si="70"/>
        <v>0</v>
      </c>
    </row>
    <row r="198" spans="3:15" s="206" customFormat="1" ht="15.75" customHeight="1" x14ac:dyDescent="0.25">
      <c r="C198" s="186" t="s">
        <v>521</v>
      </c>
      <c r="D198" s="187"/>
      <c r="E198" s="187"/>
      <c r="F198" s="187"/>
      <c r="G198" s="189">
        <f t="shared" si="70"/>
        <v>0</v>
      </c>
    </row>
    <row r="199" spans="3:15" s="206" customFormat="1" ht="15.75" customHeight="1" x14ac:dyDescent="0.25">
      <c r="C199" s="186" t="s">
        <v>522</v>
      </c>
      <c r="D199" s="187"/>
      <c r="E199" s="187"/>
      <c r="F199" s="187"/>
      <c r="G199" s="189">
        <f t="shared" si="70"/>
        <v>0</v>
      </c>
    </row>
    <row r="200" spans="3:15" s="206" customFormat="1" ht="15.75" customHeight="1" x14ac:dyDescent="0.25">
      <c r="C200" s="191" t="s">
        <v>617</v>
      </c>
      <c r="D200" s="192">
        <f t="shared" ref="D200:F200" si="71">SUM(D193:D199)</f>
        <v>0</v>
      </c>
      <c r="E200" s="192">
        <f t="shared" si="71"/>
        <v>0</v>
      </c>
      <c r="F200" s="192">
        <f t="shared" si="71"/>
        <v>0</v>
      </c>
      <c r="G200" s="189">
        <f t="shared" si="70"/>
        <v>0</v>
      </c>
    </row>
    <row r="201" spans="3:15" s="206" customFormat="1" ht="15.75" customHeight="1" thickBot="1" x14ac:dyDescent="0.3">
      <c r="C201" s="153"/>
      <c r="D201" s="154"/>
      <c r="E201" s="154"/>
      <c r="F201" s="154"/>
      <c r="G201" s="153"/>
    </row>
    <row r="202" spans="3:15" s="206" customFormat="1" ht="18" customHeight="1" x14ac:dyDescent="0.25">
      <c r="C202" s="328" t="s">
        <v>641</v>
      </c>
      <c r="D202" s="329"/>
      <c r="E202" s="329"/>
      <c r="F202" s="329"/>
      <c r="G202" s="330"/>
      <c r="I202" s="167" t="s">
        <v>612</v>
      </c>
      <c r="J202" s="168" t="s">
        <v>613</v>
      </c>
      <c r="K202" s="169" t="s">
        <v>614</v>
      </c>
      <c r="L202" s="201" t="s">
        <v>610</v>
      </c>
      <c r="M202" s="201" t="s">
        <v>654</v>
      </c>
      <c r="N202" s="201" t="s">
        <v>653</v>
      </c>
      <c r="O202" s="201" t="s">
        <v>592</v>
      </c>
    </row>
    <row r="203" spans="3:15" s="206" customFormat="1" ht="40.5" customHeight="1" thickBot="1" x14ac:dyDescent="0.3">
      <c r="C203" s="202" t="s">
        <v>642</v>
      </c>
      <c r="D203" s="203">
        <f>+D211</f>
        <v>122964.19</v>
      </c>
      <c r="E203" s="203">
        <f>'[1]1) Tableau budgétaire 1'!E187</f>
        <v>0</v>
      </c>
      <c r="F203" s="203">
        <f>'[1]1) Tableau budgétaire 1'!F187</f>
        <v>0</v>
      </c>
      <c r="G203" s="204">
        <f t="shared" ref="G203:G211" si="72">SUM(D203:F203)</f>
        <v>122964.19</v>
      </c>
      <c r="I203" s="176">
        <f t="shared" ref="I203:O203" si="73">+I211</f>
        <v>0</v>
      </c>
      <c r="J203" s="177">
        <f t="shared" si="73"/>
        <v>0</v>
      </c>
      <c r="K203" s="178">
        <f t="shared" si="73"/>
        <v>122964.19</v>
      </c>
      <c r="L203" s="179">
        <f t="shared" si="73"/>
        <v>122964.19</v>
      </c>
      <c r="M203" s="263">
        <f t="shared" si="73"/>
        <v>102306.05676438357</v>
      </c>
      <c r="N203" s="263">
        <f t="shared" si="73"/>
        <v>14874.56893150685</v>
      </c>
      <c r="O203" s="264">
        <f t="shared" si="73"/>
        <v>0.83199878569836927</v>
      </c>
    </row>
    <row r="204" spans="3:15" s="206" customFormat="1" ht="15.75" customHeight="1" x14ac:dyDescent="0.25">
      <c r="C204" s="180" t="s">
        <v>516</v>
      </c>
      <c r="D204" s="181">
        <v>72666</v>
      </c>
      <c r="E204" s="182"/>
      <c r="F204" s="182"/>
      <c r="G204" s="183">
        <f t="shared" si="72"/>
        <v>72666</v>
      </c>
      <c r="I204" s="184">
        <v>0</v>
      </c>
      <c r="J204" s="185">
        <v>0</v>
      </c>
      <c r="K204" s="178">
        <f>+D204+I204-J204</f>
        <v>72666</v>
      </c>
      <c r="L204" s="179">
        <f>K204</f>
        <v>72666</v>
      </c>
      <c r="M204" s="267">
        <v>66882.43569589041</v>
      </c>
      <c r="N204" s="267">
        <f>+L204-M204</f>
        <v>5783.56430410959</v>
      </c>
      <c r="O204" s="276">
        <f>+M204/L204</f>
        <v>0.92040893534652257</v>
      </c>
    </row>
    <row r="205" spans="3:15" s="206" customFormat="1" ht="15.75" customHeight="1" x14ac:dyDescent="0.25">
      <c r="C205" s="186" t="s">
        <v>517</v>
      </c>
      <c r="D205" s="187"/>
      <c r="E205" s="188"/>
      <c r="F205" s="188"/>
      <c r="G205" s="189">
        <f t="shared" si="72"/>
        <v>0</v>
      </c>
      <c r="I205" s="184">
        <v>0</v>
      </c>
      <c r="J205" s="185">
        <v>0</v>
      </c>
      <c r="K205" s="178">
        <f t="shared" ref="K205:K210" si="74">+D205+I205-J205</f>
        <v>0</v>
      </c>
      <c r="L205" s="179">
        <f>K205</f>
        <v>0</v>
      </c>
      <c r="M205" s="267"/>
      <c r="N205" s="267">
        <f t="shared" ref="N205:N210" si="75">+L205-M205</f>
        <v>0</v>
      </c>
      <c r="O205" s="276"/>
    </row>
    <row r="206" spans="3:15" s="206" customFormat="1" ht="15.75" customHeight="1" x14ac:dyDescent="0.25">
      <c r="C206" s="186" t="s">
        <v>518</v>
      </c>
      <c r="D206" s="187">
        <v>5000</v>
      </c>
      <c r="E206" s="187"/>
      <c r="F206" s="187"/>
      <c r="G206" s="189">
        <f t="shared" si="72"/>
        <v>5000</v>
      </c>
      <c r="I206" s="184">
        <v>0</v>
      </c>
      <c r="J206" s="185">
        <v>0</v>
      </c>
      <c r="K206" s="178">
        <f t="shared" si="74"/>
        <v>5000</v>
      </c>
      <c r="L206" s="179">
        <f>+K206</f>
        <v>5000</v>
      </c>
      <c r="M206" s="267">
        <v>4620</v>
      </c>
      <c r="N206" s="267">
        <f>+L206-M206</f>
        <v>380</v>
      </c>
      <c r="O206" s="276">
        <f t="shared" ref="O206:O210" si="76">+M206/L206</f>
        <v>0.92400000000000004</v>
      </c>
    </row>
    <row r="207" spans="3:15" s="206" customFormat="1" ht="15.75" customHeight="1" x14ac:dyDescent="0.25">
      <c r="C207" s="190" t="s">
        <v>519</v>
      </c>
      <c r="D207" s="187"/>
      <c r="E207" s="187"/>
      <c r="F207" s="187"/>
      <c r="G207" s="189">
        <f t="shared" si="72"/>
        <v>0</v>
      </c>
      <c r="I207" s="184">
        <v>0</v>
      </c>
      <c r="J207" s="185">
        <v>0</v>
      </c>
      <c r="K207" s="178">
        <f t="shared" si="74"/>
        <v>0</v>
      </c>
      <c r="L207" s="179">
        <f>K207</f>
        <v>0</v>
      </c>
      <c r="M207" s="267"/>
      <c r="N207" s="267">
        <f t="shared" si="75"/>
        <v>0</v>
      </c>
      <c r="O207" s="276"/>
    </row>
    <row r="208" spans="3:15" s="206" customFormat="1" ht="15.75" customHeight="1" x14ac:dyDescent="0.25">
      <c r="C208" s="186" t="s">
        <v>520</v>
      </c>
      <c r="D208" s="187">
        <v>22777.63</v>
      </c>
      <c r="E208" s="187"/>
      <c r="F208" s="187"/>
      <c r="G208" s="189">
        <f t="shared" si="72"/>
        <v>22777.63</v>
      </c>
      <c r="I208" s="184">
        <v>0</v>
      </c>
      <c r="J208" s="185">
        <v>0</v>
      </c>
      <c r="K208" s="178">
        <f t="shared" si="74"/>
        <v>22777.63</v>
      </c>
      <c r="L208" s="179">
        <f>K208</f>
        <v>22777.63</v>
      </c>
      <c r="M208" s="267">
        <v>10015.890410958904</v>
      </c>
      <c r="N208" s="267">
        <f t="shared" si="75"/>
        <v>12761.739589041097</v>
      </c>
      <c r="O208" s="276">
        <f t="shared" si="76"/>
        <v>0.43972487089126056</v>
      </c>
    </row>
    <row r="209" spans="3:15" s="206" customFormat="1" ht="15.75" customHeight="1" x14ac:dyDescent="0.25">
      <c r="C209" s="186" t="s">
        <v>521</v>
      </c>
      <c r="D209" s="187"/>
      <c r="E209" s="187"/>
      <c r="F209" s="187"/>
      <c r="G209" s="189">
        <f t="shared" si="72"/>
        <v>0</v>
      </c>
      <c r="I209" s="184">
        <v>0</v>
      </c>
      <c r="J209" s="185"/>
      <c r="K209" s="178">
        <f t="shared" si="74"/>
        <v>0</v>
      </c>
      <c r="L209" s="179">
        <f>K209</f>
        <v>0</v>
      </c>
      <c r="M209" s="267"/>
      <c r="N209" s="267">
        <f t="shared" si="75"/>
        <v>0</v>
      </c>
      <c r="O209" s="276"/>
    </row>
    <row r="210" spans="3:15" s="206" customFormat="1" ht="15.75" customHeight="1" x14ac:dyDescent="0.25">
      <c r="C210" s="186" t="s">
        <v>522</v>
      </c>
      <c r="D210" s="187">
        <v>22520.560000000001</v>
      </c>
      <c r="E210" s="187"/>
      <c r="F210" s="187"/>
      <c r="G210" s="189">
        <f t="shared" si="72"/>
        <v>22520.560000000001</v>
      </c>
      <c r="I210" s="184">
        <v>0</v>
      </c>
      <c r="J210" s="185"/>
      <c r="K210" s="178">
        <f t="shared" si="74"/>
        <v>22520.560000000001</v>
      </c>
      <c r="L210" s="179">
        <f>K210</f>
        <v>22520.560000000001</v>
      </c>
      <c r="M210" s="267">
        <v>20787.730657534248</v>
      </c>
      <c r="N210" s="267">
        <f t="shared" si="75"/>
        <v>1732.8293424657531</v>
      </c>
      <c r="O210" s="276">
        <f t="shared" si="76"/>
        <v>0.92305567257360599</v>
      </c>
    </row>
    <row r="211" spans="3:15" s="206" customFormat="1" ht="15.75" customHeight="1" thickBot="1" x14ac:dyDescent="0.3">
      <c r="C211" s="191" t="s">
        <v>617</v>
      </c>
      <c r="D211" s="192">
        <f>SUM(D204:D210)</f>
        <v>122964.19</v>
      </c>
      <c r="E211" s="192">
        <f t="shared" ref="E211:F211" si="77">SUM(E204:E210)</f>
        <v>0</v>
      </c>
      <c r="F211" s="192">
        <f t="shared" si="77"/>
        <v>0</v>
      </c>
      <c r="G211" s="189">
        <f t="shared" si="72"/>
        <v>122964.19</v>
      </c>
      <c r="I211" s="194">
        <f>SUM(I204:I210)</f>
        <v>0</v>
      </c>
      <c r="J211" s="195">
        <f>SUM(J204:J210)</f>
        <v>0</v>
      </c>
      <c r="K211" s="196">
        <f>SUM(K204:K210)</f>
        <v>122964.19</v>
      </c>
      <c r="L211" s="197">
        <f>SUM(L204:L210)</f>
        <v>122964.19</v>
      </c>
      <c r="M211" s="263">
        <f>SUM(M204:M210)</f>
        <v>102306.05676438357</v>
      </c>
      <c r="N211" s="263">
        <f>SUM(N205:N210)</f>
        <v>14874.56893150685</v>
      </c>
      <c r="O211" s="264">
        <f>+M211/L211</f>
        <v>0.83199878569836927</v>
      </c>
    </row>
    <row r="212" spans="3:15" s="206" customFormat="1" ht="15.75" customHeight="1" thickBot="1" x14ac:dyDescent="0.3">
      <c r="C212" s="153"/>
      <c r="D212" s="154"/>
      <c r="E212" s="154"/>
      <c r="F212" s="154"/>
      <c r="G212" s="153"/>
    </row>
    <row r="213" spans="3:15" s="206" customFormat="1" ht="19.5" customHeight="1" thickBot="1" x14ac:dyDescent="0.3">
      <c r="C213" s="366" t="s">
        <v>643</v>
      </c>
      <c r="D213" s="367"/>
      <c r="E213" s="367"/>
      <c r="F213" s="367"/>
      <c r="G213" s="368"/>
      <c r="I213" s="340" t="s">
        <v>606</v>
      </c>
      <c r="J213" s="341"/>
      <c r="K213" s="341"/>
      <c r="L213" s="342"/>
    </row>
    <row r="214" spans="3:15" s="206" customFormat="1" ht="43.5" customHeight="1" thickBot="1" x14ac:dyDescent="0.3">
      <c r="C214" s="207"/>
      <c r="D214" s="207" t="s">
        <v>644</v>
      </c>
      <c r="E214" s="208" t="s">
        <v>645</v>
      </c>
      <c r="F214" s="209" t="s">
        <v>646</v>
      </c>
      <c r="G214" s="354" t="s">
        <v>647</v>
      </c>
      <c r="I214" s="356" t="s">
        <v>540</v>
      </c>
      <c r="J214" s="357"/>
      <c r="K214" s="358"/>
      <c r="L214" s="259" t="s">
        <v>610</v>
      </c>
      <c r="M214" s="262" t="s">
        <v>654</v>
      </c>
      <c r="N214" s="262" t="s">
        <v>653</v>
      </c>
      <c r="O214" s="262" t="s">
        <v>592</v>
      </c>
    </row>
    <row r="215" spans="3:15" s="206" customFormat="1" ht="19.5" customHeight="1" x14ac:dyDescent="0.25">
      <c r="C215" s="210"/>
      <c r="D215" s="211"/>
      <c r="E215" s="212"/>
      <c r="F215" s="212"/>
      <c r="G215" s="355"/>
      <c r="I215" s="213" t="s">
        <v>612</v>
      </c>
      <c r="J215" s="214" t="s">
        <v>613</v>
      </c>
      <c r="K215" s="215" t="s">
        <v>614</v>
      </c>
      <c r="L215" s="260"/>
      <c r="M215" s="263">
        <f>+M225</f>
        <v>276886.43085677386</v>
      </c>
      <c r="N215" s="263">
        <f>+N225</f>
        <v>190113.87074322614</v>
      </c>
      <c r="O215" s="264">
        <f>+O225</f>
        <v>0.59290417995047795</v>
      </c>
    </row>
    <row r="216" spans="3:15" s="206" customFormat="1" ht="19.5" customHeight="1" x14ac:dyDescent="0.25">
      <c r="C216" s="216" t="s">
        <v>516</v>
      </c>
      <c r="D216" s="217">
        <f t="shared" ref="D216:D222" si="78">SUM(D193,D182,D171,D160,D148,D137,D126,D115,D103,D92,D81,D70,D58,D47,D36,D25,D204)</f>
        <v>75208.478493150687</v>
      </c>
      <c r="E216" s="218">
        <f t="shared" ref="E216:F222" si="79">SUM(E193,E182,E171,E160,E148,E137,E126,E115,E103,E92,E81,E70,E58,E47,E36,E25)</f>
        <v>0</v>
      </c>
      <c r="F216" s="218">
        <f t="shared" si="79"/>
        <v>0</v>
      </c>
      <c r="G216" s="219">
        <f>SUM(D216:F216)</f>
        <v>75208.478493150687</v>
      </c>
      <c r="I216" s="184">
        <v>0</v>
      </c>
      <c r="J216" s="185">
        <v>613.43849315069383</v>
      </c>
      <c r="K216" s="178">
        <f>+D216+I216-J216</f>
        <v>74595.039999999994</v>
      </c>
      <c r="L216" s="261">
        <f>+K216</f>
        <v>74595.039999999994</v>
      </c>
      <c r="M216" s="267">
        <f>+M25+M36+M47+M58+M70+M81+M92+M115+M126+M137+M204</f>
        <v>68800.243915068495</v>
      </c>
      <c r="N216" s="267">
        <f>+L216-M216</f>
        <v>5794.7960849314986</v>
      </c>
      <c r="O216" s="276">
        <f>+M216/L216</f>
        <v>0.92231660328982334</v>
      </c>
    </row>
    <row r="217" spans="3:15" s="206" customFormat="1" ht="34.5" customHeight="1" x14ac:dyDescent="0.25">
      <c r="C217" s="220" t="s">
        <v>517</v>
      </c>
      <c r="D217" s="217">
        <f t="shared" si="78"/>
        <v>0</v>
      </c>
      <c r="E217" s="218">
        <f t="shared" si="79"/>
        <v>0</v>
      </c>
      <c r="F217" s="218">
        <f t="shared" si="79"/>
        <v>0</v>
      </c>
      <c r="G217" s="221">
        <f>SUM(D217:F217)</f>
        <v>0</v>
      </c>
      <c r="I217" s="184">
        <v>0</v>
      </c>
      <c r="J217" s="185">
        <v>0</v>
      </c>
      <c r="K217" s="178">
        <f t="shared" ref="K217:K221" si="80">+D217+I217-J217</f>
        <v>0</v>
      </c>
      <c r="L217" s="261">
        <f t="shared" ref="L217:L222" si="81">+K217</f>
        <v>0</v>
      </c>
      <c r="M217" s="267">
        <f t="shared" ref="M217:M222" si="82">+M26+M37+M48+M59+M71+M82+M93+M116+M127+M138+M205</f>
        <v>0</v>
      </c>
      <c r="N217" s="267">
        <f t="shared" ref="N217:N222" si="83">+L217-M217</f>
        <v>0</v>
      </c>
      <c r="O217" s="276"/>
    </row>
    <row r="218" spans="3:15" s="206" customFormat="1" ht="48" customHeight="1" x14ac:dyDescent="0.25">
      <c r="C218" s="220" t="s">
        <v>518</v>
      </c>
      <c r="D218" s="217">
        <f t="shared" si="78"/>
        <v>34720.293835616438</v>
      </c>
      <c r="E218" s="218">
        <f t="shared" si="79"/>
        <v>0</v>
      </c>
      <c r="F218" s="218">
        <f t="shared" si="79"/>
        <v>0</v>
      </c>
      <c r="G218" s="221">
        <f t="shared" ref="G218:G222" si="84">SUM(D218:F218)</f>
        <v>34720.293835616438</v>
      </c>
      <c r="I218" s="184">
        <v>0</v>
      </c>
      <c r="J218" s="185">
        <v>1140.3638356164374</v>
      </c>
      <c r="K218" s="178">
        <f t="shared" si="80"/>
        <v>33579.93</v>
      </c>
      <c r="L218" s="261">
        <f t="shared" si="81"/>
        <v>33579.93</v>
      </c>
      <c r="M218" s="267">
        <f t="shared" si="82"/>
        <v>16366.931506849314</v>
      </c>
      <c r="N218" s="267">
        <f t="shared" si="83"/>
        <v>17212.998493150684</v>
      </c>
      <c r="O218" s="276">
        <f t="shared" ref="O218:O222" si="85">+M218/L218</f>
        <v>0.48740219252539579</v>
      </c>
    </row>
    <row r="219" spans="3:15" s="206" customFormat="1" ht="33" customHeight="1" x14ac:dyDescent="0.25">
      <c r="C219" s="222" t="s">
        <v>519</v>
      </c>
      <c r="D219" s="217">
        <f t="shared" si="78"/>
        <v>65958.896849315031</v>
      </c>
      <c r="E219" s="218">
        <f t="shared" si="79"/>
        <v>0</v>
      </c>
      <c r="F219" s="218">
        <f t="shared" si="79"/>
        <v>0</v>
      </c>
      <c r="G219" s="221">
        <f t="shared" si="84"/>
        <v>65958.896849315031</v>
      </c>
      <c r="I219" s="184">
        <v>0</v>
      </c>
      <c r="J219" s="185">
        <v>950.67684931503027</v>
      </c>
      <c r="K219" s="178">
        <f t="shared" si="80"/>
        <v>65008.22</v>
      </c>
      <c r="L219" s="261">
        <f t="shared" si="81"/>
        <v>65008.22</v>
      </c>
      <c r="M219" s="267">
        <f t="shared" si="82"/>
        <v>23364.584493150684</v>
      </c>
      <c r="N219" s="267">
        <f t="shared" si="83"/>
        <v>41643.635506849314</v>
      </c>
      <c r="O219" s="276">
        <f t="shared" si="85"/>
        <v>0.35940969454556182</v>
      </c>
    </row>
    <row r="220" spans="3:15" s="206" customFormat="1" ht="21" customHeight="1" x14ac:dyDescent="0.25">
      <c r="C220" s="220" t="s">
        <v>520</v>
      </c>
      <c r="D220" s="223">
        <f t="shared" si="78"/>
        <v>30722.835479452056</v>
      </c>
      <c r="E220" s="218">
        <f t="shared" si="79"/>
        <v>0</v>
      </c>
      <c r="F220" s="218">
        <f t="shared" si="79"/>
        <v>0</v>
      </c>
      <c r="G220" s="221">
        <f t="shared" si="84"/>
        <v>30722.835479452056</v>
      </c>
      <c r="H220" s="224"/>
      <c r="I220" s="184">
        <v>0</v>
      </c>
      <c r="J220" s="185">
        <v>876.71547945205748</v>
      </c>
      <c r="K220" s="178">
        <f t="shared" si="80"/>
        <v>29846.12</v>
      </c>
      <c r="L220" s="261">
        <f t="shared" si="81"/>
        <v>29846.12</v>
      </c>
      <c r="M220" s="267">
        <f t="shared" si="82"/>
        <v>10015.890410958904</v>
      </c>
      <c r="N220" s="267">
        <f t="shared" si="83"/>
        <v>19830.229589041097</v>
      </c>
      <c r="O220" s="276">
        <f t="shared" si="85"/>
        <v>0.33558433762776885</v>
      </c>
    </row>
    <row r="221" spans="3:15" s="206" customFormat="1" ht="39.75" customHeight="1" x14ac:dyDescent="0.25">
      <c r="C221" s="220" t="s">
        <v>521</v>
      </c>
      <c r="D221" s="225">
        <f t="shared" si="78"/>
        <v>190928.76520547946</v>
      </c>
      <c r="E221" s="217">
        <f t="shared" si="79"/>
        <v>0</v>
      </c>
      <c r="F221" s="218">
        <f t="shared" si="79"/>
        <v>0</v>
      </c>
      <c r="G221" s="221">
        <f t="shared" si="84"/>
        <v>190928.76520547946</v>
      </c>
      <c r="H221" s="224"/>
      <c r="I221" s="184">
        <v>7631.5547945205471</v>
      </c>
      <c r="J221" s="185">
        <v>0</v>
      </c>
      <c r="K221" s="178">
        <f t="shared" si="80"/>
        <v>198560.32</v>
      </c>
      <c r="L221" s="261">
        <f t="shared" si="81"/>
        <v>198560.32</v>
      </c>
      <c r="M221" s="267">
        <f t="shared" si="82"/>
        <v>103733.78638828071</v>
      </c>
      <c r="N221" s="267">
        <f t="shared" si="83"/>
        <v>94826.533611719293</v>
      </c>
      <c r="O221" s="276">
        <f t="shared" si="85"/>
        <v>0.52242958909554893</v>
      </c>
    </row>
    <row r="222" spans="3:15" s="206" customFormat="1" ht="34.5" customHeight="1" thickBot="1" x14ac:dyDescent="0.3">
      <c r="C222" s="220" t="s">
        <v>522</v>
      </c>
      <c r="D222" s="225">
        <f t="shared" si="78"/>
        <v>38909.609041095886</v>
      </c>
      <c r="E222" s="226">
        <f t="shared" si="79"/>
        <v>0</v>
      </c>
      <c r="F222" s="227">
        <f t="shared" si="79"/>
        <v>0</v>
      </c>
      <c r="G222" s="228">
        <f t="shared" si="84"/>
        <v>38909.609041095886</v>
      </c>
      <c r="H222" s="224"/>
      <c r="I222" s="184">
        <v>0</v>
      </c>
      <c r="J222" s="185">
        <v>4050.369041095888</v>
      </c>
      <c r="K222" s="178">
        <f>+D222+I222-J222</f>
        <v>34859.24</v>
      </c>
      <c r="L222" s="261">
        <f t="shared" si="81"/>
        <v>34859.24</v>
      </c>
      <c r="M222" s="267">
        <f t="shared" si="82"/>
        <v>30672.521890410961</v>
      </c>
      <c r="N222" s="267">
        <f t="shared" si="83"/>
        <v>4186.7181095890373</v>
      </c>
      <c r="O222" s="276">
        <f t="shared" si="85"/>
        <v>0.87989646046244729</v>
      </c>
    </row>
    <row r="223" spans="3:15" s="206" customFormat="1" ht="22.5" customHeight="1" thickBot="1" x14ac:dyDescent="0.3">
      <c r="C223" s="229" t="s">
        <v>504</v>
      </c>
      <c r="D223" s="230">
        <f>SUM(D216:D222)</f>
        <v>436448.87890410953</v>
      </c>
      <c r="E223" s="231">
        <f t="shared" ref="E223:F223" si="86">SUM(E216:E222)</f>
        <v>0</v>
      </c>
      <c r="F223" s="232">
        <f t="shared" si="86"/>
        <v>0</v>
      </c>
      <c r="G223" s="233">
        <f>SUM(D223:F223)</f>
        <v>436448.87890410953</v>
      </c>
      <c r="H223" s="224"/>
      <c r="I223" s="184">
        <f>SUM(I216:I222)</f>
        <v>7631.5547945205471</v>
      </c>
      <c r="J223" s="184">
        <f t="shared" ref="J223" si="87">SUM(J216:J222)</f>
        <v>7631.563698630107</v>
      </c>
      <c r="K223" s="178">
        <f>SUM(K216:K222)+0.01</f>
        <v>436448.88</v>
      </c>
      <c r="L223" s="256">
        <f>K223</f>
        <v>436448.88</v>
      </c>
      <c r="M223" s="263">
        <f>SUM(M216:M222)</f>
        <v>252953.95860471905</v>
      </c>
      <c r="N223" s="263">
        <f>SUM(N216:N222)</f>
        <v>183494.91139528094</v>
      </c>
      <c r="O223" s="264">
        <f>+M223/L223</f>
        <v>0.57957293556285228</v>
      </c>
    </row>
    <row r="224" spans="3:15" s="206" customFormat="1" ht="22.5" customHeight="1" x14ac:dyDescent="0.25">
      <c r="C224" s="229" t="s">
        <v>505</v>
      </c>
      <c r="D224" s="230">
        <f>D223*0.07</f>
        <v>30551.42152328767</v>
      </c>
      <c r="E224" s="234"/>
      <c r="F224" s="234"/>
      <c r="G224" s="235"/>
      <c r="H224" s="224"/>
      <c r="I224" s="184"/>
      <c r="J224" s="185"/>
      <c r="K224" s="178">
        <f>+K223*0.07</f>
        <v>30551.421600000001</v>
      </c>
      <c r="L224" s="179">
        <f>K224</f>
        <v>30551.421600000001</v>
      </c>
      <c r="M224" s="263">
        <v>23932.472252054795</v>
      </c>
      <c r="N224" s="263">
        <f>+L224-M224</f>
        <v>6618.9493479452067</v>
      </c>
      <c r="O224" s="264">
        <f>+M224/L224</f>
        <v>0.78335052834512919</v>
      </c>
    </row>
    <row r="225" spans="1:31" s="206" customFormat="1" ht="22.5" customHeight="1" thickBot="1" x14ac:dyDescent="0.3">
      <c r="C225" s="236" t="s">
        <v>343</v>
      </c>
      <c r="D225" s="237">
        <f>SUM(D223:D224)</f>
        <v>467000.30042739719</v>
      </c>
      <c r="E225" s="238"/>
      <c r="F225" s="238"/>
      <c r="G225" s="239"/>
      <c r="H225" s="224"/>
      <c r="I225" s="240"/>
      <c r="J225" s="241"/>
      <c r="K225" s="196">
        <f>SUM(K223:K224)</f>
        <v>467000.30160000001</v>
      </c>
      <c r="L225" s="242">
        <f>K225</f>
        <v>467000.30160000001</v>
      </c>
      <c r="M225" s="263">
        <f>SUM(M223:M224)</f>
        <v>276886.43085677386</v>
      </c>
      <c r="N225" s="263">
        <f>+L225-M225</f>
        <v>190113.87074322614</v>
      </c>
      <c r="O225" s="264">
        <f>+M225/L225</f>
        <v>0.59290417995047795</v>
      </c>
    </row>
    <row r="226" spans="1:31" s="206" customFormat="1" ht="15.75" customHeight="1" x14ac:dyDescent="0.25">
      <c r="C226" s="153"/>
      <c r="D226" s="154"/>
      <c r="E226" s="154"/>
      <c r="F226" s="154"/>
      <c r="G226" s="153"/>
      <c r="H226" s="25"/>
      <c r="I226" s="25"/>
      <c r="J226" s="25"/>
      <c r="K226" s="25"/>
    </row>
    <row r="227" spans="1:31" s="206" customFormat="1" ht="15.75" customHeight="1" x14ac:dyDescent="0.25">
      <c r="A227" s="153"/>
      <c r="B227" s="153"/>
      <c r="C227" s="153"/>
      <c r="D227" s="154"/>
      <c r="E227" s="154"/>
      <c r="F227" s="154"/>
      <c r="G227" s="153"/>
      <c r="H227" s="153"/>
      <c r="I227" s="153"/>
      <c r="J227" s="153"/>
      <c r="K227" s="153"/>
      <c r="L227" s="153"/>
      <c r="M227" s="153"/>
      <c r="N227" s="153"/>
      <c r="O227" s="153"/>
      <c r="P227" s="153"/>
      <c r="Q227" s="153"/>
      <c r="R227" s="153"/>
      <c r="S227" s="153"/>
      <c r="T227" s="153"/>
      <c r="U227" s="153"/>
      <c r="V227" s="153"/>
      <c r="W227" s="153"/>
      <c r="X227" s="153"/>
      <c r="Y227" s="153"/>
      <c r="Z227" s="153"/>
      <c r="AA227" s="153"/>
      <c r="AB227" s="153"/>
      <c r="AC227" s="153"/>
      <c r="AD227" s="153"/>
      <c r="AE227" s="153"/>
    </row>
    <row r="228" spans="1:31" s="206" customFormat="1" ht="15.75" customHeight="1" x14ac:dyDescent="0.25">
      <c r="A228" s="153"/>
      <c r="B228" s="153"/>
      <c r="C228" s="153"/>
      <c r="D228" s="154"/>
      <c r="E228" s="154"/>
      <c r="F228" s="154"/>
      <c r="G228" s="153"/>
      <c r="H228" s="151"/>
      <c r="I228" s="151"/>
      <c r="J228" s="153"/>
      <c r="K228" s="153"/>
      <c r="L228" s="153"/>
      <c r="M228" s="153"/>
      <c r="N228" s="153"/>
      <c r="O228" s="153"/>
      <c r="P228" s="153"/>
      <c r="Q228" s="153"/>
      <c r="R228" s="153"/>
      <c r="S228" s="153"/>
      <c r="T228" s="153"/>
      <c r="U228" s="153"/>
      <c r="V228" s="153"/>
      <c r="W228" s="153"/>
      <c r="X228" s="153"/>
      <c r="Y228" s="153"/>
      <c r="Z228" s="153"/>
      <c r="AA228" s="153"/>
      <c r="AB228" s="153"/>
      <c r="AC228" s="153"/>
      <c r="AD228" s="153"/>
      <c r="AE228" s="153"/>
    </row>
    <row r="229" spans="1:31" s="206" customFormat="1" ht="15.6" customHeight="1" x14ac:dyDescent="0.25">
      <c r="A229" s="153"/>
      <c r="B229" s="153"/>
      <c r="C229" s="243"/>
      <c r="D229" s="244"/>
      <c r="E229" s="244"/>
      <c r="F229" s="244"/>
      <c r="G229" s="243"/>
      <c r="H229" s="151"/>
      <c r="I229" s="151"/>
      <c r="J229" s="153"/>
      <c r="K229" s="153"/>
      <c r="L229" s="153"/>
      <c r="M229" s="153"/>
      <c r="N229" s="153"/>
      <c r="O229" s="153"/>
      <c r="P229" s="153"/>
      <c r="Q229" s="153"/>
      <c r="R229" s="153"/>
      <c r="S229" s="153"/>
      <c r="T229" s="153"/>
      <c r="U229" s="153"/>
      <c r="V229" s="153"/>
      <c r="W229" s="153"/>
      <c r="X229" s="153"/>
      <c r="Y229" s="153"/>
      <c r="Z229" s="153"/>
      <c r="AA229" s="153"/>
      <c r="AB229" s="153"/>
      <c r="AC229" s="153"/>
      <c r="AD229" s="153"/>
      <c r="AE229" s="153"/>
    </row>
    <row r="230" spans="1:31" ht="21.75" customHeight="1" x14ac:dyDescent="0.25">
      <c r="C230" s="359" t="s">
        <v>533</v>
      </c>
      <c r="D230" s="360" t="s">
        <v>540</v>
      </c>
      <c r="E230" s="361"/>
      <c r="F230" s="361"/>
      <c r="G230" s="361"/>
      <c r="H230" s="361"/>
      <c r="I230" s="361"/>
      <c r="J230" s="362"/>
    </row>
    <row r="231" spans="1:31" s="206" customFormat="1" ht="45" customHeight="1" x14ac:dyDescent="0.25">
      <c r="C231" s="359"/>
      <c r="D231" s="245" t="s">
        <v>648</v>
      </c>
      <c r="E231" s="245" t="s">
        <v>649</v>
      </c>
      <c r="F231" s="245" t="s">
        <v>650</v>
      </c>
      <c r="G231" s="246" t="s">
        <v>651</v>
      </c>
      <c r="H231" s="245" t="s">
        <v>649</v>
      </c>
      <c r="I231" s="245" t="s">
        <v>650</v>
      </c>
      <c r="J231" s="245" t="s">
        <v>651</v>
      </c>
      <c r="K231" s="153"/>
    </row>
    <row r="232" spans="1:31" ht="23.25" customHeight="1" x14ac:dyDescent="0.25">
      <c r="C232" s="247" t="s">
        <v>516</v>
      </c>
      <c r="D232" s="248">
        <v>75208.478493150687</v>
      </c>
      <c r="E232" s="248">
        <v>-613.44092602739704</v>
      </c>
      <c r="F232" s="248">
        <f>+D232+E232</f>
        <v>74595.037567123291</v>
      </c>
      <c r="G232" s="249">
        <f>(F232*100/D232)-100</f>
        <v>-0.81565395061578272</v>
      </c>
      <c r="H232" s="248">
        <v>-613.44092602739704</v>
      </c>
      <c r="I232" s="248">
        <v>74595.037567123291</v>
      </c>
      <c r="J232" s="248">
        <f>(I232*100/D232)-100</f>
        <v>-0.81565395061578272</v>
      </c>
    </row>
    <row r="233" spans="1:31" ht="21.75" customHeight="1" x14ac:dyDescent="0.25">
      <c r="C233" s="247" t="s">
        <v>517</v>
      </c>
      <c r="D233" s="248">
        <v>0</v>
      </c>
      <c r="E233" s="248">
        <v>0</v>
      </c>
      <c r="F233" s="248">
        <f t="shared" ref="F233:F238" si="88">+D233+E233</f>
        <v>0</v>
      </c>
      <c r="G233" s="249" t="e">
        <f t="shared" ref="G233:G238" si="89">(F233*100/D233)-100</f>
        <v>#DIV/0!</v>
      </c>
      <c r="H233" s="248">
        <v>0</v>
      </c>
      <c r="I233" s="248">
        <v>0</v>
      </c>
      <c r="J233" s="248"/>
    </row>
    <row r="234" spans="1:31" ht="49.15" customHeight="1" x14ac:dyDescent="0.25">
      <c r="C234" s="247" t="s">
        <v>518</v>
      </c>
      <c r="D234" s="248">
        <v>34720.293835616438</v>
      </c>
      <c r="E234" s="248">
        <v>-1140.3599999999999</v>
      </c>
      <c r="F234" s="248">
        <f t="shared" si="88"/>
        <v>33579.933835616437</v>
      </c>
      <c r="G234" s="249">
        <f t="shared" si="89"/>
        <v>-3.2844192085442785</v>
      </c>
      <c r="H234" s="248">
        <v>-1140.3599999999999</v>
      </c>
      <c r="I234" s="248">
        <v>33579.933835616437</v>
      </c>
      <c r="J234" s="248">
        <f>(I234*100/D234)-100</f>
        <v>-3.2844192085442785</v>
      </c>
    </row>
    <row r="235" spans="1:31" ht="29.25" customHeight="1" x14ac:dyDescent="0.25">
      <c r="C235" s="247" t="s">
        <v>519</v>
      </c>
      <c r="D235" s="248">
        <v>65958.896849315031</v>
      </c>
      <c r="E235" s="248">
        <v>-950.67506849310996</v>
      </c>
      <c r="F235" s="248">
        <f t="shared" si="88"/>
        <v>65008.221780821921</v>
      </c>
      <c r="G235" s="249">
        <f t="shared" si="89"/>
        <v>-1.4413143850251942</v>
      </c>
      <c r="H235" s="248">
        <v>-950.67506849310996</v>
      </c>
      <c r="I235" s="248">
        <v>65008.221780821921</v>
      </c>
      <c r="J235" s="248">
        <f>(I235*100/D235)-100</f>
        <v>-1.4413143850251942</v>
      </c>
    </row>
    <row r="236" spans="1:31" ht="24.75" customHeight="1" x14ac:dyDescent="0.25">
      <c r="C236" s="247" t="s">
        <v>520</v>
      </c>
      <c r="D236" s="248">
        <v>30722.835479452056</v>
      </c>
      <c r="E236" s="248">
        <v>-876.71232876712395</v>
      </c>
      <c r="F236" s="248">
        <f t="shared" si="88"/>
        <v>29846.123150684933</v>
      </c>
      <c r="G236" s="249">
        <f>(F236*100/D236)-100</f>
        <v>-2.8536178874293228</v>
      </c>
      <c r="H236" s="248">
        <v>-876.71232876712395</v>
      </c>
      <c r="I236" s="248">
        <v>29846.123150684933</v>
      </c>
      <c r="J236" s="248">
        <f>(I236*100/D236)-100</f>
        <v>-2.8536178874293228</v>
      </c>
    </row>
    <row r="237" spans="1:31" ht="33" customHeight="1" x14ac:dyDescent="0.25">
      <c r="C237" s="247" t="s">
        <v>521</v>
      </c>
      <c r="D237" s="248">
        <v>190928.76520547946</v>
      </c>
      <c r="E237" s="248">
        <v>7631.5595248457394</v>
      </c>
      <c r="F237" s="248">
        <f t="shared" si="88"/>
        <v>198560.3247303252</v>
      </c>
      <c r="G237" s="249">
        <f t="shared" si="89"/>
        <v>3.9970716390652683</v>
      </c>
      <c r="H237" s="248">
        <v>7631.5595248457394</v>
      </c>
      <c r="I237" s="248">
        <v>198560.3247303252</v>
      </c>
      <c r="J237" s="248">
        <f>(I237*100/D237)-100</f>
        <v>3.9970716390652683</v>
      </c>
    </row>
    <row r="238" spans="1:31" x14ac:dyDescent="0.25">
      <c r="C238" s="247" t="s">
        <v>522</v>
      </c>
      <c r="D238" s="248">
        <v>38909.609041095886</v>
      </c>
      <c r="E238" s="248">
        <v>-4050.3715698709898</v>
      </c>
      <c r="F238" s="248">
        <f t="shared" si="88"/>
        <v>34859.237471224893</v>
      </c>
      <c r="G238" s="249">
        <f t="shared" si="89"/>
        <v>-10.409694853507872</v>
      </c>
      <c r="H238" s="248">
        <v>-4050.3715698709898</v>
      </c>
      <c r="I238" s="248">
        <v>34859.237471224893</v>
      </c>
      <c r="J238" s="248">
        <f>(I238*100/D238)-100</f>
        <v>-10.409694853507872</v>
      </c>
    </row>
    <row r="239" spans="1:31" ht="15" customHeight="1" x14ac:dyDescent="0.25">
      <c r="C239" s="250" t="s">
        <v>537</v>
      </c>
      <c r="D239" s="251">
        <f>SUM(D232:D238)</f>
        <v>436448.87890410953</v>
      </c>
      <c r="E239" s="251">
        <f>SUM(E232:E238)</f>
        <v>-3.6831288116445648E-4</v>
      </c>
      <c r="F239" s="251">
        <f>SUM(F232:F238)</f>
        <v>436448.87853579671</v>
      </c>
      <c r="G239" s="249"/>
      <c r="H239" s="251">
        <f>SUM(H232:H238)</f>
        <v>-3.6831288116445648E-4</v>
      </c>
      <c r="I239" s="251">
        <f>SUM(I232:I238)</f>
        <v>436448.87853579671</v>
      </c>
      <c r="J239" s="251"/>
    </row>
    <row r="240" spans="1:31" ht="25.5" customHeight="1" x14ac:dyDescent="0.25">
      <c r="C240" s="247" t="s">
        <v>538</v>
      </c>
      <c r="D240" s="248">
        <f>D239*0.07</f>
        <v>30551.42152328767</v>
      </c>
      <c r="E240" s="248"/>
      <c r="F240" s="248">
        <f>F239*0.07</f>
        <v>30551.421497505773</v>
      </c>
      <c r="G240" s="249"/>
      <c r="H240" s="248">
        <f>H239*0.07</f>
        <v>-2.5781901681511956E-5</v>
      </c>
      <c r="I240" s="248">
        <f>I239*0.07</f>
        <v>30551.421497505773</v>
      </c>
      <c r="J240" s="248"/>
    </row>
    <row r="241" spans="3:10" x14ac:dyDescent="0.25">
      <c r="C241" s="252" t="s">
        <v>343</v>
      </c>
      <c r="D241" s="253">
        <f>D239+D240</f>
        <v>467000.30042739719</v>
      </c>
      <c r="E241" s="253"/>
      <c r="F241" s="254">
        <f>F239+F240</f>
        <v>467000.30003330251</v>
      </c>
      <c r="G241" s="255"/>
      <c r="H241" s="253">
        <f>H239+H240</f>
        <v>-3.9409478284596844E-4</v>
      </c>
      <c r="I241" s="253">
        <f>I239+I240</f>
        <v>467000.30003330251</v>
      </c>
      <c r="J241" s="253"/>
    </row>
  </sheetData>
  <sheetProtection formatCells="0" formatColumns="0" formatRows="0"/>
  <mergeCells count="44">
    <mergeCell ref="M20:M23"/>
    <mergeCell ref="N20:N23"/>
    <mergeCell ref="O20:O23"/>
    <mergeCell ref="C202:G202"/>
    <mergeCell ref="C213:G213"/>
    <mergeCell ref="I213:L213"/>
    <mergeCell ref="C90:G90"/>
    <mergeCell ref="C101:G101"/>
    <mergeCell ref="B112:G112"/>
    <mergeCell ref="C113:G113"/>
    <mergeCell ref="C124:G124"/>
    <mergeCell ref="C135:G135"/>
    <mergeCell ref="C34:G34"/>
    <mergeCell ref="C45:G45"/>
    <mergeCell ref="C56:G56"/>
    <mergeCell ref="B67:G67"/>
    <mergeCell ref="G214:G215"/>
    <mergeCell ref="I214:K214"/>
    <mergeCell ref="C230:C231"/>
    <mergeCell ref="D230:J230"/>
    <mergeCell ref="C146:G146"/>
    <mergeCell ref="B157:G157"/>
    <mergeCell ref="C158:G158"/>
    <mergeCell ref="C169:G169"/>
    <mergeCell ref="C180:G180"/>
    <mergeCell ref="C191:G191"/>
    <mergeCell ref="C68:G68"/>
    <mergeCell ref="C79:G79"/>
    <mergeCell ref="C12:G12"/>
    <mergeCell ref="C13:J16"/>
    <mergeCell ref="C18:F18"/>
    <mergeCell ref="I19:L19"/>
    <mergeCell ref="G20:G21"/>
    <mergeCell ref="I20:K20"/>
    <mergeCell ref="L20:L23"/>
    <mergeCell ref="I21:K21"/>
    <mergeCell ref="B22:G22"/>
    <mergeCell ref="C23:G23"/>
    <mergeCell ref="C2:F2"/>
    <mergeCell ref="D3:M3"/>
    <mergeCell ref="D4:M4"/>
    <mergeCell ref="D5:M5"/>
    <mergeCell ref="C6:C7"/>
    <mergeCell ref="D6:M7"/>
  </mergeCells>
  <conditionalFormatting sqref="G32">
    <cfRule type="cellIs" dxfId="34" priority="35" operator="notEqual">
      <formula>$G$24</formula>
    </cfRule>
  </conditionalFormatting>
  <conditionalFormatting sqref="G43">
    <cfRule type="cellIs" dxfId="33" priority="34" operator="notEqual">
      <formula>$G$35</formula>
    </cfRule>
  </conditionalFormatting>
  <conditionalFormatting sqref="G54:G55">
    <cfRule type="cellIs" dxfId="32" priority="33" operator="notEqual">
      <formula>$G$46</formula>
    </cfRule>
  </conditionalFormatting>
  <conditionalFormatting sqref="G65">
    <cfRule type="cellIs" dxfId="31" priority="32" operator="notEqual">
      <formula>$G$57</formula>
    </cfRule>
  </conditionalFormatting>
  <conditionalFormatting sqref="G77">
    <cfRule type="cellIs" dxfId="30" priority="31" operator="notEqual">
      <formula>$G$69</formula>
    </cfRule>
  </conditionalFormatting>
  <conditionalFormatting sqref="G88">
    <cfRule type="cellIs" dxfId="29" priority="30" operator="notEqual">
      <formula>$G$80</formula>
    </cfRule>
  </conditionalFormatting>
  <conditionalFormatting sqref="G99">
    <cfRule type="cellIs" dxfId="28" priority="29" operator="notEqual">
      <formula>$G$91</formula>
    </cfRule>
  </conditionalFormatting>
  <conditionalFormatting sqref="G110">
    <cfRule type="cellIs" dxfId="27" priority="28" operator="notEqual">
      <formula>$G$102</formula>
    </cfRule>
  </conditionalFormatting>
  <conditionalFormatting sqref="G122">
    <cfRule type="cellIs" dxfId="26" priority="27" operator="notEqual">
      <formula>$G$114</formula>
    </cfRule>
  </conditionalFormatting>
  <conditionalFormatting sqref="G133">
    <cfRule type="cellIs" dxfId="25" priority="26" operator="notEqual">
      <formula>$G$125</formula>
    </cfRule>
  </conditionalFormatting>
  <conditionalFormatting sqref="G144">
    <cfRule type="cellIs" dxfId="24" priority="25" operator="notEqual">
      <formula>$G$136</formula>
    </cfRule>
  </conditionalFormatting>
  <conditionalFormatting sqref="G155">
    <cfRule type="cellIs" dxfId="23" priority="24" operator="notEqual">
      <formula>$G$147</formula>
    </cfRule>
  </conditionalFormatting>
  <conditionalFormatting sqref="G167">
    <cfRule type="cellIs" dxfId="22" priority="23" operator="notEqual">
      <formula>$G$159</formula>
    </cfRule>
  </conditionalFormatting>
  <conditionalFormatting sqref="G178">
    <cfRule type="cellIs" dxfId="21" priority="22" operator="notEqual">
      <formula>$G$170</formula>
    </cfRule>
  </conditionalFormatting>
  <conditionalFormatting sqref="G189">
    <cfRule type="cellIs" dxfId="20" priority="21" operator="notEqual">
      <formula>$G$170</formula>
    </cfRule>
  </conditionalFormatting>
  <conditionalFormatting sqref="G200">
    <cfRule type="cellIs" dxfId="19" priority="20" operator="notEqual">
      <formula>$G$192</formula>
    </cfRule>
  </conditionalFormatting>
  <conditionalFormatting sqref="G211">
    <cfRule type="cellIs" dxfId="18" priority="19" operator="notEqual">
      <formula>$G$203</formula>
    </cfRule>
  </conditionalFormatting>
  <conditionalFormatting sqref="D32">
    <cfRule type="cellIs" dxfId="17" priority="18" operator="notEqual">
      <formula>$D$24</formula>
    </cfRule>
  </conditionalFormatting>
  <conditionalFormatting sqref="D43">
    <cfRule type="cellIs" dxfId="16" priority="17" operator="notEqual">
      <formula>$D$35</formula>
    </cfRule>
  </conditionalFormatting>
  <conditionalFormatting sqref="D54">
    <cfRule type="cellIs" dxfId="15" priority="16" operator="notEqual">
      <formula>$D$46</formula>
    </cfRule>
  </conditionalFormatting>
  <conditionalFormatting sqref="D65">
    <cfRule type="cellIs" dxfId="14" priority="15" operator="notEqual">
      <formula>$D$57</formula>
    </cfRule>
  </conditionalFormatting>
  <conditionalFormatting sqref="D77">
    <cfRule type="cellIs" dxfId="13" priority="14" operator="notEqual">
      <formula>$D$69</formula>
    </cfRule>
  </conditionalFormatting>
  <conditionalFormatting sqref="D88">
    <cfRule type="cellIs" dxfId="12" priority="13" operator="notEqual">
      <formula>$D$80</formula>
    </cfRule>
  </conditionalFormatting>
  <conditionalFormatting sqref="D99">
    <cfRule type="cellIs" dxfId="11" priority="12" operator="notEqual">
      <formula>$D$91</formula>
    </cfRule>
  </conditionalFormatting>
  <conditionalFormatting sqref="D110">
    <cfRule type="cellIs" dxfId="10" priority="11" operator="notEqual">
      <formula>$D$102</formula>
    </cfRule>
  </conditionalFormatting>
  <conditionalFormatting sqref="D122">
    <cfRule type="cellIs" dxfId="9" priority="10" operator="notEqual">
      <formula>$D$114</formula>
    </cfRule>
  </conditionalFormatting>
  <conditionalFormatting sqref="D133">
    <cfRule type="cellIs" dxfId="8" priority="9" operator="notEqual">
      <formula>$D$125</formula>
    </cfRule>
  </conditionalFormatting>
  <conditionalFormatting sqref="D144">
    <cfRule type="cellIs" dxfId="7" priority="8" operator="notEqual">
      <formula>$D$136</formula>
    </cfRule>
  </conditionalFormatting>
  <conditionalFormatting sqref="D155">
    <cfRule type="cellIs" dxfId="6" priority="7" operator="notEqual">
      <formula>$D$147</formula>
    </cfRule>
  </conditionalFormatting>
  <conditionalFormatting sqref="D167">
    <cfRule type="cellIs" dxfId="5" priority="6" operator="notEqual">
      <formula>$D$159</formula>
    </cfRule>
  </conditionalFormatting>
  <conditionalFormatting sqref="D178">
    <cfRule type="cellIs" dxfId="4" priority="5" operator="notEqual">
      <formula>$D$170</formula>
    </cfRule>
  </conditionalFormatting>
  <conditionalFormatting sqref="D189">
    <cfRule type="cellIs" dxfId="3" priority="4" operator="notEqual">
      <formula>$D$181</formula>
    </cfRule>
  </conditionalFormatting>
  <conditionalFormatting sqref="D200">
    <cfRule type="cellIs" dxfId="2" priority="3" operator="notEqual">
      <formula>$D$192</formula>
    </cfRule>
  </conditionalFormatting>
  <conditionalFormatting sqref="D211">
    <cfRule type="cellIs" dxfId="1" priority="2" operator="notEqual">
      <formula>$D$203</formula>
    </cfRule>
  </conditionalFormatting>
  <conditionalFormatting sqref="G33">
    <cfRule type="cellIs" dxfId="0" priority="1" operator="notEqual">
      <formula>$G$46</formula>
    </cfRule>
  </conditionalFormatting>
  <dataValidations disablePrompts="1" count="8">
    <dataValidation allowBlank="1" showInputMessage="1" showErrorMessage="1" prompt="Output totals must match the original total from Table 1, and will show as red if not. " sqref="G32:G33 L32:L33 L43:N43 L54:N54 L65 L77:N77 L88 L99 L122 L133 L144 L211"/>
    <dataValidation allowBlank="1" showInputMessage="1" showErrorMessage="1" prompt="Includes all related staff and temporary staff costs including base salary, post adjustment and all staff entitlements." sqref="C25 C193 C36 C47 C58 C70 C81 C92 C103 C115 C126 C137 C148 C160 C171 C182 C204 C216"/>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26 C194 C37 C48 C59 C71 C82 C93 C104 C116 C127 C138 C149 C161 C172 C183 C205 C21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27 C195 C38 C49 C60 C72 C83 C94 C105 C117 C128 C139 C150 C162 C173 C184 C206 C218"/>
    <dataValidation allowBlank="1" showInputMessage="1" showErrorMessage="1" prompt="Includes staff and non-staff travel paid for by the organization directly related to a project." sqref="C29 C197 C40 C51 C62 C74 C85 C96 C107 C119 C130 C141 C152 C164 C175 C186 C208 C220"/>
    <dataValidation allowBlank="1" showInputMessage="1" showErrorMessage="1" prompt="Services contracted by an organization which follow the normal procurement processes." sqref="C28 C196 C39 C50 C61 C73 C84 C95 C106 C118 C129 C140 C151 C163 C174 C185 C207 C219"/>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30 C198 C41 C52 C63 C75 C86 C97 C108 C120 C131 C142 C153 C165 C176 C187 C209 C221"/>
    <dataValidation allowBlank="1" showInputMessage="1" showErrorMessage="1" prompt=" Includes all general operating costs for running an office. Examples include telecommunication, rents, finance charges and other costs which cannot be mapped to other expense categories." sqref="C31 C199 C42 C53 C64 C76 C87 C98 C109 C121 C132 C143 C154 C166 C177 C188 C210 C222"/>
  </dataValidations>
  <pageMargins left="0.7" right="0.7" top="0.75" bottom="0.75" header="0.3" footer="0.3"/>
  <pageSetup scale="74" orientation="landscape" r:id="rId1"/>
  <rowBreaks count="1" manualBreakCount="1">
    <brk id="7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J21"/>
  <sheetViews>
    <sheetView topLeftCell="A4" workbookViewId="0">
      <selection activeCell="J8" sqref="J8"/>
    </sheetView>
  </sheetViews>
  <sheetFormatPr defaultColWidth="9.140625" defaultRowHeight="12.75" x14ac:dyDescent="0.2"/>
  <cols>
    <col min="1" max="1" width="37" style="117" customWidth="1"/>
    <col min="2" max="7" width="12.5703125" style="117" customWidth="1"/>
    <col min="8" max="16384" width="9.140625" style="117"/>
  </cols>
  <sheetData>
    <row r="1" spans="1:10" x14ac:dyDescent="0.2">
      <c r="A1" s="116" t="s">
        <v>539</v>
      </c>
      <c r="B1" s="116"/>
      <c r="C1" s="116"/>
      <c r="D1" s="116"/>
    </row>
    <row r="2" spans="1:10" x14ac:dyDescent="0.2">
      <c r="A2" s="116"/>
      <c r="B2" s="116"/>
      <c r="C2" s="116"/>
      <c r="D2" s="116"/>
    </row>
    <row r="3" spans="1:10" x14ac:dyDescent="0.2">
      <c r="A3" s="373"/>
      <c r="B3" s="373"/>
      <c r="C3" s="373"/>
      <c r="D3" s="373"/>
      <c r="E3" s="373"/>
      <c r="F3" s="373"/>
      <c r="G3" s="373"/>
    </row>
    <row r="4" spans="1:10" ht="13.5" thickBot="1" x14ac:dyDescent="0.25"/>
    <row r="5" spans="1:10" ht="21.75" customHeight="1" x14ac:dyDescent="0.2">
      <c r="A5" s="369" t="s">
        <v>533</v>
      </c>
      <c r="B5" s="371" t="s">
        <v>540</v>
      </c>
      <c r="C5" s="371"/>
      <c r="D5" s="371"/>
      <c r="E5" s="371"/>
      <c r="F5" s="371" t="s">
        <v>534</v>
      </c>
      <c r="G5" s="372"/>
    </row>
    <row r="6" spans="1:10" ht="21.75" customHeight="1" x14ac:dyDescent="0.2">
      <c r="A6" s="370"/>
      <c r="B6" s="120" t="s">
        <v>535</v>
      </c>
      <c r="C6" s="120" t="s">
        <v>536</v>
      </c>
      <c r="D6" s="120" t="s">
        <v>535</v>
      </c>
      <c r="E6" s="120" t="s">
        <v>536</v>
      </c>
      <c r="F6" s="121" t="s">
        <v>535</v>
      </c>
      <c r="G6" s="115" t="s">
        <v>536</v>
      </c>
    </row>
    <row r="7" spans="1:10" ht="32.25" customHeight="1" x14ac:dyDescent="0.2">
      <c r="A7" s="122" t="s">
        <v>516</v>
      </c>
      <c r="B7" s="123">
        <v>74595.037567123291</v>
      </c>
      <c r="C7" s="123">
        <v>68800.243915068495</v>
      </c>
      <c r="D7" s="123"/>
      <c r="E7" s="123"/>
      <c r="F7" s="123">
        <f>+B7+D7</f>
        <v>74595.037567123291</v>
      </c>
      <c r="G7" s="118">
        <f t="shared" ref="F7:G13" si="0">+C7+E7</f>
        <v>68800.243915068495</v>
      </c>
    </row>
    <row r="8" spans="1:10" ht="32.25" customHeight="1" x14ac:dyDescent="0.2">
      <c r="A8" s="122" t="s">
        <v>517</v>
      </c>
      <c r="B8" s="123">
        <v>0</v>
      </c>
      <c r="C8" s="123">
        <v>0</v>
      </c>
      <c r="D8" s="123"/>
      <c r="E8" s="123"/>
      <c r="F8" s="123">
        <f t="shared" si="0"/>
        <v>0</v>
      </c>
      <c r="G8" s="118">
        <f t="shared" si="0"/>
        <v>0</v>
      </c>
    </row>
    <row r="9" spans="1:10" ht="41.25" customHeight="1" x14ac:dyDescent="0.2">
      <c r="A9" s="122" t="s">
        <v>518</v>
      </c>
      <c r="B9" s="123">
        <v>33579.933835616437</v>
      </c>
      <c r="C9" s="123">
        <v>16366.931506849314</v>
      </c>
      <c r="D9" s="123"/>
      <c r="E9" s="123"/>
      <c r="F9" s="123">
        <f t="shared" si="0"/>
        <v>33579.933835616437</v>
      </c>
      <c r="G9" s="118">
        <f t="shared" si="0"/>
        <v>16366.931506849314</v>
      </c>
    </row>
    <row r="10" spans="1:10" ht="32.25" customHeight="1" x14ac:dyDescent="0.2">
      <c r="A10" s="122" t="s">
        <v>519</v>
      </c>
      <c r="B10" s="123">
        <v>65008.221780821921</v>
      </c>
      <c r="C10" s="123">
        <v>23364.584493150687</v>
      </c>
      <c r="D10" s="123"/>
      <c r="E10" s="123"/>
      <c r="F10" s="123">
        <f t="shared" si="0"/>
        <v>65008.221780821921</v>
      </c>
      <c r="G10" s="118">
        <f t="shared" si="0"/>
        <v>23364.584493150687</v>
      </c>
    </row>
    <row r="11" spans="1:10" ht="32.25" customHeight="1" x14ac:dyDescent="0.2">
      <c r="A11" s="122" t="s">
        <v>520</v>
      </c>
      <c r="B11" s="123">
        <v>29846.123150684933</v>
      </c>
      <c r="C11" s="123">
        <v>10015.890410958904</v>
      </c>
      <c r="D11" s="123"/>
      <c r="E11" s="123"/>
      <c r="F11" s="123">
        <f t="shared" si="0"/>
        <v>29846.123150684933</v>
      </c>
      <c r="G11" s="118">
        <f t="shared" si="0"/>
        <v>10015.890410958904</v>
      </c>
      <c r="J11" s="119"/>
    </row>
    <row r="12" spans="1:10" ht="32.25" customHeight="1" x14ac:dyDescent="0.2">
      <c r="A12" s="122" t="s">
        <v>521</v>
      </c>
      <c r="B12" s="123">
        <v>198560.329519135</v>
      </c>
      <c r="C12" s="123">
        <v>103733.78638828073</v>
      </c>
      <c r="D12" s="123"/>
      <c r="E12" s="123"/>
      <c r="F12" s="123">
        <f t="shared" si="0"/>
        <v>198560.329519135</v>
      </c>
      <c r="G12" s="118">
        <f t="shared" si="0"/>
        <v>103733.78638828073</v>
      </c>
    </row>
    <row r="13" spans="1:10" ht="40.5" customHeight="1" x14ac:dyDescent="0.2">
      <c r="A13" s="122" t="s">
        <v>522</v>
      </c>
      <c r="B13" s="123">
        <v>34859.237471224893</v>
      </c>
      <c r="C13" s="123">
        <v>30672.521890410957</v>
      </c>
      <c r="D13" s="123"/>
      <c r="E13" s="123"/>
      <c r="F13" s="123">
        <f t="shared" si="0"/>
        <v>34859.237471224893</v>
      </c>
      <c r="G13" s="118">
        <f t="shared" si="0"/>
        <v>30672.521890410957</v>
      </c>
    </row>
    <row r="14" spans="1:10" ht="32.25" customHeight="1" x14ac:dyDescent="0.2">
      <c r="A14" s="124" t="s">
        <v>537</v>
      </c>
      <c r="B14" s="125">
        <f>SUM(B7:B13)</f>
        <v>436448.88332460652</v>
      </c>
      <c r="C14" s="125">
        <f>SUM(C7:C13)</f>
        <v>252953.95860471908</v>
      </c>
      <c r="D14" s="125">
        <f>SUM(D7:D13)</f>
        <v>0</v>
      </c>
      <c r="E14" s="125">
        <f>SUM(E7:E13)</f>
        <v>0</v>
      </c>
      <c r="F14" s="126">
        <f>+B14+D14</f>
        <v>436448.88332460652</v>
      </c>
      <c r="G14" s="127">
        <f>SUM(G7:G13)</f>
        <v>252953.95860471908</v>
      </c>
    </row>
    <row r="15" spans="1:10" ht="32.25" customHeight="1" x14ac:dyDescent="0.2">
      <c r="A15" s="122" t="s">
        <v>538</v>
      </c>
      <c r="B15" s="128">
        <f>+B14*0.07</f>
        <v>30551.421832722459</v>
      </c>
      <c r="C15" s="128">
        <v>23932.472252054795</v>
      </c>
      <c r="D15" s="128">
        <v>0</v>
      </c>
      <c r="E15" s="128">
        <v>0</v>
      </c>
      <c r="F15" s="129">
        <f>+B15+D15</f>
        <v>30551.421832722459</v>
      </c>
      <c r="G15" s="130">
        <f>+C15+E15</f>
        <v>23932.472252054795</v>
      </c>
    </row>
    <row r="16" spans="1:10" ht="32.25" customHeight="1" thickBot="1" x14ac:dyDescent="0.25">
      <c r="A16" s="131" t="s">
        <v>343</v>
      </c>
      <c r="B16" s="132">
        <f>+B14+B15</f>
        <v>467000.30515732896</v>
      </c>
      <c r="C16" s="141">
        <f>+C14+C15</f>
        <v>276886.43085677386</v>
      </c>
      <c r="D16" s="132">
        <f>SUM(D15+D14)</f>
        <v>0</v>
      </c>
      <c r="E16" s="133">
        <f>SUM(E15+E14)</f>
        <v>0</v>
      </c>
      <c r="F16" s="134">
        <f>+B16+D16</f>
        <v>467000.30515732896</v>
      </c>
      <c r="G16" s="142">
        <f>+G14+G15</f>
        <v>276886.43085677386</v>
      </c>
    </row>
    <row r="17" spans="1:7" x14ac:dyDescent="0.2">
      <c r="B17" s="150" t="s">
        <v>535</v>
      </c>
      <c r="C17" s="150" t="s">
        <v>590</v>
      </c>
      <c r="D17" s="150" t="s">
        <v>591</v>
      </c>
      <c r="E17" s="150" t="s">
        <v>592</v>
      </c>
    </row>
    <row r="18" spans="1:7" ht="16.5" x14ac:dyDescent="0.3">
      <c r="A18" s="148" t="s">
        <v>593</v>
      </c>
      <c r="B18" s="146">
        <f>163450.104439707*2+140100.1</f>
        <v>467000.30887941399</v>
      </c>
      <c r="C18" s="146">
        <f>+C16</f>
        <v>276886.43085677386</v>
      </c>
      <c r="D18" s="146">
        <f>+B18-C18</f>
        <v>190113.87802264013</v>
      </c>
      <c r="E18" s="147">
        <f>+C18/B18</f>
        <v>0.59290417070852475</v>
      </c>
    </row>
    <row r="20" spans="1:7" ht="16.5" x14ac:dyDescent="0.3">
      <c r="A20" s="148" t="s">
        <v>589</v>
      </c>
      <c r="B20" s="146">
        <f>+B16</f>
        <v>467000.30515732896</v>
      </c>
      <c r="C20" s="146">
        <f>+C18</f>
        <v>276886.43085677386</v>
      </c>
      <c r="D20" s="146">
        <f>+B20-C20</f>
        <v>190113.87430055509</v>
      </c>
      <c r="E20" s="147">
        <f>+C20/B20</f>
        <v>0.59290417543408858</v>
      </c>
      <c r="G20" s="119"/>
    </row>
    <row r="21" spans="1:7" x14ac:dyDescent="0.2">
      <c r="B21" s="152"/>
    </row>
  </sheetData>
  <mergeCells count="5">
    <mergeCell ref="A5:A6"/>
    <mergeCell ref="B5:C5"/>
    <mergeCell ref="D5:E5"/>
    <mergeCell ref="F5:G5"/>
    <mergeCell ref="A3:G3"/>
  </mergeCells>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A6"/>
  <sheetViews>
    <sheetView workbookViewId="0">
      <selection activeCell="A9" sqref="A9"/>
    </sheetView>
  </sheetViews>
  <sheetFormatPr defaultColWidth="8.85546875" defaultRowHeight="15" x14ac:dyDescent="0.25"/>
  <sheetData>
    <row r="1" spans="1:1" x14ac:dyDescent="0.25">
      <c r="A1" s="90">
        <v>0</v>
      </c>
    </row>
    <row r="2" spans="1:1" x14ac:dyDescent="0.25">
      <c r="A2" s="90">
        <v>0.2</v>
      </c>
    </row>
    <row r="3" spans="1:1" x14ac:dyDescent="0.25">
      <c r="A3" s="90">
        <v>0.4</v>
      </c>
    </row>
    <row r="4" spans="1:1" x14ac:dyDescent="0.25">
      <c r="A4" s="90">
        <v>0.6</v>
      </c>
    </row>
    <row r="5" spans="1:1" x14ac:dyDescent="0.25">
      <c r="A5" s="90">
        <v>0.8</v>
      </c>
    </row>
    <row r="6" spans="1:1" x14ac:dyDescent="0.25">
      <c r="A6" s="90">
        <v>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0"/>
  <sheetViews>
    <sheetView topLeftCell="A148" workbookViewId="0">
      <selection activeCell="D3" sqref="D3"/>
    </sheetView>
  </sheetViews>
  <sheetFormatPr defaultColWidth="8.85546875" defaultRowHeight="15" x14ac:dyDescent="0.25"/>
  <sheetData>
    <row r="1" spans="1:2" x14ac:dyDescent="0.25">
      <c r="A1" s="47" t="s">
        <v>3</v>
      </c>
      <c r="B1" s="48" t="s">
        <v>4</v>
      </c>
    </row>
    <row r="2" spans="1:2" x14ac:dyDescent="0.25">
      <c r="A2" s="49" t="s">
        <v>5</v>
      </c>
      <c r="B2" s="50" t="s">
        <v>6</v>
      </c>
    </row>
    <row r="3" spans="1:2" x14ac:dyDescent="0.25">
      <c r="A3" s="49" t="s">
        <v>7</v>
      </c>
      <c r="B3" s="50" t="s">
        <v>8</v>
      </c>
    </row>
    <row r="4" spans="1:2" x14ac:dyDescent="0.25">
      <c r="A4" s="49" t="s">
        <v>9</v>
      </c>
      <c r="B4" s="50" t="s">
        <v>10</v>
      </c>
    </row>
    <row r="5" spans="1:2" x14ac:dyDescent="0.25">
      <c r="A5" s="49" t="s">
        <v>11</v>
      </c>
      <c r="B5" s="50" t="s">
        <v>12</v>
      </c>
    </row>
    <row r="6" spans="1:2" x14ac:dyDescent="0.25">
      <c r="A6" s="49" t="s">
        <v>13</v>
      </c>
      <c r="B6" s="50" t="s">
        <v>14</v>
      </c>
    </row>
    <row r="7" spans="1:2" x14ac:dyDescent="0.25">
      <c r="A7" s="49" t="s">
        <v>15</v>
      </c>
      <c r="B7" s="50" t="s">
        <v>16</v>
      </c>
    </row>
    <row r="8" spans="1:2" x14ac:dyDescent="0.25">
      <c r="A8" s="49" t="s">
        <v>17</v>
      </c>
      <c r="B8" s="50" t="s">
        <v>18</v>
      </c>
    </row>
    <row r="9" spans="1:2" x14ac:dyDescent="0.25">
      <c r="A9" s="49" t="s">
        <v>19</v>
      </c>
      <c r="B9" s="50" t="s">
        <v>20</v>
      </c>
    </row>
    <row r="10" spans="1:2" x14ac:dyDescent="0.25">
      <c r="A10" s="49" t="s">
        <v>21</v>
      </c>
      <c r="B10" s="50" t="s">
        <v>22</v>
      </c>
    </row>
    <row r="11" spans="1:2" x14ac:dyDescent="0.25">
      <c r="A11" s="49" t="s">
        <v>23</v>
      </c>
      <c r="B11" s="50" t="s">
        <v>24</v>
      </c>
    </row>
    <row r="12" spans="1:2" x14ac:dyDescent="0.25">
      <c r="A12" s="49" t="s">
        <v>25</v>
      </c>
      <c r="B12" s="50" t="s">
        <v>26</v>
      </c>
    </row>
    <row r="13" spans="1:2" x14ac:dyDescent="0.25">
      <c r="A13" s="49" t="s">
        <v>27</v>
      </c>
      <c r="B13" s="50" t="s">
        <v>28</v>
      </c>
    </row>
    <row r="14" spans="1:2" x14ac:dyDescent="0.25">
      <c r="A14" s="49" t="s">
        <v>29</v>
      </c>
      <c r="B14" s="50" t="s">
        <v>30</v>
      </c>
    </row>
    <row r="15" spans="1:2" x14ac:dyDescent="0.25">
      <c r="A15" s="49" t="s">
        <v>31</v>
      </c>
      <c r="B15" s="50" t="s">
        <v>32</v>
      </c>
    </row>
    <row r="16" spans="1:2" x14ac:dyDescent="0.25">
      <c r="A16" s="49" t="s">
        <v>33</v>
      </c>
      <c r="B16" s="50" t="s">
        <v>34</v>
      </c>
    </row>
    <row r="17" spans="1:2" x14ac:dyDescent="0.25">
      <c r="A17" s="49" t="s">
        <v>35</v>
      </c>
      <c r="B17" s="50" t="s">
        <v>36</v>
      </c>
    </row>
    <row r="18" spans="1:2" x14ac:dyDescent="0.25">
      <c r="A18" s="49" t="s">
        <v>37</v>
      </c>
      <c r="B18" s="50" t="s">
        <v>38</v>
      </c>
    </row>
    <row r="19" spans="1:2" x14ac:dyDescent="0.25">
      <c r="A19" s="49" t="s">
        <v>39</v>
      </c>
      <c r="B19" s="50" t="s">
        <v>40</v>
      </c>
    </row>
    <row r="20" spans="1:2" x14ac:dyDescent="0.25">
      <c r="A20" s="49" t="s">
        <v>41</v>
      </c>
      <c r="B20" s="50" t="s">
        <v>42</v>
      </c>
    </row>
    <row r="21" spans="1:2" x14ac:dyDescent="0.25">
      <c r="A21" s="49" t="s">
        <v>43</v>
      </c>
      <c r="B21" s="50" t="s">
        <v>44</v>
      </c>
    </row>
    <row r="22" spans="1:2" x14ac:dyDescent="0.25">
      <c r="A22" s="49" t="s">
        <v>45</v>
      </c>
      <c r="B22" s="50" t="s">
        <v>46</v>
      </c>
    </row>
    <row r="23" spans="1:2" x14ac:dyDescent="0.25">
      <c r="A23" s="49" t="s">
        <v>47</v>
      </c>
      <c r="B23" s="50" t="s">
        <v>48</v>
      </c>
    </row>
    <row r="24" spans="1:2" x14ac:dyDescent="0.25">
      <c r="A24" s="49" t="s">
        <v>49</v>
      </c>
      <c r="B24" s="50" t="s">
        <v>50</v>
      </c>
    </row>
    <row r="25" spans="1:2" x14ac:dyDescent="0.25">
      <c r="A25" s="49" t="s">
        <v>51</v>
      </c>
      <c r="B25" s="50" t="s">
        <v>52</v>
      </c>
    </row>
    <row r="26" spans="1:2" x14ac:dyDescent="0.25">
      <c r="A26" s="49" t="s">
        <v>53</v>
      </c>
      <c r="B26" s="50" t="s">
        <v>54</v>
      </c>
    </row>
    <row r="27" spans="1:2" x14ac:dyDescent="0.25">
      <c r="A27" s="49" t="s">
        <v>55</v>
      </c>
      <c r="B27" s="50" t="s">
        <v>56</v>
      </c>
    </row>
    <row r="28" spans="1:2" x14ac:dyDescent="0.25">
      <c r="A28" s="49" t="s">
        <v>57</v>
      </c>
      <c r="B28" s="50" t="s">
        <v>58</v>
      </c>
    </row>
    <row r="29" spans="1:2" x14ac:dyDescent="0.25">
      <c r="A29" s="49" t="s">
        <v>59</v>
      </c>
      <c r="B29" s="50" t="s">
        <v>60</v>
      </c>
    </row>
    <row r="30" spans="1:2" x14ac:dyDescent="0.25">
      <c r="A30" s="49" t="s">
        <v>61</v>
      </c>
      <c r="B30" s="50" t="s">
        <v>62</v>
      </c>
    </row>
    <row r="31" spans="1:2" x14ac:dyDescent="0.25">
      <c r="A31" s="49" t="s">
        <v>63</v>
      </c>
      <c r="B31" s="50" t="s">
        <v>64</v>
      </c>
    </row>
    <row r="32" spans="1:2" x14ac:dyDescent="0.25">
      <c r="A32" s="49" t="s">
        <v>65</v>
      </c>
      <c r="B32" s="50" t="s">
        <v>66</v>
      </c>
    </row>
    <row r="33" spans="1:2" x14ac:dyDescent="0.25">
      <c r="A33" s="49" t="s">
        <v>67</v>
      </c>
      <c r="B33" s="50" t="s">
        <v>68</v>
      </c>
    </row>
    <row r="34" spans="1:2" x14ac:dyDescent="0.25">
      <c r="A34" s="49" t="s">
        <v>69</v>
      </c>
      <c r="B34" s="50" t="s">
        <v>70</v>
      </c>
    </row>
    <row r="35" spans="1:2" x14ac:dyDescent="0.25">
      <c r="A35" s="49" t="s">
        <v>71</v>
      </c>
      <c r="B35" s="50" t="s">
        <v>72</v>
      </c>
    </row>
    <row r="36" spans="1:2" x14ac:dyDescent="0.25">
      <c r="A36" s="49" t="s">
        <v>73</v>
      </c>
      <c r="B36" s="50" t="s">
        <v>74</v>
      </c>
    </row>
    <row r="37" spans="1:2" x14ac:dyDescent="0.25">
      <c r="A37" s="49" t="s">
        <v>75</v>
      </c>
      <c r="B37" s="50" t="s">
        <v>76</v>
      </c>
    </row>
    <row r="38" spans="1:2" x14ac:dyDescent="0.25">
      <c r="A38" s="49" t="s">
        <v>77</v>
      </c>
      <c r="B38" s="50" t="s">
        <v>78</v>
      </c>
    </row>
    <row r="39" spans="1:2" x14ac:dyDescent="0.25">
      <c r="A39" s="49" t="s">
        <v>79</v>
      </c>
      <c r="B39" s="50" t="s">
        <v>80</v>
      </c>
    </row>
    <row r="40" spans="1:2" x14ac:dyDescent="0.25">
      <c r="A40" s="49" t="s">
        <v>81</v>
      </c>
      <c r="B40" s="50" t="s">
        <v>82</v>
      </c>
    </row>
    <row r="41" spans="1:2" x14ac:dyDescent="0.25">
      <c r="A41" s="49" t="s">
        <v>83</v>
      </c>
      <c r="B41" s="50" t="s">
        <v>84</v>
      </c>
    </row>
    <row r="42" spans="1:2" x14ac:dyDescent="0.25">
      <c r="A42" s="49" t="s">
        <v>85</v>
      </c>
      <c r="B42" s="50" t="s">
        <v>86</v>
      </c>
    </row>
    <row r="43" spans="1:2" x14ac:dyDescent="0.25">
      <c r="A43" s="49" t="s">
        <v>87</v>
      </c>
      <c r="B43" s="50" t="s">
        <v>88</v>
      </c>
    </row>
    <row r="44" spans="1:2" x14ac:dyDescent="0.25">
      <c r="A44" s="49" t="s">
        <v>89</v>
      </c>
      <c r="B44" s="50" t="s">
        <v>90</v>
      </c>
    </row>
    <row r="45" spans="1:2" x14ac:dyDescent="0.25">
      <c r="A45" s="49" t="s">
        <v>91</v>
      </c>
      <c r="B45" s="50" t="s">
        <v>92</v>
      </c>
    </row>
    <row r="46" spans="1:2" x14ac:dyDescent="0.25">
      <c r="A46" s="49" t="s">
        <v>93</v>
      </c>
      <c r="B46" s="50" t="s">
        <v>94</v>
      </c>
    </row>
    <row r="47" spans="1:2" x14ac:dyDescent="0.25">
      <c r="A47" s="49" t="s">
        <v>95</v>
      </c>
      <c r="B47" s="50" t="s">
        <v>96</v>
      </c>
    </row>
    <row r="48" spans="1:2" x14ac:dyDescent="0.25">
      <c r="A48" s="49" t="s">
        <v>97</v>
      </c>
      <c r="B48" s="50" t="s">
        <v>98</v>
      </c>
    </row>
    <row r="49" spans="1:2" x14ac:dyDescent="0.25">
      <c r="A49" s="49" t="s">
        <v>99</v>
      </c>
      <c r="B49" s="50" t="s">
        <v>100</v>
      </c>
    </row>
    <row r="50" spans="1:2" x14ac:dyDescent="0.25">
      <c r="A50" s="49" t="s">
        <v>101</v>
      </c>
      <c r="B50" s="50" t="s">
        <v>102</v>
      </c>
    </row>
    <row r="51" spans="1:2" x14ac:dyDescent="0.25">
      <c r="A51" s="49" t="s">
        <v>103</v>
      </c>
      <c r="B51" s="50" t="s">
        <v>104</v>
      </c>
    </row>
    <row r="52" spans="1:2" x14ac:dyDescent="0.25">
      <c r="A52" s="49" t="s">
        <v>105</v>
      </c>
      <c r="B52" s="50" t="s">
        <v>106</v>
      </c>
    </row>
    <row r="53" spans="1:2" x14ac:dyDescent="0.25">
      <c r="A53" s="49" t="s">
        <v>107</v>
      </c>
      <c r="B53" s="50" t="s">
        <v>108</v>
      </c>
    </row>
    <row r="54" spans="1:2" x14ac:dyDescent="0.25">
      <c r="A54" s="49" t="s">
        <v>109</v>
      </c>
      <c r="B54" s="50" t="s">
        <v>110</v>
      </c>
    </row>
    <row r="55" spans="1:2" x14ac:dyDescent="0.25">
      <c r="A55" s="49" t="s">
        <v>111</v>
      </c>
      <c r="B55" s="50" t="s">
        <v>112</v>
      </c>
    </row>
    <row r="56" spans="1:2" x14ac:dyDescent="0.25">
      <c r="A56" s="49" t="s">
        <v>113</v>
      </c>
      <c r="B56" s="50" t="s">
        <v>114</v>
      </c>
    </row>
    <row r="57" spans="1:2" x14ac:dyDescent="0.25">
      <c r="A57" s="49" t="s">
        <v>115</v>
      </c>
      <c r="B57" s="50" t="s">
        <v>116</v>
      </c>
    </row>
    <row r="58" spans="1:2" x14ac:dyDescent="0.25">
      <c r="A58" s="49" t="s">
        <v>117</v>
      </c>
      <c r="B58" s="50" t="s">
        <v>118</v>
      </c>
    </row>
    <row r="59" spans="1:2" x14ac:dyDescent="0.25">
      <c r="A59" s="49" t="s">
        <v>119</v>
      </c>
      <c r="B59" s="50" t="s">
        <v>120</v>
      </c>
    </row>
    <row r="60" spans="1:2" x14ac:dyDescent="0.25">
      <c r="A60" s="49" t="s">
        <v>121</v>
      </c>
      <c r="B60" s="50" t="s">
        <v>122</v>
      </c>
    </row>
    <row r="61" spans="1:2" x14ac:dyDescent="0.25">
      <c r="A61" s="49" t="s">
        <v>123</v>
      </c>
      <c r="B61" s="50" t="s">
        <v>124</v>
      </c>
    </row>
    <row r="62" spans="1:2" x14ac:dyDescent="0.25">
      <c r="A62" s="49" t="s">
        <v>125</v>
      </c>
      <c r="B62" s="50" t="s">
        <v>126</v>
      </c>
    </row>
    <row r="63" spans="1:2" x14ac:dyDescent="0.25">
      <c r="A63" s="49" t="s">
        <v>127</v>
      </c>
      <c r="B63" s="50" t="s">
        <v>128</v>
      </c>
    </row>
    <row r="64" spans="1:2" x14ac:dyDescent="0.25">
      <c r="A64" s="49" t="s">
        <v>129</v>
      </c>
      <c r="B64" s="50" t="s">
        <v>130</v>
      </c>
    </row>
    <row r="65" spans="1:2" x14ac:dyDescent="0.25">
      <c r="A65" s="49" t="s">
        <v>131</v>
      </c>
      <c r="B65" s="50" t="s">
        <v>132</v>
      </c>
    </row>
    <row r="66" spans="1:2" x14ac:dyDescent="0.25">
      <c r="A66" s="49" t="s">
        <v>133</v>
      </c>
      <c r="B66" s="50" t="s">
        <v>134</v>
      </c>
    </row>
    <row r="67" spans="1:2" x14ac:dyDescent="0.25">
      <c r="A67" s="49" t="s">
        <v>135</v>
      </c>
      <c r="B67" s="50" t="s">
        <v>136</v>
      </c>
    </row>
    <row r="68" spans="1:2" x14ac:dyDescent="0.25">
      <c r="A68" s="49" t="s">
        <v>137</v>
      </c>
      <c r="B68" s="50" t="s">
        <v>138</v>
      </c>
    </row>
    <row r="69" spans="1:2" x14ac:dyDescent="0.25">
      <c r="A69" s="49" t="s">
        <v>139</v>
      </c>
      <c r="B69" s="50" t="s">
        <v>140</v>
      </c>
    </row>
    <row r="70" spans="1:2" x14ac:dyDescent="0.25">
      <c r="A70" s="49" t="s">
        <v>141</v>
      </c>
      <c r="B70" s="50" t="s">
        <v>142</v>
      </c>
    </row>
    <row r="71" spans="1:2" x14ac:dyDescent="0.25">
      <c r="A71" s="49" t="s">
        <v>143</v>
      </c>
      <c r="B71" s="50" t="s">
        <v>144</v>
      </c>
    </row>
    <row r="72" spans="1:2" x14ac:dyDescent="0.25">
      <c r="A72" s="49" t="s">
        <v>145</v>
      </c>
      <c r="B72" s="50" t="s">
        <v>146</v>
      </c>
    </row>
    <row r="73" spans="1:2" x14ac:dyDescent="0.25">
      <c r="A73" s="49" t="s">
        <v>147</v>
      </c>
      <c r="B73" s="50" t="s">
        <v>148</v>
      </c>
    </row>
    <row r="74" spans="1:2" x14ac:dyDescent="0.25">
      <c r="A74" s="49" t="s">
        <v>149</v>
      </c>
      <c r="B74" s="50" t="s">
        <v>150</v>
      </c>
    </row>
    <row r="75" spans="1:2" x14ac:dyDescent="0.25">
      <c r="A75" s="49" t="s">
        <v>151</v>
      </c>
      <c r="B75" s="51" t="s">
        <v>152</v>
      </c>
    </row>
    <row r="76" spans="1:2" x14ac:dyDescent="0.25">
      <c r="A76" s="49" t="s">
        <v>153</v>
      </c>
      <c r="B76" s="51" t="s">
        <v>154</v>
      </c>
    </row>
    <row r="77" spans="1:2" x14ac:dyDescent="0.25">
      <c r="A77" s="49" t="s">
        <v>155</v>
      </c>
      <c r="B77" s="51" t="s">
        <v>156</v>
      </c>
    </row>
    <row r="78" spans="1:2" x14ac:dyDescent="0.25">
      <c r="A78" s="49" t="s">
        <v>157</v>
      </c>
      <c r="B78" s="51" t="s">
        <v>158</v>
      </c>
    </row>
    <row r="79" spans="1:2" x14ac:dyDescent="0.25">
      <c r="A79" s="49" t="s">
        <v>159</v>
      </c>
      <c r="B79" s="51" t="s">
        <v>160</v>
      </c>
    </row>
    <row r="80" spans="1:2" x14ac:dyDescent="0.25">
      <c r="A80" s="49" t="s">
        <v>161</v>
      </c>
      <c r="B80" s="51" t="s">
        <v>162</v>
      </c>
    </row>
    <row r="81" spans="1:2" x14ac:dyDescent="0.25">
      <c r="A81" s="49" t="s">
        <v>163</v>
      </c>
      <c r="B81" s="51" t="s">
        <v>164</v>
      </c>
    </row>
    <row r="82" spans="1:2" x14ac:dyDescent="0.25">
      <c r="A82" s="49" t="s">
        <v>165</v>
      </c>
      <c r="B82" s="51" t="s">
        <v>166</v>
      </c>
    </row>
    <row r="83" spans="1:2" x14ac:dyDescent="0.25">
      <c r="A83" s="49" t="s">
        <v>167</v>
      </c>
      <c r="B83" s="51" t="s">
        <v>168</v>
      </c>
    </row>
    <row r="84" spans="1:2" x14ac:dyDescent="0.25">
      <c r="A84" s="49" t="s">
        <v>169</v>
      </c>
      <c r="B84" s="51" t="s">
        <v>170</v>
      </c>
    </row>
    <row r="85" spans="1:2" x14ac:dyDescent="0.25">
      <c r="A85" s="49" t="s">
        <v>171</v>
      </c>
      <c r="B85" s="51" t="s">
        <v>172</v>
      </c>
    </row>
    <row r="86" spans="1:2" x14ac:dyDescent="0.25">
      <c r="A86" s="49" t="s">
        <v>173</v>
      </c>
      <c r="B86" s="51" t="s">
        <v>174</v>
      </c>
    </row>
    <row r="87" spans="1:2" x14ac:dyDescent="0.25">
      <c r="A87" s="49" t="s">
        <v>175</v>
      </c>
      <c r="B87" s="51" t="s">
        <v>176</v>
      </c>
    </row>
    <row r="88" spans="1:2" x14ac:dyDescent="0.25">
      <c r="A88" s="49" t="s">
        <v>177</v>
      </c>
      <c r="B88" s="51" t="s">
        <v>178</v>
      </c>
    </row>
    <row r="89" spans="1:2" x14ac:dyDescent="0.25">
      <c r="A89" s="49" t="s">
        <v>179</v>
      </c>
      <c r="B89" s="51" t="s">
        <v>180</v>
      </c>
    </row>
    <row r="90" spans="1:2" x14ac:dyDescent="0.25">
      <c r="A90" s="49" t="s">
        <v>181</v>
      </c>
      <c r="B90" s="51" t="s">
        <v>182</v>
      </c>
    </row>
    <row r="91" spans="1:2" x14ac:dyDescent="0.25">
      <c r="A91" s="49" t="s">
        <v>183</v>
      </c>
      <c r="B91" s="51" t="s">
        <v>184</v>
      </c>
    </row>
    <row r="92" spans="1:2" x14ac:dyDescent="0.25">
      <c r="A92" s="49" t="s">
        <v>185</v>
      </c>
      <c r="B92" s="51" t="s">
        <v>186</v>
      </c>
    </row>
    <row r="93" spans="1:2" x14ac:dyDescent="0.25">
      <c r="A93" s="49" t="s">
        <v>187</v>
      </c>
      <c r="B93" s="51" t="s">
        <v>188</v>
      </c>
    </row>
    <row r="94" spans="1:2" x14ac:dyDescent="0.25">
      <c r="A94" s="49" t="s">
        <v>189</v>
      </c>
      <c r="B94" s="51" t="s">
        <v>190</v>
      </c>
    </row>
    <row r="95" spans="1:2" x14ac:dyDescent="0.25">
      <c r="A95" s="49" t="s">
        <v>191</v>
      </c>
      <c r="B95" s="51" t="s">
        <v>192</v>
      </c>
    </row>
    <row r="96" spans="1:2" x14ac:dyDescent="0.25">
      <c r="A96" s="49" t="s">
        <v>193</v>
      </c>
      <c r="B96" s="51" t="s">
        <v>194</v>
      </c>
    </row>
    <row r="97" spans="1:2" x14ac:dyDescent="0.25">
      <c r="A97" s="49" t="s">
        <v>195</v>
      </c>
      <c r="B97" s="51" t="s">
        <v>196</v>
      </c>
    </row>
    <row r="98" spans="1:2" x14ac:dyDescent="0.25">
      <c r="A98" s="49" t="s">
        <v>197</v>
      </c>
      <c r="B98" s="51" t="s">
        <v>198</v>
      </c>
    </row>
    <row r="99" spans="1:2" x14ac:dyDescent="0.25">
      <c r="A99" s="49" t="s">
        <v>199</v>
      </c>
      <c r="B99" s="51" t="s">
        <v>200</v>
      </c>
    </row>
    <row r="100" spans="1:2" x14ac:dyDescent="0.25">
      <c r="A100" s="49" t="s">
        <v>201</v>
      </c>
      <c r="B100" s="51" t="s">
        <v>202</v>
      </c>
    </row>
    <row r="101" spans="1:2" x14ac:dyDescent="0.25">
      <c r="A101" s="49" t="s">
        <v>203</v>
      </c>
      <c r="B101" s="51" t="s">
        <v>204</v>
      </c>
    </row>
    <row r="102" spans="1:2" x14ac:dyDescent="0.25">
      <c r="A102" s="49" t="s">
        <v>205</v>
      </c>
      <c r="B102" s="51" t="s">
        <v>206</v>
      </c>
    </row>
    <row r="103" spans="1:2" x14ac:dyDescent="0.25">
      <c r="A103" s="49" t="s">
        <v>207</v>
      </c>
      <c r="B103" s="51" t="s">
        <v>208</v>
      </c>
    </row>
    <row r="104" spans="1:2" x14ac:dyDescent="0.25">
      <c r="A104" s="49" t="s">
        <v>209</v>
      </c>
      <c r="B104" s="51" t="s">
        <v>210</v>
      </c>
    </row>
    <row r="105" spans="1:2" x14ac:dyDescent="0.25">
      <c r="A105" s="49" t="s">
        <v>211</v>
      </c>
      <c r="B105" s="51" t="s">
        <v>212</v>
      </c>
    </row>
    <row r="106" spans="1:2" x14ac:dyDescent="0.25">
      <c r="A106" s="49" t="s">
        <v>213</v>
      </c>
      <c r="B106" s="51" t="s">
        <v>214</v>
      </c>
    </row>
    <row r="107" spans="1:2" x14ac:dyDescent="0.25">
      <c r="A107" s="49" t="s">
        <v>215</v>
      </c>
      <c r="B107" s="51" t="s">
        <v>216</v>
      </c>
    </row>
    <row r="108" spans="1:2" x14ac:dyDescent="0.25">
      <c r="A108" s="49" t="s">
        <v>217</v>
      </c>
      <c r="B108" s="51" t="s">
        <v>218</v>
      </c>
    </row>
    <row r="109" spans="1:2" x14ac:dyDescent="0.25">
      <c r="A109" s="49" t="s">
        <v>219</v>
      </c>
      <c r="B109" s="51" t="s">
        <v>220</v>
      </c>
    </row>
    <row r="110" spans="1:2" x14ac:dyDescent="0.25">
      <c r="A110" s="49" t="s">
        <v>221</v>
      </c>
      <c r="B110" s="51" t="s">
        <v>222</v>
      </c>
    </row>
    <row r="111" spans="1:2" x14ac:dyDescent="0.25">
      <c r="A111" s="49" t="s">
        <v>223</v>
      </c>
      <c r="B111" s="51" t="s">
        <v>224</v>
      </c>
    </row>
    <row r="112" spans="1:2" x14ac:dyDescent="0.25">
      <c r="A112" s="49" t="s">
        <v>225</v>
      </c>
      <c r="B112" s="51" t="s">
        <v>226</v>
      </c>
    </row>
    <row r="113" spans="1:2" x14ac:dyDescent="0.25">
      <c r="A113" s="49" t="s">
        <v>227</v>
      </c>
      <c r="B113" s="51" t="s">
        <v>228</v>
      </c>
    </row>
    <row r="114" spans="1:2" x14ac:dyDescent="0.25">
      <c r="A114" s="49" t="s">
        <v>229</v>
      </c>
      <c r="B114" s="51" t="s">
        <v>230</v>
      </c>
    </row>
    <row r="115" spans="1:2" x14ac:dyDescent="0.25">
      <c r="A115" s="49" t="s">
        <v>231</v>
      </c>
      <c r="B115" s="51" t="s">
        <v>232</v>
      </c>
    </row>
    <row r="116" spans="1:2" x14ac:dyDescent="0.25">
      <c r="A116" s="49" t="s">
        <v>233</v>
      </c>
      <c r="B116" s="51" t="s">
        <v>234</v>
      </c>
    </row>
    <row r="117" spans="1:2" x14ac:dyDescent="0.25">
      <c r="A117" s="49" t="s">
        <v>235</v>
      </c>
      <c r="B117" s="51" t="s">
        <v>236</v>
      </c>
    </row>
    <row r="118" spans="1:2" x14ac:dyDescent="0.25">
      <c r="A118" s="49" t="s">
        <v>237</v>
      </c>
      <c r="B118" s="51" t="s">
        <v>238</v>
      </c>
    </row>
    <row r="119" spans="1:2" x14ac:dyDescent="0.25">
      <c r="A119" s="49" t="s">
        <v>239</v>
      </c>
      <c r="B119" s="51" t="s">
        <v>240</v>
      </c>
    </row>
    <row r="120" spans="1:2" x14ac:dyDescent="0.25">
      <c r="A120" s="49" t="s">
        <v>241</v>
      </c>
      <c r="B120" s="51" t="s">
        <v>242</v>
      </c>
    </row>
    <row r="121" spans="1:2" x14ac:dyDescent="0.25">
      <c r="A121" s="49" t="s">
        <v>243</v>
      </c>
      <c r="B121" s="51" t="s">
        <v>244</v>
      </c>
    </row>
    <row r="122" spans="1:2" x14ac:dyDescent="0.25">
      <c r="A122" s="49" t="s">
        <v>245</v>
      </c>
      <c r="B122" s="51" t="s">
        <v>246</v>
      </c>
    </row>
    <row r="123" spans="1:2" x14ac:dyDescent="0.25">
      <c r="A123" s="49" t="s">
        <v>247</v>
      </c>
      <c r="B123" s="51" t="s">
        <v>248</v>
      </c>
    </row>
    <row r="124" spans="1:2" x14ac:dyDescent="0.25">
      <c r="A124" s="49" t="s">
        <v>249</v>
      </c>
      <c r="B124" s="51" t="s">
        <v>250</v>
      </c>
    </row>
    <row r="125" spans="1:2" x14ac:dyDescent="0.25">
      <c r="A125" s="49" t="s">
        <v>251</v>
      </c>
      <c r="B125" s="51" t="s">
        <v>252</v>
      </c>
    </row>
    <row r="126" spans="1:2" x14ac:dyDescent="0.25">
      <c r="A126" s="49" t="s">
        <v>253</v>
      </c>
      <c r="B126" s="51" t="s">
        <v>254</v>
      </c>
    </row>
    <row r="127" spans="1:2" x14ac:dyDescent="0.25">
      <c r="A127" s="49" t="s">
        <v>255</v>
      </c>
      <c r="B127" s="51" t="s">
        <v>256</v>
      </c>
    </row>
    <row r="128" spans="1:2" x14ac:dyDescent="0.25">
      <c r="A128" s="49" t="s">
        <v>257</v>
      </c>
      <c r="B128" s="51" t="s">
        <v>258</v>
      </c>
    </row>
    <row r="129" spans="1:2" x14ac:dyDescent="0.25">
      <c r="A129" s="49" t="s">
        <v>259</v>
      </c>
      <c r="B129" s="51" t="s">
        <v>260</v>
      </c>
    </row>
    <row r="130" spans="1:2" x14ac:dyDescent="0.25">
      <c r="A130" s="49" t="s">
        <v>261</v>
      </c>
      <c r="B130" s="51" t="s">
        <v>262</v>
      </c>
    </row>
    <row r="131" spans="1:2" x14ac:dyDescent="0.25">
      <c r="A131" s="49" t="s">
        <v>263</v>
      </c>
      <c r="B131" s="51" t="s">
        <v>264</v>
      </c>
    </row>
    <row r="132" spans="1:2" x14ac:dyDescent="0.25">
      <c r="A132" s="49" t="s">
        <v>265</v>
      </c>
      <c r="B132" s="51" t="s">
        <v>266</v>
      </c>
    </row>
    <row r="133" spans="1:2" x14ac:dyDescent="0.25">
      <c r="A133" s="49" t="s">
        <v>267</v>
      </c>
      <c r="B133" s="51" t="s">
        <v>268</v>
      </c>
    </row>
    <row r="134" spans="1:2" x14ac:dyDescent="0.25">
      <c r="A134" s="49" t="s">
        <v>269</v>
      </c>
      <c r="B134" s="51" t="s">
        <v>270</v>
      </c>
    </row>
    <row r="135" spans="1:2" x14ac:dyDescent="0.25">
      <c r="A135" s="49" t="s">
        <v>271</v>
      </c>
      <c r="B135" s="51" t="s">
        <v>272</v>
      </c>
    </row>
    <row r="136" spans="1:2" x14ac:dyDescent="0.25">
      <c r="A136" s="49" t="s">
        <v>273</v>
      </c>
      <c r="B136" s="51" t="s">
        <v>274</v>
      </c>
    </row>
    <row r="137" spans="1:2" x14ac:dyDescent="0.25">
      <c r="A137" s="49" t="s">
        <v>275</v>
      </c>
      <c r="B137" s="51" t="s">
        <v>276</v>
      </c>
    </row>
    <row r="138" spans="1:2" x14ac:dyDescent="0.25">
      <c r="A138" s="49" t="s">
        <v>277</v>
      </c>
      <c r="B138" s="51" t="s">
        <v>278</v>
      </c>
    </row>
    <row r="139" spans="1:2" x14ac:dyDescent="0.25">
      <c r="A139" s="49" t="s">
        <v>279</v>
      </c>
      <c r="B139" s="51" t="s">
        <v>280</v>
      </c>
    </row>
    <row r="140" spans="1:2" x14ac:dyDescent="0.25">
      <c r="A140" s="49" t="s">
        <v>281</v>
      </c>
      <c r="B140" s="51" t="s">
        <v>282</v>
      </c>
    </row>
    <row r="141" spans="1:2" x14ac:dyDescent="0.25">
      <c r="A141" s="49" t="s">
        <v>283</v>
      </c>
      <c r="B141" s="51" t="s">
        <v>284</v>
      </c>
    </row>
    <row r="142" spans="1:2" x14ac:dyDescent="0.25">
      <c r="A142" s="49" t="s">
        <v>285</v>
      </c>
      <c r="B142" s="51" t="s">
        <v>286</v>
      </c>
    </row>
    <row r="143" spans="1:2" x14ac:dyDescent="0.25">
      <c r="A143" s="49" t="s">
        <v>287</v>
      </c>
      <c r="B143" s="51" t="s">
        <v>288</v>
      </c>
    </row>
    <row r="144" spans="1:2" x14ac:dyDescent="0.25">
      <c r="A144" s="49" t="s">
        <v>289</v>
      </c>
      <c r="B144" s="52" t="s">
        <v>290</v>
      </c>
    </row>
    <row r="145" spans="1:2" x14ac:dyDescent="0.25">
      <c r="A145" s="49" t="s">
        <v>291</v>
      </c>
      <c r="B145" s="51" t="s">
        <v>292</v>
      </c>
    </row>
    <row r="146" spans="1:2" x14ac:dyDescent="0.25">
      <c r="A146" s="49" t="s">
        <v>293</v>
      </c>
      <c r="B146" s="51" t="s">
        <v>294</v>
      </c>
    </row>
    <row r="147" spans="1:2" x14ac:dyDescent="0.25">
      <c r="A147" s="49" t="s">
        <v>295</v>
      </c>
      <c r="B147" s="51" t="s">
        <v>296</v>
      </c>
    </row>
    <row r="148" spans="1:2" x14ac:dyDescent="0.25">
      <c r="A148" s="49" t="s">
        <v>297</v>
      </c>
      <c r="B148" s="51" t="s">
        <v>298</v>
      </c>
    </row>
    <row r="149" spans="1:2" x14ac:dyDescent="0.25">
      <c r="A149" s="49" t="s">
        <v>299</v>
      </c>
      <c r="B149" s="51" t="s">
        <v>300</v>
      </c>
    </row>
    <row r="150" spans="1:2" x14ac:dyDescent="0.25">
      <c r="A150" s="49" t="s">
        <v>301</v>
      </c>
      <c r="B150" s="51" t="s">
        <v>302</v>
      </c>
    </row>
    <row r="151" spans="1:2" x14ac:dyDescent="0.25">
      <c r="A151" s="49" t="s">
        <v>303</v>
      </c>
      <c r="B151" s="51" t="s">
        <v>304</v>
      </c>
    </row>
    <row r="152" spans="1:2" x14ac:dyDescent="0.25">
      <c r="A152" s="49" t="s">
        <v>305</v>
      </c>
      <c r="B152" s="51" t="s">
        <v>306</v>
      </c>
    </row>
    <row r="153" spans="1:2" x14ac:dyDescent="0.25">
      <c r="A153" s="49" t="s">
        <v>307</v>
      </c>
      <c r="B153" s="51" t="s">
        <v>308</v>
      </c>
    </row>
    <row r="154" spans="1:2" x14ac:dyDescent="0.25">
      <c r="A154" s="49" t="s">
        <v>309</v>
      </c>
      <c r="B154" s="51" t="s">
        <v>310</v>
      </c>
    </row>
    <row r="155" spans="1:2" x14ac:dyDescent="0.25">
      <c r="A155" s="49" t="s">
        <v>311</v>
      </c>
      <c r="B155" s="51" t="s">
        <v>312</v>
      </c>
    </row>
    <row r="156" spans="1:2" x14ac:dyDescent="0.25">
      <c r="A156" s="49" t="s">
        <v>313</v>
      </c>
      <c r="B156" s="51" t="s">
        <v>314</v>
      </c>
    </row>
    <row r="157" spans="1:2" x14ac:dyDescent="0.25">
      <c r="A157" s="49" t="s">
        <v>315</v>
      </c>
      <c r="B157" s="51" t="s">
        <v>316</v>
      </c>
    </row>
    <row r="158" spans="1:2" x14ac:dyDescent="0.25">
      <c r="A158" s="49" t="s">
        <v>317</v>
      </c>
      <c r="B158" s="51" t="s">
        <v>318</v>
      </c>
    </row>
    <row r="159" spans="1:2" x14ac:dyDescent="0.25">
      <c r="A159" s="49" t="s">
        <v>319</v>
      </c>
      <c r="B159" s="51" t="s">
        <v>320</v>
      </c>
    </row>
    <row r="160" spans="1:2" x14ac:dyDescent="0.25">
      <c r="A160" s="49" t="s">
        <v>321</v>
      </c>
      <c r="B160" s="51" t="s">
        <v>322</v>
      </c>
    </row>
    <row r="161" spans="1:2" x14ac:dyDescent="0.25">
      <c r="A161" s="49" t="s">
        <v>323</v>
      </c>
      <c r="B161" s="51" t="s">
        <v>324</v>
      </c>
    </row>
    <row r="162" spans="1:2" x14ac:dyDescent="0.25">
      <c r="A162" s="49" t="s">
        <v>325</v>
      </c>
      <c r="B162" s="51" t="s">
        <v>326</v>
      </c>
    </row>
    <row r="163" spans="1:2" x14ac:dyDescent="0.25">
      <c r="A163" s="49" t="s">
        <v>327</v>
      </c>
      <c r="B163" s="51" t="s">
        <v>328</v>
      </c>
    </row>
    <row r="164" spans="1:2" x14ac:dyDescent="0.25">
      <c r="A164" s="49" t="s">
        <v>329</v>
      </c>
      <c r="B164" s="51" t="s">
        <v>330</v>
      </c>
    </row>
    <row r="165" spans="1:2" x14ac:dyDescent="0.25">
      <c r="A165" s="49" t="s">
        <v>331</v>
      </c>
      <c r="B165" s="51" t="s">
        <v>332</v>
      </c>
    </row>
    <row r="166" spans="1:2" x14ac:dyDescent="0.25">
      <c r="A166" s="49" t="s">
        <v>333</v>
      </c>
      <c r="B166" s="51" t="s">
        <v>334</v>
      </c>
    </row>
    <row r="167" spans="1:2" x14ac:dyDescent="0.25">
      <c r="A167" s="49" t="s">
        <v>335</v>
      </c>
      <c r="B167" s="51" t="s">
        <v>336</v>
      </c>
    </row>
    <row r="168" spans="1:2" x14ac:dyDescent="0.25">
      <c r="A168" s="49" t="s">
        <v>337</v>
      </c>
      <c r="B168" s="51" t="s">
        <v>338</v>
      </c>
    </row>
    <row r="169" spans="1:2" x14ac:dyDescent="0.25">
      <c r="A169" s="49" t="s">
        <v>339</v>
      </c>
      <c r="B169" s="51" t="s">
        <v>340</v>
      </c>
    </row>
    <row r="170" spans="1:2" x14ac:dyDescent="0.25">
      <c r="A170" s="49" t="s">
        <v>341</v>
      </c>
      <c r="B170" s="51" t="s">
        <v>342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1) Tableau budgétaire 1</vt:lpstr>
      <vt:lpstr>2) Tableau budgétaire 2</vt:lpstr>
      <vt:lpstr>3) Tableau budgétaire 3</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ICT_provider</cp:lastModifiedBy>
  <cp:lastPrinted>2020-09-04T06:58:08Z</cp:lastPrinted>
  <dcterms:created xsi:type="dcterms:W3CDTF">2017-11-15T21:17:43Z</dcterms:created>
  <dcterms:modified xsi:type="dcterms:W3CDTF">2021-07-10T04:20:28Z</dcterms:modified>
</cp:coreProperties>
</file>