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Kouemo\Desktop\Dossiers-Haiti2\Documents_PBF_Agences\Projet_DDR\"/>
    </mc:Choice>
  </mc:AlternateContent>
  <xr:revisionPtr revIDLastSave="0" documentId="8_{BF90D43C-25D0-4E4B-8626-F158AF4C39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" i="1" l="1"/>
  <c r="H86" i="1"/>
  <c r="G80" i="1"/>
  <c r="G68" i="1"/>
  <c r="G58" i="1"/>
  <c r="G60" i="1" s="1"/>
  <c r="F60" i="1"/>
  <c r="K10" i="1"/>
  <c r="G40" i="2"/>
  <c r="H40" i="2" s="1"/>
  <c r="G66" i="1"/>
  <c r="G78" i="1"/>
  <c r="G55" i="1"/>
  <c r="F55" i="1"/>
  <c r="F48" i="1"/>
  <c r="F38" i="1"/>
  <c r="K59" i="1"/>
  <c r="K57" i="1"/>
  <c r="G83" i="1" l="1"/>
  <c r="G84" i="1" s="1"/>
  <c r="G86" i="1" s="1"/>
  <c r="K82" i="1"/>
  <c r="K65" i="1"/>
  <c r="K64" i="1"/>
  <c r="K58" i="1"/>
  <c r="K60" i="1" s="1"/>
  <c r="K53" i="1"/>
  <c r="K54" i="1"/>
  <c r="K52" i="1"/>
  <c r="K41" i="1"/>
  <c r="K42" i="1"/>
  <c r="K43" i="1"/>
  <c r="K44" i="1"/>
  <c r="K45" i="1"/>
  <c r="K46" i="1"/>
  <c r="K40" i="1"/>
  <c r="K34" i="1"/>
  <c r="K35" i="1"/>
  <c r="K36" i="1"/>
  <c r="K37" i="1"/>
  <c r="K25" i="1"/>
  <c r="K26" i="1"/>
  <c r="K24" i="1"/>
  <c r="K17" i="1"/>
  <c r="K18" i="1"/>
  <c r="K19" i="1"/>
  <c r="K20" i="1"/>
  <c r="K21" i="1"/>
  <c r="K16" i="1"/>
  <c r="K11" i="1"/>
  <c r="K12" i="1"/>
  <c r="K13" i="1"/>
  <c r="G47" i="1"/>
  <c r="G48" i="1" s="1"/>
  <c r="G33" i="1"/>
  <c r="G38" i="1" s="1"/>
  <c r="K80" i="1"/>
  <c r="K33" i="1" l="1"/>
  <c r="K55" i="1"/>
  <c r="K66" i="1"/>
  <c r="K28" i="1"/>
  <c r="K22" i="1"/>
  <c r="K14" i="1"/>
  <c r="K47" i="1"/>
  <c r="K48" i="1" s="1"/>
  <c r="K81" i="1"/>
  <c r="F66" i="1" l="1"/>
  <c r="H81" i="1" l="1"/>
  <c r="K77" i="1" l="1"/>
  <c r="K76" i="1"/>
  <c r="K72" i="1"/>
  <c r="K73" i="1"/>
  <c r="E66" i="1"/>
  <c r="K32" i="1"/>
  <c r="K38" i="1" s="1"/>
  <c r="E38" i="1"/>
  <c r="E22" i="1"/>
  <c r="K78" i="1" l="1"/>
  <c r="K74" i="1"/>
  <c r="F78" i="1"/>
  <c r="F74" i="1"/>
  <c r="G74" i="1"/>
  <c r="F70" i="1"/>
  <c r="G70" i="1"/>
  <c r="E60" i="1"/>
  <c r="F83" i="1" l="1"/>
  <c r="F84" i="1" s="1"/>
  <c r="K84" i="1" s="1"/>
  <c r="K70" i="1"/>
  <c r="K69" i="1"/>
  <c r="K83" i="1" l="1"/>
  <c r="F85" i="1"/>
  <c r="H13" i="1"/>
  <c r="H82" i="1"/>
  <c r="H80" i="1"/>
  <c r="H79" i="1"/>
  <c r="E78" i="1"/>
  <c r="H77" i="1"/>
  <c r="H76" i="1"/>
  <c r="E74" i="1"/>
  <c r="H73" i="1"/>
  <c r="H72" i="1"/>
  <c r="E70" i="1"/>
  <c r="H69" i="1"/>
  <c r="H68" i="1"/>
  <c r="H65" i="1"/>
  <c r="H64" i="1"/>
  <c r="H59" i="1"/>
  <c r="H58" i="1"/>
  <c r="H57" i="1"/>
  <c r="E55" i="1"/>
  <c r="H54" i="1"/>
  <c r="H53" i="1"/>
  <c r="H52" i="1"/>
  <c r="E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2" i="1"/>
  <c r="E28" i="1"/>
  <c r="H27" i="1"/>
  <c r="H26" i="1"/>
  <c r="H25" i="1"/>
  <c r="H24" i="1"/>
  <c r="H21" i="1"/>
  <c r="H20" i="1"/>
  <c r="H19" i="1"/>
  <c r="H18" i="1"/>
  <c r="H17" i="1"/>
  <c r="H16" i="1"/>
  <c r="E14" i="1"/>
  <c r="H12" i="1"/>
  <c r="H11" i="1"/>
  <c r="H10" i="1"/>
  <c r="I22" i="1" l="1"/>
  <c r="I74" i="1"/>
  <c r="F86" i="1"/>
  <c r="E83" i="1"/>
  <c r="I14" i="1"/>
  <c r="I55" i="1"/>
  <c r="I70" i="1"/>
  <c r="I78" i="1"/>
  <c r="I60" i="1"/>
  <c r="I66" i="1"/>
  <c r="I28" i="1"/>
  <c r="I38" i="1"/>
  <c r="H14" i="1"/>
  <c r="H28" i="1"/>
  <c r="H55" i="1"/>
  <c r="H74" i="1"/>
  <c r="H38" i="1"/>
  <c r="H22" i="1"/>
  <c r="H48" i="1"/>
  <c r="H60" i="1"/>
  <c r="H70" i="1"/>
  <c r="H78" i="1"/>
  <c r="H66" i="1"/>
  <c r="I48" i="1"/>
  <c r="K87" i="1" l="1"/>
  <c r="K86" i="1"/>
  <c r="K85" i="1"/>
  <c r="E84" i="1"/>
  <c r="E85" i="1" s="1"/>
  <c r="E86" i="1" s="1"/>
  <c r="H83" i="1"/>
  <c r="H84" i="1" l="1"/>
  <c r="H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tc={304B9EBD-636A-4192-889B-EFC7B69AC343}</author>
  </authors>
  <commentList>
    <comment ref="I7" authorId="0" shapeId="0" xr:uid="{304B9EBD-636A-4192-889B-EFC7B69AC343}">
      <text>
        <t>[Threaded comment]
Your version of Excel allows you to read this threaded comment; however, any edits to it will get removed if the file is opened in a newer version of Excel. Learn more: https://go.microsoft.com/fwlink/?linkid=870924
Comment:
    Il faut faire ressortir les depenses liees au GEWE dans une autre colonne</t>
      </text>
    </comment>
  </commentList>
</comments>
</file>

<file path=xl/sharedStrings.xml><?xml version="1.0" encoding="utf-8"?>
<sst xmlns="http://schemas.openxmlformats.org/spreadsheetml/2006/main" count="651" uniqueCount="211">
  <si>
    <t>Nombre de resultat/ produit</t>
  </si>
  <si>
    <t>Formulation du resultat/ produit/activite</t>
  </si>
  <si>
    <t>Total</t>
  </si>
  <si>
    <t xml:space="preserve">Pourcentage du budget pour chaque produit ou activite reserve pour action directe sur égalité des sexes et autonomisation des femmes (GEWE) (cas echeant) </t>
  </si>
  <si>
    <t xml:space="preserve">RESULTAT 1: </t>
  </si>
  <si>
    <t>Produit 1.1:</t>
  </si>
  <si>
    <t xml:space="preserve"> Cérémonie de Signature de l’Accord Douane-Immigration-Police (DIP)</t>
  </si>
  <si>
    <t>Activite 1.1.1:</t>
  </si>
  <si>
    <t>Frais d'organisation des reunions preparatoires et de la ceremonie</t>
  </si>
  <si>
    <t>Activite 1.1.2:</t>
  </si>
  <si>
    <t>Frais d'organisation de la ceremonie de signature</t>
  </si>
  <si>
    <t>Activite 1.1.3:</t>
  </si>
  <si>
    <t>Personnel</t>
  </si>
  <si>
    <t>Activite 1.1.4</t>
  </si>
  <si>
    <t>Produit total</t>
  </si>
  <si>
    <t>Produit 1.2:</t>
  </si>
  <si>
    <t xml:space="preserve"> Formation des agents de douane, immigration et police aux procédures standards opérationnelles de la coordination frontalière</t>
  </si>
  <si>
    <t>Activite 1.2.1</t>
  </si>
  <si>
    <t>Consultant pour l'organisation des reunions preparatoires a la signature de l'accord et la planification de la ceremonie de signature (500USD/jour/10 jours</t>
  </si>
  <si>
    <t>Activite 1.2.2</t>
  </si>
  <si>
    <t>Consultant pour l'organisation des formations sur les procedures standards operationnelles pendant 5 mois (350USD/jour/100 jours)</t>
  </si>
  <si>
    <t>Activite 1.2.3</t>
  </si>
  <si>
    <t>Frais de salle, nourriture et deplacements pour les formations sur les procedures standards operationnelles aux agents de la police, douane et immigration sur toute la ligne frontaliere</t>
  </si>
  <si>
    <t>Activite 1.2.4</t>
  </si>
  <si>
    <t>Formation de formateurs aux agents de la police, douane et immigration sur les procedures standards operationnelles</t>
  </si>
  <si>
    <t>Activite 1.2.5</t>
  </si>
  <si>
    <t>Activite 1.2.6</t>
  </si>
  <si>
    <t>Produit 1.3:</t>
  </si>
  <si>
    <t xml:space="preserve"> Soutien au mécanisme de coordination binational</t>
  </si>
  <si>
    <t>Activite 1.3.1</t>
  </si>
  <si>
    <t>Organisation de reunions locales de coordination binationale sur les points officiels de la frontiere terrestre</t>
  </si>
  <si>
    <t>Activite 1.3.2</t>
  </si>
  <si>
    <t>Echanges d'experiences et bonnes pratiques entre Haiti et la Republique Dominicaine</t>
  </si>
  <si>
    <t>Activite 1.3.3</t>
  </si>
  <si>
    <t>Organisation de reunions binationales au niveau central avec la Direction de la POLIFRONT et la Direction des CESFRONT</t>
  </si>
  <si>
    <t>Activite 1.3.4</t>
  </si>
  <si>
    <t xml:space="preserve">RESULTAT 2: </t>
  </si>
  <si>
    <t>Les capacités de la PNH à contrôler les armes illégales et à enregistrer/régulariser les armes illégales en circulation sont accrues, en étroite coordination avec la CNDDR</t>
  </si>
  <si>
    <t>Produit 2.1</t>
  </si>
  <si>
    <t>Renforcer les capacités de la PNH en matière d'enregistrement et de contrôle des armes en circulation</t>
  </si>
  <si>
    <t>Activite 2.1.1</t>
  </si>
  <si>
    <t xml:space="preserve">Casiers à armes à feu </t>
  </si>
  <si>
    <t>Activite 2.1.2</t>
  </si>
  <si>
    <t xml:space="preserve">Consultant pour mener à bien l'audit et le mentorat pendant 3 mois </t>
  </si>
  <si>
    <t>Activite 2.1.3</t>
  </si>
  <si>
    <t>Diagnostic et mission d'évaluation des besoins en formation</t>
  </si>
  <si>
    <t>Activite 2.1.4</t>
  </si>
  <si>
    <t xml:space="preserve">Elaboration de SOPs et de manuels de formation sur la gestion des armes </t>
  </si>
  <si>
    <t>Activite 2.1.5</t>
  </si>
  <si>
    <t xml:space="preserve">Formations périodiques en gestion des armes </t>
  </si>
  <si>
    <t>Activite 2.1.6</t>
  </si>
  <si>
    <t>Produit 2.2</t>
  </si>
  <si>
    <t>Soutien à la mise en place d’une gestion complète des données du système de base de données</t>
  </si>
  <si>
    <t>Activite 2.2.1</t>
  </si>
  <si>
    <t>Traduction en français de la boîte à outils CariSECURE Citizen Security</t>
  </si>
  <si>
    <t>Activite' 2.2.2</t>
  </si>
  <si>
    <t>Approche progressive de la plate-forme de gestion des informations sur la criminalité CariSECURE (y compris la traduction et un module complémentaire sur les enquêtes)</t>
  </si>
  <si>
    <t>Activite 2.2.3</t>
  </si>
  <si>
    <t>Fourniture de serveurs pour le stockage et la gestion de données sur Caricom Impacs pendant 5 à 10 ans</t>
  </si>
  <si>
    <t>Activite 2.2.4</t>
  </si>
  <si>
    <t>Equipement / 8 ordinateurs portables / station d'accueil / moniteur / souris / clavier, etc. avec accès à Internet</t>
  </si>
  <si>
    <t>Activite 2.2.5</t>
  </si>
  <si>
    <t>Coût d'impression et traduction des manuels de formation</t>
  </si>
  <si>
    <t>Activite 2.2.6</t>
  </si>
  <si>
    <t>Coût de la communication (affiches et flyers) - français</t>
  </si>
  <si>
    <t>Activite 2.2.7</t>
  </si>
  <si>
    <t>Techniques d'enquête et d'analyse - français</t>
  </si>
  <si>
    <t>Activite 2.2.8</t>
  </si>
  <si>
    <t>Formation et mentorat (1 consultant x 3 mois à 500 par jour au départ (par la suite 2 semaines tous les 3 mois pour la 1ère année, 2 semaines tous les 6 mois jusqu'à la fin du projet).</t>
  </si>
  <si>
    <t xml:space="preserve">RESULTAT 3: </t>
  </si>
  <si>
    <t>Les capacités de la CNDDR à proposer une politique publique nationale sur la gestion de la violence, à coordonner la stratégie et l’action des institutions pertinente, et à assurer la redevabilité de l’État sur la violence armée est renforcée</t>
  </si>
  <si>
    <t>Produit 3.1</t>
  </si>
  <si>
    <t>Renforcer les capacités opérationnelles et techniques de la CNDDR</t>
  </si>
  <si>
    <t>Activite 3.1.1</t>
  </si>
  <si>
    <t>Equipement, 3 ordinateurs portables, stations d'acceuil, moniteur, souris, clavier</t>
  </si>
  <si>
    <t>Activite 3.1.2</t>
  </si>
  <si>
    <t xml:space="preserve">Fournitures de bureau </t>
  </si>
  <si>
    <t>Activite 3.1.3</t>
  </si>
  <si>
    <t>Produit 3.2:</t>
  </si>
  <si>
    <t>Activite 3.2.1</t>
  </si>
  <si>
    <t>Formation de 3x2 jours</t>
  </si>
  <si>
    <t>Activite 3.2.2</t>
  </si>
  <si>
    <t>Conception et réalisation de 8 consultations communautaires</t>
  </si>
  <si>
    <t>Activite 3.2.3</t>
  </si>
  <si>
    <t xml:space="preserve">Personnel </t>
  </si>
  <si>
    <t xml:space="preserve">RESULTAT 4: </t>
  </si>
  <si>
    <t xml:space="preserve"> Le pays avance dans la mise en place d’un cadre réglementaire sur la gestion des armes à feu et des munitions, conformément aux standards internationaux dans le domaine</t>
  </si>
  <si>
    <t>Produit 4.1</t>
  </si>
  <si>
    <t>Faciliter la création d'un cadre réglementaire national pour la gestion des armes à feu et des munitions</t>
  </si>
  <si>
    <t>Activite 4.1.1</t>
  </si>
  <si>
    <t>Analyse juridique, formation (consultant)</t>
  </si>
  <si>
    <t>Activite 4.1.2</t>
  </si>
  <si>
    <t>Produit 4.2</t>
  </si>
  <si>
    <t>Activite 4.2.1</t>
  </si>
  <si>
    <t>conseils techniques, réunions, consultations</t>
  </si>
  <si>
    <t>Activite 4.2.2</t>
  </si>
  <si>
    <t>Produit 4.3</t>
  </si>
  <si>
    <t xml:space="preserve">Facilitation d'un processus consultatif inclusif pour la révision du projet de loi déjà déposé au niveau du Parlement haïtien, avec la participation de toutes les parties prenantes, y compris la société civile, les organisations féminines et de la jeunesse
</t>
  </si>
  <si>
    <t>Activite 4.3.1</t>
  </si>
  <si>
    <t>Activite 4.3.2</t>
  </si>
  <si>
    <t>Produit 4.4</t>
  </si>
  <si>
    <t>Mobilisation de l'assistance technique pour la révision du contenu du projet de loi par l'intermédiaire d'experts de l'ONU</t>
  </si>
  <si>
    <t>Activite 4.4.1</t>
  </si>
  <si>
    <t>Consultant</t>
  </si>
  <si>
    <t>Activite 4.4.2</t>
  </si>
  <si>
    <t>Cout de personnel du projet si pas inclus dans les activites si-dessus</t>
  </si>
  <si>
    <t>Couts operationnels si pas inclus dans les activites si-dessus</t>
  </si>
  <si>
    <t>Budget de suivi</t>
  </si>
  <si>
    <t>Budget pour l'évaluation finale indépendante</t>
  </si>
  <si>
    <t>SOUS TOTAL DU BUDGET DE PROJET:</t>
  </si>
  <si>
    <t>Couts indirects (7%):</t>
  </si>
  <si>
    <t>BUDGET TOTAL DU PROJET:</t>
  </si>
  <si>
    <t>GRAND TOTAL</t>
  </si>
  <si>
    <t>Tableau 1 - Budget du projet PBF par resultat, produit et activite</t>
  </si>
  <si>
    <t>Dépenses PNUD</t>
  </si>
  <si>
    <t>Dépenses</t>
  </si>
  <si>
    <t>Engamement</t>
  </si>
  <si>
    <t>Niveau de depense total/ engagement actuel en USD (a remplir au moment des rapports de projet)</t>
  </si>
  <si>
    <t>Dépenses OIM</t>
  </si>
  <si>
    <t>Budget OIM</t>
  </si>
  <si>
    <t>Budget  PNUD</t>
  </si>
  <si>
    <t>NB: Les données financières dans le rapport sont provisoires en attendant le rapport officiel certifié de l'office du controleur du PNUD à New York.</t>
  </si>
  <si>
    <t xml:space="preserve">Grand Total </t>
  </si>
  <si>
    <t xml:space="preserve">Dépenses/ engagement pour chaque produit ou activite reserve pour action directe sur égalité des sexes et autonomisation des femmes (GEWE) (cas echeant) </t>
  </si>
  <si>
    <t xml:space="preserve">Budget Consumption Report by Project Structure    </t>
  </si>
  <si>
    <t xml:space="preserve">                                        </t>
  </si>
  <si>
    <t xml:space="preserve">                    </t>
  </si>
  <si>
    <t xml:space="preserve">                                                  </t>
  </si>
  <si>
    <t xml:space="preserve">Project ID                                        </t>
  </si>
  <si>
    <t xml:space="preserve">Project Name                                      </t>
  </si>
  <si>
    <t xml:space="preserve">From                                              </t>
  </si>
  <si>
    <t xml:space="preserve">001 2000                                </t>
  </si>
  <si>
    <t xml:space="preserve">To                                                </t>
  </si>
  <si>
    <t xml:space="preserve">005 2022                                </t>
  </si>
  <si>
    <t xml:space="preserve">Budget From                                       </t>
  </si>
  <si>
    <t xml:space="preserve">Currency                                          </t>
  </si>
  <si>
    <t xml:space="preserve">USD                                     </t>
  </si>
  <si>
    <t xml:space="preserve">Date                                              </t>
  </si>
  <si>
    <t xml:space="preserve">Time                                              </t>
  </si>
  <si>
    <t xml:space="preserve">User Name:SAOUINET                      </t>
  </si>
  <si>
    <t xml:space="preserve">Project Structure: Description                    </t>
  </si>
  <si>
    <t xml:space="preserve">Description         </t>
  </si>
  <si>
    <t xml:space="preserve">Currency            </t>
  </si>
  <si>
    <t xml:space="preserve">Budget                                            </t>
  </si>
  <si>
    <t xml:space="preserve">Revenue                                           </t>
  </si>
  <si>
    <t xml:space="preserve">Expense             </t>
  </si>
  <si>
    <t xml:space="preserve">Pre-Commitment      </t>
  </si>
  <si>
    <t xml:space="preserve">Commitment          </t>
  </si>
  <si>
    <t xml:space="preserve">Available Balance   </t>
  </si>
  <si>
    <t xml:space="preserve">Project Balance     </t>
  </si>
  <si>
    <t>% Budget Consumption</t>
  </si>
  <si>
    <t xml:space="preserve">% Available Balance </t>
  </si>
  <si>
    <t xml:space="preserve">% Exp               </t>
  </si>
  <si>
    <t>% Exp &amp; Comm &amp; Pre-C</t>
  </si>
  <si>
    <t xml:space="preserve">Proj. Start         </t>
  </si>
  <si>
    <t xml:space="preserve">Proj. End           </t>
  </si>
  <si>
    <t>USD</t>
  </si>
  <si>
    <t>N/A</t>
  </si>
  <si>
    <t>Overhead</t>
  </si>
  <si>
    <t xml:space="preserve">FC.0182                                 </t>
  </si>
  <si>
    <t xml:space="preserve">Strengthen national capacities for arms </t>
  </si>
  <si>
    <t xml:space="preserve">012 2022                                </t>
  </si>
  <si>
    <t xml:space="preserve">Date &amp; Time:10.06.2022-18.38.59         </t>
  </si>
  <si>
    <t>FC.0182</t>
  </si>
  <si>
    <t>Strengthen national capacities for arms</t>
  </si>
  <si>
    <t>04.02.2020</t>
  </si>
  <si>
    <t>03.08.2022</t>
  </si>
  <si>
    <t>FC.0182.HT10.10.01.001</t>
  </si>
  <si>
    <t>Management I</t>
  </si>
  <si>
    <t>FC.0182.HT10.11.04.001</t>
  </si>
  <si>
    <t>Administrative and Finance Assistant</t>
  </si>
  <si>
    <t>FC.0182.HT10.11.05.001</t>
  </si>
  <si>
    <t>Project Assistant</t>
  </si>
  <si>
    <t>FC.0182.HT10.11.06.001</t>
  </si>
  <si>
    <t>Driver</t>
  </si>
  <si>
    <t>FC.0182.HT10.12.01.001</t>
  </si>
  <si>
    <t>Rental and maintenance of Premises - Oua</t>
  </si>
  <si>
    <t>121- %</t>
  </si>
  <si>
    <t>FC.0182.HT10.12.02.001</t>
  </si>
  <si>
    <t>DSA for monitoring visits to the border</t>
  </si>
  <si>
    <t>FC.0182.HT10.12.03.001</t>
  </si>
  <si>
    <t>Communications (Tél and internet)</t>
  </si>
  <si>
    <t>FC.0182.HT10.12.04.001</t>
  </si>
  <si>
    <t>Vehicle running costs (fuel, maintenance</t>
  </si>
  <si>
    <t>FC.0182.HT10.12.05.001</t>
  </si>
  <si>
    <t>IT Material and Equipement</t>
  </si>
  <si>
    <t>165- %</t>
  </si>
  <si>
    <t>FC.0182.HT10.12.08.001</t>
  </si>
  <si>
    <t>Office supplies</t>
  </si>
  <si>
    <t>128- %</t>
  </si>
  <si>
    <t>FC.0182.HT10.12.09.001</t>
  </si>
  <si>
    <t>Security</t>
  </si>
  <si>
    <t>FC.0182.HT10.12.10.001</t>
  </si>
  <si>
    <t>Other Office Costs (bank charges</t>
  </si>
  <si>
    <t>12- %</t>
  </si>
  <si>
    <t>FC.0182.HT10.N1.03.001</t>
  </si>
  <si>
    <t>Trainings on SOPs and ToT (Venue, Meals,</t>
  </si>
  <si>
    <t>FC.0182.HT10.N1.03.051</t>
  </si>
  <si>
    <t>International Consultant on Institutiona</t>
  </si>
  <si>
    <t>FC.0182.HT10.N1.05.001</t>
  </si>
  <si>
    <t>Organization of binational meetings at c</t>
  </si>
  <si>
    <t>FC.0182.HT10.N1.05.051</t>
  </si>
  <si>
    <t>Exchange of experiences and good practic</t>
  </si>
  <si>
    <t>FC.0182.HT10.N1.05.052</t>
  </si>
  <si>
    <t>Monthly local Binational Meetings (Venue</t>
  </si>
  <si>
    <t>FC.0182.HT10.N1.05.101</t>
  </si>
  <si>
    <t>Signature de l’Accord DIP</t>
  </si>
  <si>
    <t>FC.0182.HT10.OH</t>
  </si>
  <si>
    <t>FC.0182.HT10.Q2.03.001</t>
  </si>
  <si>
    <t>Communication &amp; Visibility (materials, p</t>
  </si>
  <si>
    <t>Financial Report au 31 mai 2022 and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</si>
</sst>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Nyala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vertical="top" wrapText="1"/>
      <protection locked="0"/>
    </xf>
    <xf numFmtId="44" fontId="3" fillId="0" borderId="1" xfId="2" applyFont="1" applyBorder="1" applyAlignment="1" applyProtection="1">
      <alignment horizontal="center" vertical="center" wrapText="1"/>
      <protection locked="0"/>
    </xf>
    <xf numFmtId="44" fontId="3" fillId="2" borderId="1" xfId="2" applyFont="1" applyFill="1" applyBorder="1" applyAlignment="1">
      <alignment horizontal="center" vertical="center" wrapText="1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4" fontId="3" fillId="3" borderId="1" xfId="2" applyFont="1" applyFill="1" applyBorder="1" applyAlignment="1" applyProtection="1">
      <alignment horizontal="center" vertical="center" wrapText="1"/>
      <protection locked="0"/>
    </xf>
    <xf numFmtId="9" fontId="3" fillId="3" borderId="1" xfId="3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44" fontId="2" fillId="2" borderId="2" xfId="2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44" fontId="3" fillId="0" borderId="1" xfId="2" applyFont="1" applyBorder="1" applyAlignment="1" applyProtection="1">
      <alignment vertical="center" wrapText="1"/>
      <protection locked="0"/>
    </xf>
    <xf numFmtId="44" fontId="3" fillId="2" borderId="1" xfId="2" applyFont="1" applyFill="1" applyBorder="1" applyAlignment="1">
      <alignment vertical="center" wrapText="1"/>
    </xf>
    <xf numFmtId="9" fontId="3" fillId="0" borderId="1" xfId="3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44" fontId="5" fillId="0" borderId="1" xfId="0" applyNumberFormat="1" applyFont="1" applyBorder="1"/>
    <xf numFmtId="0" fontId="2" fillId="0" borderId="0" xfId="0" applyFont="1"/>
    <xf numFmtId="0" fontId="3" fillId="0" borderId="0" xfId="0" applyFont="1"/>
    <xf numFmtId="43" fontId="6" fillId="0" borderId="1" xfId="1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44" fontId="6" fillId="0" borderId="1" xfId="0" applyNumberFormat="1" applyFont="1" applyBorder="1"/>
    <xf numFmtId="0" fontId="7" fillId="0" borderId="0" xfId="0" applyFont="1"/>
    <xf numFmtId="44" fontId="0" fillId="0" borderId="0" xfId="0" applyNumberFormat="1"/>
    <xf numFmtId="43" fontId="0" fillId="0" borderId="0" xfId="1" applyFont="1"/>
    <xf numFmtId="0" fontId="0" fillId="0" borderId="0" xfId="0" applyFill="1"/>
    <xf numFmtId="44" fontId="3" fillId="0" borderId="1" xfId="2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 applyProtection="1">
      <alignment vertical="center" wrapText="1"/>
      <protection locked="0"/>
    </xf>
    <xf numFmtId="44" fontId="6" fillId="0" borderId="1" xfId="0" applyNumberFormat="1" applyFont="1" applyFill="1" applyBorder="1"/>
    <xf numFmtId="44" fontId="5" fillId="0" borderId="1" xfId="0" applyNumberFormat="1" applyFont="1" applyFill="1" applyBorder="1"/>
    <xf numFmtId="44" fontId="0" fillId="0" borderId="0" xfId="0" applyNumberFormat="1" applyFill="1"/>
    <xf numFmtId="0" fontId="8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44" fontId="3" fillId="3" borderId="0" xfId="2" applyFont="1" applyFill="1" applyBorder="1" applyAlignment="1" applyProtection="1">
      <alignment horizontal="center" vertical="center" wrapText="1"/>
      <protection locked="0"/>
    </xf>
    <xf numFmtId="44" fontId="3" fillId="0" borderId="0" xfId="2" applyFont="1" applyFill="1" applyBorder="1" applyAlignment="1" applyProtection="1">
      <alignment horizontal="center" vertical="center" wrapText="1"/>
      <protection locked="0"/>
    </xf>
    <xf numFmtId="44" fontId="3" fillId="3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44" fontId="3" fillId="3" borderId="0" xfId="2" applyFont="1" applyFill="1" applyBorder="1" applyAlignment="1" applyProtection="1">
      <alignment vertical="center" wrapText="1"/>
      <protection locked="0"/>
    </xf>
    <xf numFmtId="44" fontId="3" fillId="0" borderId="0" xfId="2" applyFont="1" applyFill="1" applyBorder="1" applyAlignment="1" applyProtection="1">
      <alignment vertical="center" wrapText="1"/>
      <protection locked="0"/>
    </xf>
    <xf numFmtId="44" fontId="3" fillId="3" borderId="9" xfId="2" applyFont="1" applyFill="1" applyBorder="1" applyAlignment="1" applyProtection="1">
      <alignment vertical="center" wrapText="1"/>
      <protection locked="0"/>
    </xf>
    <xf numFmtId="44" fontId="6" fillId="3" borderId="1" xfId="0" applyNumberFormat="1" applyFont="1" applyFill="1" applyBorder="1"/>
    <xf numFmtId="0" fontId="0" fillId="0" borderId="0" xfId="0" applyFont="1"/>
    <xf numFmtId="0" fontId="0" fillId="0" borderId="0" xfId="0" applyFont="1" applyFill="1"/>
    <xf numFmtId="43" fontId="0" fillId="0" borderId="0" xfId="1" applyFont="1" applyFill="1"/>
    <xf numFmtId="0" fontId="8" fillId="5" borderId="0" xfId="0" applyFont="1" applyFill="1"/>
    <xf numFmtId="43" fontId="8" fillId="5" borderId="0" xfId="1" applyFont="1" applyFill="1"/>
    <xf numFmtId="44" fontId="0" fillId="0" borderId="0" xfId="0" applyNumberFormat="1" applyFont="1"/>
    <xf numFmtId="44" fontId="2" fillId="2" borderId="0" xfId="2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9" fontId="0" fillId="0" borderId="0" xfId="0" applyNumberFormat="1"/>
    <xf numFmtId="0" fontId="0" fillId="6" borderId="0" xfId="0" applyFill="1"/>
    <xf numFmtId="4" fontId="0" fillId="6" borderId="0" xfId="0" applyNumberFormat="1" applyFill="1"/>
    <xf numFmtId="9" fontId="0" fillId="6" borderId="0" xfId="0" applyNumberFormat="1" applyFill="1"/>
    <xf numFmtId="0" fontId="0" fillId="5" borderId="0" xfId="0" applyFill="1"/>
    <xf numFmtId="2" fontId="0" fillId="0" borderId="0" xfId="0" applyNumberFormat="1"/>
    <xf numFmtId="43" fontId="8" fillId="5" borderId="0" xfId="0" applyNumberFormat="1" applyFont="1" applyFill="1"/>
    <xf numFmtId="44" fontId="0" fillId="0" borderId="1" xfId="0" applyNumberFormat="1" applyBorder="1"/>
    <xf numFmtId="49" fontId="0" fillId="0" borderId="1" xfId="0" applyNumberFormat="1" applyBorder="1"/>
    <xf numFmtId="43" fontId="0" fillId="0" borderId="0" xfId="0" applyNumberFormat="1"/>
    <xf numFmtId="49" fontId="2" fillId="3" borderId="3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4" fontId="8" fillId="5" borderId="6" xfId="0" applyNumberFormat="1" applyFont="1" applyFill="1" applyBorder="1" applyAlignment="1">
      <alignment vertical="center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ny" id="{B7D6DEAA-3D38-4955-A0A8-8A385346D7A2}" userId="S::tony.kouemo@one.un.org::bce21df7-2763-455c-8ade-2eb7bbc8f7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1-11-11T16:55:09.71" personId="{B7D6DEAA-3D38-4955-A0A8-8A385346D7A2}" id="{304B9EBD-636A-4192-889B-EFC7B69AC343}">
    <text>Il faut faire ressortir les depenses liees au GEWE dans une autre colonne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5"/>
  <sheetViews>
    <sheetView tabSelected="1" topLeftCell="G1" zoomScale="90" zoomScaleNormal="90" workbookViewId="0">
      <pane ySplit="7" topLeftCell="A86" activePane="bottomLeft" state="frozen"/>
      <selection activeCell="A7" sqref="A7"/>
      <selection pane="bottomLeft" activeCell="J90" sqref="J90"/>
    </sheetView>
  </sheetViews>
  <sheetFormatPr defaultColWidth="8.85546875" defaultRowHeight="15" x14ac:dyDescent="0.25"/>
  <cols>
    <col min="1" max="1" width="45.28515625" customWidth="1"/>
    <col min="2" max="2" width="80.28515625" customWidth="1"/>
    <col min="3" max="3" width="41.28515625" customWidth="1"/>
    <col min="4" max="4" width="21.42578125" customWidth="1"/>
    <col min="5" max="5" width="33.28515625" style="34" customWidth="1"/>
    <col min="6" max="6" width="32.42578125" style="34" customWidth="1"/>
    <col min="7" max="7" width="25" customWidth="1"/>
    <col min="8" max="8" width="18.140625" bestFit="1" customWidth="1"/>
    <col min="9" max="10" width="43.85546875" customWidth="1"/>
    <col min="11" max="11" width="36.7109375" customWidth="1"/>
    <col min="12" max="12" width="24.7109375" customWidth="1"/>
  </cols>
  <sheetData>
    <row r="2" spans="1:11" ht="15.75" x14ac:dyDescent="0.25">
      <c r="A2" s="24" t="s">
        <v>210</v>
      </c>
      <c r="B2" s="24"/>
      <c r="C2" s="25"/>
      <c r="D2" s="25"/>
      <c r="I2" s="32"/>
      <c r="J2" s="32"/>
    </row>
    <row r="3" spans="1:11" ht="15.75" x14ac:dyDescent="0.25">
      <c r="A3" s="24"/>
      <c r="B3" s="24"/>
      <c r="C3" s="25"/>
      <c r="D3" s="25"/>
      <c r="K3" s="33"/>
    </row>
    <row r="4" spans="1:11" ht="15.75" x14ac:dyDescent="0.25">
      <c r="A4" s="24" t="s">
        <v>113</v>
      </c>
      <c r="B4" s="25"/>
      <c r="C4" s="25"/>
      <c r="D4" s="25"/>
    </row>
    <row r="5" spans="1:11" x14ac:dyDescent="0.25">
      <c r="A5" s="28"/>
      <c r="B5" s="28"/>
      <c r="C5" s="28"/>
    </row>
    <row r="6" spans="1:11" ht="27.6" customHeight="1" x14ac:dyDescent="0.25">
      <c r="A6" s="29"/>
      <c r="B6" s="88" t="s">
        <v>1</v>
      </c>
      <c r="C6" s="88" t="s">
        <v>119</v>
      </c>
      <c r="D6" s="88" t="s">
        <v>118</v>
      </c>
      <c r="E6" s="88" t="s">
        <v>120</v>
      </c>
      <c r="F6" s="88" t="s">
        <v>114</v>
      </c>
      <c r="G6" s="88"/>
      <c r="H6" s="51"/>
      <c r="I6" s="51"/>
      <c r="J6" s="51"/>
      <c r="K6" s="52"/>
    </row>
    <row r="7" spans="1:11" s="1" customFormat="1" ht="102" customHeight="1" x14ac:dyDescent="0.25">
      <c r="A7" s="27" t="s">
        <v>0</v>
      </c>
      <c r="B7" s="88"/>
      <c r="C7" s="88"/>
      <c r="D7" s="88"/>
      <c r="E7" s="88"/>
      <c r="F7" s="42" t="s">
        <v>116</v>
      </c>
      <c r="G7" s="42" t="s">
        <v>115</v>
      </c>
      <c r="H7" s="42" t="s">
        <v>2</v>
      </c>
      <c r="I7" s="42" t="s">
        <v>3</v>
      </c>
      <c r="J7" s="71" t="s">
        <v>123</v>
      </c>
      <c r="K7" s="42" t="s">
        <v>117</v>
      </c>
    </row>
    <row r="8" spans="1:11" s="1" customFormat="1" ht="38.25" customHeight="1" x14ac:dyDescent="0.25">
      <c r="A8" s="43" t="s">
        <v>4</v>
      </c>
      <c r="B8" s="83"/>
      <c r="C8" s="83"/>
      <c r="D8" s="84"/>
      <c r="E8" s="84"/>
      <c r="F8" s="84"/>
      <c r="G8" s="84"/>
      <c r="H8" s="84"/>
      <c r="I8" s="84"/>
      <c r="J8" s="84"/>
      <c r="K8" s="84"/>
    </row>
    <row r="9" spans="1:11" s="1" customFormat="1" ht="24.75" customHeight="1" x14ac:dyDescent="0.25">
      <c r="A9" s="44" t="s">
        <v>5</v>
      </c>
      <c r="B9" s="85" t="s">
        <v>6</v>
      </c>
      <c r="C9" s="85"/>
      <c r="D9" s="85"/>
      <c r="E9" s="85"/>
      <c r="F9" s="85"/>
      <c r="G9" s="85"/>
      <c r="H9" s="85"/>
      <c r="I9" s="85"/>
      <c r="J9" s="85"/>
      <c r="K9" s="85"/>
    </row>
    <row r="10" spans="1:11" s="1" customFormat="1" ht="15.75" x14ac:dyDescent="0.25">
      <c r="A10" s="45" t="s">
        <v>7</v>
      </c>
      <c r="B10" s="2" t="s">
        <v>8</v>
      </c>
      <c r="C10" s="3">
        <v>1000</v>
      </c>
      <c r="D10" s="35">
        <v>23249.5</v>
      </c>
      <c r="E10" s="35"/>
      <c r="F10" s="35"/>
      <c r="G10" s="3"/>
      <c r="H10" s="4">
        <f>SUM(C10:E10)</f>
        <v>24249.5</v>
      </c>
      <c r="I10" s="5"/>
      <c r="J10" s="5"/>
      <c r="K10" s="53">
        <f>D10+F10+G10</f>
        <v>23249.5</v>
      </c>
    </row>
    <row r="11" spans="1:11" s="1" customFormat="1" ht="15.75" x14ac:dyDescent="0.25">
      <c r="A11" s="45" t="s">
        <v>9</v>
      </c>
      <c r="B11" s="6" t="s">
        <v>10</v>
      </c>
      <c r="C11" s="3">
        <v>4000</v>
      </c>
      <c r="D11" s="35">
        <v>24686.39</v>
      </c>
      <c r="E11" s="35"/>
      <c r="F11" s="35"/>
      <c r="G11" s="3"/>
      <c r="H11" s="4">
        <f>SUM(C11:E11)</f>
        <v>28686.39</v>
      </c>
      <c r="I11" s="5"/>
      <c r="J11" s="5"/>
      <c r="K11" s="53">
        <f t="shared" ref="K11:K13" si="0">D11+F11+G11</f>
        <v>24686.39</v>
      </c>
    </row>
    <row r="12" spans="1:11" s="1" customFormat="1" ht="15.75" x14ac:dyDescent="0.25">
      <c r="A12" s="45" t="s">
        <v>11</v>
      </c>
      <c r="B12" s="6" t="s">
        <v>12</v>
      </c>
      <c r="C12" s="3">
        <v>8200</v>
      </c>
      <c r="D12" s="35"/>
      <c r="E12" s="35"/>
      <c r="F12" s="35"/>
      <c r="G12" s="3"/>
      <c r="H12" s="4">
        <f>SUM(C12:E12)</f>
        <v>8200</v>
      </c>
      <c r="I12" s="5"/>
      <c r="J12" s="5"/>
      <c r="K12" s="53">
        <f t="shared" si="0"/>
        <v>0</v>
      </c>
    </row>
    <row r="13" spans="1:11" s="1" customFormat="1" ht="15.75" x14ac:dyDescent="0.25">
      <c r="A13" s="45" t="s">
        <v>13</v>
      </c>
      <c r="B13" s="6"/>
      <c r="C13" s="3"/>
      <c r="D13" s="3"/>
      <c r="E13" s="35"/>
      <c r="F13" s="35"/>
      <c r="G13" s="3"/>
      <c r="H13" s="4">
        <f>SUM(C13:E13)</f>
        <v>0</v>
      </c>
      <c r="I13" s="5"/>
      <c r="J13" s="5"/>
      <c r="K13" s="53">
        <f t="shared" si="0"/>
        <v>0</v>
      </c>
    </row>
    <row r="14" spans="1:11" s="1" customFormat="1" ht="15.75" x14ac:dyDescent="0.25">
      <c r="B14" s="10" t="s">
        <v>14</v>
      </c>
      <c r="C14" s="11">
        <v>13200</v>
      </c>
      <c r="D14" s="11">
        <v>47935.89</v>
      </c>
      <c r="E14" s="11">
        <f>SUM(E10:E13)</f>
        <v>0</v>
      </c>
      <c r="F14" s="11"/>
      <c r="G14" s="11">
        <v>0</v>
      </c>
      <c r="H14" s="11">
        <f>SUM(H10:H13)</f>
        <v>61135.89</v>
      </c>
      <c r="I14" s="11">
        <f>(I10*H10)+(I11*H11)+(I12*H12)+(I13*H13)</f>
        <v>0</v>
      </c>
      <c r="J14" s="11"/>
      <c r="K14" s="53">
        <f>K10+K11+K12+K13</f>
        <v>47935.89</v>
      </c>
    </row>
    <row r="15" spans="1:11" s="1" customFormat="1" ht="15.75" x14ac:dyDescent="0.25">
      <c r="A15" s="44" t="s">
        <v>15</v>
      </c>
      <c r="B15" s="86" t="s">
        <v>16</v>
      </c>
      <c r="C15" s="86"/>
      <c r="D15" s="86"/>
      <c r="E15" s="86"/>
      <c r="F15" s="86"/>
      <c r="G15" s="86"/>
      <c r="H15" s="86"/>
      <c r="I15" s="86"/>
      <c r="J15" s="86"/>
      <c r="K15" s="86"/>
    </row>
    <row r="16" spans="1:11" s="1" customFormat="1" ht="30" x14ac:dyDescent="0.25">
      <c r="A16" s="45" t="s">
        <v>17</v>
      </c>
      <c r="B16" s="12" t="s">
        <v>18</v>
      </c>
      <c r="C16" s="3">
        <v>5000</v>
      </c>
      <c r="D16" s="35"/>
      <c r="E16" s="35"/>
      <c r="F16" s="35"/>
      <c r="G16" s="3"/>
      <c r="H16" s="4">
        <f t="shared" ref="H16:H21" si="1">SUM(C16:E16)</f>
        <v>5000</v>
      </c>
      <c r="I16" s="5">
        <v>0.65</v>
      </c>
      <c r="J16" s="5"/>
      <c r="K16" s="53">
        <f>D16+F16+G16</f>
        <v>0</v>
      </c>
    </row>
    <row r="17" spans="1:11" s="1" customFormat="1" ht="95.65" customHeight="1" x14ac:dyDescent="0.25">
      <c r="A17" s="45" t="s">
        <v>19</v>
      </c>
      <c r="B17" s="12" t="s">
        <v>20</v>
      </c>
      <c r="C17" s="3">
        <v>35000</v>
      </c>
      <c r="D17" s="35">
        <v>44310.6</v>
      </c>
      <c r="E17" s="35"/>
      <c r="F17" s="35"/>
      <c r="G17" s="3"/>
      <c r="H17" s="4">
        <f t="shared" si="1"/>
        <v>79310.600000000006</v>
      </c>
      <c r="I17" s="5">
        <v>0.65</v>
      </c>
      <c r="J17" s="5"/>
      <c r="K17" s="53">
        <f t="shared" ref="K17:K21" si="2">D17+F17+G17</f>
        <v>44310.6</v>
      </c>
    </row>
    <row r="18" spans="1:11" s="1" customFormat="1" ht="83.65" customHeight="1" x14ac:dyDescent="0.25">
      <c r="A18" s="45" t="s">
        <v>21</v>
      </c>
      <c r="B18" s="12" t="s">
        <v>22</v>
      </c>
      <c r="C18" s="3">
        <v>30000</v>
      </c>
      <c r="D18" s="35"/>
      <c r="E18" s="35"/>
      <c r="F18" s="35"/>
      <c r="G18" s="3"/>
      <c r="H18" s="4">
        <f t="shared" si="1"/>
        <v>30000</v>
      </c>
      <c r="I18" s="5">
        <v>0.6</v>
      </c>
      <c r="J18" s="5"/>
      <c r="K18" s="53">
        <f t="shared" si="2"/>
        <v>0</v>
      </c>
    </row>
    <row r="19" spans="1:11" s="1" customFormat="1" ht="31.5" x14ac:dyDescent="0.25">
      <c r="A19" s="45" t="s">
        <v>23</v>
      </c>
      <c r="B19" s="6" t="s">
        <v>24</v>
      </c>
      <c r="C19" s="3">
        <v>12000</v>
      </c>
      <c r="D19" s="35">
        <v>30903.279999999999</v>
      </c>
      <c r="E19" s="35"/>
      <c r="F19" s="35"/>
      <c r="G19" s="3"/>
      <c r="H19" s="4">
        <f t="shared" si="1"/>
        <v>42903.28</v>
      </c>
      <c r="I19" s="5">
        <v>0.5</v>
      </c>
      <c r="J19" s="5"/>
      <c r="K19" s="53">
        <f t="shared" si="2"/>
        <v>30903.279999999999</v>
      </c>
    </row>
    <row r="20" spans="1:11" s="1" customFormat="1" ht="15.75" x14ac:dyDescent="0.25">
      <c r="A20" s="45" t="s">
        <v>25</v>
      </c>
      <c r="B20" s="6" t="s">
        <v>12</v>
      </c>
      <c r="C20" s="3">
        <v>58300</v>
      </c>
      <c r="D20" s="3"/>
      <c r="E20" s="35"/>
      <c r="F20" s="35"/>
      <c r="G20" s="3"/>
      <c r="H20" s="4">
        <f t="shared" si="1"/>
        <v>58300</v>
      </c>
      <c r="I20" s="5"/>
      <c r="J20" s="5"/>
      <c r="K20" s="53">
        <f t="shared" si="2"/>
        <v>0</v>
      </c>
    </row>
    <row r="21" spans="1:11" s="1" customFormat="1" ht="15.75" x14ac:dyDescent="0.25">
      <c r="A21" s="45" t="s">
        <v>26</v>
      </c>
      <c r="B21" s="6"/>
      <c r="C21" s="3"/>
      <c r="D21" s="3"/>
      <c r="E21" s="35"/>
      <c r="F21" s="35"/>
      <c r="G21" s="3"/>
      <c r="H21" s="4">
        <f t="shared" si="1"/>
        <v>0</v>
      </c>
      <c r="I21" s="5"/>
      <c r="J21" s="5"/>
      <c r="K21" s="53">
        <f t="shared" si="2"/>
        <v>0</v>
      </c>
    </row>
    <row r="22" spans="1:11" s="1" customFormat="1" ht="15.75" x14ac:dyDescent="0.25">
      <c r="B22" s="10" t="s">
        <v>14</v>
      </c>
      <c r="C22" s="13">
        <v>140300</v>
      </c>
      <c r="D22" s="13">
        <v>75213.88</v>
      </c>
      <c r="E22" s="13">
        <f>SUM(E16:E21)</f>
        <v>0</v>
      </c>
      <c r="F22" s="13"/>
      <c r="G22" s="13">
        <v>0</v>
      </c>
      <c r="H22" s="13">
        <f>SUM(H16:H21)</f>
        <v>215513.88</v>
      </c>
      <c r="I22" s="11">
        <f>(I16*H16)+(I17*H17)+(I18*H18)+(I19*H19)+(I20*H20)+(I21*H21)</f>
        <v>94253.530000000013</v>
      </c>
      <c r="J22" s="13"/>
      <c r="K22" s="13">
        <f>SUM(K16:K21)</f>
        <v>75213.88</v>
      </c>
    </row>
    <row r="23" spans="1:11" s="1" customFormat="1" ht="15.75" x14ac:dyDescent="0.25">
      <c r="A23" s="44" t="s">
        <v>27</v>
      </c>
      <c r="B23" s="86" t="s">
        <v>28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1:11" s="1" customFormat="1" ht="60.75" customHeight="1" x14ac:dyDescent="0.25">
      <c r="A24" s="45" t="s">
        <v>29</v>
      </c>
      <c r="B24" s="6" t="s">
        <v>30</v>
      </c>
      <c r="C24" s="3">
        <v>16000</v>
      </c>
      <c r="D24" s="35">
        <v>22901.72</v>
      </c>
      <c r="E24" s="35"/>
      <c r="F24" s="35"/>
      <c r="G24" s="3"/>
      <c r="H24" s="4">
        <f>SUM(C24:E24)</f>
        <v>38901.72</v>
      </c>
      <c r="I24" s="5">
        <v>0.5</v>
      </c>
      <c r="J24" s="5"/>
      <c r="K24" s="53">
        <f>D24+F24+G24</f>
        <v>22901.72</v>
      </c>
    </row>
    <row r="25" spans="1:11" s="1" customFormat="1" ht="68.099999999999994" customHeight="1" x14ac:dyDescent="0.25">
      <c r="A25" s="45" t="s">
        <v>31</v>
      </c>
      <c r="B25" s="6" t="s">
        <v>32</v>
      </c>
      <c r="C25" s="3">
        <v>20000</v>
      </c>
      <c r="D25" s="35">
        <v>22675.610186915856</v>
      </c>
      <c r="E25" s="35"/>
      <c r="F25" s="35"/>
      <c r="G25" s="3"/>
      <c r="H25" s="4">
        <f>SUM(C25:E25)</f>
        <v>42675.610186915859</v>
      </c>
      <c r="I25" s="5">
        <v>0.45</v>
      </c>
      <c r="J25" s="5"/>
      <c r="K25" s="53">
        <f t="shared" ref="K25:K26" si="3">D25+F25+G25</f>
        <v>22675.610186915856</v>
      </c>
    </row>
    <row r="26" spans="1:11" s="1" customFormat="1" ht="62.25" customHeight="1" x14ac:dyDescent="0.25">
      <c r="A26" s="45" t="s">
        <v>33</v>
      </c>
      <c r="B26" s="6" t="s">
        <v>34</v>
      </c>
      <c r="C26" s="3">
        <v>10000</v>
      </c>
      <c r="D26" s="35">
        <v>30947.09</v>
      </c>
      <c r="E26" s="35"/>
      <c r="F26" s="35"/>
      <c r="G26" s="3"/>
      <c r="H26" s="4">
        <f>SUM(C26:E26)</f>
        <v>40947.089999999997</v>
      </c>
      <c r="I26" s="5">
        <v>0.3</v>
      </c>
      <c r="J26" s="5"/>
      <c r="K26" s="53">
        <f t="shared" si="3"/>
        <v>30947.09</v>
      </c>
    </row>
    <row r="27" spans="1:11" s="1" customFormat="1" ht="15.75" x14ac:dyDescent="0.25">
      <c r="A27" s="45" t="s">
        <v>35</v>
      </c>
      <c r="B27" s="6" t="s">
        <v>12</v>
      </c>
      <c r="C27" s="3">
        <v>30700</v>
      </c>
      <c r="D27" s="3"/>
      <c r="E27" s="35"/>
      <c r="F27" s="35"/>
      <c r="G27" s="3"/>
      <c r="H27" s="4">
        <f>SUM(C27:E27)</f>
        <v>30700</v>
      </c>
      <c r="I27" s="5"/>
      <c r="J27" s="5"/>
      <c r="K27" s="5"/>
    </row>
    <row r="28" spans="1:11" s="1" customFormat="1" ht="15.75" x14ac:dyDescent="0.25">
      <c r="B28" s="10" t="s">
        <v>14</v>
      </c>
      <c r="C28" s="13">
        <v>76700</v>
      </c>
      <c r="D28" s="13">
        <v>76524.420186915857</v>
      </c>
      <c r="E28" s="13">
        <f>SUM(E24:E27)</f>
        <v>0</v>
      </c>
      <c r="F28" s="13"/>
      <c r="G28" s="13">
        <v>0</v>
      </c>
      <c r="H28" s="13">
        <f>SUM(H24:H27)</f>
        <v>153224.42018691584</v>
      </c>
      <c r="I28" s="11">
        <f>(I24*H24)+(I25*H25)+(I26*H26)+(I27*H27)</f>
        <v>50939.011584112137</v>
      </c>
      <c r="J28" s="13"/>
      <c r="K28" s="13">
        <f>SUM(K24:K27)</f>
        <v>76524.420186915857</v>
      </c>
    </row>
    <row r="29" spans="1:11" s="1" customFormat="1" ht="15.75" x14ac:dyDescent="0.25">
      <c r="A29" s="14"/>
      <c r="B29" s="54"/>
      <c r="C29" s="55"/>
      <c r="D29" s="55"/>
      <c r="E29" s="56"/>
      <c r="F29" s="56"/>
      <c r="G29" s="55"/>
      <c r="H29" s="55"/>
      <c r="I29" s="55"/>
      <c r="J29" s="55"/>
      <c r="K29" s="57"/>
    </row>
    <row r="30" spans="1:11" s="1" customFormat="1" ht="15.75" x14ac:dyDescent="0.25">
      <c r="A30" s="46" t="s">
        <v>36</v>
      </c>
      <c r="B30" s="87" t="s">
        <v>37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s="1" customFormat="1" ht="15.75" x14ac:dyDescent="0.25">
      <c r="A31" s="44" t="s">
        <v>38</v>
      </c>
      <c r="B31" s="86" t="s">
        <v>39</v>
      </c>
      <c r="C31" s="86"/>
      <c r="D31" s="86"/>
      <c r="E31" s="86"/>
      <c r="F31" s="86"/>
      <c r="G31" s="86"/>
      <c r="H31" s="86"/>
      <c r="I31" s="86"/>
      <c r="J31" s="86"/>
      <c r="K31" s="86"/>
    </row>
    <row r="32" spans="1:11" s="1" customFormat="1" ht="15.75" x14ac:dyDescent="0.25">
      <c r="A32" s="45" t="s">
        <v>40</v>
      </c>
      <c r="B32" s="6" t="s">
        <v>41</v>
      </c>
      <c r="C32" s="3"/>
      <c r="D32" s="3"/>
      <c r="E32" s="35">
        <v>6000</v>
      </c>
      <c r="F32" s="35"/>
      <c r="G32" s="3"/>
      <c r="H32" s="4">
        <f t="shared" ref="H32:H37" si="4">SUM(C32:E32)</f>
        <v>6000</v>
      </c>
      <c r="I32" s="5"/>
      <c r="J32" s="5"/>
      <c r="K32" s="53">
        <f>D32+F32+G32</f>
        <v>0</v>
      </c>
    </row>
    <row r="33" spans="1:11" s="1" customFormat="1" ht="40.5" customHeight="1" x14ac:dyDescent="0.25">
      <c r="A33" s="45" t="s">
        <v>42</v>
      </c>
      <c r="B33" s="6" t="s">
        <v>43</v>
      </c>
      <c r="C33" s="3"/>
      <c r="D33" s="3"/>
      <c r="E33" s="35">
        <v>36000</v>
      </c>
      <c r="F33" s="35">
        <v>0</v>
      </c>
      <c r="G33" s="3">
        <f>20836+34385</f>
        <v>55221</v>
      </c>
      <c r="H33" s="4">
        <f t="shared" si="4"/>
        <v>36000</v>
      </c>
      <c r="I33" s="5">
        <v>0.2</v>
      </c>
      <c r="J33" s="5"/>
      <c r="K33" s="53">
        <f t="shared" ref="K33:K37" si="5">D33+F33+G33</f>
        <v>55221</v>
      </c>
    </row>
    <row r="34" spans="1:11" s="1" customFormat="1" ht="43.35" customHeight="1" x14ac:dyDescent="0.25">
      <c r="A34" s="45" t="s">
        <v>44</v>
      </c>
      <c r="B34" s="6" t="s">
        <v>45</v>
      </c>
      <c r="C34" s="3"/>
      <c r="D34" s="3"/>
      <c r="E34" s="35">
        <v>10000</v>
      </c>
      <c r="F34" s="35"/>
      <c r="G34" s="3"/>
      <c r="H34" s="4">
        <f t="shared" si="4"/>
        <v>10000</v>
      </c>
      <c r="I34" s="5">
        <v>0.5</v>
      </c>
      <c r="J34" s="5"/>
      <c r="K34" s="53">
        <f t="shared" si="5"/>
        <v>0</v>
      </c>
    </row>
    <row r="35" spans="1:11" s="1" customFormat="1" ht="42.75" customHeight="1" x14ac:dyDescent="0.25">
      <c r="A35" s="45" t="s">
        <v>46</v>
      </c>
      <c r="B35" s="6" t="s">
        <v>47</v>
      </c>
      <c r="C35" s="3"/>
      <c r="D35" s="3"/>
      <c r="E35" s="35">
        <v>10000</v>
      </c>
      <c r="F35" s="35"/>
      <c r="G35" s="3"/>
      <c r="H35" s="4">
        <f t="shared" si="4"/>
        <v>10000</v>
      </c>
      <c r="I35" s="5">
        <v>0.5</v>
      </c>
      <c r="J35" s="5"/>
      <c r="K35" s="53">
        <f t="shared" si="5"/>
        <v>0</v>
      </c>
    </row>
    <row r="36" spans="1:11" s="1" customFormat="1" ht="20.65" customHeight="1" x14ac:dyDescent="0.25">
      <c r="A36" s="45" t="s">
        <v>48</v>
      </c>
      <c r="B36" s="41" t="s">
        <v>49</v>
      </c>
      <c r="C36" s="3"/>
      <c r="D36" s="3"/>
      <c r="E36" s="35">
        <v>25000</v>
      </c>
      <c r="F36" s="35"/>
      <c r="G36" s="3"/>
      <c r="H36" s="4">
        <f t="shared" si="4"/>
        <v>25000</v>
      </c>
      <c r="I36" s="5">
        <v>0.5</v>
      </c>
      <c r="J36" s="5"/>
      <c r="K36" s="53">
        <f t="shared" si="5"/>
        <v>0</v>
      </c>
    </row>
    <row r="37" spans="1:11" s="1" customFormat="1" ht="15.75" x14ac:dyDescent="0.25">
      <c r="A37" s="45" t="s">
        <v>50</v>
      </c>
      <c r="B37" s="6" t="s">
        <v>12</v>
      </c>
      <c r="C37" s="3"/>
      <c r="D37" s="3"/>
      <c r="E37" s="35">
        <v>102906.92</v>
      </c>
      <c r="F37" s="35">
        <v>14901.81</v>
      </c>
      <c r="G37" s="3">
        <v>12585.23</v>
      </c>
      <c r="H37" s="4">
        <f t="shared" si="4"/>
        <v>102906.92</v>
      </c>
      <c r="I37" s="5">
        <v>0.2</v>
      </c>
      <c r="J37" s="5"/>
      <c r="K37" s="53">
        <f t="shared" si="5"/>
        <v>27487.040000000001</v>
      </c>
    </row>
    <row r="38" spans="1:11" s="9" customFormat="1" ht="15.75" x14ac:dyDescent="0.25">
      <c r="A38" s="1"/>
      <c r="B38" s="10" t="s">
        <v>14</v>
      </c>
      <c r="C38" s="11">
        <v>0</v>
      </c>
      <c r="D38" s="11">
        <v>0</v>
      </c>
      <c r="E38" s="11">
        <f>SUM(E32:E37)</f>
        <v>189906.91999999998</v>
      </c>
      <c r="F38" s="13">
        <f>SUM(F33:F37)</f>
        <v>14901.81</v>
      </c>
      <c r="G38" s="13">
        <f>SUM(G33:G37)</f>
        <v>67806.23</v>
      </c>
      <c r="H38" s="13">
        <f>SUM(H32:H37)</f>
        <v>189906.91999999998</v>
      </c>
      <c r="I38" s="11">
        <f>(I32*H32)+(I33*H33)+(I34*H34)+(I35*H35)+(I36*H36)+(I37*H37)</f>
        <v>50281.384000000005</v>
      </c>
      <c r="J38" s="11"/>
      <c r="K38" s="11">
        <f>SUM(K32:K37)</f>
        <v>82708.040000000008</v>
      </c>
    </row>
    <row r="39" spans="1:11" s="1" customFormat="1" ht="15.75" x14ac:dyDescent="0.25">
      <c r="A39" s="44" t="s">
        <v>51</v>
      </c>
      <c r="B39" s="86" t="s">
        <v>52</v>
      </c>
      <c r="C39" s="86"/>
      <c r="D39" s="86"/>
      <c r="E39" s="86"/>
      <c r="F39" s="86"/>
      <c r="G39" s="86"/>
      <c r="H39" s="86"/>
      <c r="I39" s="86"/>
      <c r="J39" s="86"/>
      <c r="K39" s="86"/>
    </row>
    <row r="40" spans="1:11" s="1" customFormat="1" ht="65.099999999999994" customHeight="1" x14ac:dyDescent="0.25">
      <c r="A40" s="45" t="s">
        <v>53</v>
      </c>
      <c r="B40" s="12" t="s">
        <v>54</v>
      </c>
      <c r="C40" s="3"/>
      <c r="D40" s="3"/>
      <c r="E40" s="35">
        <v>5000</v>
      </c>
      <c r="F40" s="35"/>
      <c r="G40" s="3"/>
      <c r="H40" s="4">
        <f t="shared" ref="H40:H47" si="6">SUM(C40:E40)</f>
        <v>5000</v>
      </c>
      <c r="I40" s="5"/>
      <c r="J40" s="5"/>
      <c r="K40" s="53">
        <f>D40+F40+G40</f>
        <v>0</v>
      </c>
    </row>
    <row r="41" spans="1:11" s="1" customFormat="1" ht="89.65" customHeight="1" x14ac:dyDescent="0.25">
      <c r="A41" s="45" t="s">
        <v>55</v>
      </c>
      <c r="B41" s="12" t="s">
        <v>56</v>
      </c>
      <c r="C41" s="3"/>
      <c r="D41" s="3"/>
      <c r="E41" s="35">
        <v>30000</v>
      </c>
      <c r="F41" s="58"/>
      <c r="G41" s="3"/>
      <c r="H41" s="4">
        <f t="shared" si="6"/>
        <v>30000</v>
      </c>
      <c r="I41" s="5">
        <v>0.6</v>
      </c>
      <c r="J41" s="5"/>
      <c r="K41" s="53">
        <f t="shared" ref="K41:K47" si="7">D41+F41+G41</f>
        <v>0</v>
      </c>
    </row>
    <row r="42" spans="1:11" s="1" customFormat="1" ht="63" customHeight="1" x14ac:dyDescent="0.25">
      <c r="A42" s="45" t="s">
        <v>57</v>
      </c>
      <c r="B42" s="12" t="s">
        <v>58</v>
      </c>
      <c r="C42" s="3"/>
      <c r="D42" s="3"/>
      <c r="E42" s="35">
        <v>30000</v>
      </c>
      <c r="F42" s="35">
        <v>30172</v>
      </c>
      <c r="G42" s="35">
        <v>12530.43</v>
      </c>
      <c r="H42" s="4">
        <f t="shared" si="6"/>
        <v>30000</v>
      </c>
      <c r="I42" s="5"/>
      <c r="J42" s="5"/>
      <c r="K42" s="53">
        <f t="shared" si="7"/>
        <v>42702.43</v>
      </c>
    </row>
    <row r="43" spans="1:11" s="1" customFormat="1" ht="62.65" customHeight="1" x14ac:dyDescent="0.25">
      <c r="A43" s="45" t="s">
        <v>59</v>
      </c>
      <c r="B43" s="12" t="s">
        <v>60</v>
      </c>
      <c r="C43" s="3"/>
      <c r="D43" s="3"/>
      <c r="E43" s="35">
        <v>16000</v>
      </c>
      <c r="F43" s="35">
        <v>16000</v>
      </c>
      <c r="G43" s="3"/>
      <c r="H43" s="4">
        <f t="shared" si="6"/>
        <v>16000</v>
      </c>
      <c r="I43" s="5"/>
      <c r="J43" s="5"/>
      <c r="K43" s="53">
        <f t="shared" si="7"/>
        <v>16000</v>
      </c>
    </row>
    <row r="44" spans="1:11" s="1" customFormat="1" ht="66" customHeight="1" x14ac:dyDescent="0.25">
      <c r="A44" s="45" t="s">
        <v>61</v>
      </c>
      <c r="B44" s="12" t="s">
        <v>62</v>
      </c>
      <c r="C44" s="3"/>
      <c r="D44" s="3"/>
      <c r="E44" s="35">
        <v>5000</v>
      </c>
      <c r="F44" s="35">
        <v>22000</v>
      </c>
      <c r="G44" s="3"/>
      <c r="H44" s="4">
        <f t="shared" si="6"/>
        <v>5000</v>
      </c>
      <c r="I44" s="5"/>
      <c r="J44" s="5"/>
      <c r="K44" s="53">
        <f t="shared" si="7"/>
        <v>22000</v>
      </c>
    </row>
    <row r="45" spans="1:11" s="1" customFormat="1" ht="44.1" customHeight="1" x14ac:dyDescent="0.25">
      <c r="A45" s="45" t="s">
        <v>63</v>
      </c>
      <c r="B45" s="12" t="s">
        <v>64</v>
      </c>
      <c r="C45" s="3"/>
      <c r="D45" s="3"/>
      <c r="E45" s="35">
        <v>5000</v>
      </c>
      <c r="F45" s="35"/>
      <c r="G45" s="3"/>
      <c r="H45" s="4">
        <f t="shared" si="6"/>
        <v>5000</v>
      </c>
      <c r="I45" s="5"/>
      <c r="J45" s="5"/>
      <c r="K45" s="53">
        <f t="shared" si="7"/>
        <v>0</v>
      </c>
    </row>
    <row r="46" spans="1:11" s="1" customFormat="1" ht="29.25" customHeight="1" x14ac:dyDescent="0.25">
      <c r="A46" s="45" t="s">
        <v>65</v>
      </c>
      <c r="B46" s="12" t="s">
        <v>66</v>
      </c>
      <c r="C46" s="7"/>
      <c r="D46" s="7"/>
      <c r="E46" s="35">
        <v>5000</v>
      </c>
      <c r="F46" s="35"/>
      <c r="G46" s="7"/>
      <c r="H46" s="4">
        <f t="shared" si="6"/>
        <v>5000</v>
      </c>
      <c r="I46" s="8">
        <v>0.5</v>
      </c>
      <c r="J46" s="8"/>
      <c r="K46" s="53">
        <f t="shared" si="7"/>
        <v>0</v>
      </c>
    </row>
    <row r="47" spans="1:11" s="1" customFormat="1" ht="81" customHeight="1" x14ac:dyDescent="0.25">
      <c r="A47" s="45" t="s">
        <v>67</v>
      </c>
      <c r="B47" s="12" t="s">
        <v>68</v>
      </c>
      <c r="C47" s="7"/>
      <c r="D47" s="7"/>
      <c r="E47" s="35">
        <v>50000</v>
      </c>
      <c r="F47" s="35">
        <v>19280.07</v>
      </c>
      <c r="G47" s="7">
        <f>3609.19+8172</f>
        <v>11781.19</v>
      </c>
      <c r="H47" s="4">
        <f t="shared" si="6"/>
        <v>50000</v>
      </c>
      <c r="I47" s="8">
        <v>0.8</v>
      </c>
      <c r="J47" s="8"/>
      <c r="K47" s="53">
        <f t="shared" si="7"/>
        <v>31061.260000000002</v>
      </c>
    </row>
    <row r="48" spans="1:11" s="1" customFormat="1" ht="15.75" x14ac:dyDescent="0.25">
      <c r="B48" s="10" t="s">
        <v>14</v>
      </c>
      <c r="C48" s="13">
        <v>0</v>
      </c>
      <c r="D48" s="13">
        <v>0</v>
      </c>
      <c r="E48" s="13">
        <f>SUM(E40:E47)</f>
        <v>146000</v>
      </c>
      <c r="F48" s="13">
        <f>SUM(F40:F47)</f>
        <v>87452.07</v>
      </c>
      <c r="G48" s="70">
        <f>G40+G41+G42+G43+G44+G45+G46+G47</f>
        <v>24311.620000000003</v>
      </c>
      <c r="H48" s="13">
        <f>SUM(H40:H47)</f>
        <v>146000</v>
      </c>
      <c r="I48" s="11">
        <f>(I40*H40)+(I41*H41)+(I42*H42)+(I43*H43)+(I44*H44)+(I45*H45)+(I46*H46)+(I47*H47)</f>
        <v>60500</v>
      </c>
      <c r="J48" s="13"/>
      <c r="K48" s="13">
        <f>SUM(K40:K47)</f>
        <v>111763.69</v>
      </c>
    </row>
    <row r="49" spans="1:11" s="1" customFormat="1" ht="15.75" customHeight="1" x14ac:dyDescent="0.25">
      <c r="A49" s="15"/>
      <c r="B49" s="59"/>
      <c r="C49" s="60"/>
      <c r="D49" s="60"/>
      <c r="E49" s="61"/>
      <c r="F49" s="61"/>
      <c r="H49" s="60"/>
      <c r="I49" s="60"/>
      <c r="J49" s="60"/>
      <c r="K49" s="62"/>
    </row>
    <row r="50" spans="1:11" s="1" customFormat="1" ht="15.75" x14ac:dyDescent="0.25">
      <c r="A50" s="46" t="s">
        <v>69</v>
      </c>
      <c r="B50" s="87" t="s">
        <v>70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s="1" customFormat="1" ht="15.75" x14ac:dyDescent="0.25">
      <c r="A51" s="44" t="s">
        <v>71</v>
      </c>
      <c r="B51" s="86" t="s">
        <v>72</v>
      </c>
      <c r="C51" s="86"/>
      <c r="D51" s="86"/>
      <c r="E51" s="86"/>
      <c r="F51" s="86"/>
      <c r="G51" s="86"/>
      <c r="H51" s="86"/>
      <c r="I51" s="86"/>
      <c r="J51" s="86"/>
      <c r="K51" s="86"/>
    </row>
    <row r="52" spans="1:11" s="1" customFormat="1" ht="42" customHeight="1" x14ac:dyDescent="0.25">
      <c r="A52" s="45" t="s">
        <v>73</v>
      </c>
      <c r="B52" s="6" t="s">
        <v>74</v>
      </c>
      <c r="C52" s="3"/>
      <c r="D52" s="3"/>
      <c r="E52" s="35">
        <v>7000</v>
      </c>
      <c r="F52" s="35">
        <v>0</v>
      </c>
      <c r="G52" s="3">
        <v>11224.69</v>
      </c>
      <c r="H52" s="4">
        <f>SUM(C52:E52)</f>
        <v>7000</v>
      </c>
      <c r="I52" s="5"/>
      <c r="J52" s="5"/>
      <c r="K52" s="53">
        <f>D52+F52+G52</f>
        <v>11224.69</v>
      </c>
    </row>
    <row r="53" spans="1:11" s="1" customFormat="1" ht="15.75" x14ac:dyDescent="0.25">
      <c r="A53" s="45" t="s">
        <v>75</v>
      </c>
      <c r="B53" s="6" t="s">
        <v>76</v>
      </c>
      <c r="C53" s="3"/>
      <c r="D53" s="3"/>
      <c r="E53" s="35">
        <v>5000</v>
      </c>
      <c r="F53" s="35">
        <v>4243.12</v>
      </c>
      <c r="G53" s="3"/>
      <c r="H53" s="4">
        <f>SUM(C53:E53)</f>
        <v>5000</v>
      </c>
      <c r="I53" s="5"/>
      <c r="J53" s="5"/>
      <c r="K53" s="53">
        <f t="shared" ref="K53:K54" si="8">D53+F53+G53</f>
        <v>4243.12</v>
      </c>
    </row>
    <row r="54" spans="1:11" s="1" customFormat="1" ht="15.75" x14ac:dyDescent="0.25">
      <c r="A54" s="45" t="s">
        <v>77</v>
      </c>
      <c r="B54" s="6" t="s">
        <v>12</v>
      </c>
      <c r="C54" s="3"/>
      <c r="D54" s="3"/>
      <c r="E54" s="35">
        <v>5000</v>
      </c>
      <c r="F54" s="35"/>
      <c r="G54" s="3"/>
      <c r="H54" s="4">
        <f>SUM(C54:E54)</f>
        <v>5000</v>
      </c>
      <c r="I54" s="5">
        <v>0.2</v>
      </c>
      <c r="J54" s="5"/>
      <c r="K54" s="53">
        <f t="shared" si="8"/>
        <v>0</v>
      </c>
    </row>
    <row r="55" spans="1:11" s="1" customFormat="1" ht="21" customHeight="1" x14ac:dyDescent="0.25">
      <c r="B55" s="10" t="s">
        <v>14</v>
      </c>
      <c r="C55" s="11">
        <v>0</v>
      </c>
      <c r="D55" s="11">
        <v>0</v>
      </c>
      <c r="E55" s="11">
        <f>SUM(E52:E54)</f>
        <v>17000</v>
      </c>
      <c r="F55" s="13">
        <f>F52+F53+F54</f>
        <v>4243.12</v>
      </c>
      <c r="G55" s="13">
        <f>SUM(G52:G54)</f>
        <v>11224.69</v>
      </c>
      <c r="H55" s="13">
        <f>SUM(H52:H54)</f>
        <v>17000</v>
      </c>
      <c r="I55" s="11">
        <f>(I52*H52)+(I53*H53)+(I54*H54)</f>
        <v>1000</v>
      </c>
      <c r="J55" s="11"/>
      <c r="K55" s="11">
        <f>K52+K53+K54</f>
        <v>15467.810000000001</v>
      </c>
    </row>
    <row r="56" spans="1:11" s="1" customFormat="1" ht="21" customHeight="1" x14ac:dyDescent="0.25">
      <c r="A56" s="44" t="s">
        <v>78</v>
      </c>
      <c r="B56" s="86">
        <v>0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s="1" customFormat="1" ht="81" customHeight="1" x14ac:dyDescent="0.25">
      <c r="A57" s="45" t="s">
        <v>79</v>
      </c>
      <c r="B57" s="6" t="s">
        <v>80</v>
      </c>
      <c r="C57" s="3"/>
      <c r="D57" s="3"/>
      <c r="E57" s="35">
        <v>15000</v>
      </c>
      <c r="F57" s="35">
        <v>5220</v>
      </c>
      <c r="G57" s="3"/>
      <c r="H57" s="4">
        <f>SUM(C57:E57)</f>
        <v>15000</v>
      </c>
      <c r="I57" s="5">
        <v>1</v>
      </c>
      <c r="J57" s="5"/>
      <c r="K57" s="53">
        <f>D57+F57+G57</f>
        <v>5220</v>
      </c>
    </row>
    <row r="58" spans="1:11" s="1" customFormat="1" ht="21" customHeight="1" x14ac:dyDescent="0.25">
      <c r="A58" s="45" t="s">
        <v>81</v>
      </c>
      <c r="B58" s="6" t="s">
        <v>82</v>
      </c>
      <c r="C58" s="3"/>
      <c r="D58" s="3"/>
      <c r="E58" s="35">
        <v>32000</v>
      </c>
      <c r="G58" s="35">
        <f>21698.08+9658.87</f>
        <v>31356.950000000004</v>
      </c>
      <c r="H58" s="4">
        <f>SUM(C58:E58)</f>
        <v>32000</v>
      </c>
      <c r="I58" s="5">
        <v>1</v>
      </c>
      <c r="J58" s="5"/>
      <c r="K58" s="53" t="e">
        <f>D58+G58+#REF!</f>
        <v>#REF!</v>
      </c>
    </row>
    <row r="59" spans="1:11" s="1" customFormat="1" ht="48" customHeight="1" x14ac:dyDescent="0.25">
      <c r="A59" s="45" t="s">
        <v>83</v>
      </c>
      <c r="B59" s="6" t="s">
        <v>84</v>
      </c>
      <c r="C59" s="3"/>
      <c r="D59" s="3"/>
      <c r="E59" s="35">
        <v>50000</v>
      </c>
      <c r="G59" s="35">
        <v>50698.080000000002</v>
      </c>
      <c r="H59" s="4">
        <f>SUM(C59:E59)</f>
        <v>50000</v>
      </c>
      <c r="I59" s="5">
        <v>0.2</v>
      </c>
      <c r="J59" s="5"/>
      <c r="K59" s="53" t="e">
        <f>D59+G59+#REF!</f>
        <v>#REF!</v>
      </c>
    </row>
    <row r="60" spans="1:11" s="1" customFormat="1" ht="15.75" x14ac:dyDescent="0.25">
      <c r="B60" s="10" t="s">
        <v>14</v>
      </c>
      <c r="C60" s="13">
        <v>0</v>
      </c>
      <c r="D60" s="13">
        <v>0</v>
      </c>
      <c r="E60" s="13">
        <f>SUM(E57:E59)</f>
        <v>97000</v>
      </c>
      <c r="F60" s="13">
        <f>F57</f>
        <v>5220</v>
      </c>
      <c r="G60" s="13">
        <f>SUM(G57:G59)</f>
        <v>82055.03</v>
      </c>
      <c r="H60" s="13">
        <f>SUM(H57:H59)</f>
        <v>97000</v>
      </c>
      <c r="I60" s="11">
        <f>(I57*H57)+(I58*H58)+(I59*H59)</f>
        <v>57000</v>
      </c>
      <c r="J60" s="13"/>
      <c r="K60" s="13" t="e">
        <f>SUM(K57:K59)</f>
        <v>#REF!</v>
      </c>
    </row>
    <row r="61" spans="1:11" s="1" customFormat="1" ht="15.75" customHeight="1" x14ac:dyDescent="0.25">
      <c r="A61" s="15"/>
      <c r="B61" s="59"/>
      <c r="C61" s="60"/>
      <c r="D61" s="60"/>
      <c r="E61" s="61"/>
      <c r="F61" s="61"/>
      <c r="G61" s="60"/>
      <c r="H61" s="60"/>
      <c r="I61" s="60"/>
      <c r="J61" s="60"/>
      <c r="K61" s="62"/>
    </row>
    <row r="62" spans="1:11" s="1" customFormat="1" ht="15.75" x14ac:dyDescent="0.25">
      <c r="A62" s="46" t="s">
        <v>85</v>
      </c>
      <c r="B62" s="87" t="s">
        <v>86</v>
      </c>
      <c r="C62" s="87"/>
      <c r="D62" s="87"/>
      <c r="E62" s="87"/>
      <c r="F62" s="87"/>
      <c r="G62" s="87"/>
      <c r="H62" s="87"/>
      <c r="I62" s="87"/>
      <c r="J62" s="87"/>
      <c r="K62" s="87"/>
    </row>
    <row r="63" spans="1:11" s="1" customFormat="1" ht="15.75" x14ac:dyDescent="0.25">
      <c r="A63" s="44" t="s">
        <v>87</v>
      </c>
      <c r="B63" s="86" t="s">
        <v>88</v>
      </c>
      <c r="C63" s="86"/>
      <c r="D63" s="86"/>
      <c r="E63" s="86"/>
      <c r="F63" s="86"/>
      <c r="G63" s="86"/>
      <c r="H63" s="86"/>
      <c r="I63" s="86"/>
      <c r="J63" s="86"/>
      <c r="K63" s="86"/>
    </row>
    <row r="64" spans="1:11" s="1" customFormat="1" ht="15.75" x14ac:dyDescent="0.25">
      <c r="A64" s="45" t="s">
        <v>89</v>
      </c>
      <c r="B64" s="6" t="s">
        <v>90</v>
      </c>
      <c r="C64" s="3"/>
      <c r="D64" s="3"/>
      <c r="E64" s="35">
        <v>30000</v>
      </c>
      <c r="F64" s="35"/>
      <c r="G64" s="3">
        <v>40000</v>
      </c>
      <c r="H64" s="4">
        <f>SUM(C64:E64)</f>
        <v>30000</v>
      </c>
      <c r="I64" s="5">
        <v>0.5</v>
      </c>
      <c r="J64" s="5"/>
      <c r="K64" s="53">
        <f>F64+G64</f>
        <v>40000</v>
      </c>
    </row>
    <row r="65" spans="1:11" s="1" customFormat="1" ht="32.65" customHeight="1" x14ac:dyDescent="0.25">
      <c r="A65" s="45" t="s">
        <v>91</v>
      </c>
      <c r="B65" s="6" t="s">
        <v>84</v>
      </c>
      <c r="C65" s="3"/>
      <c r="D65" s="3"/>
      <c r="E65" s="35">
        <v>20000</v>
      </c>
      <c r="F65" s="35"/>
      <c r="G65" s="3">
        <v>16131.08</v>
      </c>
      <c r="H65" s="4">
        <f>SUM(C65:E65)</f>
        <v>20000</v>
      </c>
      <c r="I65" s="5">
        <v>0.2</v>
      </c>
      <c r="J65" s="5"/>
      <c r="K65" s="53">
        <f>F65+G65</f>
        <v>16131.08</v>
      </c>
    </row>
    <row r="66" spans="1:11" s="1" customFormat="1" ht="15.75" x14ac:dyDescent="0.25">
      <c r="B66" s="10" t="s">
        <v>14</v>
      </c>
      <c r="C66" s="11">
        <v>0</v>
      </c>
      <c r="D66" s="11">
        <v>0</v>
      </c>
      <c r="E66" s="11">
        <f>SUM(E64:E65)</f>
        <v>50000</v>
      </c>
      <c r="F66" s="13">
        <f>F65+F64</f>
        <v>0</v>
      </c>
      <c r="G66" s="13">
        <f>G65+G64</f>
        <v>56131.08</v>
      </c>
      <c r="H66" s="13">
        <f>SUM(H64:H65)</f>
        <v>50000</v>
      </c>
      <c r="I66" s="11">
        <f>(I64*H64)+(I65*H65)</f>
        <v>19000</v>
      </c>
      <c r="J66" s="11"/>
      <c r="K66" s="11">
        <f>SUM(K64:K65)</f>
        <v>56131.08</v>
      </c>
    </row>
    <row r="67" spans="1:11" s="1" customFormat="1" ht="15.75" x14ac:dyDescent="0.25">
      <c r="A67" s="44" t="s">
        <v>92</v>
      </c>
      <c r="B67" s="90"/>
      <c r="C67" s="86"/>
      <c r="D67" s="86"/>
      <c r="E67" s="86"/>
      <c r="F67" s="86"/>
      <c r="G67" s="86"/>
      <c r="H67" s="86"/>
      <c r="I67" s="86"/>
      <c r="J67" s="86"/>
      <c r="K67" s="86"/>
    </row>
    <row r="68" spans="1:11" s="1" customFormat="1" ht="15.75" x14ac:dyDescent="0.25">
      <c r="A68" s="45" t="s">
        <v>93</v>
      </c>
      <c r="B68" s="6" t="s">
        <v>94</v>
      </c>
      <c r="C68" s="3"/>
      <c r="D68" s="3"/>
      <c r="E68" s="35">
        <v>30000</v>
      </c>
      <c r="F68" s="35"/>
      <c r="G68" s="3">
        <f>2029.34+261.14</f>
        <v>2290.48</v>
      </c>
      <c r="H68" s="4">
        <f>SUM(C68:E68)</f>
        <v>30000</v>
      </c>
      <c r="I68" s="5">
        <v>0.5</v>
      </c>
      <c r="J68" s="5"/>
      <c r="K68" s="5"/>
    </row>
    <row r="69" spans="1:11" s="1" customFormat="1" ht="15.75" x14ac:dyDescent="0.25">
      <c r="A69" s="45" t="s">
        <v>95</v>
      </c>
      <c r="B69" s="6" t="s">
        <v>84</v>
      </c>
      <c r="C69" s="3"/>
      <c r="D69" s="3"/>
      <c r="E69" s="35">
        <v>20000</v>
      </c>
      <c r="F69" s="35"/>
      <c r="G69" s="3"/>
      <c r="H69" s="4">
        <f>SUM(C69:E69)</f>
        <v>20000</v>
      </c>
      <c r="I69" s="5">
        <v>0.2</v>
      </c>
      <c r="J69" s="5"/>
      <c r="K69" s="53">
        <f>G69</f>
        <v>0</v>
      </c>
    </row>
    <row r="70" spans="1:11" s="1" customFormat="1" ht="15.75" x14ac:dyDescent="0.25">
      <c r="B70" s="10" t="s">
        <v>14</v>
      </c>
      <c r="C70" s="13">
        <v>0</v>
      </c>
      <c r="D70" s="13">
        <v>0</v>
      </c>
      <c r="E70" s="13">
        <f>SUM(E68:E69)</f>
        <v>50000</v>
      </c>
      <c r="F70" s="13">
        <f t="shared" ref="F70:G70" si="9">SUM(F68:F69)</f>
        <v>0</v>
      </c>
      <c r="G70" s="13">
        <f t="shared" si="9"/>
        <v>2290.48</v>
      </c>
      <c r="H70" s="13">
        <f>SUM(H68:H69)</f>
        <v>50000</v>
      </c>
      <c r="I70" s="11">
        <f>(I68*H68)+(I69*H69)</f>
        <v>19000</v>
      </c>
      <c r="J70" s="11"/>
      <c r="K70" s="11">
        <f>F70</f>
        <v>0</v>
      </c>
    </row>
    <row r="71" spans="1:11" s="1" customFormat="1" ht="15.75" x14ac:dyDescent="0.25">
      <c r="A71" s="44" t="s">
        <v>96</v>
      </c>
      <c r="B71" s="86" t="s">
        <v>97</v>
      </c>
      <c r="C71" s="86"/>
      <c r="D71" s="86"/>
      <c r="E71" s="86"/>
      <c r="F71" s="86"/>
      <c r="G71" s="86"/>
      <c r="H71" s="86"/>
      <c r="I71" s="86"/>
      <c r="J71" s="86"/>
      <c r="K71" s="86"/>
    </row>
    <row r="72" spans="1:11" s="1" customFormat="1" ht="15.75" x14ac:dyDescent="0.25">
      <c r="A72" s="45" t="s">
        <v>98</v>
      </c>
      <c r="B72" s="6" t="s">
        <v>94</v>
      </c>
      <c r="C72" s="3"/>
      <c r="D72" s="3"/>
      <c r="E72" s="35">
        <v>12500</v>
      </c>
      <c r="F72" s="35"/>
      <c r="G72" s="3"/>
      <c r="H72" s="4">
        <f>SUM(C72:E72)</f>
        <v>12500</v>
      </c>
      <c r="I72" s="5">
        <v>0.5</v>
      </c>
      <c r="J72" s="5"/>
      <c r="K72" s="53">
        <f>D72+F72+G72</f>
        <v>0</v>
      </c>
    </row>
    <row r="73" spans="1:11" s="1" customFormat="1" ht="15.75" x14ac:dyDescent="0.25">
      <c r="A73" s="45" t="s">
        <v>99</v>
      </c>
      <c r="B73" s="6" t="s">
        <v>84</v>
      </c>
      <c r="C73" s="3"/>
      <c r="D73" s="3"/>
      <c r="E73" s="35">
        <v>5000</v>
      </c>
      <c r="F73" s="35"/>
      <c r="G73" s="3"/>
      <c r="H73" s="4">
        <f>SUM(C73:E73)</f>
        <v>5000</v>
      </c>
      <c r="I73" s="5">
        <v>0.2</v>
      </c>
      <c r="J73" s="5"/>
      <c r="K73" s="53">
        <f>D73+F73+G73</f>
        <v>0</v>
      </c>
    </row>
    <row r="74" spans="1:11" s="1" customFormat="1" ht="15.75" x14ac:dyDescent="0.25">
      <c r="B74" s="10" t="s">
        <v>14</v>
      </c>
      <c r="C74" s="13">
        <v>0</v>
      </c>
      <c r="D74" s="13">
        <v>0</v>
      </c>
      <c r="E74" s="13">
        <f>SUM(E72:E73)</f>
        <v>17500</v>
      </c>
      <c r="F74" s="13">
        <f t="shared" ref="F74:G74" si="10">SUM(F72:F73)</f>
        <v>0</v>
      </c>
      <c r="G74" s="13">
        <f t="shared" si="10"/>
        <v>0</v>
      </c>
      <c r="H74" s="13">
        <f>SUM(H72:H73)</f>
        <v>17500</v>
      </c>
      <c r="I74" s="11">
        <f>(I72*H72)+(I73*H73)</f>
        <v>7250</v>
      </c>
      <c r="J74" s="13"/>
      <c r="K74" s="13">
        <f>SUM(K72:K73)</f>
        <v>0</v>
      </c>
    </row>
    <row r="75" spans="1:11" s="1" customFormat="1" ht="15.75" x14ac:dyDescent="0.25">
      <c r="A75" s="44" t="s">
        <v>100</v>
      </c>
      <c r="B75" s="86" t="s">
        <v>101</v>
      </c>
      <c r="C75" s="86"/>
      <c r="D75" s="86"/>
      <c r="E75" s="86"/>
      <c r="F75" s="86"/>
      <c r="G75" s="86"/>
      <c r="H75" s="86"/>
      <c r="I75" s="86"/>
      <c r="J75" s="86"/>
      <c r="K75" s="86"/>
    </row>
    <row r="76" spans="1:11" s="1" customFormat="1" ht="15.75" x14ac:dyDescent="0.25">
      <c r="A76" s="45" t="s">
        <v>102</v>
      </c>
      <c r="B76" s="6" t="s">
        <v>103</v>
      </c>
      <c r="C76" s="3"/>
      <c r="D76" s="3"/>
      <c r="E76" s="35">
        <v>20000</v>
      </c>
      <c r="F76" s="35"/>
      <c r="G76" s="3"/>
      <c r="H76" s="4">
        <f>SUM(C76:E76)</f>
        <v>20000</v>
      </c>
      <c r="I76" s="5">
        <v>0.5</v>
      </c>
      <c r="J76" s="5"/>
      <c r="K76" s="53">
        <f>D76+F76+G76</f>
        <v>0</v>
      </c>
    </row>
    <row r="77" spans="1:11" s="1" customFormat="1" ht="15.75" x14ac:dyDescent="0.25">
      <c r="A77" s="45" t="s">
        <v>104</v>
      </c>
      <c r="B77" s="6" t="s">
        <v>84</v>
      </c>
      <c r="C77" s="3"/>
      <c r="D77" s="3"/>
      <c r="E77" s="35">
        <v>7000</v>
      </c>
      <c r="F77" s="35"/>
      <c r="G77" s="3"/>
      <c r="H77" s="4">
        <f>SUM(C77:E77)</f>
        <v>7000</v>
      </c>
      <c r="I77" s="5">
        <v>0.2</v>
      </c>
      <c r="J77" s="5"/>
      <c r="K77" s="53">
        <f>D77+F77+G77</f>
        <v>0</v>
      </c>
    </row>
    <row r="78" spans="1:11" s="1" customFormat="1" ht="15.75" x14ac:dyDescent="0.25">
      <c r="A78" s="47"/>
      <c r="B78" s="10" t="s">
        <v>14</v>
      </c>
      <c r="C78" s="11">
        <v>0</v>
      </c>
      <c r="D78" s="11">
        <v>0</v>
      </c>
      <c r="E78" s="11">
        <f>SUM(E76:E77)</f>
        <v>27000</v>
      </c>
      <c r="F78" s="11">
        <f t="shared" ref="F78" si="11">SUM(F76:F77)</f>
        <v>0</v>
      </c>
      <c r="G78" s="11">
        <f>SUM(G76:G77)</f>
        <v>0</v>
      </c>
      <c r="H78" s="11">
        <f>SUM(H76:H77)</f>
        <v>27000</v>
      </c>
      <c r="I78" s="11">
        <f>(I76*H76)+(I77*H77)</f>
        <v>11400</v>
      </c>
      <c r="J78" s="11"/>
      <c r="K78" s="11">
        <f>SUM(K76:K77)</f>
        <v>0</v>
      </c>
    </row>
    <row r="79" spans="1:11" s="1" customFormat="1" ht="63.75" customHeight="1" x14ac:dyDescent="0.25">
      <c r="A79" s="46" t="s">
        <v>105</v>
      </c>
      <c r="B79" s="16"/>
      <c r="C79" s="17"/>
      <c r="D79" s="17"/>
      <c r="E79" s="36"/>
      <c r="F79" s="36"/>
      <c r="G79" s="17"/>
      <c r="H79" s="18">
        <f>SUM(C79:E79)</f>
        <v>0</v>
      </c>
      <c r="I79" s="19"/>
      <c r="J79" s="19"/>
      <c r="K79" s="19"/>
    </row>
    <row r="80" spans="1:11" s="1" customFormat="1" ht="69.75" customHeight="1" x14ac:dyDescent="0.25">
      <c r="A80" s="46" t="s">
        <v>106</v>
      </c>
      <c r="B80" s="16"/>
      <c r="C80" s="17">
        <v>94348.1</v>
      </c>
      <c r="D80" s="17">
        <v>52465.95</v>
      </c>
      <c r="E80" s="36">
        <v>28740</v>
      </c>
      <c r="F80" s="36"/>
      <c r="G80" s="17">
        <f>5017.35+82583.67+3071.71+632+272-520.7</f>
        <v>91056.030000000013</v>
      </c>
      <c r="H80" s="18">
        <f>SUM(C80:E80)</f>
        <v>175554.05</v>
      </c>
      <c r="I80" s="19"/>
      <c r="J80" s="19"/>
      <c r="K80" s="53">
        <f>D80+F80+G80</f>
        <v>143521.98000000001</v>
      </c>
    </row>
    <row r="81" spans="1:11" s="1" customFormat="1" ht="57" customHeight="1" x14ac:dyDescent="0.25">
      <c r="A81" s="46" t="s">
        <v>107</v>
      </c>
      <c r="B81" s="16"/>
      <c r="C81" s="17">
        <v>24827.599999999999</v>
      </c>
      <c r="D81" s="17"/>
      <c r="E81" s="36">
        <v>28740</v>
      </c>
      <c r="F81" s="36"/>
      <c r="G81" s="17">
        <f>21904.37+36995.2+22395.38</f>
        <v>81294.95</v>
      </c>
      <c r="H81" s="18">
        <f>SUM(C81:F81)</f>
        <v>53567.6</v>
      </c>
      <c r="I81" s="19"/>
      <c r="J81" s="19"/>
      <c r="K81" s="53">
        <f>D81+F81+G81</f>
        <v>81294.95</v>
      </c>
    </row>
    <row r="82" spans="1:11" s="1" customFormat="1" ht="65.25" customHeight="1" x14ac:dyDescent="0.25">
      <c r="A82" s="48" t="s">
        <v>108</v>
      </c>
      <c r="B82" s="16"/>
      <c r="C82" s="17"/>
      <c r="D82" s="17"/>
      <c r="E82" s="36"/>
      <c r="F82" s="36"/>
      <c r="G82" s="17"/>
      <c r="H82" s="18">
        <f>SUM(C82:E82)</f>
        <v>0</v>
      </c>
      <c r="I82" s="19"/>
      <c r="J82" s="19"/>
      <c r="K82" s="53">
        <f t="shared" ref="K82" si="12">D82+F82+G82</f>
        <v>0</v>
      </c>
    </row>
    <row r="83" spans="1:11" ht="39" customHeight="1" x14ac:dyDescent="0.3">
      <c r="A83" s="49" t="s">
        <v>109</v>
      </c>
      <c r="B83" s="20"/>
      <c r="C83" s="30">
        <v>349375.69999999995</v>
      </c>
      <c r="D83" s="30">
        <v>252140.14018691587</v>
      </c>
      <c r="E83" s="37">
        <f t="shared" ref="E83:H83" si="13">E14+E22+E28+E38+E48+E55+E60+E66+E70+E74+E78+E80+E81+E82</f>
        <v>651886.91999999993</v>
      </c>
      <c r="F83" s="37">
        <f>F14+F22+F28+F38+F48+F55+F60+F66+F70+F74+F78+F80+F81+F82</f>
        <v>111817</v>
      </c>
      <c r="G83" s="30">
        <f>G14+G22+G28+G38+G48+G55+G60+G66+G70+G74+G78+G80+G81+G82</f>
        <v>416170.11000000004</v>
      </c>
      <c r="H83" s="30">
        <f t="shared" si="13"/>
        <v>1253402.760186916</v>
      </c>
      <c r="I83" s="22"/>
      <c r="J83" s="22"/>
      <c r="K83" s="53">
        <f>D83+F83+G83</f>
        <v>780127.25018691598</v>
      </c>
    </row>
    <row r="84" spans="1:11" ht="38.25" customHeight="1" x14ac:dyDescent="0.3">
      <c r="A84" s="50" t="s">
        <v>110</v>
      </c>
      <c r="B84" s="21"/>
      <c r="C84" s="23">
        <v>24456.298999999999</v>
      </c>
      <c r="D84" s="23">
        <v>17649.809813084114</v>
      </c>
      <c r="E84" s="38">
        <f t="shared" ref="E84:H84" si="14">E83*7%</f>
        <v>45632.0844</v>
      </c>
      <c r="F84" s="38">
        <f>F83*7%</f>
        <v>7827.1900000000005</v>
      </c>
      <c r="G84" s="23">
        <f>G83*7%</f>
        <v>29131.907700000007</v>
      </c>
      <c r="H84" s="23">
        <f t="shared" si="14"/>
        <v>87738.193213084131</v>
      </c>
      <c r="I84" s="22">
        <v>414130.88</v>
      </c>
      <c r="J84" s="22"/>
      <c r="K84" s="53">
        <f>D84+F84+G84</f>
        <v>54608.907513084123</v>
      </c>
    </row>
    <row r="85" spans="1:11" ht="42.75" customHeight="1" x14ac:dyDescent="0.3">
      <c r="A85" s="49" t="s">
        <v>111</v>
      </c>
      <c r="B85" s="20"/>
      <c r="C85" s="30">
        <v>373831.99899999995</v>
      </c>
      <c r="D85" s="30">
        <v>269789.95</v>
      </c>
      <c r="E85" s="37">
        <f t="shared" ref="E85:H85" si="15">E83+E84</f>
        <v>697519.00439999998</v>
      </c>
      <c r="F85" s="37">
        <f>F83+F84</f>
        <v>119644.19</v>
      </c>
      <c r="G85" s="30"/>
      <c r="H85" s="30">
        <f t="shared" si="15"/>
        <v>1341140.9534</v>
      </c>
      <c r="I85" s="81"/>
      <c r="J85" s="22"/>
      <c r="K85" s="53">
        <f>F85+G85+D85</f>
        <v>389434.14</v>
      </c>
    </row>
    <row r="86" spans="1:11" ht="52.5" customHeight="1" x14ac:dyDescent="0.3">
      <c r="A86" s="49" t="s">
        <v>112</v>
      </c>
      <c r="B86" s="20"/>
      <c r="C86" s="30">
        <v>373831.99899999995</v>
      </c>
      <c r="D86" s="30">
        <v>269789.95</v>
      </c>
      <c r="E86" s="37">
        <f t="shared" ref="E86:F86" si="16">E85</f>
        <v>697519.00439999998</v>
      </c>
      <c r="F86" s="37">
        <f t="shared" si="16"/>
        <v>119644.19</v>
      </c>
      <c r="G86" s="30">
        <f>G83+G84</f>
        <v>445302.01770000003</v>
      </c>
      <c r="H86" s="26">
        <f>C86+E86</f>
        <v>1071351.0033999998</v>
      </c>
      <c r="I86" s="80"/>
      <c r="J86" s="22"/>
      <c r="K86" s="63">
        <f>D86+F86+G86</f>
        <v>834736.1577000001</v>
      </c>
    </row>
    <row r="87" spans="1:11" s="40" customFormat="1" ht="22.9" customHeight="1" x14ac:dyDescent="0.25">
      <c r="A87" s="67" t="s">
        <v>122</v>
      </c>
      <c r="B87" s="67"/>
      <c r="C87" s="67"/>
      <c r="D87" s="67"/>
      <c r="E87" s="67"/>
      <c r="F87" s="89"/>
      <c r="G87" s="89"/>
      <c r="H87" s="79"/>
      <c r="I87" s="68"/>
      <c r="J87" s="68"/>
      <c r="K87" s="68">
        <f>G86+F86+D86</f>
        <v>834736.1577000001</v>
      </c>
    </row>
    <row r="88" spans="1:11" ht="30" customHeight="1" x14ac:dyDescent="0.3">
      <c r="A88" s="31"/>
      <c r="B88" s="31"/>
      <c r="C88" s="31"/>
      <c r="F88" s="39"/>
      <c r="G88" s="32"/>
      <c r="H88" s="32"/>
      <c r="I88" s="32"/>
      <c r="J88" s="32"/>
    </row>
    <row r="89" spans="1:11" x14ac:dyDescent="0.25">
      <c r="D89" s="32"/>
      <c r="E89" s="39"/>
      <c r="F89" s="39"/>
      <c r="G89" s="32"/>
      <c r="H89" s="32"/>
      <c r="I89" s="32"/>
      <c r="K89" s="82"/>
    </row>
    <row r="90" spans="1:11" s="64" customFormat="1" x14ac:dyDescent="0.25">
      <c r="A90" s="40" t="s">
        <v>121</v>
      </c>
      <c r="E90" s="65"/>
      <c r="F90" s="65"/>
      <c r="G90" s="69"/>
      <c r="H90" s="69"/>
    </row>
    <row r="91" spans="1:11" x14ac:dyDescent="0.25">
      <c r="D91" s="32"/>
      <c r="F91" s="66"/>
      <c r="G91" s="32"/>
      <c r="H91" s="32"/>
      <c r="K91" s="33"/>
    </row>
    <row r="92" spans="1:11" x14ac:dyDescent="0.25">
      <c r="D92" s="32"/>
      <c r="F92" s="66"/>
    </row>
    <row r="93" spans="1:11" x14ac:dyDescent="0.25">
      <c r="C93" s="33"/>
      <c r="F93" s="66"/>
      <c r="G93" s="32"/>
    </row>
    <row r="94" spans="1:11" x14ac:dyDescent="0.25">
      <c r="G94" s="32"/>
      <c r="H94" s="32"/>
    </row>
    <row r="95" spans="1:11" x14ac:dyDescent="0.25">
      <c r="F95" s="39"/>
      <c r="G95" s="32"/>
      <c r="K95" s="32"/>
    </row>
  </sheetData>
  <mergeCells count="21">
    <mergeCell ref="F87:G87"/>
    <mergeCell ref="B31:K31"/>
    <mergeCell ref="B39:K39"/>
    <mergeCell ref="B50:K50"/>
    <mergeCell ref="B51:K51"/>
    <mergeCell ref="B71:K71"/>
    <mergeCell ref="B75:K75"/>
    <mergeCell ref="B56:K56"/>
    <mergeCell ref="B62:K62"/>
    <mergeCell ref="B63:K63"/>
    <mergeCell ref="B67:K67"/>
    <mergeCell ref="F6:G6"/>
    <mergeCell ref="B6:B7"/>
    <mergeCell ref="C6:C7"/>
    <mergeCell ref="D6:D7"/>
    <mergeCell ref="E6:E7"/>
    <mergeCell ref="B8:K8"/>
    <mergeCell ref="B9:K9"/>
    <mergeCell ref="B15:K15"/>
    <mergeCell ref="B23:K23"/>
    <mergeCell ref="B30:K30"/>
  </mergeCells>
  <dataValidations count="3">
    <dataValidation allowBlank="1" showInputMessage="1" showErrorMessage="1" prompt="Insert *text* description of Activity here" sqref="B10 B16 B24 B32 B40 B52 B57 B64 B68 B72 B76" xr:uid="{00000000-0002-0000-0000-000000000000}"/>
    <dataValidation allowBlank="1" showInputMessage="1" showErrorMessage="1" prompt="Insert *text* description of Output here" sqref="B9 B15 B23 B31 B39 B51 B56 B63 B67 B71 B75" xr:uid="{00000000-0002-0000-0000-000001000000}"/>
    <dataValidation allowBlank="1" showInputMessage="1" showErrorMessage="1" prompt="Insert *text* description of Outcome here" sqref="B62:K62 B50:K50 B30:K30 B8:K8" xr:uid="{00000000-0002-0000-0000-000002000000}"/>
  </dataValidations>
  <pageMargins left="0.7" right="0.7" top="0.75" bottom="0.75" header="0.3" footer="0.3"/>
  <pageSetup orientation="portrait" horizontalDpi="1200" verticalDpi="1200" r:id="rId1"/>
  <ignoredErrors>
    <ignoredError sqref="I6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7A6D6-173E-474A-9B10-470C2AEC9E15}">
  <dimension ref="A1:AA40"/>
  <sheetViews>
    <sheetView topLeftCell="A3" workbookViewId="0">
      <selection activeCell="G22" sqref="G22:G29"/>
    </sheetView>
  </sheetViews>
  <sheetFormatPr defaultRowHeight="15" x14ac:dyDescent="0.25"/>
  <cols>
    <col min="1" max="1" width="44.85546875" bestFit="1" customWidth="1"/>
    <col min="2" max="2" width="35" bestFit="1" customWidth="1"/>
    <col min="3" max="3" width="37.7109375" bestFit="1" customWidth="1"/>
    <col min="4" max="4" width="13.85546875" bestFit="1" customWidth="1"/>
    <col min="5" max="5" width="27" bestFit="1" customWidth="1"/>
    <col min="6" max="6" width="27.85546875" bestFit="1" customWidth="1"/>
    <col min="7" max="7" width="13.85546875" bestFit="1" customWidth="1"/>
    <col min="8" max="8" width="18.28515625" bestFit="1" customWidth="1"/>
    <col min="9" max="9" width="16.42578125" bestFit="1" customWidth="1"/>
    <col min="10" max="10" width="16.42578125" customWidth="1"/>
    <col min="11" max="11" width="17.140625" bestFit="1" customWidth="1"/>
    <col min="12" max="12" width="16.140625" bestFit="1" customWidth="1"/>
    <col min="13" max="13" width="21" bestFit="1" customWidth="1"/>
    <col min="14" max="14" width="18.28515625" bestFit="1" customWidth="1"/>
    <col min="15" max="15" width="12.5703125" bestFit="1" customWidth="1"/>
    <col min="16" max="16" width="20.85546875" bestFit="1" customWidth="1"/>
    <col min="17" max="17" width="13.140625" bestFit="1" customWidth="1"/>
    <col min="18" max="18" width="13.28515625" bestFit="1" customWidth="1"/>
    <col min="19" max="27" width="9.85546875" bestFit="1" customWidth="1"/>
  </cols>
  <sheetData>
    <row r="1" spans="1:27" x14ac:dyDescent="0.25">
      <c r="A1" t="s">
        <v>124</v>
      </c>
      <c r="B1" t="s">
        <v>125</v>
      </c>
      <c r="C1" t="s">
        <v>126</v>
      </c>
      <c r="D1" t="s">
        <v>126</v>
      </c>
      <c r="E1" t="s">
        <v>127</v>
      </c>
      <c r="F1" t="s">
        <v>127</v>
      </c>
      <c r="G1" t="s">
        <v>126</v>
      </c>
      <c r="H1" t="s">
        <v>126</v>
      </c>
      <c r="I1" t="s">
        <v>126</v>
      </c>
      <c r="K1" t="s">
        <v>126</v>
      </c>
      <c r="L1" t="s">
        <v>126</v>
      </c>
      <c r="M1" t="s">
        <v>126</v>
      </c>
      <c r="N1" t="s">
        <v>126</v>
      </c>
      <c r="O1" t="s">
        <v>126</v>
      </c>
      <c r="P1" t="s">
        <v>126</v>
      </c>
      <c r="Q1" t="s">
        <v>126</v>
      </c>
      <c r="R1" t="s">
        <v>126</v>
      </c>
      <c r="S1" t="s">
        <v>126</v>
      </c>
      <c r="T1" t="s">
        <v>126</v>
      </c>
      <c r="U1" t="s">
        <v>126</v>
      </c>
      <c r="V1" t="s">
        <v>126</v>
      </c>
      <c r="W1" t="s">
        <v>126</v>
      </c>
      <c r="X1" t="s">
        <v>126</v>
      </c>
      <c r="Y1" t="s">
        <v>126</v>
      </c>
      <c r="Z1" t="s">
        <v>126</v>
      </c>
      <c r="AA1" t="s">
        <v>126</v>
      </c>
    </row>
    <row r="2" spans="1:27" x14ac:dyDescent="0.25">
      <c r="A2" t="s">
        <v>127</v>
      </c>
      <c r="B2" t="s">
        <v>125</v>
      </c>
      <c r="C2" t="s">
        <v>126</v>
      </c>
      <c r="D2" t="s">
        <v>126</v>
      </c>
      <c r="E2" t="s">
        <v>127</v>
      </c>
      <c r="F2" t="s">
        <v>127</v>
      </c>
      <c r="G2" t="s">
        <v>126</v>
      </c>
      <c r="H2" t="s">
        <v>126</v>
      </c>
      <c r="I2" t="s">
        <v>126</v>
      </c>
      <c r="K2" t="s">
        <v>126</v>
      </c>
      <c r="L2" t="s">
        <v>126</v>
      </c>
      <c r="M2" t="s">
        <v>126</v>
      </c>
      <c r="N2" t="s">
        <v>126</v>
      </c>
      <c r="O2" t="s">
        <v>126</v>
      </c>
      <c r="P2" t="s">
        <v>126</v>
      </c>
      <c r="Q2" t="s">
        <v>126</v>
      </c>
      <c r="R2" t="s">
        <v>126</v>
      </c>
      <c r="S2" t="s">
        <v>126</v>
      </c>
      <c r="T2" t="s">
        <v>126</v>
      </c>
      <c r="U2" t="s">
        <v>126</v>
      </c>
      <c r="V2" t="s">
        <v>126</v>
      </c>
      <c r="W2" t="s">
        <v>126</v>
      </c>
      <c r="X2" t="s">
        <v>126</v>
      </c>
      <c r="Y2" t="s">
        <v>126</v>
      </c>
      <c r="Z2" t="s">
        <v>126</v>
      </c>
      <c r="AA2" t="s">
        <v>126</v>
      </c>
    </row>
    <row r="3" spans="1:27" x14ac:dyDescent="0.25">
      <c r="A3" t="s">
        <v>128</v>
      </c>
      <c r="B3" t="s">
        <v>159</v>
      </c>
      <c r="C3" t="s">
        <v>126</v>
      </c>
      <c r="D3" t="s">
        <v>126</v>
      </c>
      <c r="E3" t="s">
        <v>127</v>
      </c>
      <c r="F3" t="s">
        <v>127</v>
      </c>
      <c r="G3" t="s">
        <v>126</v>
      </c>
      <c r="H3" t="s">
        <v>126</v>
      </c>
      <c r="I3" t="s">
        <v>126</v>
      </c>
      <c r="K3" t="s">
        <v>126</v>
      </c>
      <c r="L3" t="s">
        <v>126</v>
      </c>
      <c r="M3" t="s">
        <v>126</v>
      </c>
      <c r="N3" t="s">
        <v>126</v>
      </c>
      <c r="O3" t="s">
        <v>126</v>
      </c>
      <c r="P3" t="s">
        <v>126</v>
      </c>
      <c r="Q3" t="s">
        <v>126</v>
      </c>
      <c r="R3" t="s">
        <v>126</v>
      </c>
      <c r="S3" t="s">
        <v>126</v>
      </c>
      <c r="T3" t="s">
        <v>126</v>
      </c>
      <c r="U3" t="s">
        <v>126</v>
      </c>
      <c r="V3" t="s">
        <v>126</v>
      </c>
      <c r="W3" t="s">
        <v>126</v>
      </c>
      <c r="X3" t="s">
        <v>126</v>
      </c>
      <c r="Y3" t="s">
        <v>126</v>
      </c>
      <c r="Z3" t="s">
        <v>126</v>
      </c>
      <c r="AA3" t="s">
        <v>126</v>
      </c>
    </row>
    <row r="4" spans="1:27" x14ac:dyDescent="0.25">
      <c r="A4" t="s">
        <v>129</v>
      </c>
      <c r="B4" t="s">
        <v>160</v>
      </c>
      <c r="C4" t="s">
        <v>126</v>
      </c>
      <c r="D4" t="s">
        <v>126</v>
      </c>
      <c r="E4" t="s">
        <v>127</v>
      </c>
      <c r="F4" t="s">
        <v>127</v>
      </c>
      <c r="G4" t="s">
        <v>126</v>
      </c>
      <c r="H4" t="s">
        <v>126</v>
      </c>
      <c r="I4" t="s">
        <v>126</v>
      </c>
      <c r="K4" t="s">
        <v>126</v>
      </c>
      <c r="L4" t="s">
        <v>126</v>
      </c>
      <c r="M4" t="s">
        <v>126</v>
      </c>
      <c r="N4" t="s">
        <v>126</v>
      </c>
      <c r="O4" t="s">
        <v>126</v>
      </c>
      <c r="P4" t="s">
        <v>126</v>
      </c>
      <c r="Q4" t="s">
        <v>126</v>
      </c>
      <c r="R4" t="s">
        <v>126</v>
      </c>
      <c r="S4" t="s">
        <v>126</v>
      </c>
      <c r="T4" t="s">
        <v>126</v>
      </c>
      <c r="U4" t="s">
        <v>126</v>
      </c>
      <c r="V4" t="s">
        <v>126</v>
      </c>
      <c r="W4" t="s">
        <v>126</v>
      </c>
      <c r="X4" t="s">
        <v>126</v>
      </c>
      <c r="Y4" t="s">
        <v>126</v>
      </c>
      <c r="Z4" t="s">
        <v>126</v>
      </c>
      <c r="AA4" t="s">
        <v>126</v>
      </c>
    </row>
    <row r="5" spans="1:27" x14ac:dyDescent="0.25">
      <c r="A5" t="s">
        <v>130</v>
      </c>
      <c r="B5" t="s">
        <v>131</v>
      </c>
      <c r="C5" t="s">
        <v>126</v>
      </c>
      <c r="D5" t="s">
        <v>126</v>
      </c>
      <c r="E5" t="s">
        <v>127</v>
      </c>
      <c r="F5" t="s">
        <v>127</v>
      </c>
      <c r="G5" t="s">
        <v>126</v>
      </c>
      <c r="H5" t="s">
        <v>126</v>
      </c>
      <c r="I5" t="s">
        <v>126</v>
      </c>
      <c r="K5" t="s">
        <v>126</v>
      </c>
      <c r="L5" t="s">
        <v>126</v>
      </c>
      <c r="M5" t="s">
        <v>126</v>
      </c>
      <c r="N5" t="s">
        <v>126</v>
      </c>
      <c r="O5" t="s">
        <v>126</v>
      </c>
      <c r="P5" t="s">
        <v>126</v>
      </c>
      <c r="Q5" t="s">
        <v>126</v>
      </c>
      <c r="R5" t="s">
        <v>126</v>
      </c>
      <c r="S5" t="s">
        <v>126</v>
      </c>
      <c r="T5" t="s">
        <v>126</v>
      </c>
      <c r="U5" t="s">
        <v>126</v>
      </c>
      <c r="V5" t="s">
        <v>126</v>
      </c>
      <c r="W5" t="s">
        <v>126</v>
      </c>
      <c r="X5" t="s">
        <v>126</v>
      </c>
      <c r="Y5" t="s">
        <v>126</v>
      </c>
      <c r="Z5" t="s">
        <v>126</v>
      </c>
      <c r="AA5" t="s">
        <v>126</v>
      </c>
    </row>
    <row r="6" spans="1:27" x14ac:dyDescent="0.25">
      <c r="A6" t="s">
        <v>132</v>
      </c>
      <c r="B6" t="s">
        <v>133</v>
      </c>
      <c r="C6" t="s">
        <v>126</v>
      </c>
      <c r="D6" t="s">
        <v>126</v>
      </c>
      <c r="E6" t="s">
        <v>127</v>
      </c>
      <c r="F6" t="s">
        <v>127</v>
      </c>
      <c r="G6" t="s">
        <v>126</v>
      </c>
      <c r="H6" t="s">
        <v>126</v>
      </c>
      <c r="I6" t="s">
        <v>126</v>
      </c>
      <c r="K6" t="s">
        <v>126</v>
      </c>
      <c r="L6" t="s">
        <v>126</v>
      </c>
      <c r="M6" t="s">
        <v>126</v>
      </c>
      <c r="N6" t="s">
        <v>126</v>
      </c>
      <c r="O6" t="s">
        <v>126</v>
      </c>
      <c r="P6" t="s">
        <v>126</v>
      </c>
      <c r="Q6" t="s">
        <v>126</v>
      </c>
      <c r="R6" t="s">
        <v>126</v>
      </c>
      <c r="S6" t="s">
        <v>126</v>
      </c>
      <c r="T6" t="s">
        <v>126</v>
      </c>
      <c r="U6" t="s">
        <v>126</v>
      </c>
      <c r="V6" t="s">
        <v>126</v>
      </c>
      <c r="W6" t="s">
        <v>126</v>
      </c>
      <c r="X6" t="s">
        <v>126</v>
      </c>
      <c r="Y6" t="s">
        <v>126</v>
      </c>
      <c r="Z6" t="s">
        <v>126</v>
      </c>
      <c r="AA6" t="s">
        <v>126</v>
      </c>
    </row>
    <row r="7" spans="1:27" x14ac:dyDescent="0.25">
      <c r="A7" t="s">
        <v>134</v>
      </c>
      <c r="B7" t="s">
        <v>131</v>
      </c>
      <c r="C7" t="s">
        <v>126</v>
      </c>
      <c r="D7" t="s">
        <v>126</v>
      </c>
      <c r="E7" t="s">
        <v>127</v>
      </c>
      <c r="F7" t="s">
        <v>127</v>
      </c>
      <c r="G7" t="s">
        <v>126</v>
      </c>
      <c r="H7" t="s">
        <v>126</v>
      </c>
      <c r="I7" t="s">
        <v>126</v>
      </c>
      <c r="K7" t="s">
        <v>126</v>
      </c>
      <c r="L7" t="s">
        <v>126</v>
      </c>
      <c r="M7" t="s">
        <v>126</v>
      </c>
      <c r="N7" t="s">
        <v>126</v>
      </c>
      <c r="O7" t="s">
        <v>126</v>
      </c>
      <c r="P7" t="s">
        <v>126</v>
      </c>
      <c r="Q7" t="s">
        <v>126</v>
      </c>
      <c r="R7" t="s">
        <v>126</v>
      </c>
      <c r="S7" t="s">
        <v>126</v>
      </c>
      <c r="T7" t="s">
        <v>126</v>
      </c>
      <c r="U7" t="s">
        <v>126</v>
      </c>
      <c r="V7" t="s">
        <v>126</v>
      </c>
      <c r="W7" t="s">
        <v>126</v>
      </c>
      <c r="X7" t="s">
        <v>126</v>
      </c>
      <c r="Y7" t="s">
        <v>126</v>
      </c>
      <c r="Z7" t="s">
        <v>126</v>
      </c>
      <c r="AA7" t="s">
        <v>126</v>
      </c>
    </row>
    <row r="8" spans="1:27" x14ac:dyDescent="0.25">
      <c r="A8" t="s">
        <v>132</v>
      </c>
      <c r="B8" t="s">
        <v>161</v>
      </c>
      <c r="C8" t="s">
        <v>126</v>
      </c>
      <c r="D8" t="s">
        <v>126</v>
      </c>
      <c r="E8" t="s">
        <v>127</v>
      </c>
      <c r="F8" t="s">
        <v>127</v>
      </c>
      <c r="G8" t="s">
        <v>126</v>
      </c>
      <c r="H8" t="s">
        <v>126</v>
      </c>
      <c r="I8" t="s">
        <v>126</v>
      </c>
      <c r="K8" t="s">
        <v>126</v>
      </c>
      <c r="L8" t="s">
        <v>126</v>
      </c>
      <c r="M8" t="s">
        <v>126</v>
      </c>
      <c r="N8" t="s">
        <v>126</v>
      </c>
      <c r="O8" t="s">
        <v>126</v>
      </c>
      <c r="P8" t="s">
        <v>126</v>
      </c>
      <c r="Q8" t="s">
        <v>126</v>
      </c>
      <c r="R8" t="s">
        <v>126</v>
      </c>
      <c r="S8" t="s">
        <v>126</v>
      </c>
      <c r="T8" t="s">
        <v>126</v>
      </c>
      <c r="U8" t="s">
        <v>126</v>
      </c>
      <c r="V8" t="s">
        <v>126</v>
      </c>
      <c r="W8" t="s">
        <v>126</v>
      </c>
      <c r="X8" t="s">
        <v>126</v>
      </c>
      <c r="Y8" t="s">
        <v>126</v>
      </c>
      <c r="Z8" t="s">
        <v>126</v>
      </c>
      <c r="AA8" t="s">
        <v>126</v>
      </c>
    </row>
    <row r="9" spans="1:27" x14ac:dyDescent="0.25">
      <c r="A9" t="s">
        <v>135</v>
      </c>
      <c r="B9" t="s">
        <v>136</v>
      </c>
      <c r="C9" t="s">
        <v>126</v>
      </c>
      <c r="D9" t="s">
        <v>126</v>
      </c>
      <c r="E9" t="s">
        <v>127</v>
      </c>
      <c r="F9" t="s">
        <v>127</v>
      </c>
      <c r="G9" t="s">
        <v>126</v>
      </c>
      <c r="H9" t="s">
        <v>126</v>
      </c>
      <c r="I9" t="s">
        <v>126</v>
      </c>
      <c r="K9" t="s">
        <v>126</v>
      </c>
      <c r="L9" t="s">
        <v>126</v>
      </c>
      <c r="M9" t="s">
        <v>126</v>
      </c>
      <c r="N9" t="s">
        <v>126</v>
      </c>
      <c r="O9" t="s">
        <v>126</v>
      </c>
      <c r="P9" t="s">
        <v>126</v>
      </c>
      <c r="Q9" t="s">
        <v>126</v>
      </c>
      <c r="R9" t="s">
        <v>126</v>
      </c>
      <c r="S9" t="s">
        <v>126</v>
      </c>
      <c r="T9" t="s">
        <v>126</v>
      </c>
      <c r="U9" t="s">
        <v>126</v>
      </c>
      <c r="V9" t="s">
        <v>126</v>
      </c>
      <c r="W9" t="s">
        <v>126</v>
      </c>
      <c r="X9" t="s">
        <v>126</v>
      </c>
      <c r="Y9" t="s">
        <v>126</v>
      </c>
      <c r="Z9" t="s">
        <v>126</v>
      </c>
      <c r="AA9" t="s">
        <v>126</v>
      </c>
    </row>
    <row r="10" spans="1:27" x14ac:dyDescent="0.25">
      <c r="A10" t="s">
        <v>127</v>
      </c>
      <c r="B10" t="s">
        <v>125</v>
      </c>
      <c r="C10" t="s">
        <v>126</v>
      </c>
      <c r="D10" t="s">
        <v>126</v>
      </c>
      <c r="E10" t="s">
        <v>127</v>
      </c>
      <c r="F10" t="s">
        <v>127</v>
      </c>
      <c r="G10" t="s">
        <v>126</v>
      </c>
      <c r="H10" t="s">
        <v>126</v>
      </c>
      <c r="I10" t="s">
        <v>126</v>
      </c>
      <c r="K10" t="s">
        <v>126</v>
      </c>
      <c r="L10" t="s">
        <v>126</v>
      </c>
      <c r="M10" t="s">
        <v>126</v>
      </c>
      <c r="N10" t="s">
        <v>126</v>
      </c>
      <c r="O10" t="s">
        <v>126</v>
      </c>
      <c r="P10" t="s">
        <v>126</v>
      </c>
      <c r="Q10" t="s">
        <v>126</v>
      </c>
      <c r="R10" t="s">
        <v>126</v>
      </c>
      <c r="S10" t="s">
        <v>126</v>
      </c>
      <c r="T10" t="s">
        <v>126</v>
      </c>
      <c r="U10" t="s">
        <v>126</v>
      </c>
      <c r="V10" t="s">
        <v>126</v>
      </c>
      <c r="W10" t="s">
        <v>126</v>
      </c>
      <c r="X10" t="s">
        <v>126</v>
      </c>
      <c r="Y10" t="s">
        <v>126</v>
      </c>
      <c r="Z10" t="s">
        <v>126</v>
      </c>
      <c r="AA10" t="s">
        <v>126</v>
      </c>
    </row>
    <row r="11" spans="1:27" x14ac:dyDescent="0.25">
      <c r="A11" t="s">
        <v>137</v>
      </c>
      <c r="B11" t="s">
        <v>162</v>
      </c>
      <c r="C11" t="s">
        <v>126</v>
      </c>
      <c r="D11" t="s">
        <v>126</v>
      </c>
      <c r="E11" t="s">
        <v>127</v>
      </c>
      <c r="F11" t="s">
        <v>127</v>
      </c>
      <c r="G11" t="s">
        <v>126</v>
      </c>
      <c r="H11" t="s">
        <v>126</v>
      </c>
      <c r="I11" t="s">
        <v>126</v>
      </c>
      <c r="K11" t="s">
        <v>126</v>
      </c>
      <c r="L11" t="s">
        <v>126</v>
      </c>
      <c r="M11" t="s">
        <v>126</v>
      </c>
      <c r="N11" t="s">
        <v>126</v>
      </c>
      <c r="O11" t="s">
        <v>126</v>
      </c>
      <c r="P11" t="s">
        <v>126</v>
      </c>
      <c r="Q11" t="s">
        <v>126</v>
      </c>
      <c r="R11" t="s">
        <v>126</v>
      </c>
      <c r="S11" t="s">
        <v>126</v>
      </c>
      <c r="T11" t="s">
        <v>126</v>
      </c>
      <c r="U11" t="s">
        <v>126</v>
      </c>
      <c r="V11" t="s">
        <v>126</v>
      </c>
      <c r="W11" t="s">
        <v>126</v>
      </c>
      <c r="X11" t="s">
        <v>126</v>
      </c>
      <c r="Y11" t="s">
        <v>126</v>
      </c>
      <c r="Z11" t="s">
        <v>126</v>
      </c>
      <c r="AA11" t="s">
        <v>126</v>
      </c>
    </row>
    <row r="12" spans="1:27" x14ac:dyDescent="0.25">
      <c r="A12" t="s">
        <v>138</v>
      </c>
      <c r="B12" t="s">
        <v>139</v>
      </c>
      <c r="C12" t="s">
        <v>126</v>
      </c>
      <c r="D12" t="s">
        <v>126</v>
      </c>
      <c r="E12" t="s">
        <v>127</v>
      </c>
      <c r="F12" t="s">
        <v>127</v>
      </c>
      <c r="G12" t="s">
        <v>126</v>
      </c>
      <c r="H12" t="s">
        <v>126</v>
      </c>
      <c r="I12" t="s">
        <v>126</v>
      </c>
      <c r="K12" t="s">
        <v>126</v>
      </c>
      <c r="L12" t="s">
        <v>126</v>
      </c>
      <c r="M12" t="s">
        <v>126</v>
      </c>
      <c r="N12" t="s">
        <v>126</v>
      </c>
      <c r="O12" t="s">
        <v>126</v>
      </c>
      <c r="P12" t="s">
        <v>126</v>
      </c>
      <c r="Q12" t="s">
        <v>126</v>
      </c>
      <c r="R12" t="s">
        <v>126</v>
      </c>
      <c r="S12" t="s">
        <v>126</v>
      </c>
      <c r="T12" t="s">
        <v>126</v>
      </c>
      <c r="U12" t="s">
        <v>126</v>
      </c>
      <c r="V12" t="s">
        <v>126</v>
      </c>
      <c r="W12" t="s">
        <v>126</v>
      </c>
      <c r="X12" t="s">
        <v>126</v>
      </c>
      <c r="Y12" t="s">
        <v>126</v>
      </c>
      <c r="Z12" t="s">
        <v>126</v>
      </c>
      <c r="AA12" t="s">
        <v>126</v>
      </c>
    </row>
    <row r="13" spans="1:27" x14ac:dyDescent="0.25">
      <c r="A13" t="s">
        <v>127</v>
      </c>
      <c r="B13" t="s">
        <v>125</v>
      </c>
      <c r="C13" t="s">
        <v>126</v>
      </c>
      <c r="D13" t="s">
        <v>126</v>
      </c>
      <c r="E13" t="s">
        <v>127</v>
      </c>
      <c r="F13" t="s">
        <v>127</v>
      </c>
      <c r="G13" t="s">
        <v>126</v>
      </c>
      <c r="H13" t="s">
        <v>126</v>
      </c>
      <c r="I13" t="s">
        <v>126</v>
      </c>
      <c r="K13" t="s">
        <v>126</v>
      </c>
      <c r="L13" t="s">
        <v>126</v>
      </c>
      <c r="M13" t="s">
        <v>126</v>
      </c>
      <c r="N13" t="s">
        <v>126</v>
      </c>
      <c r="O13" t="s">
        <v>126</v>
      </c>
      <c r="P13" t="s">
        <v>126</v>
      </c>
      <c r="Q13" t="s">
        <v>126</v>
      </c>
      <c r="R13" t="s">
        <v>126</v>
      </c>
      <c r="S13" t="s">
        <v>126</v>
      </c>
      <c r="T13" t="s">
        <v>126</v>
      </c>
      <c r="U13" t="s">
        <v>126</v>
      </c>
      <c r="V13" t="s">
        <v>126</v>
      </c>
      <c r="W13" t="s">
        <v>126</v>
      </c>
      <c r="X13" t="s">
        <v>126</v>
      </c>
      <c r="Y13" t="s">
        <v>126</v>
      </c>
      <c r="Z13" t="s">
        <v>126</v>
      </c>
      <c r="AA13" t="s">
        <v>126</v>
      </c>
    </row>
    <row r="14" spans="1:27" x14ac:dyDescent="0.25">
      <c r="A14" t="s">
        <v>140</v>
      </c>
      <c r="B14" t="s">
        <v>125</v>
      </c>
      <c r="C14" t="s">
        <v>141</v>
      </c>
      <c r="D14" t="s">
        <v>142</v>
      </c>
      <c r="E14" t="s">
        <v>143</v>
      </c>
      <c r="F14" t="s">
        <v>144</v>
      </c>
      <c r="G14" t="s">
        <v>145</v>
      </c>
      <c r="H14" t="s">
        <v>146</v>
      </c>
      <c r="I14" t="s">
        <v>147</v>
      </c>
      <c r="K14" t="s">
        <v>148</v>
      </c>
      <c r="L14" t="s">
        <v>149</v>
      </c>
      <c r="M14" t="s">
        <v>150</v>
      </c>
      <c r="N14" t="s">
        <v>151</v>
      </c>
      <c r="O14" t="s">
        <v>152</v>
      </c>
      <c r="P14" t="s">
        <v>153</v>
      </c>
      <c r="Q14" t="s">
        <v>154</v>
      </c>
      <c r="R14" t="s">
        <v>155</v>
      </c>
      <c r="S14" t="s">
        <v>126</v>
      </c>
      <c r="T14" t="s">
        <v>126</v>
      </c>
      <c r="U14" t="s">
        <v>126</v>
      </c>
      <c r="V14" t="s">
        <v>126</v>
      </c>
      <c r="W14" t="s">
        <v>126</v>
      </c>
      <c r="X14" t="s">
        <v>126</v>
      </c>
      <c r="Y14" t="s">
        <v>126</v>
      </c>
      <c r="Z14" t="s">
        <v>126</v>
      </c>
      <c r="AA14" t="s">
        <v>126</v>
      </c>
    </row>
    <row r="15" spans="1:27" x14ac:dyDescent="0.25">
      <c r="A15" t="s">
        <v>127</v>
      </c>
      <c r="B15" t="s">
        <v>125</v>
      </c>
      <c r="C15" t="s">
        <v>126</v>
      </c>
      <c r="D15" t="s">
        <v>126</v>
      </c>
      <c r="E15" t="s">
        <v>127</v>
      </c>
      <c r="F15" t="s">
        <v>127</v>
      </c>
      <c r="G15" t="s">
        <v>126</v>
      </c>
      <c r="H15" t="s">
        <v>126</v>
      </c>
      <c r="I15" t="s">
        <v>126</v>
      </c>
      <c r="K15" t="s">
        <v>126</v>
      </c>
      <c r="L15" t="s">
        <v>126</v>
      </c>
      <c r="M15" t="s">
        <v>126</v>
      </c>
      <c r="N15" t="s">
        <v>126</v>
      </c>
      <c r="O15" t="s">
        <v>126</v>
      </c>
      <c r="P15" t="s">
        <v>126</v>
      </c>
      <c r="Q15" t="s">
        <v>126</v>
      </c>
      <c r="R15" t="s">
        <v>126</v>
      </c>
      <c r="S15" t="s">
        <v>126</v>
      </c>
      <c r="T15" t="s">
        <v>126</v>
      </c>
      <c r="U15" t="s">
        <v>126</v>
      </c>
      <c r="V15" t="s">
        <v>126</v>
      </c>
      <c r="W15" t="s">
        <v>126</v>
      </c>
      <c r="X15" t="s">
        <v>126</v>
      </c>
      <c r="Y15" t="s">
        <v>126</v>
      </c>
      <c r="Z15" t="s">
        <v>126</v>
      </c>
      <c r="AA15" t="s">
        <v>126</v>
      </c>
    </row>
    <row r="16" spans="1:27" x14ac:dyDescent="0.25">
      <c r="A16" t="s">
        <v>163</v>
      </c>
      <c r="C16" t="s">
        <v>164</v>
      </c>
      <c r="D16" t="s">
        <v>156</v>
      </c>
      <c r="E16" s="72">
        <v>373832.38</v>
      </c>
      <c r="F16" s="72">
        <v>-373832</v>
      </c>
      <c r="G16" s="72">
        <v>269789.96999999997</v>
      </c>
      <c r="H16" s="72">
        <v>3375.91</v>
      </c>
      <c r="I16">
        <v>532.73</v>
      </c>
      <c r="K16" s="72">
        <v>103509.68</v>
      </c>
      <c r="L16" s="72">
        <v>100133.77</v>
      </c>
      <c r="M16" s="73">
        <v>0.72</v>
      </c>
      <c r="N16" s="73">
        <v>0.28000000000000003</v>
      </c>
      <c r="O16" s="73">
        <v>0.72</v>
      </c>
      <c r="P16" s="73">
        <v>0.73</v>
      </c>
      <c r="Q16" t="s">
        <v>165</v>
      </c>
      <c r="R16" t="s">
        <v>166</v>
      </c>
    </row>
    <row r="17" spans="1:18" x14ac:dyDescent="0.25">
      <c r="A17" t="s">
        <v>163</v>
      </c>
      <c r="D17" t="s">
        <v>156</v>
      </c>
      <c r="E17">
        <v>0</v>
      </c>
      <c r="F17" s="72">
        <v>-373832</v>
      </c>
      <c r="G17">
        <v>0</v>
      </c>
      <c r="H17">
        <v>0</v>
      </c>
      <c r="I17">
        <v>0</v>
      </c>
      <c r="K17">
        <v>0</v>
      </c>
      <c r="L17">
        <v>0</v>
      </c>
      <c r="M17" t="s">
        <v>157</v>
      </c>
      <c r="N17" t="s">
        <v>157</v>
      </c>
      <c r="O17" t="s">
        <v>157</v>
      </c>
      <c r="P17" t="s">
        <v>157</v>
      </c>
      <c r="Q17" t="s">
        <v>165</v>
      </c>
      <c r="R17" t="s">
        <v>166</v>
      </c>
    </row>
    <row r="18" spans="1:18" x14ac:dyDescent="0.25">
      <c r="A18" t="s">
        <v>167</v>
      </c>
      <c r="C18" t="s">
        <v>168</v>
      </c>
      <c r="D18" t="s">
        <v>156</v>
      </c>
      <c r="E18" s="72">
        <v>65999.929999999993</v>
      </c>
      <c r="F18">
        <v>0</v>
      </c>
      <c r="G18" s="72">
        <v>63763.54</v>
      </c>
      <c r="H18">
        <v>0</v>
      </c>
      <c r="I18">
        <v>182.59</v>
      </c>
      <c r="K18" s="72">
        <v>2053.8000000000002</v>
      </c>
      <c r="L18" s="72">
        <v>2053.8000000000002</v>
      </c>
      <c r="M18" s="73">
        <v>0.97</v>
      </c>
      <c r="N18" s="73">
        <v>0.03</v>
      </c>
      <c r="O18" s="73">
        <v>0.97</v>
      </c>
      <c r="P18" s="73">
        <v>0.97</v>
      </c>
      <c r="Q18" t="s">
        <v>165</v>
      </c>
      <c r="R18" t="s">
        <v>166</v>
      </c>
    </row>
    <row r="19" spans="1:18" x14ac:dyDescent="0.25">
      <c r="A19" t="s">
        <v>169</v>
      </c>
      <c r="C19" t="s">
        <v>170</v>
      </c>
      <c r="D19" t="s">
        <v>156</v>
      </c>
      <c r="E19" s="72">
        <v>22500.11</v>
      </c>
      <c r="F19">
        <v>0</v>
      </c>
      <c r="G19" s="72">
        <v>22232.73</v>
      </c>
      <c r="H19">
        <v>0</v>
      </c>
      <c r="I19">
        <v>0</v>
      </c>
      <c r="K19">
        <v>267.38</v>
      </c>
      <c r="L19">
        <v>267.38</v>
      </c>
      <c r="M19" s="73">
        <v>0.99</v>
      </c>
      <c r="N19" s="73">
        <v>0.01</v>
      </c>
      <c r="O19" s="73">
        <v>0.99</v>
      </c>
      <c r="P19" s="73">
        <v>0.99</v>
      </c>
      <c r="Q19" t="s">
        <v>165</v>
      </c>
      <c r="R19" t="s">
        <v>166</v>
      </c>
    </row>
    <row r="20" spans="1:18" x14ac:dyDescent="0.25">
      <c r="A20" t="s">
        <v>171</v>
      </c>
      <c r="C20" t="s">
        <v>172</v>
      </c>
      <c r="D20" t="s">
        <v>156</v>
      </c>
      <c r="E20" s="72">
        <v>44999.91</v>
      </c>
      <c r="F20">
        <v>0</v>
      </c>
      <c r="G20" s="72">
        <v>42780.67</v>
      </c>
      <c r="H20">
        <v>0</v>
      </c>
      <c r="I20">
        <v>0</v>
      </c>
      <c r="K20" s="72">
        <v>2219.2399999999998</v>
      </c>
      <c r="L20" s="72">
        <v>2219.2399999999998</v>
      </c>
      <c r="M20" s="73">
        <v>0.95</v>
      </c>
      <c r="N20" s="73">
        <v>0.05</v>
      </c>
      <c r="O20" s="73">
        <v>0.95</v>
      </c>
      <c r="P20" s="73">
        <v>0.95</v>
      </c>
      <c r="Q20" t="s">
        <v>165</v>
      </c>
      <c r="R20" t="s">
        <v>166</v>
      </c>
    </row>
    <row r="21" spans="1:18" x14ac:dyDescent="0.25">
      <c r="A21" t="s">
        <v>173</v>
      </c>
      <c r="C21" t="s">
        <v>174</v>
      </c>
      <c r="D21" t="s">
        <v>156</v>
      </c>
      <c r="E21" s="72">
        <v>29999.94</v>
      </c>
      <c r="F21">
        <v>0</v>
      </c>
      <c r="G21" s="72">
        <v>29918.65</v>
      </c>
      <c r="H21">
        <v>0</v>
      </c>
      <c r="I21">
        <v>0</v>
      </c>
      <c r="K21">
        <v>81.290000000000006</v>
      </c>
      <c r="L21">
        <v>81.290000000000006</v>
      </c>
      <c r="M21" s="73">
        <v>1</v>
      </c>
      <c r="N21" s="73">
        <v>0</v>
      </c>
      <c r="O21" s="73">
        <v>1</v>
      </c>
      <c r="P21" s="73">
        <v>1</v>
      </c>
      <c r="Q21" t="s">
        <v>165</v>
      </c>
      <c r="R21" t="s">
        <v>166</v>
      </c>
    </row>
    <row r="22" spans="1:18" x14ac:dyDescent="0.25">
      <c r="A22" t="s">
        <v>175</v>
      </c>
      <c r="C22" t="s">
        <v>176</v>
      </c>
      <c r="D22" t="s">
        <v>156</v>
      </c>
      <c r="E22" s="72">
        <v>7500.14</v>
      </c>
      <c r="F22">
        <v>0</v>
      </c>
      <c r="G22" s="72">
        <v>16553.150000000001</v>
      </c>
      <c r="H22">
        <v>0</v>
      </c>
      <c r="I22">
        <v>0</v>
      </c>
      <c r="K22" s="72">
        <v>-9053.01</v>
      </c>
      <c r="L22" s="72">
        <v>-9053.01</v>
      </c>
      <c r="M22" s="73">
        <v>2.21</v>
      </c>
      <c r="N22" t="s">
        <v>177</v>
      </c>
      <c r="O22" s="73">
        <v>2.21</v>
      </c>
      <c r="P22" s="73">
        <v>2.21</v>
      </c>
      <c r="Q22" t="s">
        <v>165</v>
      </c>
      <c r="R22" t="s">
        <v>166</v>
      </c>
    </row>
    <row r="23" spans="1:18" x14ac:dyDescent="0.25">
      <c r="A23" t="s">
        <v>178</v>
      </c>
      <c r="C23" t="s">
        <v>179</v>
      </c>
      <c r="D23" t="s">
        <v>156</v>
      </c>
      <c r="E23" s="72">
        <v>8400.07</v>
      </c>
      <c r="F23">
        <v>0</v>
      </c>
      <c r="G23" s="72">
        <v>6156.44</v>
      </c>
      <c r="H23" s="72">
        <v>1857.68</v>
      </c>
      <c r="I23">
        <v>0</v>
      </c>
      <c r="K23" s="72">
        <v>2243.63</v>
      </c>
      <c r="L23">
        <v>385.95</v>
      </c>
      <c r="M23" s="73">
        <v>0.73</v>
      </c>
      <c r="N23" s="73">
        <v>0.27</v>
      </c>
      <c r="O23" s="73">
        <v>0.73</v>
      </c>
      <c r="P23" s="73">
        <v>0.95</v>
      </c>
      <c r="Q23" t="s">
        <v>165</v>
      </c>
      <c r="R23" t="s">
        <v>166</v>
      </c>
    </row>
    <row r="24" spans="1:18" x14ac:dyDescent="0.25">
      <c r="A24" t="s">
        <v>180</v>
      </c>
      <c r="C24" t="s">
        <v>181</v>
      </c>
      <c r="D24" t="s">
        <v>156</v>
      </c>
      <c r="E24" s="72">
        <v>7500.14</v>
      </c>
      <c r="F24">
        <v>0</v>
      </c>
      <c r="G24" s="72">
        <v>5161.04</v>
      </c>
      <c r="H24">
        <v>0</v>
      </c>
      <c r="I24">
        <v>0</v>
      </c>
      <c r="K24" s="72">
        <v>2339.1</v>
      </c>
      <c r="L24" s="72">
        <v>2339.1</v>
      </c>
      <c r="M24" s="73">
        <v>0.69</v>
      </c>
      <c r="N24" s="73">
        <v>0.31</v>
      </c>
      <c r="O24" s="73">
        <v>0.69</v>
      </c>
      <c r="P24" s="73">
        <v>0.69</v>
      </c>
      <c r="Q24" t="s">
        <v>165</v>
      </c>
      <c r="R24" t="s">
        <v>166</v>
      </c>
    </row>
    <row r="25" spans="1:18" x14ac:dyDescent="0.25">
      <c r="A25" t="s">
        <v>182</v>
      </c>
      <c r="C25" t="s">
        <v>183</v>
      </c>
      <c r="D25" t="s">
        <v>156</v>
      </c>
      <c r="E25" s="72">
        <v>11249.9</v>
      </c>
      <c r="F25">
        <v>0</v>
      </c>
      <c r="G25" s="72">
        <v>6054.1</v>
      </c>
      <c r="H25">
        <v>70.38</v>
      </c>
      <c r="I25">
        <v>0</v>
      </c>
      <c r="K25" s="72">
        <v>5195.8</v>
      </c>
      <c r="L25" s="72">
        <v>5125.42</v>
      </c>
      <c r="M25" s="73">
        <v>0.54</v>
      </c>
      <c r="N25" s="73">
        <v>0.46</v>
      </c>
      <c r="O25" s="73">
        <v>0.54</v>
      </c>
      <c r="P25" s="73">
        <v>0.54</v>
      </c>
      <c r="Q25" t="s">
        <v>165</v>
      </c>
      <c r="R25" t="s">
        <v>166</v>
      </c>
    </row>
    <row r="26" spans="1:18" x14ac:dyDescent="0.25">
      <c r="A26" t="s">
        <v>184</v>
      </c>
      <c r="C26" t="s">
        <v>185</v>
      </c>
      <c r="D26" t="s">
        <v>156</v>
      </c>
      <c r="E26" s="72">
        <v>1500.09</v>
      </c>
      <c r="F26">
        <v>0</v>
      </c>
      <c r="G26" s="72">
        <v>3969.27</v>
      </c>
      <c r="H26">
        <v>0</v>
      </c>
      <c r="I26">
        <v>0</v>
      </c>
      <c r="K26" s="72">
        <v>-2469.1799999999998</v>
      </c>
      <c r="L26" s="72">
        <v>-2469.1799999999998</v>
      </c>
      <c r="M26" s="73">
        <v>2.65</v>
      </c>
      <c r="N26" t="s">
        <v>186</v>
      </c>
      <c r="O26" s="73">
        <v>2.65</v>
      </c>
      <c r="P26" s="73">
        <v>2.65</v>
      </c>
      <c r="Q26" t="s">
        <v>165</v>
      </c>
      <c r="R26" t="s">
        <v>166</v>
      </c>
    </row>
    <row r="27" spans="1:18" x14ac:dyDescent="0.25">
      <c r="A27" t="s">
        <v>187</v>
      </c>
      <c r="C27" t="s">
        <v>188</v>
      </c>
      <c r="D27" t="s">
        <v>156</v>
      </c>
      <c r="E27" s="72">
        <v>4499.96</v>
      </c>
      <c r="F27">
        <v>0</v>
      </c>
      <c r="G27" s="72">
        <v>9941.3700000000008</v>
      </c>
      <c r="H27">
        <v>0</v>
      </c>
      <c r="I27">
        <v>315.29000000000002</v>
      </c>
      <c r="K27" s="72">
        <v>-5756.7</v>
      </c>
      <c r="L27" s="72">
        <v>-5756.7</v>
      </c>
      <c r="M27" s="73">
        <v>2.2799999999999998</v>
      </c>
      <c r="N27" t="s">
        <v>189</v>
      </c>
      <c r="O27" s="73">
        <v>2.21</v>
      </c>
      <c r="P27" s="73">
        <v>2.2799999999999998</v>
      </c>
      <c r="Q27" t="s">
        <v>165</v>
      </c>
      <c r="R27" t="s">
        <v>166</v>
      </c>
    </row>
    <row r="28" spans="1:18" x14ac:dyDescent="0.25">
      <c r="A28" t="s">
        <v>190</v>
      </c>
      <c r="C28" t="s">
        <v>191</v>
      </c>
      <c r="D28" t="s">
        <v>156</v>
      </c>
      <c r="E28" s="72">
        <v>4499.96</v>
      </c>
      <c r="F28">
        <v>0</v>
      </c>
      <c r="G28" s="72">
        <v>2693.26</v>
      </c>
      <c r="H28">
        <v>352</v>
      </c>
      <c r="I28">
        <v>0</v>
      </c>
      <c r="K28" s="72">
        <v>1806.7</v>
      </c>
      <c r="L28" s="72">
        <v>1454.7</v>
      </c>
      <c r="M28" s="73">
        <v>0.6</v>
      </c>
      <c r="N28" s="73">
        <v>0.4</v>
      </c>
      <c r="O28" s="73">
        <v>0.6</v>
      </c>
      <c r="P28" s="73">
        <v>0.68</v>
      </c>
      <c r="Q28" t="s">
        <v>165</v>
      </c>
      <c r="R28" t="s">
        <v>166</v>
      </c>
    </row>
    <row r="29" spans="1:18" x14ac:dyDescent="0.25">
      <c r="A29" t="s">
        <v>192</v>
      </c>
      <c r="C29" t="s">
        <v>193</v>
      </c>
      <c r="D29" t="s">
        <v>156</v>
      </c>
      <c r="E29" s="72">
        <v>1725.46</v>
      </c>
      <c r="F29">
        <v>0</v>
      </c>
      <c r="G29" s="72">
        <v>1937.32</v>
      </c>
      <c r="H29">
        <v>0</v>
      </c>
      <c r="I29">
        <v>0</v>
      </c>
      <c r="K29">
        <v>-211.86</v>
      </c>
      <c r="L29">
        <v>-211.86</v>
      </c>
      <c r="M29" s="73">
        <v>1.1200000000000001</v>
      </c>
      <c r="N29" t="s">
        <v>194</v>
      </c>
      <c r="O29" s="73">
        <v>1.1200000000000001</v>
      </c>
      <c r="P29" s="73">
        <v>1.1200000000000001</v>
      </c>
      <c r="Q29" t="s">
        <v>165</v>
      </c>
      <c r="R29" t="s">
        <v>166</v>
      </c>
    </row>
    <row r="30" spans="1:18" s="74" customFormat="1" x14ac:dyDescent="0.25">
      <c r="A30" s="77" t="s">
        <v>195</v>
      </c>
      <c r="C30" s="74" t="s">
        <v>196</v>
      </c>
      <c r="D30" s="74" t="s">
        <v>156</v>
      </c>
      <c r="E30" s="75">
        <v>42000</v>
      </c>
      <c r="F30" s="74">
        <v>0</v>
      </c>
      <c r="G30" s="75">
        <v>8233.2800000000007</v>
      </c>
      <c r="H30" s="74">
        <v>0</v>
      </c>
      <c r="I30" s="74">
        <v>0</v>
      </c>
      <c r="K30" s="75">
        <v>33766.720000000001</v>
      </c>
      <c r="L30" s="75">
        <v>33766.720000000001</v>
      </c>
      <c r="M30" s="76">
        <v>0.2</v>
      </c>
      <c r="N30" s="76">
        <v>0.8</v>
      </c>
      <c r="O30" s="76">
        <v>0.2</v>
      </c>
      <c r="P30" s="76">
        <v>0.2</v>
      </c>
      <c r="Q30" s="74" t="s">
        <v>165</v>
      </c>
      <c r="R30" s="74" t="s">
        <v>166</v>
      </c>
    </row>
    <row r="31" spans="1:18" s="74" customFormat="1" x14ac:dyDescent="0.25">
      <c r="A31" s="77" t="s">
        <v>197</v>
      </c>
      <c r="C31" s="74" t="s">
        <v>198</v>
      </c>
      <c r="D31" s="74" t="s">
        <v>156</v>
      </c>
      <c r="E31" s="75">
        <v>39999.96</v>
      </c>
      <c r="F31" s="74">
        <v>0</v>
      </c>
      <c r="G31" s="75">
        <v>21640.6</v>
      </c>
      <c r="H31" s="74">
        <v>0</v>
      </c>
      <c r="I31" s="74">
        <v>0</v>
      </c>
      <c r="K31" s="75">
        <v>18359.36</v>
      </c>
      <c r="L31" s="75">
        <v>18359.36</v>
      </c>
      <c r="M31" s="76">
        <v>0.54</v>
      </c>
      <c r="N31" s="76">
        <v>0.46</v>
      </c>
      <c r="O31" s="76">
        <v>0.54</v>
      </c>
      <c r="P31" s="76">
        <v>0.54</v>
      </c>
      <c r="Q31" s="74" t="s">
        <v>165</v>
      </c>
      <c r="R31" s="74" t="s">
        <v>166</v>
      </c>
    </row>
    <row r="32" spans="1:18" s="74" customFormat="1" x14ac:dyDescent="0.25">
      <c r="A32" s="77" t="s">
        <v>199</v>
      </c>
      <c r="C32" s="74" t="s">
        <v>200</v>
      </c>
      <c r="D32" s="74" t="s">
        <v>156</v>
      </c>
      <c r="E32" s="75">
        <v>9999.99</v>
      </c>
      <c r="F32" s="74">
        <v>0</v>
      </c>
      <c r="G32" s="74">
        <v>231.72</v>
      </c>
      <c r="H32" s="74">
        <v>0</v>
      </c>
      <c r="I32" s="74">
        <v>0</v>
      </c>
      <c r="K32" s="75">
        <v>9768.27</v>
      </c>
      <c r="L32" s="75">
        <v>9768.27</v>
      </c>
      <c r="M32" s="76">
        <v>0.02</v>
      </c>
      <c r="N32" s="76">
        <v>0.98</v>
      </c>
      <c r="O32" s="76">
        <v>0.02</v>
      </c>
      <c r="P32" s="76">
        <v>0.02</v>
      </c>
      <c r="Q32" s="74" t="s">
        <v>165</v>
      </c>
      <c r="R32" s="74" t="s">
        <v>166</v>
      </c>
    </row>
    <row r="33" spans="1:18" s="74" customFormat="1" x14ac:dyDescent="0.25">
      <c r="A33" s="77" t="s">
        <v>201</v>
      </c>
      <c r="C33" s="74" t="s">
        <v>202</v>
      </c>
      <c r="D33" s="74" t="s">
        <v>156</v>
      </c>
      <c r="E33" s="75">
        <v>19999.98</v>
      </c>
      <c r="F33" s="74">
        <v>0</v>
      </c>
      <c r="G33" s="74">
        <v>0</v>
      </c>
      <c r="H33" s="74">
        <v>0</v>
      </c>
      <c r="I33" s="74">
        <v>0</v>
      </c>
      <c r="K33" s="75">
        <v>19999.98</v>
      </c>
      <c r="L33" s="75">
        <v>19999.98</v>
      </c>
      <c r="M33" s="76">
        <v>0</v>
      </c>
      <c r="N33" s="76">
        <v>1</v>
      </c>
      <c r="O33" s="76">
        <v>0</v>
      </c>
      <c r="P33" s="76">
        <v>0</v>
      </c>
      <c r="Q33" s="74" t="s">
        <v>165</v>
      </c>
      <c r="R33" s="74" t="s">
        <v>166</v>
      </c>
    </row>
    <row r="34" spans="1:18" s="74" customFormat="1" x14ac:dyDescent="0.25">
      <c r="A34" s="77" t="s">
        <v>203</v>
      </c>
      <c r="C34" s="74" t="s">
        <v>204</v>
      </c>
      <c r="D34" s="74" t="s">
        <v>156</v>
      </c>
      <c r="E34" s="75">
        <v>16800.03</v>
      </c>
      <c r="F34" s="74">
        <v>0</v>
      </c>
      <c r="G34" s="75">
        <v>8277.09</v>
      </c>
      <c r="H34" s="74">
        <v>875</v>
      </c>
      <c r="I34" s="74">
        <v>0</v>
      </c>
      <c r="K34" s="75">
        <v>8522.94</v>
      </c>
      <c r="L34" s="75">
        <v>7647.94</v>
      </c>
      <c r="M34" s="76">
        <v>0.49</v>
      </c>
      <c r="N34" s="76">
        <v>0.51</v>
      </c>
      <c r="O34" s="76">
        <v>0.49</v>
      </c>
      <c r="P34" s="76">
        <v>0.54</v>
      </c>
      <c r="Q34" s="74" t="s">
        <v>165</v>
      </c>
      <c r="R34" s="74" t="s">
        <v>166</v>
      </c>
    </row>
    <row r="35" spans="1:18" s="74" customFormat="1" x14ac:dyDescent="0.25">
      <c r="A35" s="77" t="s">
        <v>205</v>
      </c>
      <c r="C35" s="74" t="s">
        <v>206</v>
      </c>
      <c r="D35" s="74" t="s">
        <v>156</v>
      </c>
      <c r="E35" s="75">
        <v>5000.04</v>
      </c>
      <c r="F35" s="74">
        <v>0</v>
      </c>
      <c r="G35" s="74">
        <v>579.5</v>
      </c>
      <c r="H35" s="74">
        <v>0</v>
      </c>
      <c r="I35" s="74">
        <v>0</v>
      </c>
      <c r="K35" s="75">
        <v>4420.54</v>
      </c>
      <c r="L35" s="75">
        <v>4420.54</v>
      </c>
      <c r="M35" s="76">
        <v>0.12</v>
      </c>
      <c r="N35" s="76">
        <v>0.88</v>
      </c>
      <c r="O35" s="76">
        <v>0.12</v>
      </c>
      <c r="P35" s="76">
        <v>0.12</v>
      </c>
      <c r="Q35" s="74" t="s">
        <v>165</v>
      </c>
      <c r="R35" s="74" t="s">
        <v>166</v>
      </c>
    </row>
    <row r="36" spans="1:18" s="74" customFormat="1" x14ac:dyDescent="0.25">
      <c r="A36" s="74" t="s">
        <v>207</v>
      </c>
      <c r="C36" s="74" t="s">
        <v>158</v>
      </c>
      <c r="D36" s="74" t="s">
        <v>156</v>
      </c>
      <c r="E36" s="75">
        <v>24456.52</v>
      </c>
      <c r="F36" s="74">
        <v>0</v>
      </c>
      <c r="G36" s="75">
        <v>17649.849999999999</v>
      </c>
      <c r="H36" s="74">
        <v>220.85</v>
      </c>
      <c r="I36" s="74">
        <v>34.85</v>
      </c>
      <c r="K36" s="75">
        <v>6771.82</v>
      </c>
      <c r="L36" s="75">
        <v>6550.97</v>
      </c>
      <c r="M36" s="76">
        <v>0.72</v>
      </c>
      <c r="N36" s="76">
        <v>0.28000000000000003</v>
      </c>
      <c r="O36" s="76">
        <v>0.72</v>
      </c>
      <c r="P36" s="76">
        <v>0.73</v>
      </c>
      <c r="Q36" s="74" t="s">
        <v>165</v>
      </c>
      <c r="R36" s="74" t="s">
        <v>166</v>
      </c>
    </row>
    <row r="37" spans="1:18" s="74" customFormat="1" x14ac:dyDescent="0.25">
      <c r="A37" s="74" t="s">
        <v>208</v>
      </c>
      <c r="C37" s="74" t="s">
        <v>209</v>
      </c>
      <c r="D37" s="74" t="s">
        <v>156</v>
      </c>
      <c r="E37" s="75">
        <v>5200.25</v>
      </c>
      <c r="F37" s="74">
        <v>0</v>
      </c>
      <c r="G37" s="75">
        <v>2016.39</v>
      </c>
      <c r="H37" s="74">
        <v>0</v>
      </c>
      <c r="I37" s="74">
        <v>0</v>
      </c>
      <c r="K37" s="75">
        <v>3183.86</v>
      </c>
      <c r="L37" s="75">
        <v>3183.86</v>
      </c>
      <c r="M37" s="76">
        <v>0.39</v>
      </c>
      <c r="N37" s="76">
        <v>0.61</v>
      </c>
      <c r="O37" s="76">
        <v>0.39</v>
      </c>
      <c r="P37" s="76">
        <v>0.39</v>
      </c>
      <c r="Q37" s="74" t="s">
        <v>165</v>
      </c>
      <c r="R37" s="74" t="s">
        <v>166</v>
      </c>
    </row>
    <row r="40" spans="1:18" x14ac:dyDescent="0.25">
      <c r="G40" s="72">
        <f>SUM(G18:G21)</f>
        <v>158695.59</v>
      </c>
      <c r="H40" s="78">
        <f>G40/7</f>
        <v>22670.798571428571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75A0C25728D4DBC44B734BF52DF5F" ma:contentTypeVersion="13" ma:contentTypeDescription="Create a new document." ma:contentTypeScope="" ma:versionID="b487fd1c46ce95ee66af92362d7ddf56">
  <xsd:schema xmlns:xsd="http://www.w3.org/2001/XMLSchema" xmlns:xs="http://www.w3.org/2001/XMLSchema" xmlns:p="http://schemas.microsoft.com/office/2006/metadata/properties" xmlns:ns3="d327b1d3-dcb8-41b8-a884-18d15cae653d" xmlns:ns4="b9c69bf5-e2d3-46cf-9855-167c2821e02f" targetNamespace="http://schemas.microsoft.com/office/2006/metadata/properties" ma:root="true" ma:fieldsID="9048b2451c6c87024d08d81b2546f654" ns3:_="" ns4:_="">
    <xsd:import namespace="d327b1d3-dcb8-41b8-a884-18d15cae653d"/>
    <xsd:import namespace="b9c69bf5-e2d3-46cf-9855-167c2821e0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b1d3-dcb8-41b8-a884-18d15cae6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69bf5-e2d3-46cf-9855-167c2821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9862E-F058-4E41-8C58-3890EB6AC44B}">
  <ds:schemaRefs>
    <ds:schemaRef ds:uri="http://purl.org/dc/elements/1.1/"/>
    <ds:schemaRef ds:uri="http://schemas.microsoft.com/office/2006/metadata/properties"/>
    <ds:schemaRef ds:uri="b9c69bf5-e2d3-46cf-9855-167c2821e02f"/>
    <ds:schemaRef ds:uri="d327b1d3-dcb8-41b8-a884-18d15cae653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8B3071-4D95-493A-B34C-612CFCDA3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5EDF5-82FC-4A26-9D26-CA7A51657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b1d3-dcb8-41b8-a884-18d15cae653d"/>
    <ds:schemaRef ds:uri="b9c69bf5-e2d3-46cf-9855-167c2821e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Jean</dc:creator>
  <cp:lastModifiedBy>Tony Kouemo</cp:lastModifiedBy>
  <dcterms:created xsi:type="dcterms:W3CDTF">2020-05-28T14:21:12Z</dcterms:created>
  <dcterms:modified xsi:type="dcterms:W3CDTF">2022-06-13T20:35:30Z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0x0101007C275A0C25728D4DBC44B734BF52DF5F</vt:lpwstr>
  </property>
</Properties>
</file>