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Mbada\OneDrive - United Nations\Desktop\NCE\"/>
    </mc:Choice>
  </mc:AlternateContent>
  <xr:revisionPtr revIDLastSave="0" documentId="13_ncr:1_{8D644C66-A5D5-455F-B37C-232BA1DF28E8}" xr6:coauthVersionLast="44" xr6:coauthVersionMax="44" xr10:uidLastSave="{00000000-0000-0000-0000-000000000000}"/>
  <bookViews>
    <workbookView xWindow="-120" yWindow="-120" windowWidth="29040" windowHeight="15840" xr2:uid="{00000000-000D-0000-FFFF-FFFF00000000}"/>
  </bookViews>
  <sheets>
    <sheet name="1) Budget Tables" sheetId="1" r:id="rId1"/>
    <sheet name="2) By Category" sheetId="5" r:id="rId2"/>
    <sheet name="3) Explanatory Notes" sheetId="3" r:id="rId3"/>
    <sheet name="4) For PBSO Use" sheetId="6" r:id="rId4"/>
    <sheet name="5) For MPTF Use" sheetId="4" r:id="rId5"/>
    <sheet name="Sheet2" sheetId="7" state="hidden" r:id="rId6"/>
  </sheets>
  <externalReferences>
    <externalReference r:id="rId7"/>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15" i="5" l="1"/>
  <c r="I211" i="5"/>
  <c r="I209" i="5"/>
  <c r="I203" i="5"/>
  <c r="I197" i="5"/>
  <c r="I199" i="5"/>
  <c r="E88" i="5"/>
  <c r="I88" i="5" s="1"/>
  <c r="E90" i="5"/>
  <c r="I90" i="5" s="1"/>
  <c r="E113" i="5"/>
  <c r="I77" i="5"/>
  <c r="I78" i="5"/>
  <c r="I214" i="5"/>
  <c r="I213" i="5"/>
  <c r="I212" i="5"/>
  <c r="I210" i="5"/>
  <c r="I202" i="5"/>
  <c r="I201" i="5"/>
  <c r="I200" i="5"/>
  <c r="I198" i="5"/>
  <c r="I123" i="5"/>
  <c r="I120" i="5"/>
  <c r="I112" i="5"/>
  <c r="I109" i="5"/>
  <c r="I89" i="5"/>
  <c r="I86" i="5"/>
  <c r="I19" i="5"/>
  <c r="D25" i="5"/>
  <c r="I113" i="5" l="1"/>
  <c r="E111" i="5"/>
  <c r="I111" i="5" s="1"/>
  <c r="E216" i="5"/>
  <c r="I216" i="5" s="1"/>
  <c r="E124" i="5"/>
  <c r="I124" i="5" s="1"/>
  <c r="E23" i="5"/>
  <c r="I23" i="5" s="1"/>
  <c r="E34" i="5"/>
  <c r="I34" i="5" s="1"/>
  <c r="E33" i="5"/>
  <c r="I33" i="5" s="1"/>
  <c r="E32" i="5"/>
  <c r="I32" i="5" s="1"/>
  <c r="E30" i="5"/>
  <c r="I30" i="5" s="1"/>
  <c r="E22" i="5"/>
  <c r="I22" i="5" s="1"/>
  <c r="E21" i="5"/>
  <c r="I21" i="5" s="1"/>
  <c r="E36" i="5" l="1"/>
  <c r="I36" i="5" s="1"/>
  <c r="E25" i="5" l="1"/>
  <c r="I25" i="5" s="1"/>
  <c r="E115" i="5"/>
  <c r="I115" i="5" s="1"/>
  <c r="E122" i="5"/>
  <c r="E126" i="5" l="1"/>
  <c r="I126" i="5" s="1"/>
  <c r="I122" i="5"/>
  <c r="E79" i="5"/>
  <c r="E68" i="5"/>
  <c r="E70" i="5" s="1"/>
  <c r="E81" i="5" l="1"/>
  <c r="I81" i="5" s="1"/>
  <c r="I79" i="5"/>
  <c r="E204" i="5"/>
  <c r="I204" i="5" s="1"/>
  <c r="C70" i="1" l="1"/>
  <c r="I24" i="1" l="1"/>
  <c r="I86" i="1" l="1"/>
  <c r="E84" i="5" s="1"/>
  <c r="I27" i="1"/>
  <c r="I34" i="1" s="1"/>
  <c r="E28" i="5" s="1"/>
  <c r="I66" i="1"/>
  <c r="E62" i="5" s="1"/>
  <c r="I76" i="1"/>
  <c r="E73" i="5" s="1"/>
  <c r="I118" i="1"/>
  <c r="E118" i="5" s="1"/>
  <c r="I108" i="1"/>
  <c r="E107" i="5" s="1"/>
  <c r="C103" i="1" l="1"/>
  <c r="C79" i="1"/>
  <c r="C78" i="1"/>
  <c r="C111" i="1" l="1"/>
  <c r="C80" i="1"/>
  <c r="C71" i="1"/>
  <c r="C110" i="1"/>
  <c r="C102" i="1"/>
  <c r="C101" i="1"/>
  <c r="C100" i="1"/>
  <c r="C69" i="1"/>
  <c r="C68" i="1"/>
  <c r="C60" i="1"/>
  <c r="C59" i="1"/>
  <c r="C58" i="1"/>
  <c r="C29" i="1"/>
  <c r="C27" i="1"/>
  <c r="C26" i="1"/>
  <c r="C25" i="1"/>
  <c r="C19" i="1"/>
  <c r="C18" i="1"/>
  <c r="C17" i="1"/>
  <c r="C16" i="1"/>
  <c r="G173" i="1" l="1"/>
  <c r="G174" i="1"/>
  <c r="G175" i="1"/>
  <c r="G176" i="1"/>
  <c r="G177" i="1"/>
  <c r="G178" i="1"/>
  <c r="G179" i="1"/>
  <c r="G172" i="1"/>
  <c r="G163" i="1"/>
  <c r="G164" i="1"/>
  <c r="G165" i="1"/>
  <c r="G166" i="1"/>
  <c r="G167" i="1"/>
  <c r="G168" i="1"/>
  <c r="G169" i="1"/>
  <c r="G162" i="1"/>
  <c r="G153" i="1"/>
  <c r="G154" i="1"/>
  <c r="G155" i="1"/>
  <c r="G156" i="1"/>
  <c r="G157" i="1"/>
  <c r="G158" i="1"/>
  <c r="G159" i="1"/>
  <c r="G152" i="1"/>
  <c r="G143" i="1"/>
  <c r="G144" i="1"/>
  <c r="G145" i="1"/>
  <c r="G146" i="1"/>
  <c r="G147" i="1"/>
  <c r="G148" i="1"/>
  <c r="G149" i="1"/>
  <c r="G142" i="1"/>
  <c r="G131" i="1"/>
  <c r="G132" i="1"/>
  <c r="G133" i="1"/>
  <c r="G134" i="1"/>
  <c r="G135" i="1"/>
  <c r="G136" i="1"/>
  <c r="G137" i="1"/>
  <c r="G130" i="1"/>
  <c r="G121" i="1"/>
  <c r="G122" i="1"/>
  <c r="G123" i="1"/>
  <c r="G124" i="1"/>
  <c r="G125" i="1"/>
  <c r="G126" i="1"/>
  <c r="G127" i="1"/>
  <c r="G120" i="1"/>
  <c r="G112" i="1"/>
  <c r="G113" i="1"/>
  <c r="G114" i="1"/>
  <c r="G115" i="1"/>
  <c r="G116" i="1"/>
  <c r="G117" i="1"/>
  <c r="G104" i="1"/>
  <c r="G105" i="1"/>
  <c r="G106" i="1"/>
  <c r="G107" i="1"/>
  <c r="G89" i="1"/>
  <c r="G90" i="1"/>
  <c r="G91" i="1"/>
  <c r="G92" i="1"/>
  <c r="G93" i="1"/>
  <c r="G94" i="1"/>
  <c r="G95" i="1"/>
  <c r="G88" i="1"/>
  <c r="G81" i="1"/>
  <c r="G82" i="1"/>
  <c r="G83" i="1"/>
  <c r="G84" i="1"/>
  <c r="G85" i="1"/>
  <c r="G72" i="1"/>
  <c r="G73" i="1"/>
  <c r="G74" i="1"/>
  <c r="G75" i="1"/>
  <c r="G61" i="1"/>
  <c r="G62" i="1"/>
  <c r="G63" i="1"/>
  <c r="G64" i="1"/>
  <c r="G65" i="1"/>
  <c r="G47" i="1"/>
  <c r="G48" i="1"/>
  <c r="G49" i="1"/>
  <c r="G50" i="1"/>
  <c r="G51" i="1"/>
  <c r="G52" i="1"/>
  <c r="G53" i="1"/>
  <c r="G46" i="1"/>
  <c r="G37" i="1"/>
  <c r="G38" i="1"/>
  <c r="G39" i="1"/>
  <c r="G40" i="1"/>
  <c r="G41" i="1"/>
  <c r="G42" i="1"/>
  <c r="G43" i="1"/>
  <c r="G36" i="1"/>
  <c r="G30" i="1"/>
  <c r="G31" i="1"/>
  <c r="G32" i="1"/>
  <c r="G33" i="1"/>
  <c r="G20" i="1"/>
  <c r="G21" i="1"/>
  <c r="G22" i="1"/>
  <c r="G23" i="1"/>
  <c r="H108" i="1" l="1"/>
  <c r="H118" i="1"/>
  <c r="C21" i="4"/>
  <c r="C7" i="4" l="1"/>
  <c r="E208" i="5"/>
  <c r="D160" i="1" l="1"/>
  <c r="E160" i="1"/>
  <c r="E14" i="5"/>
  <c r="E205" i="1"/>
  <c r="F205" i="1"/>
  <c r="D205" i="1"/>
  <c r="E197" i="1"/>
  <c r="F197" i="1"/>
  <c r="D197" i="1"/>
  <c r="G204" i="5"/>
  <c r="F204" i="5"/>
  <c r="E187" i="1"/>
  <c r="F196" i="5" s="1"/>
  <c r="F187" i="1"/>
  <c r="G196" i="5" s="1"/>
  <c r="H44" i="1" l="1"/>
  <c r="G138" i="1"/>
  <c r="G96" i="1"/>
  <c r="G128" i="1"/>
  <c r="G160" i="1"/>
  <c r="H180" i="1"/>
  <c r="G54" i="1"/>
  <c r="H170" i="1"/>
  <c r="G150" i="1"/>
  <c r="G170" i="1"/>
  <c r="H96" i="1"/>
  <c r="H128" i="1"/>
  <c r="H54" i="1"/>
  <c r="H138" i="1"/>
  <c r="H150" i="1"/>
  <c r="H160" i="1"/>
  <c r="G180" i="1"/>
  <c r="G44" i="1"/>
  <c r="F215" i="5"/>
  <c r="D14" i="4" s="1"/>
  <c r="G215" i="5"/>
  <c r="E14" i="4" s="1"/>
  <c r="F214" i="5"/>
  <c r="G214" i="5"/>
  <c r="E13" i="4" s="1"/>
  <c r="F213" i="5"/>
  <c r="D12" i="4" s="1"/>
  <c r="G213" i="5"/>
  <c r="E12" i="4" s="1"/>
  <c r="F212" i="5"/>
  <c r="D11" i="4" s="1"/>
  <c r="G212" i="5"/>
  <c r="E11" i="4" s="1"/>
  <c r="F211" i="5"/>
  <c r="D10" i="4" s="1"/>
  <c r="G211" i="5"/>
  <c r="E10" i="4" s="1"/>
  <c r="F210" i="5"/>
  <c r="D9" i="4" s="1"/>
  <c r="G210" i="5"/>
  <c r="E9" i="4" s="1"/>
  <c r="F209" i="5"/>
  <c r="D8" i="4" s="1"/>
  <c r="G209" i="5"/>
  <c r="E8" i="4" s="1"/>
  <c r="G14" i="5"/>
  <c r="F14" i="5"/>
  <c r="H164" i="5"/>
  <c r="H165" i="5"/>
  <c r="H166" i="5"/>
  <c r="H167" i="5"/>
  <c r="H168" i="5"/>
  <c r="H169" i="5"/>
  <c r="H170" i="5"/>
  <c r="E171" i="5"/>
  <c r="F171" i="5"/>
  <c r="G171" i="5"/>
  <c r="H175" i="5"/>
  <c r="H176" i="5"/>
  <c r="H177" i="5"/>
  <c r="H178" i="5"/>
  <c r="H179" i="5"/>
  <c r="H180" i="5"/>
  <c r="H181" i="5"/>
  <c r="E182" i="5"/>
  <c r="F182" i="5"/>
  <c r="G182" i="5"/>
  <c r="H186" i="5"/>
  <c r="H187" i="5"/>
  <c r="H188" i="5"/>
  <c r="H189" i="5"/>
  <c r="H190" i="5"/>
  <c r="H191" i="5"/>
  <c r="H192" i="5"/>
  <c r="E193" i="5"/>
  <c r="F193" i="5"/>
  <c r="G193" i="5"/>
  <c r="G160" i="5"/>
  <c r="F160" i="5"/>
  <c r="E160" i="5"/>
  <c r="H159" i="5"/>
  <c r="H158" i="5"/>
  <c r="H157" i="5"/>
  <c r="H156" i="5"/>
  <c r="H155" i="5"/>
  <c r="H154" i="5"/>
  <c r="H153" i="5"/>
  <c r="H119" i="5"/>
  <c r="H121" i="5"/>
  <c r="H125" i="5"/>
  <c r="F126" i="5"/>
  <c r="G126" i="5"/>
  <c r="H130" i="5"/>
  <c r="H131" i="5"/>
  <c r="H132" i="5"/>
  <c r="H133" i="5"/>
  <c r="H134" i="5"/>
  <c r="H135" i="5"/>
  <c r="H136" i="5"/>
  <c r="E137" i="5"/>
  <c r="F137" i="5"/>
  <c r="G137" i="5"/>
  <c r="H141" i="5"/>
  <c r="H142" i="5"/>
  <c r="H143" i="5"/>
  <c r="H144" i="5"/>
  <c r="H145" i="5"/>
  <c r="H146" i="5"/>
  <c r="H147" i="5"/>
  <c r="E148" i="5"/>
  <c r="F148" i="5"/>
  <c r="G148" i="5"/>
  <c r="G115" i="5"/>
  <c r="F115" i="5"/>
  <c r="H114" i="5"/>
  <c r="H110" i="5"/>
  <c r="H108" i="5"/>
  <c r="H74" i="5"/>
  <c r="H76" i="5"/>
  <c r="H80" i="5"/>
  <c r="F81" i="5"/>
  <c r="G81" i="5"/>
  <c r="H85" i="5"/>
  <c r="H87" i="5"/>
  <c r="H91" i="5"/>
  <c r="F92" i="5"/>
  <c r="G92" i="5"/>
  <c r="H96" i="5"/>
  <c r="H97" i="5"/>
  <c r="H98" i="5"/>
  <c r="H99" i="5"/>
  <c r="H100" i="5"/>
  <c r="H101" i="5"/>
  <c r="H102" i="5"/>
  <c r="E103" i="5"/>
  <c r="F103" i="5"/>
  <c r="G103" i="5"/>
  <c r="H63" i="5"/>
  <c r="H65" i="5"/>
  <c r="H66" i="5"/>
  <c r="H69" i="5"/>
  <c r="F70" i="5"/>
  <c r="G70" i="5"/>
  <c r="H29" i="5"/>
  <c r="H31" i="5"/>
  <c r="H35" i="5"/>
  <c r="F36" i="5"/>
  <c r="G36" i="5"/>
  <c r="H40" i="5"/>
  <c r="H42" i="5"/>
  <c r="H46" i="5"/>
  <c r="F47" i="5"/>
  <c r="G47" i="5"/>
  <c r="H51" i="5"/>
  <c r="H52" i="5"/>
  <c r="H53" i="5"/>
  <c r="H54" i="5"/>
  <c r="H55" i="5"/>
  <c r="H56" i="5"/>
  <c r="H57" i="5"/>
  <c r="E58" i="5"/>
  <c r="F58" i="5"/>
  <c r="G58" i="5"/>
  <c r="F25" i="5"/>
  <c r="G25" i="5"/>
  <c r="H18" i="5"/>
  <c r="H20" i="5"/>
  <c r="H24" i="5"/>
  <c r="H137" i="5" l="1"/>
  <c r="H182" i="5"/>
  <c r="D13" i="4"/>
  <c r="E15" i="4"/>
  <c r="G216" i="5"/>
  <c r="F216" i="5"/>
  <c r="H160" i="5"/>
  <c r="H171" i="5"/>
  <c r="H148" i="5"/>
  <c r="H193" i="5"/>
  <c r="H103" i="5"/>
  <c r="H58" i="5"/>
  <c r="E180" i="1"/>
  <c r="F185" i="5" s="1"/>
  <c r="F180" i="1"/>
  <c r="G185" i="5" s="1"/>
  <c r="E170" i="1"/>
  <c r="F174" i="5" s="1"/>
  <c r="F170" i="1"/>
  <c r="G174" i="5" s="1"/>
  <c r="F163" i="5"/>
  <c r="F160" i="1"/>
  <c r="G163" i="5" s="1"/>
  <c r="E150" i="1"/>
  <c r="F152" i="5" s="1"/>
  <c r="F150" i="1"/>
  <c r="G152" i="5" s="1"/>
  <c r="E138" i="1"/>
  <c r="F140" i="5" s="1"/>
  <c r="F138" i="1"/>
  <c r="G140" i="5" s="1"/>
  <c r="E128" i="1"/>
  <c r="F129" i="5" s="1"/>
  <c r="F128" i="1"/>
  <c r="G129" i="5" s="1"/>
  <c r="E118" i="1"/>
  <c r="F118" i="5" s="1"/>
  <c r="F118" i="1"/>
  <c r="G118" i="5" s="1"/>
  <c r="E108" i="1"/>
  <c r="F108" i="1"/>
  <c r="G107" i="5" s="1"/>
  <c r="E96" i="1"/>
  <c r="F95" i="5" s="1"/>
  <c r="F96" i="1"/>
  <c r="E86" i="1"/>
  <c r="F84" i="5" s="1"/>
  <c r="F86" i="1"/>
  <c r="G84" i="5" s="1"/>
  <c r="E76" i="1"/>
  <c r="F73" i="5" s="1"/>
  <c r="F76" i="1"/>
  <c r="G73" i="5" s="1"/>
  <c r="E66" i="1"/>
  <c r="F62" i="5" s="1"/>
  <c r="F66" i="1"/>
  <c r="G62" i="5" s="1"/>
  <c r="E54" i="1"/>
  <c r="F50" i="5" s="1"/>
  <c r="F54" i="1"/>
  <c r="G50" i="5" s="1"/>
  <c r="E44" i="1"/>
  <c r="F44" i="1"/>
  <c r="G39" i="5" s="1"/>
  <c r="E34" i="1"/>
  <c r="F28" i="5" s="1"/>
  <c r="F34" i="1"/>
  <c r="G28" i="5" s="1"/>
  <c r="F24" i="1"/>
  <c r="G17" i="5" s="1"/>
  <c r="E24" i="1"/>
  <c r="F17" i="5" s="1"/>
  <c r="D15" i="4" l="1"/>
  <c r="F107" i="5"/>
  <c r="G95" i="5"/>
  <c r="F198" i="1"/>
  <c r="E198" i="1"/>
  <c r="F39" i="5"/>
  <c r="F199" i="1" l="1"/>
  <c r="F206" i="1" s="1"/>
  <c r="E199" i="1"/>
  <c r="E206" i="1" s="1"/>
  <c r="D180" i="1"/>
  <c r="D170" i="1"/>
  <c r="E174" i="5" s="1"/>
  <c r="H174" i="5" s="1"/>
  <c r="E163" i="5"/>
  <c r="H163" i="5" s="1"/>
  <c r="D150" i="1"/>
  <c r="D138" i="1"/>
  <c r="E140" i="5" s="1"/>
  <c r="H140" i="5" s="1"/>
  <c r="D128" i="1"/>
  <c r="E129" i="5" s="1"/>
  <c r="H129" i="5" s="1"/>
  <c r="D96" i="1"/>
  <c r="E95" i="5" s="1"/>
  <c r="H95" i="5" s="1"/>
  <c r="D54" i="1"/>
  <c r="E50" i="5" s="1"/>
  <c r="H50" i="5" s="1"/>
  <c r="D44" i="1"/>
  <c r="E185" i="5" l="1"/>
  <c r="H185" i="5" s="1"/>
  <c r="F200" i="1"/>
  <c r="F207" i="1"/>
  <c r="E23" i="4" s="1"/>
  <c r="E22" i="4"/>
  <c r="E200" i="1"/>
  <c r="D22" i="4"/>
  <c r="E207" i="1"/>
  <c r="D23" i="4" s="1"/>
  <c r="E152" i="5"/>
  <c r="H152" i="5" s="1"/>
  <c r="C40" i="6"/>
  <c r="E39" i="5"/>
  <c r="H39" i="5" s="1"/>
  <c r="F209" i="1" l="1"/>
  <c r="E209" i="1"/>
  <c r="D45" i="6"/>
  <c r="D47" i="6"/>
  <c r="D46" i="6"/>
  <c r="D43" i="6"/>
  <c r="D44" i="6"/>
  <c r="C41" i="6" l="1"/>
  <c r="H67" i="5" l="1"/>
  <c r="H44" i="5" l="1"/>
  <c r="H75" i="5" l="1"/>
  <c r="H64" i="5" l="1"/>
  <c r="H43" i="5" l="1"/>
  <c r="H45" i="5" l="1"/>
  <c r="H41" i="5"/>
  <c r="E47" i="5" l="1"/>
  <c r="H47" i="5" s="1"/>
  <c r="D60" i="1" l="1"/>
  <c r="G60" i="1" s="1"/>
  <c r="H66" i="1" s="1"/>
  <c r="H33" i="5"/>
  <c r="D28" i="1" l="1"/>
  <c r="G28" i="1" s="1"/>
  <c r="H86" i="5" l="1"/>
  <c r="H90" i="5"/>
  <c r="D111" i="1"/>
  <c r="G111" i="1" s="1"/>
  <c r="D80" i="1"/>
  <c r="G80" i="1" s="1"/>
  <c r="D78" i="1"/>
  <c r="D71" i="1"/>
  <c r="G71" i="1" s="1"/>
  <c r="H89" i="5" l="1"/>
  <c r="G78" i="1"/>
  <c r="H86" i="1" s="1"/>
  <c r="D79" i="1"/>
  <c r="G79" i="1" s="1"/>
  <c r="H112" i="5"/>
  <c r="D86" i="1" l="1"/>
  <c r="G86" i="1"/>
  <c r="D70" i="1"/>
  <c r="G70" i="1" s="1"/>
  <c r="H78" i="5"/>
  <c r="H109" i="5"/>
  <c r="H84" i="5" l="1"/>
  <c r="K86" i="1"/>
  <c r="J86" i="1"/>
  <c r="D103" i="1"/>
  <c r="G103" i="1" s="1"/>
  <c r="H124" i="5"/>
  <c r="H120" i="5"/>
  <c r="H77" i="5"/>
  <c r="D110" i="1"/>
  <c r="H126" i="5"/>
  <c r="D101" i="1"/>
  <c r="D102" i="1"/>
  <c r="D100" i="1"/>
  <c r="D69" i="1"/>
  <c r="G69" i="1" s="1"/>
  <c r="D68" i="1"/>
  <c r="D59" i="1"/>
  <c r="G59" i="1" s="1"/>
  <c r="D58" i="1"/>
  <c r="G102" i="1" l="1"/>
  <c r="G101" i="1"/>
  <c r="G183" i="1"/>
  <c r="H68" i="5"/>
  <c r="H70" i="5"/>
  <c r="H79" i="5"/>
  <c r="H81" i="5"/>
  <c r="H113" i="5"/>
  <c r="G68" i="1"/>
  <c r="H76" i="1" s="1"/>
  <c r="D76" i="1"/>
  <c r="H123" i="5"/>
  <c r="H122" i="5"/>
  <c r="G100" i="1"/>
  <c r="D108" i="1"/>
  <c r="J108" i="1" s="1"/>
  <c r="G184" i="1"/>
  <c r="G58" i="1"/>
  <c r="D66" i="1"/>
  <c r="G110" i="1"/>
  <c r="D118" i="1"/>
  <c r="H115" i="5"/>
  <c r="H111" i="5"/>
  <c r="D29" i="1"/>
  <c r="G29" i="1" s="1"/>
  <c r="D26" i="1"/>
  <c r="H118" i="5" l="1"/>
  <c r="K118" i="1"/>
  <c r="J118" i="1"/>
  <c r="K108" i="1"/>
  <c r="H73" i="5"/>
  <c r="K76" i="1"/>
  <c r="J76" i="1"/>
  <c r="J66" i="1"/>
  <c r="K66" i="1"/>
  <c r="H211" i="5"/>
  <c r="C10" i="4"/>
  <c r="H209" i="5"/>
  <c r="C8" i="4"/>
  <c r="G118" i="1"/>
  <c r="H62" i="5"/>
  <c r="C18" i="6"/>
  <c r="G66" i="1"/>
  <c r="G76" i="1"/>
  <c r="H107" i="5"/>
  <c r="C29" i="6"/>
  <c r="H19" i="5"/>
  <c r="G108" i="1"/>
  <c r="H30" i="5"/>
  <c r="G26" i="1"/>
  <c r="D27" i="1"/>
  <c r="G27" i="1" s="1"/>
  <c r="D17" i="1"/>
  <c r="D18" i="1"/>
  <c r="G18" i="1" l="1"/>
  <c r="J18" i="1"/>
  <c r="K18" i="1"/>
  <c r="G17" i="1"/>
  <c r="J17" i="1"/>
  <c r="K17" i="1"/>
  <c r="H32" i="5"/>
  <c r="H23" i="5"/>
  <c r="H34" i="1"/>
  <c r="G34" i="1"/>
  <c r="D34" i="1"/>
  <c r="D34" i="6"/>
  <c r="D33" i="6"/>
  <c r="D32" i="6"/>
  <c r="D35" i="6"/>
  <c r="D36" i="6"/>
  <c r="H210" i="5"/>
  <c r="C9" i="4"/>
  <c r="D16" i="1"/>
  <c r="K16" i="1" s="1"/>
  <c r="D25" i="6"/>
  <c r="D24" i="6"/>
  <c r="D21" i="6"/>
  <c r="D23" i="6"/>
  <c r="D22" i="6"/>
  <c r="H22" i="5"/>
  <c r="J16" i="1" l="1"/>
  <c r="H28" i="5"/>
  <c r="J34" i="1"/>
  <c r="K34" i="1"/>
  <c r="C19" i="6"/>
  <c r="G16" i="1"/>
  <c r="H213" i="5"/>
  <c r="C12" i="4"/>
  <c r="C30" i="6"/>
  <c r="H34" i="5"/>
  <c r="H36" i="5"/>
  <c r="H21" i="5" l="1"/>
  <c r="H25" i="5"/>
  <c r="D19" i="1" l="1"/>
  <c r="K19" i="1" l="1"/>
  <c r="J19" i="1"/>
  <c r="G19" i="1"/>
  <c r="D24" i="1"/>
  <c r="D185" i="1"/>
  <c r="K24" i="1" l="1"/>
  <c r="J24" i="1"/>
  <c r="G185" i="1"/>
  <c r="H17" i="5"/>
  <c r="C7" i="6"/>
  <c r="G24" i="1"/>
  <c r="H24" i="1"/>
  <c r="D186" i="1"/>
  <c r="G186" i="1" s="1"/>
  <c r="D198" i="1" l="1"/>
  <c r="D199" i="1" s="1"/>
  <c r="G187" i="1"/>
  <c r="H187" i="1"/>
  <c r="D211" i="1" s="1"/>
  <c r="D12" i="6"/>
  <c r="D14" i="6"/>
  <c r="D10" i="6"/>
  <c r="D13" i="6"/>
  <c r="D11" i="6"/>
  <c r="D187" i="1"/>
  <c r="D214" i="1"/>
  <c r="E196" i="5" l="1"/>
  <c r="H196" i="5" s="1"/>
  <c r="D200" i="1"/>
  <c r="D212" i="1" s="1"/>
  <c r="H204" i="5"/>
  <c r="G198" i="1"/>
  <c r="G199" i="1" s="1"/>
  <c r="G200" i="1" s="1"/>
  <c r="C8" i="6"/>
  <c r="C14" i="4"/>
  <c r="H215" i="5"/>
  <c r="D208" i="1" l="1"/>
  <c r="C24" i="4" s="1"/>
  <c r="D207" i="1"/>
  <c r="C23" i="4" s="1"/>
  <c r="D206" i="1"/>
  <c r="D215" i="1"/>
  <c r="C11" i="4"/>
  <c r="H212" i="5"/>
  <c r="H214" i="5"/>
  <c r="C13" i="4"/>
  <c r="D209" i="1" l="1"/>
  <c r="C22" i="4"/>
  <c r="E217" i="5"/>
  <c r="H216" i="5"/>
  <c r="C15" i="4"/>
  <c r="C16" i="4" s="1"/>
  <c r="C17" i="4" s="1"/>
  <c r="E218" i="5" l="1"/>
  <c r="I217" i="5"/>
  <c r="H88" i="5"/>
  <c r="E92" i="5"/>
  <c r="I218" i="5" l="1"/>
  <c r="H92" i="5"/>
  <c r="I92" i="5"/>
</calcChain>
</file>

<file path=xl/sharedStrings.xml><?xml version="1.0" encoding="utf-8"?>
<sst xmlns="http://schemas.openxmlformats.org/spreadsheetml/2006/main" count="847" uniqueCount="601">
  <si>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</si>
  <si>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</si>
  <si>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</si>
  <si>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</si>
  <si>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</si>
  <si>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</si>
  <si>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</si>
  <si>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</si>
  <si>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</si>
  <si>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</si>
  <si>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</si>
  <si>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</si>
  <si>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</si>
  <si>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</si>
  <si>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</si>
  <si>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</si>
  <si>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</si>
  <si>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</si>
  <si>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</si>
  <si>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</si>
  <si>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</si>
  <si>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</si>
  <si>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</si>
  <si>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</si>
  <si>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</si>
  <si>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</si>
  <si>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</si>
  <si>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</si>
  <si>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</si>
  <si>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</si>
  <si>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</si>
  <si>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</si>
  <si>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</si>
  <si>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</si>
  <si>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</si>
  <si>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</si>
  <si>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</si>
  <si>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</si>
  <si>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</si>
  <si>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</si>
  <si>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</si>
  <si>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</si>
  <si>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</si>
  <si>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</si>
  <si>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</si>
  <si>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</si>
  <si>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</si>
  <si>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</si>
  <si>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</si>
  <si>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</si>
  <si>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</si>
  <si>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</si>
  <si>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</si>
  <si>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</si>
  <si>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</si>
  <si>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</si>
  <si>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</si>
  <si>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</si>
  <si>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</si>
  <si>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</si>
  <si>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</si>
  <si>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</si>
  <si>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</si>
  <si>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</si>
  <si>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</si>
  <si>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</si>
  <si>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</si>
  <si>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</si>
  <si>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</si>
  <si>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</si>
  <si>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</si>
  <si>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</si>
  <si>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</si>
  <si>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</si>
  <si>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</si>
  <si>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</si>
  <si>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</si>
  <si>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</si>
  <si>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</si>
  <si>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</si>
  <si>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</si>
  <si>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</si>
  <si>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</si>
  <si>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</si>
  <si>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</si>
  <si>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</si>
  <si>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</si>
  <si>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</si>
  <si>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</si>
  <si>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</si>
  <si>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</si>
  <si>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</si>
  <si>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</si>
  <si>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</si>
  <si>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</si>
  <si>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</si>
  <si>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</si>
  <si>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</si>
  <si>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</si>
  <si>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</si>
  <si>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</si>
  <si>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</si>
  <si>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</si>
  <si>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</si>
  <si>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</si>
  <si>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</si>
  <si>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</si>
  <si>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</si>
  <si>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</si>
  <si>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</si>
  <si>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</si>
  <si>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</si>
  <si>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</si>
  <si>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</si>
  <si>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</si>
  <si>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</si>
  <si>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</si>
  <si>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</si>
  <si>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</si>
  <si>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</si>
  <si>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</si>
  <si>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</si>
  <si>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</si>
  <si>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</si>
  <si>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</si>
  <si>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</si>
  <si>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</si>
  <si>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</si>
  <si>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</si>
  <si>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</si>
  <si>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</si>
  <si>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</si>
  <si>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</si>
  <si>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</si>
  <si>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</si>
  <si>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</si>
  <si>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</si>
  <si>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</si>
  <si>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</si>
  <si>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</si>
  <si>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</si>
  <si>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</si>
  <si>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</si>
  <si>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</si>
  <si>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</si>
  <si>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</si>
  <si>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</si>
  <si>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</si>
  <si>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</si>
  <si>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</si>
  <si>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</si>
  <si>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</si>
  <si>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</si>
  <si>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</si>
  <si>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</si>
  <si>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</si>
  <si>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</si>
  <si>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</si>
  <si>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</si>
  <si>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</si>
  <si>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</si>
  <si>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</si>
  <si>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</si>
  <si>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</si>
  <si>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</si>
  <si>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</si>
  <si>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</si>
  <si>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</si>
  <si>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</si>
  <si>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</si>
  <si>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</si>
  <si>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</si>
  <si>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</si>
  <si>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</si>
  <si>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</si>
  <si>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</si>
  <si>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 Towards GEWE</t>
  </si>
  <si>
    <t>$ Towards M&amp;E</t>
  </si>
  <si>
    <t>Table 1 - PBF project budget by outcome, output and activity</t>
  </si>
  <si>
    <t>Recipient Organization 2 Budget</t>
  </si>
  <si>
    <t>Recipient Organization 3 Budget</t>
  </si>
  <si>
    <t>Table 2 - Output breakdown by UN budget categories</t>
  </si>
  <si>
    <t>Recipient Agency 2</t>
  </si>
  <si>
    <t>Recipient Agency 3</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</si>
  <si>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</si>
  <si>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</si>
  <si>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</si>
  <si>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</si>
  <si>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</si>
  <si>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</si>
  <si>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</si>
  <si>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</si>
  <si>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</si>
  <si>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</si>
  <si>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</si>
  <si>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</si>
  <si>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</si>
  <si>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</si>
  <si>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</si>
  <si>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</si>
  <si>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</si>
  <si>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</si>
  <si>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</si>
  <si>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</si>
  <si>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</si>
  <si>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</si>
  <si>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</si>
  <si>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</si>
  <si>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</si>
  <si>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</si>
  <si>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</si>
  <si>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</si>
  <si>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</si>
  <si>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</si>
  <si>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</si>
  <si>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</si>
  <si>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</si>
  <si>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</si>
  <si>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</si>
  <si>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</si>
  <si>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</si>
  <si>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</si>
  <si>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</si>
  <si>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</si>
  <si>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</si>
  <si>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</si>
  <si>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</si>
  <si>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</si>
  <si>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</si>
  <si>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</si>
  <si>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</si>
  <si>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</si>
  <si>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</si>
  <si>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</si>
  <si>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</si>
  <si>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</si>
  <si>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</si>
  <si>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</si>
  <si>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</si>
  <si>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</si>
  <si>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</si>
  <si>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</si>
  <si>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</si>
  <si>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</si>
  <si>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</si>
  <si>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</si>
  <si>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</si>
  <si>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</si>
  <si>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</si>
  <si>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</si>
  <si>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</si>
  <si>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</si>
  <si>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</si>
  <si>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</si>
  <si>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</si>
  <si>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</si>
  <si>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</si>
  <si>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</si>
  <si>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</si>
  <si>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</si>
  <si>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</si>
  <si>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</si>
  <si>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</si>
  <si>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</si>
  <si>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</si>
  <si>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</si>
  <si>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</si>
  <si>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</si>
  <si>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</si>
  <si>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</si>
  <si>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</si>
  <si>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</si>
  <si>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</si>
  <si>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</si>
  <si>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</si>
  <si>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</si>
  <si>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</si>
  <si>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</si>
  <si>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</si>
  <si>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</si>
  <si>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</si>
  <si>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</si>
  <si>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</si>
  <si>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</si>
  <si>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</si>
  <si>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</si>
  <si>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</si>
  <si>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</si>
  <si>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</si>
  <si>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</si>
  <si>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</si>
  <si>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</si>
  <si>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</si>
  <si>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</si>
  <si>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</si>
  <si>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</si>
  <si>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</si>
  <si>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</si>
  <si>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</si>
  <si>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</si>
  <si>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</si>
  <si>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</si>
  <si>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</si>
  <si>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</si>
  <si>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</si>
  <si>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</si>
  <si>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</si>
  <si>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</si>
  <si>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</si>
  <si>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</si>
  <si>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</si>
  <si>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</si>
  <si>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</si>
  <si>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</si>
  <si>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</si>
  <si>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</si>
  <si>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</si>
  <si>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</si>
  <si>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</si>
  <si>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</si>
  <si>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</si>
  <si>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</si>
  <si>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</si>
  <si>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</si>
  <si>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</si>
  <si>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</si>
  <si>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</si>
  <si>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</si>
  <si>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</si>
  <si>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</si>
  <si>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</si>
  <si>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</si>
  <si>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</si>
  <si>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</si>
  <si>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</si>
  <si>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</si>
  <si>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</si>
  <si>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</si>
  <si>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</si>
  <si>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</si>
  <si>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</si>
  <si>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</si>
  <si>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</si>
  <si>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</si>
  <si>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</si>
  <si>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</si>
  <si>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</si>
  <si>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</si>
  <si>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</si>
  <si>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</si>
  <si>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</si>
  <si>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</si>
  <si>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</si>
  <si>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</si>
  <si>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</si>
  <si>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</si>
  <si>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</si>
  <si>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</si>
  <si>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</si>
  <si>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</si>
  <si>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</si>
  <si>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</si>
  <si>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</si>
  <si>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</si>
  <si>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</si>
  <si>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</si>
  <si>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</si>
  <si>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</si>
  <si>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</si>
  <si>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</si>
  <si>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</si>
  <si>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</si>
  <si>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</si>
  <si>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</si>
  <si>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</si>
  <si>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</si>
  <si>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</si>
  <si>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</si>
  <si>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</si>
  <si>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</si>
  <si>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</si>
  <si>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</si>
  <si>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</si>
  <si>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</si>
  <si>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</si>
  <si>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</si>
  <si>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</si>
  <si>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</si>
  <si>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</si>
  <si>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</si>
  <si>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</si>
  <si>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</si>
  <si>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</si>
  <si>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</si>
  <si>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</si>
  <si>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</si>
  <si>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</si>
  <si>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</si>
  <si>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</si>
  <si>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</si>
  <si>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</si>
  <si>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</si>
  <si>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</si>
  <si>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</si>
  <si>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</si>
  <si>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</si>
  <si>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</si>
  <si>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</si>
  <si>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</si>
  <si>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</si>
  <si>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</si>
  <si>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</si>
  <si>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</si>
  <si>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</si>
  <si>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</si>
  <si>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</si>
  <si>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</si>
  <si>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</si>
  <si>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</si>
  <si>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</si>
  <si>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</si>
  <si>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</si>
  <si>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</si>
  <si>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</si>
  <si>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</si>
  <si>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</si>
  <si>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</si>
  <si>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</si>
  <si>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</si>
  <si>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</si>
  <si>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</si>
  <si>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</si>
  <si>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</si>
  <si>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</si>
  <si>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</si>
  <si>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</si>
  <si>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</si>
  <si>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</si>
  <si>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</si>
  <si>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</si>
  <si>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</si>
  <si>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</si>
  <si>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</si>
  <si>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</si>
  <si>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</si>
  <si>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</si>
  <si>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</si>
  <si>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</si>
  <si>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</si>
  <si>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</si>
  <si>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</si>
  <si>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</si>
  <si>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</si>
  <si>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</si>
  <si>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</si>
  <si>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</si>
  <si>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</si>
  <si>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</si>
  <si>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</si>
  <si>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</si>
  <si>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</si>
  <si>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</si>
  <si>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</si>
  <si>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</si>
  <si>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</si>
  <si>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</si>
  <si>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</si>
  <si>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</si>
  <si>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</si>
  <si>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</si>
  <si>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</si>
  <si>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</si>
  <si>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</si>
  <si>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</si>
  <si>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</si>
  <si>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</si>
  <si>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</si>
  <si>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</si>
  <si>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</si>
  <si>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</si>
  <si>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</si>
  <si>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</si>
  <si>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</si>
  <si>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</si>
  <si>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</si>
  <si>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</si>
  <si>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</si>
  <si>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</si>
  <si>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</si>
  <si>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</si>
  <si>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</si>
  <si>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</si>
  <si>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</si>
  <si>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</si>
  <si>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</si>
  <si>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</si>
  <si>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</si>
  <si>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</si>
  <si>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</si>
  <si>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</si>
  <si>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</si>
  <si>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</si>
  <si>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</si>
  <si>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</si>
  <si>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</si>
  <si>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</si>
  <si>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</si>
  <si>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</si>
  <si>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</si>
  <si>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</si>
  <si>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</si>
  <si>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</si>
  <si>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</si>
  <si>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</si>
  <si>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</si>
  <si>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</si>
  <si>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</si>
  <si>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</si>
  <si>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</si>
  <si>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</si>
  <si>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</si>
  <si>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</si>
  <si>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</si>
  <si>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</si>
  <si>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</si>
  <si>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</si>
  <si>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</si>
  <si>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</si>
  <si>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</si>
  <si>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</si>
  <si>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</si>
  <si>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</si>
  <si>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</si>
  <si>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</si>
  <si>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</si>
  <si>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</si>
  <si>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</si>
  <si>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</si>
  <si>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</si>
  <si>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</si>
  <si>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</si>
  <si>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</si>
  <si>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</si>
  <si>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</si>
  <si>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</si>
  <si>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</si>
  <si>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</si>
  <si>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</si>
  <si>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</si>
  <si>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</si>
  <si>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</si>
  <si>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</si>
  <si>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</si>
  <si>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</si>
  <si>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</si>
  <si>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</si>
  <si>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</si>
  <si>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</si>
  <si>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</si>
  <si>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</si>
  <si>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Recipient Organization</t>
  </si>
  <si>
    <t>Third Tranche</t>
  </si>
  <si>
    <t>Recipient Agency</t>
  </si>
  <si>
    <t>Third Tranche:</t>
  </si>
  <si>
    <t>Subtotal</t>
  </si>
  <si>
    <t>7% Indirect Costs</t>
  </si>
  <si>
    <t>TOTAL</t>
  </si>
  <si>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</si>
  <si>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 xml:space="preserve">Annex D - PBF Project Budget </t>
  </si>
  <si>
    <t>CSO Version</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</si>
  <si>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</si>
  <si>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</si>
  <si>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xml:space="preserve">Recipient Organization </t>
    </r>
    <r>
      <rPr>
        <sz val="12"/>
        <color theme="1"/>
        <rFont val="Calibri"/>
        <family val="2"/>
        <scheme val="minor"/>
      </rPr>
      <t>Budget</t>
    </r>
  </si>
  <si>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</si>
  <si>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</si>
  <si>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For PBSO Use</t>
  </si>
  <si>
    <t xml:space="preserve">Sub-total </t>
  </si>
  <si>
    <t>Outcome 1: A nuanced and gendered understanding of the conflict trajectories, challenges, opportunities, and trends surrounding youth inclusion in peace processes. 
Résultat 1 : Une compréhension nuancée et sexospécifique des trajectoires de conflit, des défis, des opportunités et des tendances entourant l'inclusion des jeunes dans les processus de paix.</t>
  </si>
  <si>
    <t>Output 1.1: Participatory research on how youth navigate conflict and engage with peace.  
Extrant 1.1 : Recherche participative sur la manière dont les jeunes gèrent les conflits et s’impliquent pour la paix</t>
  </si>
  <si>
    <t>Outcome 2: Youth participation is addressed at the policy level, and formal and informal engagement mechanisms are put in place to strategically link youth to decision making processes 
Résultat 2 : La participation des jeunes est abordée au niveau politique et des mécanismes d'implication formels et informels sont mis en place pour lier stratégiquement les jeunes aux processus de prise de décision.</t>
  </si>
  <si>
    <t>Output 2.1: Systemic barriers to youth participation are addressed, with emphasis on the double burden faced by young women.  
Extrant 2.1 : Les obstacles systémiques à la participation des jeunes sont abordés, en mettant l'accent sur le double fardeau des jeunes femmes.</t>
  </si>
  <si>
    <t>Output 2.2: Technical assistance and capacity building is provided to ministries dealing with youth and peace issues.  
Extrant 2.2 : Une assistance technique et un renforcement des capacités sont fournis aux ministères chargés des questions relatives à la jeunesse et à la paix.</t>
  </si>
  <si>
    <t>Outcome 3: Creating a network of trained youth that is linked to networking and coaching resources, during and after the project. 
Résultat 3 : Créer un réseau de jeunes formés lié aux ressources de réseautage et de coaching, pendant et après le projet.</t>
  </si>
  <si>
    <t>Output 3.1: The capacities of youth-led organizations to engage in formal and informal peace processes are strengthened 
Extrant 3.1 : Les capacités des organisations dirigées par des jeunes pour s'engager dans des processus de paix formels et informels sont renforcées</t>
  </si>
  <si>
    <t>ACCORD</t>
  </si>
  <si>
    <t>Variance ($)</t>
  </si>
  <si>
    <t>Variance (%)</t>
  </si>
  <si>
    <t>-</t>
  </si>
  <si>
    <t>Partcipants indicated the need for increasing the number of capacity building sessions as well as the number of participants. A further 78 participants (48 in Bangui and 30 from prefectures) will be trained in all 4 themes as opposed to one theme only. The themes are conflict analysis, management, and resolution; civic education and social cohesion; the state of the law and access to justice; and community leadership. The balance from the refresher training can be allocated towards this activity.</t>
  </si>
  <si>
    <t xml:space="preserve">To increase the number of supported networks who are trained in project management, M&amp;E, proposal writing, report writing, and financial manegement as well as provide spaces for young people to network and connect with youth from other districts and prefectures. </t>
  </si>
  <si>
    <t xml:space="preserve">An international consultant (category 1 expert) has been selected to work alongside a national consultant. The duration of the assignment has been extended by a month based on the observations received from the policy review expert and to ensure that sufficient time is allocated for review, inputs, and validation of the framework. The framework will also be reviewed by a gender expert. Contractual services category. </t>
  </si>
  <si>
    <t>A national consultant was selected to conduct the policy review. The cost accounts for one validation workshop in Bangui</t>
  </si>
  <si>
    <t xml:space="preserve">Upon consultations, a 2 day validation workshop was proposed to review both the policy assessment as well as the gendered framework. The proposed budget takes into account 30 participants from the provinces travelling to Bangui to participate in the workshops. </t>
  </si>
  <si>
    <t xml:space="preserve">This includes screenings in the provinces. Copies of the documentary and the TV show episodes will also be distributed to Youth Centers in the target areas. </t>
  </si>
  <si>
    <t xml:space="preserve">Training a total of 112 people as trainers, in all target areas. The balance will be realloacted towards capacity building activities. </t>
  </si>
  <si>
    <t>Documentary and TV show</t>
  </si>
  <si>
    <t>Output 3.2: Youth networks and platforms are set up/strengthened to foster a community of practice. 
Extrant 3.2 : Des réseaux et des plates-formes de jeunes sont créés / renforcés pour créer une communauté de pratique.</t>
  </si>
  <si>
    <t>The increase in personnel costs covers salaries of project staff during the NCE as well as payments for the time effort of the implementing partners' existing staff.</t>
  </si>
  <si>
    <t>Approved Budget</t>
  </si>
  <si>
    <t>Variance %</t>
  </si>
  <si>
    <t>Proposed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</si>
</sst>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uot;* #,##0.00_);_(&quot;$&quot;* \(#,##0.00\);_(&quot;$&quot;* &quot;-&quot;??_);_(@_)"/>
  </numFmts>
  <fonts count="21"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318">
    <xf numFmtId="0" fontId="0" fillId="0" borderId="0" xfId="0"/>
    <xf numFmtId="0" fontId="0" fillId="0" borderId="0" xfId="0" applyBorder="1"/>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1" fillId="3" borderId="0" xfId="0" applyFont="1" applyFill="1" applyBorder="1" applyAlignment="1" applyProtection="1">
      <alignment vertical="center" wrapText="1"/>
    </xf>
    <xf numFmtId="0" fontId="0" fillId="0" borderId="23" xfId="0" applyBorder="1"/>
    <xf numFmtId="0" fontId="0" fillId="0" borderId="24" xfId="0" applyBorder="1" applyAlignment="1">
      <alignment wrapText="1"/>
    </xf>
    <xf numFmtId="0" fontId="0" fillId="0" borderId="25" xfId="0" applyBorder="1" applyAlignment="1">
      <alignment wrapText="1"/>
    </xf>
    <xf numFmtId="0" fontId="2" fillId="0" borderId="6" xfId="0" applyFont="1" applyBorder="1"/>
    <xf numFmtId="164" fontId="1" fillId="0" borderId="0" xfId="0" applyNumberFormat="1" applyFont="1" applyFill="1" applyBorder="1" applyAlignment="1">
      <alignment vertical="center" wrapText="1"/>
    </xf>
    <xf numFmtId="9" fontId="1" fillId="2" borderId="9" xfId="2" applyFont="1" applyFill="1" applyBorder="1" applyAlignment="1">
      <alignment vertical="center" wrapText="1"/>
    </xf>
    <xf numFmtId="0" fontId="1" fillId="2" borderId="13" xfId="0" applyFont="1" applyFill="1" applyBorder="1" applyAlignment="1">
      <alignment vertical="center" wrapText="1"/>
    </xf>
    <xf numFmtId="9" fontId="1" fillId="2" borderId="15" xfId="2"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1"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10" fillId="0" borderId="0" xfId="1" applyFont="1" applyFill="1" applyBorder="1" applyAlignment="1" applyProtection="1">
      <alignment vertical="center" wrapText="1"/>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1"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4" fontId="1" fillId="2" borderId="14" xfId="1" applyFont="1" applyFill="1" applyBorder="1" applyAlignment="1">
      <alignment vertical="center" wrapText="1"/>
    </xf>
    <xf numFmtId="164" fontId="5" fillId="0" borderId="3" xfId="1" applyFont="1" applyBorder="1" applyAlignment="1" applyProtection="1">
      <alignment vertical="center" wrapText="1"/>
      <protection locked="0"/>
    </xf>
    <xf numFmtId="0" fontId="1" fillId="2" borderId="8" xfId="0" applyFont="1" applyFill="1" applyBorder="1" applyAlignment="1" applyProtection="1">
      <alignment vertical="center" wrapText="1"/>
    </xf>
    <xf numFmtId="0" fontId="1" fillId="2" borderId="13" xfId="0" applyFont="1" applyFill="1" applyBorder="1" applyAlignment="1" applyProtection="1">
      <alignment vertical="center" wrapText="1"/>
    </xf>
    <xf numFmtId="0" fontId="7" fillId="2" borderId="13"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1" fillId="3" borderId="0" xfId="0" applyFont="1" applyFill="1" applyBorder="1" applyAlignment="1">
      <alignment vertical="center" wrapText="1"/>
    </xf>
    <xf numFmtId="164" fontId="1"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1" fillId="0" borderId="0" xfId="0" applyFont="1" applyBorder="1" applyAlignment="1">
      <alignment wrapText="1"/>
    </xf>
    <xf numFmtId="0" fontId="2" fillId="0" borderId="0" xfId="0" applyFont="1" applyBorder="1" applyAlignment="1">
      <alignment wrapText="1"/>
    </xf>
    <xf numFmtId="0" fontId="0" fillId="0" borderId="0" xfId="0" applyFont="1" applyFill="1" applyBorder="1" applyAlignment="1">
      <alignment horizontal="center" wrapText="1"/>
    </xf>
    <xf numFmtId="0" fontId="1" fillId="0" borderId="0" xfId="0" applyFont="1" applyFill="1" applyBorder="1" applyAlignment="1">
      <alignment horizontal="center" vertical="center" wrapText="1"/>
    </xf>
    <xf numFmtId="9" fontId="1" fillId="3" borderId="0" xfId="2" applyFont="1" applyFill="1" applyBorder="1" applyAlignment="1">
      <alignment wrapText="1"/>
    </xf>
    <xf numFmtId="0" fontId="2" fillId="3" borderId="0" xfId="0" applyFont="1" applyFill="1" applyBorder="1" applyAlignment="1">
      <alignment horizontal="center" vertical="center" wrapText="1"/>
    </xf>
    <xf numFmtId="164" fontId="1"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1" fillId="3" borderId="0" xfId="0" applyFont="1" applyFill="1" applyBorder="1" applyAlignment="1">
      <alignment horizontal="left" wrapText="1"/>
    </xf>
    <xf numFmtId="164" fontId="1" fillId="0" borderId="0" xfId="1" applyFont="1" applyFill="1" applyBorder="1" applyAlignment="1" applyProtection="1">
      <alignment vertical="center" wrapText="1"/>
    </xf>
    <xf numFmtId="164" fontId="5" fillId="0" borderId="0" xfId="1" applyNumberFormat="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164" fontId="1"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164" fontId="1" fillId="2" borderId="3" xfId="0" applyNumberFormat="1" applyFont="1" applyFill="1" applyBorder="1" applyAlignment="1">
      <alignment horizontal="center" wrapText="1"/>
    </xf>
    <xf numFmtId="0" fontId="5" fillId="3" borderId="0" xfId="0" applyFont="1" applyFill="1" applyBorder="1" applyAlignment="1">
      <alignment wrapText="1"/>
    </xf>
    <xf numFmtId="164" fontId="1"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1"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1" fillId="2" borderId="40" xfId="0" applyFont="1" applyFill="1" applyBorder="1" applyAlignment="1">
      <alignment horizontal="center" wrapText="1"/>
    </xf>
    <xf numFmtId="164" fontId="1" fillId="2" borderId="3" xfId="0" applyNumberFormat="1" applyFont="1" applyFill="1" applyBorder="1" applyAlignment="1">
      <alignment wrapText="1"/>
    </xf>
    <xf numFmtId="0" fontId="6" fillId="2" borderId="40" xfId="0" applyFont="1" applyFill="1" applyBorder="1" applyAlignment="1" applyProtection="1">
      <alignment vertical="center" wrapText="1"/>
    </xf>
    <xf numFmtId="164" fontId="1" fillId="2" borderId="40" xfId="0" applyNumberFormat="1" applyFont="1" applyFill="1" applyBorder="1" applyAlignment="1">
      <alignment wrapText="1"/>
    </xf>
    <xf numFmtId="0" fontId="1" fillId="2" borderId="14" xfId="0" applyFont="1" applyFill="1" applyBorder="1" applyAlignment="1">
      <alignment horizontal="left" wrapText="1"/>
    </xf>
    <xf numFmtId="164" fontId="1" fillId="2" borderId="14" xfId="0" applyNumberFormat="1" applyFont="1" applyFill="1" applyBorder="1" applyAlignment="1">
      <alignment horizontal="center" wrapText="1"/>
    </xf>
    <xf numFmtId="164" fontId="1" fillId="2" borderId="14" xfId="0" applyNumberFormat="1" applyFont="1" applyFill="1" applyBorder="1" applyAlignment="1">
      <alignment wrapText="1"/>
    </xf>
    <xf numFmtId="164" fontId="1" fillId="4" borderId="3" xfId="1" applyNumberFormat="1" applyFont="1" applyFill="1" applyBorder="1" applyAlignment="1">
      <alignment wrapText="1"/>
    </xf>
    <xf numFmtId="164" fontId="1" fillId="3" borderId="4" xfId="1" applyFont="1" applyFill="1" applyBorder="1" applyAlignment="1" applyProtection="1">
      <alignment wrapText="1"/>
    </xf>
    <xf numFmtId="164" fontId="1" fillId="3" borderId="1" xfId="1" applyNumberFormat="1" applyFont="1" applyFill="1" applyBorder="1" applyAlignment="1">
      <alignment wrapText="1"/>
    </xf>
    <xf numFmtId="164" fontId="1" fillId="3" borderId="2" xfId="0" applyNumberFormat="1" applyFont="1" applyFill="1" applyBorder="1" applyAlignment="1">
      <alignment wrapText="1"/>
    </xf>
    <xf numFmtId="164" fontId="1"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0" fontId="1" fillId="3" borderId="3" xfId="0" applyFont="1" applyFill="1" applyBorder="1" applyAlignment="1" applyProtection="1">
      <alignment horizontal="center" vertical="center" wrapText="1"/>
      <protection locked="0"/>
    </xf>
    <xf numFmtId="164" fontId="1" fillId="2" borderId="39" xfId="0" applyNumberFormat="1" applyFont="1" applyFill="1" applyBorder="1" applyAlignment="1">
      <alignment wrapText="1"/>
    </xf>
    <xf numFmtId="164" fontId="1" fillId="2" borderId="9" xfId="0" applyNumberFormat="1" applyFont="1" applyFill="1" applyBorder="1" applyAlignment="1">
      <alignment wrapText="1"/>
    </xf>
    <xf numFmtId="164" fontId="1" fillId="2" borderId="15" xfId="0" applyNumberFormat="1" applyFont="1" applyFill="1" applyBorder="1" applyAlignment="1">
      <alignment wrapText="1"/>
    </xf>
    <xf numFmtId="0" fontId="1" fillId="2" borderId="11" xfId="0" applyFont="1" applyFill="1" applyBorder="1" applyAlignment="1">
      <alignment horizontal="center" wrapText="1"/>
    </xf>
    <xf numFmtId="164" fontId="5" fillId="2" borderId="40" xfId="0" applyNumberFormat="1" applyFont="1" applyFill="1" applyBorder="1" applyAlignment="1">
      <alignment wrapText="1"/>
    </xf>
    <xf numFmtId="164" fontId="1" fillId="2" borderId="33" xfId="1" applyNumberFormat="1" applyFont="1" applyFill="1" applyBorder="1" applyAlignment="1">
      <alignment wrapText="1"/>
    </xf>
    <xf numFmtId="164" fontId="1" fillId="2" borderId="34" xfId="0" applyNumberFormat="1" applyFont="1" applyFill="1" applyBorder="1" applyAlignment="1">
      <alignment wrapText="1"/>
    </xf>
    <xf numFmtId="164" fontId="5" fillId="2" borderId="14" xfId="0" applyNumberFormat="1" applyFont="1" applyFill="1" applyBorder="1" applyAlignment="1">
      <alignment wrapText="1"/>
    </xf>
    <xf numFmtId="0" fontId="5"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164" fontId="5" fillId="0" borderId="40" xfId="0" applyNumberFormat="1" applyFont="1" applyBorder="1" applyAlignment="1" applyProtection="1">
      <alignment wrapText="1"/>
      <protection locked="0"/>
    </xf>
    <xf numFmtId="164" fontId="5" fillId="3" borderId="40"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1" fillId="2" borderId="3" xfId="0" applyFont="1" applyFill="1" applyBorder="1" applyAlignment="1" applyProtection="1">
      <alignment vertical="center" wrapText="1"/>
    </xf>
    <xf numFmtId="164" fontId="5" fillId="2" borderId="3" xfId="0" applyNumberFormat="1"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164" fontId="1" fillId="2" borderId="3" xfId="1" applyFont="1" applyFill="1" applyBorder="1" applyAlignment="1" applyProtection="1">
      <alignment vertical="center" wrapText="1"/>
    </xf>
    <xf numFmtId="164" fontId="1" fillId="2" borderId="4" xfId="1" applyFont="1" applyFill="1" applyBorder="1" applyAlignment="1" applyProtection="1">
      <alignment vertical="center" wrapText="1"/>
    </xf>
    <xf numFmtId="164" fontId="1" fillId="2" borderId="14" xfId="1" applyFont="1" applyFill="1" applyBorder="1" applyAlignment="1" applyProtection="1">
      <alignment vertical="center" wrapText="1"/>
    </xf>
    <xf numFmtId="164" fontId="1" fillId="2" borderId="38" xfId="1" applyFont="1" applyFill="1" applyBorder="1" applyAlignment="1" applyProtection="1">
      <alignment vertical="center" wrapText="1"/>
    </xf>
    <xf numFmtId="9" fontId="1" fillId="2" borderId="15" xfId="2" applyFont="1" applyFill="1" applyBorder="1" applyAlignment="1" applyProtection="1">
      <alignment vertical="center" wrapText="1"/>
    </xf>
    <xf numFmtId="0" fontId="2" fillId="2" borderId="29" xfId="0" applyFont="1" applyFill="1" applyBorder="1" applyAlignment="1" applyProtection="1">
      <alignment horizontal="left" vertical="center" wrapText="1"/>
    </xf>
    <xf numFmtId="164" fontId="1" fillId="2" borderId="17" xfId="0" applyNumberFormat="1" applyFont="1" applyFill="1" applyBorder="1" applyAlignment="1" applyProtection="1">
      <alignment vertical="center" wrapText="1"/>
    </xf>
    <xf numFmtId="0" fontId="2" fillId="2" borderId="8" xfId="0" applyFont="1" applyFill="1" applyBorder="1" applyAlignment="1" applyProtection="1">
      <alignment horizontal="left" vertical="center" wrapText="1"/>
    </xf>
    <xf numFmtId="164" fontId="1" fillId="2" borderId="9" xfId="2" applyNumberFormat="1" applyFont="1" applyFill="1" applyBorder="1" applyAlignment="1" applyProtection="1">
      <alignment wrapText="1"/>
    </xf>
    <xf numFmtId="164" fontId="1" fillId="2" borderId="5" xfId="1" applyFont="1" applyFill="1" applyBorder="1" applyAlignment="1" applyProtection="1">
      <alignment horizontal="center" vertical="center" wrapText="1"/>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0" fontId="11" fillId="6" borderId="18" xfId="0" applyFont="1" applyFill="1" applyBorder="1" applyAlignment="1">
      <alignment wrapText="1"/>
    </xf>
    <xf numFmtId="164" fontId="1" fillId="2" borderId="3" xfId="1"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164" fontId="5" fillId="2" borderId="9" xfId="0" applyNumberFormat="1" applyFont="1" applyFill="1" applyBorder="1" applyAlignment="1" applyProtection="1">
      <alignment vertical="center" wrapText="1"/>
    </xf>
    <xf numFmtId="164" fontId="1" fillId="2" borderId="15"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1" fillId="2" borderId="40" xfId="0" applyFont="1" applyFill="1" applyBorder="1" applyAlignment="1" applyProtection="1">
      <alignment vertical="center" wrapText="1"/>
    </xf>
    <xf numFmtId="0" fontId="1" fillId="4" borderId="3" xfId="0" applyFont="1" applyFill="1" applyBorder="1" applyAlignment="1" applyProtection="1">
      <alignment vertical="center" wrapText="1"/>
      <protection locked="0"/>
    </xf>
    <xf numFmtId="0" fontId="1" fillId="2" borderId="35" xfId="0" applyFont="1" applyFill="1" applyBorder="1" applyAlignment="1" applyProtection="1">
      <alignment vertical="center" wrapText="1"/>
    </xf>
    <xf numFmtId="164" fontId="1" fillId="2" borderId="5" xfId="1" applyFont="1" applyFill="1" applyBorder="1" applyAlignment="1" applyProtection="1">
      <alignment vertical="center" wrapText="1"/>
    </xf>
    <xf numFmtId="164" fontId="1" fillId="2" borderId="41"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4" xfId="0" applyNumberFormat="1" applyFont="1" applyFill="1" applyBorder="1" applyAlignment="1" applyProtection="1">
      <alignment vertical="center" wrapText="1"/>
    </xf>
    <xf numFmtId="164" fontId="5" fillId="2" borderId="3" xfId="1" applyNumberFormat="1" applyFont="1" applyFill="1" applyBorder="1" applyAlignment="1" applyProtection="1">
      <alignment horizontal="center" vertical="center" wrapText="1"/>
    </xf>
    <xf numFmtId="164" fontId="1" fillId="4" borderId="3" xfId="1" applyFont="1" applyFill="1" applyBorder="1" applyAlignment="1" applyProtection="1">
      <alignment vertical="center" wrapText="1"/>
    </xf>
    <xf numFmtId="0" fontId="1" fillId="2" borderId="3" xfId="1" applyNumberFormat="1" applyFont="1" applyFill="1" applyBorder="1" applyAlignment="1" applyProtection="1">
      <alignment vertical="center" wrapText="1"/>
    </xf>
    <xf numFmtId="164" fontId="1" fillId="2" borderId="4" xfId="0" applyNumberFormat="1" applyFont="1" applyFill="1" applyBorder="1" applyAlignment="1">
      <alignment wrapText="1"/>
    </xf>
    <xf numFmtId="164" fontId="1" fillId="3" borderId="1" xfId="0" applyNumberFormat="1" applyFont="1" applyFill="1" applyBorder="1" applyAlignment="1">
      <alignment wrapText="1"/>
    </xf>
    <xf numFmtId="0" fontId="5" fillId="7" borderId="16" xfId="0" applyFont="1" applyFill="1" applyBorder="1" applyAlignment="1">
      <alignment wrapText="1"/>
    </xf>
    <xf numFmtId="164" fontId="7" fillId="7" borderId="19" xfId="1" applyFont="1" applyFill="1" applyBorder="1" applyAlignment="1" applyProtection="1">
      <alignment vertical="center" wrapText="1"/>
    </xf>
    <xf numFmtId="0" fontId="3" fillId="3" borderId="2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28" xfId="0" applyFont="1" applyFill="1" applyBorder="1" applyAlignment="1">
      <alignment horizontal="left" vertical="top" wrapText="1"/>
    </xf>
    <xf numFmtId="0" fontId="5" fillId="0" borderId="11" xfId="0" applyFont="1" applyBorder="1" applyAlignment="1">
      <alignment wrapText="1"/>
    </xf>
    <xf numFmtId="0" fontId="1" fillId="4" borderId="44" xfId="0" applyFont="1" applyFill="1" applyBorder="1" applyAlignment="1" applyProtection="1">
      <alignment vertical="center" wrapText="1"/>
    </xf>
    <xf numFmtId="164" fontId="1" fillId="2" borderId="2" xfId="1" applyFont="1" applyFill="1" applyBorder="1" applyAlignment="1" applyProtection="1">
      <alignment horizontal="center" vertical="center" wrapText="1"/>
    </xf>
    <xf numFmtId="0" fontId="1" fillId="2" borderId="2" xfId="1" applyNumberFormat="1" applyFont="1" applyFill="1" applyBorder="1" applyAlignment="1" applyProtection="1">
      <alignment vertical="center" wrapText="1"/>
    </xf>
    <xf numFmtId="164" fontId="5" fillId="2" borderId="2" xfId="0" applyNumberFormat="1" applyFont="1" applyFill="1" applyBorder="1" applyAlignment="1" applyProtection="1">
      <alignment vertical="center" wrapText="1"/>
    </xf>
    <xf numFmtId="164" fontId="1" fillId="2" borderId="51" xfId="1" applyFont="1" applyFill="1" applyBorder="1" applyAlignment="1" applyProtection="1">
      <alignment vertical="center" wrapText="1"/>
    </xf>
    <xf numFmtId="164" fontId="1" fillId="2" borderId="9" xfId="1" applyFont="1" applyFill="1" applyBorder="1" applyAlignment="1" applyProtection="1">
      <alignment horizontal="center" vertical="center" wrapText="1"/>
    </xf>
    <xf numFmtId="0" fontId="1" fillId="2" borderId="9" xfId="1" applyNumberFormat="1" applyFont="1" applyFill="1" applyBorder="1" applyAlignment="1" applyProtection="1">
      <alignment horizontal="center" vertical="center" wrapText="1"/>
    </xf>
    <xf numFmtId="164" fontId="5" fillId="2" borderId="52" xfId="0" applyNumberFormat="1" applyFont="1" applyFill="1" applyBorder="1" applyAlignment="1">
      <alignment wrapText="1"/>
    </xf>
    <xf numFmtId="164" fontId="1" fillId="2" borderId="0" xfId="1" applyNumberFormat="1" applyFont="1" applyFill="1" applyBorder="1" applyAlignment="1">
      <alignment wrapText="1"/>
    </xf>
    <xf numFmtId="164" fontId="5" fillId="2" borderId="53" xfId="0" applyNumberFormat="1" applyFont="1" applyFill="1" applyBorder="1" applyAlignment="1">
      <alignment wrapText="1"/>
    </xf>
    <xf numFmtId="164" fontId="5" fillId="2" borderId="51" xfId="0" applyNumberFormat="1" applyFont="1" applyFill="1" applyBorder="1" applyAlignment="1">
      <alignment wrapText="1"/>
    </xf>
    <xf numFmtId="164" fontId="1" fillId="2" borderId="54" xfId="1" applyNumberFormat="1" applyFont="1" applyFill="1" applyBorder="1" applyAlignment="1">
      <alignment wrapText="1"/>
    </xf>
    <xf numFmtId="0" fontId="7" fillId="2" borderId="35" xfId="0" applyFont="1" applyFill="1" applyBorder="1" applyAlignment="1" applyProtection="1">
      <alignment vertical="center" wrapText="1"/>
    </xf>
    <xf numFmtId="164" fontId="5" fillId="2" borderId="3" xfId="0" applyNumberFormat="1" applyFont="1" applyFill="1" applyBorder="1" applyAlignment="1">
      <alignment wrapText="1"/>
    </xf>
    <xf numFmtId="164" fontId="1" fillId="2" borderId="12" xfId="0" applyNumberFormat="1" applyFont="1" applyFill="1" applyBorder="1" applyAlignment="1">
      <alignment wrapText="1"/>
    </xf>
    <xf numFmtId="164" fontId="1" fillId="2" borderId="13" xfId="1" applyFont="1" applyFill="1" applyBorder="1" applyAlignment="1" applyProtection="1">
      <alignment wrapText="1"/>
    </xf>
    <xf numFmtId="164" fontId="1" fillId="2" borderId="14" xfId="1" applyNumberFormat="1" applyFont="1" applyFill="1" applyBorder="1" applyAlignment="1">
      <alignment wrapText="1"/>
    </xf>
    <xf numFmtId="164" fontId="1" fillId="2" borderId="26" xfId="1" applyNumberFormat="1" applyFont="1" applyFill="1" applyBorder="1" applyAlignment="1">
      <alignment wrapText="1"/>
    </xf>
    <xf numFmtId="164" fontId="1" fillId="2" borderId="21" xfId="0" applyNumberFormat="1" applyFont="1" applyFill="1" applyBorder="1" applyAlignment="1">
      <alignment wrapText="1"/>
    </xf>
    <xf numFmtId="164" fontId="5" fillId="2" borderId="8" xfId="1" applyFont="1" applyFill="1" applyBorder="1" applyAlignment="1" applyProtection="1">
      <alignment wrapText="1"/>
    </xf>
    <xf numFmtId="164" fontId="5" fillId="2" borderId="3" xfId="1" applyNumberFormat="1" applyFont="1" applyFill="1" applyBorder="1" applyAlignment="1">
      <alignment wrapText="1"/>
    </xf>
    <xf numFmtId="0" fontId="1" fillId="2" borderId="3" xfId="0" applyNumberFormat="1" applyFont="1" applyFill="1" applyBorder="1" applyAlignment="1">
      <alignment horizontal="center" wrapText="1"/>
    </xf>
    <xf numFmtId="0" fontId="1" fillId="2" borderId="28" xfId="0" applyFont="1" applyFill="1" applyBorder="1" applyAlignment="1">
      <alignment wrapText="1"/>
    </xf>
    <xf numFmtId="0" fontId="1" fillId="2" borderId="53" xfId="0" applyFont="1" applyFill="1" applyBorder="1" applyAlignment="1">
      <alignment horizontal="center" wrapText="1"/>
    </xf>
    <xf numFmtId="164" fontId="1" fillId="2" borderId="2" xfId="0" applyNumberFormat="1" applyFont="1" applyFill="1" applyBorder="1" applyAlignment="1">
      <alignment horizontal="center" wrapText="1"/>
    </xf>
    <xf numFmtId="0" fontId="1" fillId="2" borderId="39" xfId="0" applyFont="1" applyFill="1" applyBorder="1" applyAlignment="1">
      <alignment horizontal="center" wrapText="1"/>
    </xf>
    <xf numFmtId="164" fontId="1" fillId="2" borderId="9" xfId="0" applyNumberFormat="1" applyFont="1" applyFill="1" applyBorder="1" applyAlignment="1">
      <alignment horizontal="center" wrapText="1"/>
    </xf>
    <xf numFmtId="164" fontId="5" fillId="2" borderId="39" xfId="0" applyNumberFormat="1" applyFont="1" applyFill="1" applyBorder="1" applyAlignment="1">
      <alignment wrapText="1"/>
    </xf>
    <xf numFmtId="164" fontId="5" fillId="2" borderId="15" xfId="0" applyNumberFormat="1" applyFont="1" applyFill="1" applyBorder="1" applyAlignment="1">
      <alignment wrapText="1"/>
    </xf>
    <xf numFmtId="0" fontId="20" fillId="0" borderId="0" xfId="0" applyFont="1" applyBorder="1" applyAlignment="1">
      <alignment wrapText="1"/>
    </xf>
    <xf numFmtId="0" fontId="11" fillId="6" borderId="16" xfId="0" applyFont="1" applyFill="1" applyBorder="1" applyAlignment="1">
      <alignment wrapText="1"/>
    </xf>
    <xf numFmtId="0" fontId="11" fillId="6" borderId="19" xfId="0" applyFont="1" applyFill="1" applyBorder="1" applyAlignment="1">
      <alignment wrapText="1"/>
    </xf>
    <xf numFmtId="9" fontId="1" fillId="3" borderId="9" xfId="2" applyFont="1" applyFill="1" applyBorder="1" applyAlignment="1" applyProtection="1">
      <alignment vertical="center" wrapText="1"/>
      <protection locked="0"/>
    </xf>
    <xf numFmtId="9" fontId="1" fillId="3" borderId="32" xfId="2" applyFont="1" applyFill="1" applyBorder="1" applyAlignment="1" applyProtection="1">
      <alignment vertical="center" wrapText="1"/>
      <protection locked="0"/>
    </xf>
    <xf numFmtId="0" fontId="5" fillId="2" borderId="3" xfId="0" applyFont="1" applyFill="1" applyBorder="1" applyAlignment="1" applyProtection="1">
      <alignment vertical="center" wrapText="1"/>
    </xf>
    <xf numFmtId="164" fontId="1" fillId="2" borderId="15" xfId="1" applyNumberFormat="1" applyFont="1" applyFill="1" applyBorder="1" applyAlignment="1">
      <alignment wrapText="1"/>
    </xf>
    <xf numFmtId="164" fontId="5" fillId="2" borderId="55" xfId="1" applyFont="1" applyFill="1" applyBorder="1" applyAlignment="1" applyProtection="1">
      <alignment wrapText="1"/>
    </xf>
    <xf numFmtId="164" fontId="5" fillId="2" borderId="30" xfId="1" applyNumberFormat="1" applyFont="1" applyFill="1" applyBorder="1" applyAlignment="1">
      <alignment wrapText="1"/>
    </xf>
    <xf numFmtId="164" fontId="5" fillId="2" borderId="9" xfId="1" applyNumberFormat="1" applyFont="1" applyFill="1" applyBorder="1" applyAlignment="1">
      <alignment wrapText="1"/>
    </xf>
    <xf numFmtId="10" fontId="1" fillId="2" borderId="9" xfId="2" applyNumberFormat="1" applyFont="1" applyFill="1" applyBorder="1" applyAlignment="1" applyProtection="1">
      <alignment wrapText="1"/>
    </xf>
    <xf numFmtId="43" fontId="5" fillId="3" borderId="2" xfId="0" applyNumberFormat="1" applyFont="1" applyFill="1" applyBorder="1" applyAlignment="1" applyProtection="1">
      <alignment vertical="center" wrapText="1"/>
      <protection locked="0"/>
    </xf>
    <xf numFmtId="43" fontId="5" fillId="3" borderId="3" xfId="0" applyNumberFormat="1" applyFont="1" applyFill="1" applyBorder="1" applyAlignment="1" applyProtection="1">
      <alignment vertical="center" wrapText="1"/>
      <protection locked="0"/>
    </xf>
    <xf numFmtId="1" fontId="5" fillId="3" borderId="3" xfId="0" applyNumberFormat="1" applyFont="1" applyFill="1" applyBorder="1" applyAlignment="1" applyProtection="1">
      <alignment vertical="center" wrapText="1"/>
      <protection locked="0"/>
    </xf>
    <xf numFmtId="0" fontId="13" fillId="6" borderId="0" xfId="0" applyFont="1" applyFill="1" applyBorder="1" applyAlignment="1">
      <alignment horizontal="left" wrapText="1"/>
    </xf>
    <xf numFmtId="0" fontId="1" fillId="2" borderId="0" xfId="0" applyFont="1" applyFill="1" applyBorder="1" applyAlignment="1" applyProtection="1">
      <alignment horizontal="center" vertical="center" wrapText="1"/>
    </xf>
    <xf numFmtId="9" fontId="1" fillId="3" borderId="0" xfId="2" applyFont="1" applyFill="1" applyBorder="1" applyAlignment="1" applyProtection="1">
      <alignment vertical="center" wrapText="1"/>
      <protection locked="0"/>
    </xf>
    <xf numFmtId="9" fontId="1" fillId="2" borderId="0" xfId="2" applyFont="1" applyFill="1" applyBorder="1" applyAlignment="1" applyProtection="1">
      <alignment vertical="center" wrapText="1"/>
    </xf>
    <xf numFmtId="164" fontId="5" fillId="0" borderId="3" xfId="2" applyNumberFormat="1" applyFont="1" applyBorder="1" applyAlignment="1" applyProtection="1">
      <alignment horizontal="center" vertical="center" wrapText="1"/>
      <protection locked="0"/>
    </xf>
    <xf numFmtId="9" fontId="1" fillId="2" borderId="3" xfId="2" applyFont="1" applyFill="1" applyBorder="1" applyAlignment="1" applyProtection="1">
      <alignment horizontal="center" vertical="center" wrapText="1"/>
    </xf>
    <xf numFmtId="9" fontId="0" fillId="3" borderId="3" xfId="2" applyFont="1" applyFill="1" applyBorder="1" applyAlignment="1" applyProtection="1">
      <alignment horizontal="center" vertical="center" wrapText="1"/>
      <protection locked="0"/>
    </xf>
    <xf numFmtId="9" fontId="5" fillId="4" borderId="3" xfId="2" applyFont="1" applyFill="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xf>
    <xf numFmtId="164" fontId="5" fillId="3" borderId="0" xfId="0" applyNumberFormat="1" applyFont="1" applyFill="1" applyBorder="1" applyAlignment="1" applyProtection="1">
      <alignment vertical="center" wrapText="1"/>
      <protection locked="0"/>
    </xf>
    <xf numFmtId="164" fontId="5" fillId="0" borderId="3" xfId="2" applyNumberFormat="1" applyFont="1" applyFill="1" applyBorder="1" applyAlignment="1" applyProtection="1">
      <alignment horizontal="center" vertical="center" wrapText="1"/>
      <protection locked="0"/>
    </xf>
    <xf numFmtId="164" fontId="1" fillId="2" borderId="46" xfId="0" applyNumberFormat="1" applyFont="1" applyFill="1" applyBorder="1" applyAlignment="1">
      <alignment wrapText="1"/>
    </xf>
    <xf numFmtId="164" fontId="5" fillId="0" borderId="0" xfId="0" applyNumberFormat="1" applyFont="1" applyFill="1" applyBorder="1" applyAlignment="1">
      <alignment wrapText="1"/>
    </xf>
    <xf numFmtId="164" fontId="5" fillId="0" borderId="0" xfId="0" applyNumberFormat="1" applyFont="1" applyBorder="1" applyAlignment="1">
      <alignment wrapText="1"/>
    </xf>
    <xf numFmtId="164" fontId="5" fillId="0" borderId="0" xfId="1" applyFont="1" applyFill="1" applyBorder="1" applyAlignment="1" applyProtection="1">
      <alignment vertical="center" wrapText="1"/>
      <protection locked="0"/>
    </xf>
    <xf numFmtId="0" fontId="1" fillId="2" borderId="0" xfId="0" applyFont="1" applyFill="1" applyBorder="1" applyAlignment="1">
      <alignment horizontal="center" wrapText="1"/>
    </xf>
    <xf numFmtId="164" fontId="1" fillId="2" borderId="51" xfId="1" applyFont="1" applyFill="1" applyBorder="1" applyAlignment="1" applyProtection="1">
      <alignment wrapText="1"/>
    </xf>
    <xf numFmtId="9" fontId="5" fillId="0" borderId="40" xfId="2" applyFont="1" applyBorder="1" applyAlignment="1" applyProtection="1">
      <alignment wrapText="1"/>
      <protection locked="0"/>
    </xf>
    <xf numFmtId="9" fontId="5" fillId="0" borderId="3" xfId="2" applyFont="1" applyBorder="1" applyAlignment="1" applyProtection="1">
      <alignment wrapText="1"/>
      <protection locked="0"/>
    </xf>
    <xf numFmtId="9" fontId="1" fillId="4" borderId="3" xfId="2" applyFont="1" applyFill="1" applyBorder="1" applyAlignment="1" applyProtection="1">
      <alignment wrapText="1"/>
    </xf>
    <xf numFmtId="0" fontId="1" fillId="2" borderId="5"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32"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1" fillId="0" borderId="0" xfId="0" applyFont="1" applyFill="1" applyBorder="1" applyAlignment="1">
      <alignment horizontal="center" vertical="center" wrapText="1"/>
    </xf>
    <xf numFmtId="0" fontId="1" fillId="2" borderId="29"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1" fillId="3" borderId="3" xfId="0" applyNumberFormat="1"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3" fillId="6" borderId="20" xfId="0" applyFont="1" applyFill="1" applyBorder="1" applyAlignment="1">
      <alignment horizontal="left" wrapText="1"/>
    </xf>
    <xf numFmtId="0" fontId="3" fillId="6" borderId="26" xfId="0" applyFont="1" applyFill="1" applyBorder="1" applyAlignment="1">
      <alignment horizontal="left" wrapText="1"/>
    </xf>
    <xf numFmtId="0" fontId="3" fillId="6" borderId="21" xfId="0" applyFont="1" applyFill="1" applyBorder="1" applyAlignment="1">
      <alignment horizontal="left" wrapText="1"/>
    </xf>
    <xf numFmtId="0" fontId="18" fillId="0" borderId="0" xfId="0" applyFont="1" applyBorder="1" applyAlignment="1">
      <alignment horizontal="left" vertical="top" wrapText="1"/>
    </xf>
    <xf numFmtId="0" fontId="13" fillId="6" borderId="27" xfId="0" applyFont="1" applyFill="1" applyBorder="1" applyAlignment="1">
      <alignment horizontal="left" wrapText="1"/>
    </xf>
    <xf numFmtId="0" fontId="13" fillId="6" borderId="28" xfId="0" applyFont="1" applyFill="1" applyBorder="1" applyAlignment="1">
      <alignment horizontal="left" wrapText="1"/>
    </xf>
    <xf numFmtId="0" fontId="13" fillId="6" borderId="22" xfId="0" applyFont="1" applyFill="1" applyBorder="1" applyAlignment="1">
      <alignment horizontal="left" wrapText="1"/>
    </xf>
    <xf numFmtId="49" fontId="5" fillId="3" borderId="3" xfId="0" applyNumberFormat="1" applyFont="1" applyFill="1" applyBorder="1" applyAlignment="1" applyProtection="1">
      <alignment horizontal="left" vertical="top" wrapText="1"/>
      <protection locked="0"/>
    </xf>
    <xf numFmtId="0" fontId="5" fillId="2" borderId="35"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164" fontId="1" fillId="2" borderId="5" xfId="1" applyFont="1" applyFill="1" applyBorder="1" applyAlignment="1" applyProtection="1">
      <alignment horizontal="center" vertical="center" wrapText="1"/>
    </xf>
    <xf numFmtId="164" fontId="1" fillId="2" borderId="40" xfId="1" applyFont="1" applyFill="1" applyBorder="1" applyAlignment="1" applyProtection="1">
      <alignment horizontal="center" vertical="center" wrapText="1"/>
    </xf>
    <xf numFmtId="0" fontId="1" fillId="4" borderId="43" xfId="0" applyFont="1" applyFill="1" applyBorder="1" applyAlignment="1" applyProtection="1">
      <alignment horizontal="center" vertical="center" wrapText="1"/>
    </xf>
    <xf numFmtId="0" fontId="1" fillId="4" borderId="45" xfId="0" applyFont="1" applyFill="1" applyBorder="1" applyAlignment="1" applyProtection="1">
      <alignment horizontal="center" vertical="center" wrapText="1"/>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3" fillId="7" borderId="11"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7" borderId="12" xfId="0" applyFont="1" applyFill="1" applyBorder="1" applyAlignment="1">
      <alignment horizontal="left" vertical="top" wrapText="1"/>
    </xf>
    <xf numFmtId="0" fontId="3" fillId="7" borderId="20" xfId="0" applyFont="1" applyFill="1" applyBorder="1" applyAlignment="1">
      <alignment horizontal="left" vertical="top" wrapText="1"/>
    </xf>
    <xf numFmtId="0" fontId="3" fillId="7" borderId="26" xfId="0" applyFont="1" applyFill="1" applyBorder="1" applyAlignment="1">
      <alignment horizontal="left" vertical="top" wrapText="1"/>
    </xf>
    <xf numFmtId="0" fontId="3" fillId="7" borderId="21" xfId="0" applyFont="1" applyFill="1" applyBorder="1" applyAlignment="1">
      <alignment horizontal="left" vertical="top" wrapText="1"/>
    </xf>
    <xf numFmtId="0" fontId="1" fillId="2" borderId="30"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27" xfId="0" applyFont="1" applyFill="1" applyBorder="1" applyAlignment="1">
      <alignment horizontal="center" wrapText="1"/>
    </xf>
    <xf numFmtId="0" fontId="1" fillId="2" borderId="28" xfId="0" applyFont="1" applyFill="1" applyBorder="1" applyAlignment="1">
      <alignment horizontal="center" wrapText="1"/>
    </xf>
    <xf numFmtId="0" fontId="1" fillId="2" borderId="22" xfId="0" applyFont="1" applyFill="1" applyBorder="1" applyAlignment="1">
      <alignment horizontal="center" wrapText="1"/>
    </xf>
    <xf numFmtId="0" fontId="1" fillId="6" borderId="27" xfId="0" applyFont="1" applyFill="1" applyBorder="1" applyAlignment="1">
      <alignment horizontal="left" wrapText="1"/>
    </xf>
    <xf numFmtId="0" fontId="1" fillId="6" borderId="28" xfId="0" applyFont="1" applyFill="1" applyBorder="1" applyAlignment="1">
      <alignment horizontal="left" wrapText="1"/>
    </xf>
    <xf numFmtId="0" fontId="1" fillId="6" borderId="22" xfId="0" applyFont="1" applyFill="1" applyBorder="1" applyAlignment="1">
      <alignment horizontal="left" wrapText="1"/>
    </xf>
    <xf numFmtId="0" fontId="1" fillId="2" borderId="3" xfId="0" applyFont="1" applyFill="1" applyBorder="1" applyAlignment="1">
      <alignment horizontal="left" wrapText="1"/>
    </xf>
    <xf numFmtId="0" fontId="1" fillId="2" borderId="5"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1" fillId="7" borderId="18" xfId="0" applyFont="1" applyFill="1" applyBorder="1" applyAlignment="1">
      <alignment horizontal="left" wrapText="1"/>
    </xf>
    <xf numFmtId="0" fontId="11" fillId="7" borderId="16" xfId="0" applyFont="1" applyFill="1" applyBorder="1" applyAlignment="1">
      <alignment horizontal="left" wrapText="1"/>
    </xf>
    <xf numFmtId="0" fontId="11" fillId="7" borderId="42" xfId="0" applyFont="1" applyFill="1" applyBorder="1" applyAlignment="1">
      <alignment horizontal="left" wrapText="1"/>
    </xf>
    <xf numFmtId="0" fontId="2" fillId="6" borderId="18"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21" xfId="0" applyFont="1" applyFill="1" applyBorder="1" applyAlignment="1">
      <alignment horizontal="center" vertical="center"/>
    </xf>
    <xf numFmtId="164" fontId="2" fillId="2" borderId="46" xfId="0" applyNumberFormat="1" applyFont="1" applyFill="1" applyBorder="1" applyAlignment="1">
      <alignment horizontal="center"/>
    </xf>
    <xf numFmtId="164" fontId="2"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2" fillId="2" borderId="43" xfId="0" applyFont="1" applyFill="1" applyBorder="1" applyAlignment="1">
      <alignment horizontal="left"/>
    </xf>
    <xf numFmtId="0" fontId="2" fillId="2" borderId="44" xfId="0" applyFont="1" applyFill="1" applyBorder="1" applyAlignment="1">
      <alignment horizontal="left"/>
    </xf>
    <xf numFmtId="0" fontId="2" fillId="2" borderId="45" xfId="0" applyFont="1" applyFill="1" applyBorder="1" applyAlignment="1">
      <alignment horizontal="left"/>
    </xf>
    <xf numFmtId="164" fontId="2" fillId="2" borderId="4" xfId="0" applyNumberFormat="1" applyFont="1" applyFill="1" applyBorder="1" applyAlignment="1">
      <alignment horizontal="center"/>
    </xf>
    <xf numFmtId="164" fontId="2" fillId="2" borderId="36"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1" fillId="2" borderId="29"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6" borderId="18" xfId="0" applyFont="1" applyFill="1" applyBorder="1" applyAlignment="1">
      <alignment horizontal="center" vertical="center"/>
    </xf>
    <xf numFmtId="0" fontId="1" fillId="6" borderId="16"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20" xfId="0" applyFont="1" applyFill="1" applyBorder="1" applyAlignment="1">
      <alignment horizontal="center" vertical="center"/>
    </xf>
    <xf numFmtId="0" fontId="1" fillId="6" borderId="26" xfId="0" applyFont="1" applyFill="1" applyBorder="1" applyAlignment="1">
      <alignment horizontal="center" vertical="center"/>
    </xf>
    <xf numFmtId="0" fontId="1" fillId="6" borderId="21" xfId="0" applyFont="1" applyFill="1" applyBorder="1" applyAlignment="1">
      <alignment horizontal="center" vertical="center"/>
    </xf>
    <xf numFmtId="164" fontId="1" fillId="2" borderId="14" xfId="0" applyNumberFormat="1" applyFont="1" applyFill="1" applyBorder="1" applyAlignment="1">
      <alignment horizontal="center" vertical="center" wrapText="1"/>
    </xf>
    <xf numFmtId="0" fontId="1" fillId="2" borderId="14" xfId="0" applyFont="1" applyFill="1" applyBorder="1" applyAlignment="1">
      <alignment horizontal="left" vertical="center" wrapText="1"/>
    </xf>
    <xf numFmtId="0" fontId="1" fillId="2" borderId="14" xfId="0" applyFont="1" applyFill="1" applyBorder="1" applyAlignment="1">
      <alignment horizontal="center" vertical="center" wrapText="1"/>
    </xf>
    <xf numFmtId="164" fontId="1" fillId="2" borderId="14" xfId="0" applyNumberFormat="1" applyFont="1" applyFill="1" applyBorder="1" applyAlignment="1">
      <alignment vertical="center" wrapText="1"/>
    </xf>
  </cellXfs>
  <cellStyles count="3">
    <cellStyle name="Currency" xfId="1" builtinId="4"/>
    <cellStyle name="Normal" xfId="0" builtinId="0"/>
    <cellStyle name="Percent" xfId="2" builtinId="5"/>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DAILY%20OPPERATIONS\Grant%20and%20Projects\UN%20PBF\Proposal%20stage\Budget%20costing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mah\Desktop\NCE\updated\UNPBF%20ACCORD%20CAR%20-%20Budget%20Costings%20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row r="4">
          <cell r="B4" t="str">
            <v xml:space="preserve">Inception meeting </v>
          </cell>
        </row>
        <row r="17">
          <cell r="G17">
            <v>8506</v>
          </cell>
        </row>
        <row r="18">
          <cell r="B18" t="str">
            <v xml:space="preserve">Baseline survey </v>
          </cell>
        </row>
        <row r="24">
          <cell r="G24">
            <v>1868</v>
          </cell>
        </row>
        <row r="25">
          <cell r="B25" t="str">
            <v>research methodology workshop</v>
          </cell>
        </row>
        <row r="41">
          <cell r="G41">
            <v>43165.5</v>
          </cell>
        </row>
        <row r="42">
          <cell r="B42" t="str">
            <v>Support to Youth Researchers, Data validation workshop,  publication of findings  and Youth report launch</v>
          </cell>
        </row>
        <row r="69">
          <cell r="G69">
            <v>87222.849315068495</v>
          </cell>
        </row>
        <row r="71">
          <cell r="B71" t="str">
            <v>Output 1.2: A narrative of change is cultivated through promoting impactful youth-led initiatives. 
Extrant 1.2 : Un discours du changement est cultivé par la promotion d'initiatives percutantes dirigées par des jeunes.</v>
          </cell>
        </row>
        <row r="72">
          <cell r="B72" t="str">
            <v>Mapping youth-led initiatives contributing to peace processes</v>
          </cell>
        </row>
        <row r="84">
          <cell r="G84">
            <v>2805.2000000000003</v>
          </cell>
        </row>
        <row r="85">
          <cell r="B85" t="str">
            <v>Organizing advocacy and awareness campaigns</v>
          </cell>
        </row>
        <row r="96">
          <cell r="G96">
            <v>2679.6126027397258</v>
          </cell>
        </row>
        <row r="121">
          <cell r="G121">
            <v>44931.472602739726</v>
          </cell>
        </row>
        <row r="122">
          <cell r="B122" t="str">
            <v xml:space="preserve">Documentary premier </v>
          </cell>
        </row>
        <row r="130">
          <cell r="G130">
            <v>2750</v>
          </cell>
        </row>
        <row r="135">
          <cell r="B135" t="str">
            <v>Convene consultative meetings to discuss barriers to youth participation</v>
          </cell>
        </row>
        <row r="143">
          <cell r="G143">
            <v>4490</v>
          </cell>
        </row>
        <row r="144">
          <cell r="B144" t="str">
            <v xml:space="preserve">Organize brainstorming workshops to devise recommendations for the inclusion of youth in peace processes </v>
          </cell>
        </row>
        <row r="151">
          <cell r="G151">
            <v>950</v>
          </cell>
        </row>
        <row r="152">
          <cell r="B152" t="str">
            <v xml:space="preserve">Inter-generational dialouges </v>
          </cell>
        </row>
        <row r="168">
          <cell r="G168">
            <v>8956.5</v>
          </cell>
        </row>
        <row r="171">
          <cell r="B171" t="str">
            <v xml:space="preserve">Needs assessment </v>
          </cell>
        </row>
        <row r="177">
          <cell r="G177">
            <v>400</v>
          </cell>
        </row>
        <row r="178">
          <cell r="B178" t="str">
            <v xml:space="preserve">TOT on contextualizing and mainstreaming of youth issues in peace processes
</v>
          </cell>
        </row>
        <row r="187">
          <cell r="G187">
            <v>8886</v>
          </cell>
        </row>
        <row r="188">
          <cell r="B188" t="str">
            <v xml:space="preserve">Secondment of short term experts on youth to ministries in charge of the implementation of the Peace Agreement </v>
          </cell>
        </row>
        <row r="197">
          <cell r="G197">
            <v>48000</v>
          </cell>
        </row>
        <row r="198">
          <cell r="B198" t="str">
            <v xml:space="preserve">TOT on contextualizing and mainstreaming of gender issues in peace processes
</v>
          </cell>
        </row>
        <row r="207">
          <cell r="G207">
            <v>8886</v>
          </cell>
        </row>
        <row r="210">
          <cell r="B210" t="str">
            <v xml:space="preserve">Review policies which may hinder youth participation in peace processes </v>
          </cell>
        </row>
        <row r="221">
          <cell r="G221">
            <v>8311</v>
          </cell>
        </row>
        <row r="222">
          <cell r="B222" t="str">
            <v>Provide support towards the development of a gendered youth framework to ensure the meaningful participation of young women and men</v>
          </cell>
        </row>
        <row r="228">
          <cell r="G228">
            <v>9975</v>
          </cell>
        </row>
        <row r="229">
          <cell r="B229" t="str">
            <v>Gendered youth framework validation workshop</v>
          </cell>
        </row>
        <row r="240">
          <cell r="G240">
            <v>8736</v>
          </cell>
        </row>
        <row r="245">
          <cell r="B245" t="str">
            <v>Needs assessment for youth-led organisations</v>
          </cell>
        </row>
        <row r="253">
          <cell r="G253">
            <v>3081</v>
          </cell>
        </row>
        <row r="254">
          <cell r="B254" t="str">
            <v xml:space="preserve">Capacity Building for youth-led organizations </v>
          </cell>
        </row>
        <row r="262">
          <cell r="G262">
            <v>19463.35616438356</v>
          </cell>
        </row>
        <row r="263">
          <cell r="B263" t="str">
            <v>Training of trainers and refresher training  (1 in each target area)</v>
          </cell>
        </row>
        <row r="277">
          <cell r="G277">
            <v>47960</v>
          </cell>
        </row>
        <row r="278">
          <cell r="B278" t="str">
            <v>Youth sensitisation workshops to the APPR-CAR</v>
          </cell>
        </row>
        <row r="294">
          <cell r="G294">
            <v>8194.5</v>
          </cell>
        </row>
        <row r="297">
          <cell r="B297" t="str">
            <v>Strengthen and support youth networks and platforms, and establish them where they do not exist</v>
          </cell>
        </row>
        <row r="315">
          <cell r="G315">
            <v>14648</v>
          </cell>
        </row>
        <row r="318">
          <cell r="B318" t="str">
            <v xml:space="preserve">Youth mentorship development </v>
          </cell>
        </row>
        <row r="323">
          <cell r="G323">
            <v>33000</v>
          </cell>
        </row>
        <row r="363">
          <cell r="G363">
            <v>67475.698889215011</v>
          </cell>
        </row>
        <row r="364">
          <cell r="G364">
            <v>6747.5698889215009</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9">
          <cell r="H9">
            <v>864</v>
          </cell>
        </row>
        <row r="10">
          <cell r="H10">
            <v>5536</v>
          </cell>
        </row>
        <row r="23">
          <cell r="H23">
            <v>1800</v>
          </cell>
        </row>
        <row r="38">
          <cell r="H38">
            <v>3333.51</v>
          </cell>
        </row>
        <row r="39">
          <cell r="H39">
            <v>3749.5</v>
          </cell>
        </row>
        <row r="40">
          <cell r="H40">
            <v>15066.54</v>
          </cell>
        </row>
        <row r="64">
          <cell r="H64">
            <v>1081.28</v>
          </cell>
        </row>
        <row r="66">
          <cell r="H66">
            <v>27667.389315068493</v>
          </cell>
        </row>
        <row r="67">
          <cell r="H67">
            <v>6357.29</v>
          </cell>
        </row>
        <row r="68">
          <cell r="H68">
            <v>40512</v>
          </cell>
        </row>
        <row r="83">
          <cell r="H83">
            <v>2805.2000000000003</v>
          </cell>
        </row>
        <row r="95">
          <cell r="H95">
            <v>2679.4100000000003</v>
          </cell>
        </row>
        <row r="118">
          <cell r="H118">
            <v>28000.003150684934</v>
          </cell>
        </row>
        <row r="120">
          <cell r="H120">
            <v>15018.879452054794</v>
          </cell>
        </row>
        <row r="129">
          <cell r="H129">
            <v>9848.15</v>
          </cell>
        </row>
        <row r="142">
          <cell r="H142">
            <v>4490</v>
          </cell>
        </row>
        <row r="150">
          <cell r="H150">
            <v>950</v>
          </cell>
        </row>
        <row r="167">
          <cell r="H167">
            <v>8956.5</v>
          </cell>
        </row>
        <row r="176">
          <cell r="H176">
            <v>400</v>
          </cell>
        </row>
        <row r="186">
          <cell r="H186">
            <v>6500</v>
          </cell>
        </row>
        <row r="196">
          <cell r="H196">
            <v>48000</v>
          </cell>
        </row>
        <row r="206">
          <cell r="H206">
            <v>6500</v>
          </cell>
        </row>
        <row r="218">
          <cell r="H218">
            <v>2625</v>
          </cell>
        </row>
        <row r="220">
          <cell r="H220">
            <v>3675</v>
          </cell>
        </row>
        <row r="225">
          <cell r="H225">
            <v>15187</v>
          </cell>
        </row>
        <row r="227">
          <cell r="H227">
            <v>975</v>
          </cell>
        </row>
        <row r="237">
          <cell r="H237">
            <v>2400</v>
          </cell>
        </row>
        <row r="239">
          <cell r="H239">
            <v>7100</v>
          </cell>
        </row>
        <row r="252">
          <cell r="H252">
            <v>3081</v>
          </cell>
        </row>
        <row r="259">
          <cell r="H259">
            <v>29005.99616438356</v>
          </cell>
        </row>
        <row r="276">
          <cell r="H276">
            <v>28061.11</v>
          </cell>
        </row>
        <row r="291">
          <cell r="H291">
            <v>2047.5</v>
          </cell>
        </row>
        <row r="293">
          <cell r="H293">
            <v>5569.26</v>
          </cell>
        </row>
        <row r="312">
          <cell r="H312">
            <v>0</v>
          </cell>
        </row>
        <row r="314">
          <cell r="H314">
            <v>30400</v>
          </cell>
        </row>
        <row r="322">
          <cell r="H322">
            <v>33000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O230"/>
  <sheetViews>
    <sheetView showGridLines="0" showZeros="0" tabSelected="1" topLeftCell="A19" zoomScale="80" zoomScaleNormal="80" workbookViewId="0">
      <selection activeCell="H13" sqref="H13"/>
    </sheetView>
  </sheetViews>
  <sheetFormatPr defaultColWidth="9.140625" defaultRowHeight="15" x14ac:dyDescent="0.25"/>
  <cols>
    <col min="1" max="1" width="9.140625" style="50"/>
    <col min="2" max="2" width="30.5703125" style="50" customWidth="1"/>
    <col min="3" max="3" width="32.5703125" style="50" customWidth="1"/>
    <col min="4" max="4" width="24.28515625" style="50" customWidth="1"/>
    <col min="5" max="6" width="23.140625" style="50" hidden="1" customWidth="1"/>
    <col min="7" max="7" width="9.42578125" style="50" hidden="1" customWidth="1"/>
    <col min="8" max="9" width="22.5703125" style="50" customWidth="1"/>
    <col min="10" max="11" width="22.5703125" style="50" hidden="1" customWidth="1"/>
    <col min="12" max="12" width="31.42578125" style="50" customWidth="1"/>
    <col min="13" max="13" width="18.85546875" style="50" customWidth="1"/>
    <col min="14" max="14" width="9.140625" style="50"/>
    <col min="15" max="15" width="17.5703125" style="50" customWidth="1"/>
    <col min="16" max="16" width="26.5703125" style="50" customWidth="1"/>
    <col min="17" max="17" width="22.5703125" style="50" customWidth="1"/>
    <col min="18" max="18" width="29.5703125" style="50" customWidth="1"/>
    <col min="19" max="19" width="23.42578125" style="50" customWidth="1"/>
    <col min="20" max="20" width="18.5703125" style="50" customWidth="1"/>
    <col min="21" max="21" width="17.42578125" style="50" customWidth="1"/>
    <col min="22" max="22" width="25.140625" style="50" customWidth="1"/>
    <col min="23" max="16384" width="9.140625" style="50"/>
  </cols>
  <sheetData>
    <row r="2" spans="2:15" ht="47.25" customHeight="1" x14ac:dyDescent="0.7">
      <c r="B2" s="252" t="s">
        <v>568</v>
      </c>
      <c r="C2" s="252"/>
      <c r="D2" s="252"/>
      <c r="E2" s="252"/>
      <c r="F2" s="48"/>
      <c r="G2" s="48"/>
      <c r="H2" s="49"/>
      <c r="I2" s="49"/>
      <c r="J2" s="49"/>
      <c r="K2" s="49"/>
      <c r="L2" s="49"/>
    </row>
    <row r="3" spans="2:15" ht="15.75" x14ac:dyDescent="0.25">
      <c r="B3" s="198" t="s">
        <v>569</v>
      </c>
    </row>
    <row r="4" spans="2:15" ht="16.5" thickBot="1" x14ac:dyDescent="0.3">
      <c r="B4" s="53"/>
    </row>
    <row r="5" spans="2:15" ht="36" x14ac:dyDescent="0.55000000000000004">
      <c r="B5" s="142" t="s">
        <v>15</v>
      </c>
      <c r="C5" s="199"/>
      <c r="D5" s="199"/>
      <c r="E5" s="199"/>
      <c r="F5" s="199"/>
      <c r="G5" s="199"/>
      <c r="H5" s="199"/>
      <c r="I5" s="199"/>
      <c r="J5" s="199"/>
      <c r="K5" s="199"/>
      <c r="L5" s="199"/>
      <c r="M5" s="199"/>
      <c r="N5" s="199"/>
      <c r="O5" s="200"/>
    </row>
    <row r="6" spans="2:15" ht="167.25" customHeight="1" thickBot="1" x14ac:dyDescent="0.4">
      <c r="B6" s="249" t="s">
        <v>567</v>
      </c>
      <c r="C6" s="250"/>
      <c r="D6" s="250"/>
      <c r="E6" s="250"/>
      <c r="F6" s="250"/>
      <c r="G6" s="250"/>
      <c r="H6" s="250"/>
      <c r="I6" s="250"/>
      <c r="J6" s="250"/>
      <c r="K6" s="250"/>
      <c r="L6" s="250"/>
      <c r="M6" s="250"/>
      <c r="N6" s="250"/>
      <c r="O6" s="251"/>
    </row>
    <row r="7" spans="2:15" x14ac:dyDescent="0.25">
      <c r="B7" s="54"/>
    </row>
    <row r="8" spans="2:15" ht="15.75" thickBot="1" x14ac:dyDescent="0.3"/>
    <row r="9" spans="2:15" ht="27" customHeight="1" thickBot="1" x14ac:dyDescent="0.45">
      <c r="B9" s="253" t="s">
        <v>178</v>
      </c>
      <c r="C9" s="254"/>
      <c r="D9" s="254"/>
      <c r="E9" s="254"/>
      <c r="F9" s="254"/>
      <c r="G9" s="254"/>
      <c r="H9" s="255"/>
      <c r="I9" s="212"/>
      <c r="J9" s="212"/>
      <c r="K9" s="212"/>
    </row>
    <row r="11" spans="2:15" ht="25.5" customHeight="1" x14ac:dyDescent="0.25">
      <c r="D11" s="55"/>
      <c r="E11" s="55"/>
      <c r="F11" s="55"/>
      <c r="G11" s="55"/>
      <c r="H11" s="52"/>
      <c r="I11" s="52"/>
      <c r="J11" s="52"/>
      <c r="K11" s="52"/>
      <c r="L11" s="51"/>
      <c r="M11" s="51"/>
    </row>
    <row r="12" spans="2:15" ht="99.75" customHeight="1" x14ac:dyDescent="0.25">
      <c r="B12" s="62" t="s">
        <v>570</v>
      </c>
      <c r="C12" s="62" t="s">
        <v>571</v>
      </c>
      <c r="D12" s="62" t="s">
        <v>572</v>
      </c>
      <c r="E12" s="62" t="s">
        <v>179</v>
      </c>
      <c r="F12" s="62" t="s">
        <v>180</v>
      </c>
      <c r="G12" s="62" t="s">
        <v>64</v>
      </c>
      <c r="H12" s="62" t="s">
        <v>573</v>
      </c>
      <c r="I12" s="62" t="s">
        <v>600</v>
      </c>
      <c r="J12" s="62" t="s">
        <v>585</v>
      </c>
      <c r="K12" s="62" t="s">
        <v>586</v>
      </c>
      <c r="L12" s="62" t="s">
        <v>20</v>
      </c>
      <c r="M12" s="61"/>
    </row>
    <row r="13" spans="2:15" ht="18.75" customHeight="1" x14ac:dyDescent="0.25">
      <c r="B13" s="62"/>
      <c r="C13" s="62"/>
      <c r="D13" s="91" t="s">
        <v>584</v>
      </c>
      <c r="E13" s="91"/>
      <c r="F13" s="91"/>
      <c r="G13" s="91"/>
      <c r="H13" s="62"/>
      <c r="I13" s="62"/>
      <c r="J13" s="62"/>
      <c r="K13" s="62"/>
      <c r="L13" s="62"/>
      <c r="M13" s="61"/>
    </row>
    <row r="14" spans="2:15" ht="51" customHeight="1" x14ac:dyDescent="0.25">
      <c r="B14" s="122" t="s">
        <v>0</v>
      </c>
      <c r="C14" s="247" t="s">
        <v>577</v>
      </c>
      <c r="D14" s="247"/>
      <c r="E14" s="247"/>
      <c r="F14" s="247"/>
      <c r="G14" s="247"/>
      <c r="H14" s="247"/>
      <c r="I14" s="247"/>
      <c r="J14" s="247"/>
      <c r="K14" s="247"/>
      <c r="L14" s="247"/>
      <c r="M14" s="24"/>
    </row>
    <row r="15" spans="2:15" ht="51" customHeight="1" x14ac:dyDescent="0.25">
      <c r="B15" s="122" t="s">
        <v>1</v>
      </c>
      <c r="C15" s="256" t="s">
        <v>578</v>
      </c>
      <c r="D15" s="256"/>
      <c r="E15" s="256"/>
      <c r="F15" s="256"/>
      <c r="G15" s="256"/>
      <c r="H15" s="256"/>
      <c r="I15" s="256"/>
      <c r="J15" s="256"/>
      <c r="K15" s="256"/>
      <c r="L15" s="256"/>
      <c r="M15" s="64"/>
    </row>
    <row r="16" spans="2:15" ht="15.75" x14ac:dyDescent="0.25">
      <c r="B16" s="203" t="s">
        <v>2</v>
      </c>
      <c r="C16" s="23" t="str">
        <f>[1]Sheet1!$B$4</f>
        <v xml:space="preserve">Inception meeting </v>
      </c>
      <c r="D16" s="25">
        <f>[1]Sheet1!$G$17</f>
        <v>8506</v>
      </c>
      <c r="E16" s="25"/>
      <c r="F16" s="25"/>
      <c r="G16" s="158">
        <f>D16</f>
        <v>8506</v>
      </c>
      <c r="H16" s="154">
        <v>0</v>
      </c>
      <c r="I16" s="25">
        <v>6400</v>
      </c>
      <c r="J16" s="216">
        <f>D16-I16</f>
        <v>2106</v>
      </c>
      <c r="K16" s="154">
        <f>(I16-D16)/D16</f>
        <v>-0.2475899365154009</v>
      </c>
      <c r="L16" s="140"/>
      <c r="M16" s="65"/>
    </row>
    <row r="17" spans="1:13" ht="15.75" x14ac:dyDescent="0.25">
      <c r="B17" s="203" t="s">
        <v>3</v>
      </c>
      <c r="C17" s="23" t="str">
        <f>[1]Sheet1!$B$18</f>
        <v xml:space="preserve">Baseline survey </v>
      </c>
      <c r="D17" s="25">
        <f>[1]Sheet1!$G$24</f>
        <v>1868</v>
      </c>
      <c r="E17" s="25"/>
      <c r="F17" s="25"/>
      <c r="G17" s="158">
        <f t="shared" ref="G17:G23" si="0">D17</f>
        <v>1868</v>
      </c>
      <c r="H17" s="154">
        <v>0</v>
      </c>
      <c r="I17" s="25">
        <v>1800</v>
      </c>
      <c r="J17" s="216">
        <f>D17-I17</f>
        <v>68</v>
      </c>
      <c r="K17" s="154">
        <f>(I17-D17)/D17</f>
        <v>-3.6402569593147749E-2</v>
      </c>
      <c r="L17" s="140"/>
      <c r="M17" s="65"/>
    </row>
    <row r="18" spans="1:13" ht="15.75" x14ac:dyDescent="0.25">
      <c r="B18" s="203" t="s">
        <v>4</v>
      </c>
      <c r="C18" s="23" t="str">
        <f>[1]Sheet1!$B$25</f>
        <v>research methodology workshop</v>
      </c>
      <c r="D18" s="25">
        <f>[1]Sheet1!$G$41</f>
        <v>43165.5</v>
      </c>
      <c r="E18" s="25"/>
      <c r="F18" s="25"/>
      <c r="G18" s="158">
        <f t="shared" si="0"/>
        <v>43165.5</v>
      </c>
      <c r="H18" s="154">
        <v>0.3</v>
      </c>
      <c r="I18" s="25">
        <v>22149.5</v>
      </c>
      <c r="J18" s="216">
        <f>D18-I18</f>
        <v>21016</v>
      </c>
      <c r="K18" s="154">
        <f>(I18-D18)/D18</f>
        <v>-0.48687030151394051</v>
      </c>
      <c r="L18" s="140"/>
      <c r="M18" s="65"/>
    </row>
    <row r="19" spans="1:13" ht="63" x14ac:dyDescent="0.25">
      <c r="B19" s="203" t="s">
        <v>33</v>
      </c>
      <c r="C19" s="23" t="str">
        <f>[1]Sheet1!$B$42</f>
        <v>Support to Youth Researchers, Data validation workshop,  publication of findings  and Youth report launch</v>
      </c>
      <c r="D19" s="25">
        <f>[1]Sheet1!$G$69</f>
        <v>87222.849315068495</v>
      </c>
      <c r="E19" s="25"/>
      <c r="F19" s="25"/>
      <c r="G19" s="158">
        <f t="shared" si="0"/>
        <v>87222.849315068495</v>
      </c>
      <c r="H19" s="154">
        <v>0.3</v>
      </c>
      <c r="I19" s="25">
        <v>75618.009999999995</v>
      </c>
      <c r="J19" s="216">
        <f>D19-I19</f>
        <v>11604.839315068501</v>
      </c>
      <c r="K19" s="154">
        <f>(I19-D19)/D19</f>
        <v>-0.13304815660342875</v>
      </c>
      <c r="L19" s="140"/>
      <c r="M19" s="65"/>
    </row>
    <row r="20" spans="1:13" ht="15.75" x14ac:dyDescent="0.25">
      <c r="B20" s="203" t="s">
        <v>34</v>
      </c>
      <c r="C20" s="23"/>
      <c r="D20" s="25"/>
      <c r="E20" s="25"/>
      <c r="F20" s="25"/>
      <c r="G20" s="158">
        <f t="shared" si="0"/>
        <v>0</v>
      </c>
      <c r="H20" s="154"/>
      <c r="I20" s="154"/>
      <c r="J20" s="154"/>
      <c r="K20" s="154"/>
      <c r="L20" s="140"/>
      <c r="M20" s="65"/>
    </row>
    <row r="21" spans="1:13" ht="15.75" x14ac:dyDescent="0.25">
      <c r="B21" s="203" t="s">
        <v>35</v>
      </c>
      <c r="C21" s="23"/>
      <c r="D21" s="25"/>
      <c r="E21" s="25"/>
      <c r="F21" s="25"/>
      <c r="G21" s="158">
        <f t="shared" si="0"/>
        <v>0</v>
      </c>
      <c r="H21" s="154"/>
      <c r="I21" s="154"/>
      <c r="J21" s="154"/>
      <c r="K21" s="154"/>
      <c r="L21" s="140"/>
      <c r="M21" s="65"/>
    </row>
    <row r="22" spans="1:13" ht="15.75" x14ac:dyDescent="0.25">
      <c r="B22" s="203" t="s">
        <v>36</v>
      </c>
      <c r="C22" s="60"/>
      <c r="D22" s="26"/>
      <c r="E22" s="26"/>
      <c r="F22" s="26"/>
      <c r="G22" s="158">
        <f t="shared" si="0"/>
        <v>0</v>
      </c>
      <c r="H22" s="155"/>
      <c r="I22" s="155"/>
      <c r="J22" s="155"/>
      <c r="K22" s="155"/>
      <c r="L22" s="141"/>
      <c r="M22" s="65"/>
    </row>
    <row r="23" spans="1:13" ht="15.75" x14ac:dyDescent="0.25">
      <c r="A23" s="51"/>
      <c r="B23" s="203" t="s">
        <v>37</v>
      </c>
      <c r="C23" s="60"/>
      <c r="D23" s="26"/>
      <c r="E23" s="26"/>
      <c r="F23" s="26"/>
      <c r="G23" s="158">
        <f t="shared" si="0"/>
        <v>0</v>
      </c>
      <c r="H23" s="155"/>
      <c r="I23" s="155"/>
      <c r="J23" s="155"/>
      <c r="K23" s="155"/>
      <c r="L23" s="141"/>
      <c r="M23" s="52"/>
    </row>
    <row r="24" spans="1:13" ht="15.75" x14ac:dyDescent="0.25">
      <c r="A24" s="51"/>
      <c r="C24" s="122" t="s">
        <v>175</v>
      </c>
      <c r="D24" s="27">
        <f>SUM(D16:D23)</f>
        <v>140762.34931506851</v>
      </c>
      <c r="E24" s="27">
        <f>SUM(E16:E23)</f>
        <v>0</v>
      </c>
      <c r="F24" s="27">
        <f>SUM(F16:F23)</f>
        <v>0</v>
      </c>
      <c r="G24" s="27">
        <f>SUM(G16:G23)</f>
        <v>140762.34931506851</v>
      </c>
      <c r="H24" s="143">
        <f>(H16*G16)+(H17*G17)+(H18*G18)+(H19*G19)+(H20*G20)+(H21*G21)+(H22*G22)+(H23*G23)</f>
        <v>39116.504794520544</v>
      </c>
      <c r="I24" s="143">
        <f>SUM(I16:I19)</f>
        <v>105967.51</v>
      </c>
      <c r="J24" s="143">
        <f>D24-I24</f>
        <v>34794.839315068515</v>
      </c>
      <c r="K24" s="219">
        <f>(I24-D24)/D24</f>
        <v>-0.24718853787518985</v>
      </c>
      <c r="L24" s="141"/>
      <c r="M24" s="67"/>
    </row>
    <row r="25" spans="1:13" ht="51" customHeight="1" x14ac:dyDescent="0.25">
      <c r="A25" s="51"/>
      <c r="B25" s="122" t="s">
        <v>5</v>
      </c>
      <c r="C25" s="246" t="str">
        <f>[1]Sheet1!$B$71</f>
        <v>Output 1.2: A narrative of change is cultivated through promoting impactful youth-led initiatives. 
Extrant 1.2 : Un discours du changement est cultivé par la promotion d'initiatives percutantes dirigées par des jeunes.</v>
      </c>
      <c r="D25" s="246"/>
      <c r="E25" s="246"/>
      <c r="F25" s="246"/>
      <c r="G25" s="246"/>
      <c r="H25" s="246"/>
      <c r="I25" s="246"/>
      <c r="J25" s="246"/>
      <c r="K25" s="246"/>
      <c r="L25" s="246"/>
      <c r="M25" s="64"/>
    </row>
    <row r="26" spans="1:13" ht="31.5" x14ac:dyDescent="0.25">
      <c r="A26" s="51"/>
      <c r="B26" s="203" t="s">
        <v>44</v>
      </c>
      <c r="C26" s="23" t="str">
        <f>[1]Sheet1!$B$72</f>
        <v>Mapping youth-led initiatives contributing to peace processes</v>
      </c>
      <c r="D26" s="25">
        <f>[1]Sheet1!$G$84</f>
        <v>2805.2000000000003</v>
      </c>
      <c r="E26" s="25"/>
      <c r="F26" s="25"/>
      <c r="G26" s="158">
        <f>D26</f>
        <v>2805.2000000000003</v>
      </c>
      <c r="H26" s="154">
        <v>0.3</v>
      </c>
      <c r="I26" s="25">
        <v>2805</v>
      </c>
      <c r="J26" s="154" t="s">
        <v>587</v>
      </c>
      <c r="K26" s="154" t="s">
        <v>587</v>
      </c>
      <c r="L26" s="140"/>
      <c r="M26" s="65"/>
    </row>
    <row r="27" spans="1:13" ht="31.5" x14ac:dyDescent="0.25">
      <c r="A27" s="51"/>
      <c r="B27" s="203" t="s">
        <v>45</v>
      </c>
      <c r="C27" s="23" t="str">
        <f>[1]Sheet1!$B$85</f>
        <v>Organizing advocacy and awareness campaigns</v>
      </c>
      <c r="D27" s="25">
        <f>[1]Sheet1!$G$96</f>
        <v>2679.6126027397258</v>
      </c>
      <c r="E27" s="25"/>
      <c r="F27" s="25"/>
      <c r="G27" s="158">
        <f t="shared" ref="G27:G33" si="1">D27</f>
        <v>2679.6126027397258</v>
      </c>
      <c r="H27" s="154">
        <v>0.3</v>
      </c>
      <c r="I27" s="25">
        <f>[1]Sheet1!$G$96</f>
        <v>2679.6126027397258</v>
      </c>
      <c r="J27" s="154"/>
      <c r="K27" s="154"/>
      <c r="L27" s="140"/>
      <c r="M27" s="65"/>
    </row>
    <row r="28" spans="1:13" ht="15.75" x14ac:dyDescent="0.25">
      <c r="A28" s="51"/>
      <c r="B28" s="203" t="s">
        <v>38</v>
      </c>
      <c r="C28" s="23" t="s">
        <v>595</v>
      </c>
      <c r="D28" s="25">
        <f>[1]Sheet1!$G$121</f>
        <v>44931.472602739726</v>
      </c>
      <c r="E28" s="25"/>
      <c r="F28" s="25"/>
      <c r="G28" s="158">
        <f t="shared" si="1"/>
        <v>44931.472602739726</v>
      </c>
      <c r="H28" s="154">
        <v>0.3</v>
      </c>
      <c r="I28" s="25">
        <v>43018.879999999997</v>
      </c>
      <c r="J28" s="154"/>
      <c r="K28" s="222"/>
      <c r="L28" s="140"/>
      <c r="M28" s="65"/>
    </row>
    <row r="29" spans="1:13" ht="94.5" x14ac:dyDescent="0.25">
      <c r="A29" s="51"/>
      <c r="B29" s="203" t="s">
        <v>39</v>
      </c>
      <c r="C29" s="23" t="str">
        <f>[1]Sheet1!$B$122</f>
        <v xml:space="preserve">Documentary premier </v>
      </c>
      <c r="D29" s="25">
        <f>[1]Sheet1!$G$130</f>
        <v>2750</v>
      </c>
      <c r="E29" s="25"/>
      <c r="F29" s="25"/>
      <c r="G29" s="158">
        <f t="shared" si="1"/>
        <v>2750</v>
      </c>
      <c r="H29" s="154">
        <v>0</v>
      </c>
      <c r="I29" s="25">
        <v>9848.15</v>
      </c>
      <c r="J29" s="154"/>
      <c r="K29" s="216"/>
      <c r="L29" s="140" t="s">
        <v>593</v>
      </c>
      <c r="M29" s="65"/>
    </row>
    <row r="30" spans="1:13" ht="15.75" x14ac:dyDescent="0.25">
      <c r="A30" s="51"/>
      <c r="B30" s="203" t="s">
        <v>40</v>
      </c>
      <c r="C30" s="23"/>
      <c r="D30" s="25"/>
      <c r="E30" s="25"/>
      <c r="F30" s="25"/>
      <c r="G30" s="158">
        <f t="shared" si="1"/>
        <v>0</v>
      </c>
      <c r="H30" s="154"/>
      <c r="I30" s="154"/>
      <c r="J30" s="154"/>
      <c r="K30" s="154"/>
      <c r="L30" s="140"/>
      <c r="M30" s="65"/>
    </row>
    <row r="31" spans="1:13" ht="15.75" x14ac:dyDescent="0.25">
      <c r="A31" s="51"/>
      <c r="B31" s="203" t="s">
        <v>41</v>
      </c>
      <c r="C31" s="23"/>
      <c r="D31" s="25"/>
      <c r="E31" s="25"/>
      <c r="F31" s="25"/>
      <c r="G31" s="158">
        <f t="shared" si="1"/>
        <v>0</v>
      </c>
      <c r="H31" s="154"/>
      <c r="I31" s="154"/>
      <c r="J31" s="154"/>
      <c r="K31" s="154"/>
      <c r="L31" s="140"/>
      <c r="M31" s="65"/>
    </row>
    <row r="32" spans="1:13" ht="15.75" x14ac:dyDescent="0.25">
      <c r="A32" s="51"/>
      <c r="B32" s="203" t="s">
        <v>42</v>
      </c>
      <c r="C32" s="60"/>
      <c r="D32" s="26"/>
      <c r="E32" s="26"/>
      <c r="F32" s="26"/>
      <c r="G32" s="158">
        <f t="shared" si="1"/>
        <v>0</v>
      </c>
      <c r="H32" s="155"/>
      <c r="I32" s="155"/>
      <c r="J32" s="155"/>
      <c r="K32" s="155"/>
      <c r="L32" s="141"/>
      <c r="M32" s="65"/>
    </row>
    <row r="33" spans="1:13" ht="15.75" x14ac:dyDescent="0.25">
      <c r="A33" s="51"/>
      <c r="B33" s="203" t="s">
        <v>43</v>
      </c>
      <c r="C33" s="60"/>
      <c r="D33" s="26"/>
      <c r="E33" s="26"/>
      <c r="F33" s="26"/>
      <c r="G33" s="158">
        <f t="shared" si="1"/>
        <v>0</v>
      </c>
      <c r="H33" s="155"/>
      <c r="I33" s="155"/>
      <c r="J33" s="155"/>
      <c r="K33" s="155"/>
      <c r="L33" s="141"/>
      <c r="M33" s="65"/>
    </row>
    <row r="34" spans="1:13" ht="15.75" x14ac:dyDescent="0.25">
      <c r="A34" s="51"/>
      <c r="C34" s="122" t="s">
        <v>175</v>
      </c>
      <c r="D34" s="30">
        <f>SUM(D26:D33)</f>
        <v>53166.285205479449</v>
      </c>
      <c r="E34" s="30">
        <f t="shared" ref="E34:G34" si="2">SUM(E26:E33)</f>
        <v>0</v>
      </c>
      <c r="F34" s="30">
        <f t="shared" si="2"/>
        <v>0</v>
      </c>
      <c r="G34" s="30">
        <f t="shared" si="2"/>
        <v>53166.285205479449</v>
      </c>
      <c r="H34" s="143">
        <f>(H26*G26)+(H27*G27)+(H28*G28)+(H29*G29)+(H30*G30)+(H31*G31)+(H32*G32)+(H33*G33)</f>
        <v>15124.885561643834</v>
      </c>
      <c r="I34" s="143">
        <f>SUM(I26:I29)</f>
        <v>58351.642602739725</v>
      </c>
      <c r="J34" s="143">
        <f>D34-I34</f>
        <v>-5185.3573972602753</v>
      </c>
      <c r="K34" s="217">
        <f>(I34-D34)/D34</f>
        <v>9.753093294405793E-2</v>
      </c>
      <c r="L34" s="141"/>
      <c r="M34" s="67"/>
    </row>
    <row r="35" spans="1:13" ht="51" customHeight="1" x14ac:dyDescent="0.25">
      <c r="A35" s="51"/>
      <c r="B35" s="122" t="s">
        <v>6</v>
      </c>
      <c r="C35" s="246"/>
      <c r="D35" s="246"/>
      <c r="E35" s="246"/>
      <c r="F35" s="246"/>
      <c r="G35" s="246"/>
      <c r="H35" s="246"/>
      <c r="I35" s="246"/>
      <c r="J35" s="246"/>
      <c r="K35" s="246"/>
      <c r="L35" s="246"/>
      <c r="M35" s="64"/>
    </row>
    <row r="36" spans="1:13" ht="15.75" x14ac:dyDescent="0.25">
      <c r="A36" s="51"/>
      <c r="B36" s="203" t="s">
        <v>46</v>
      </c>
      <c r="C36" s="23"/>
      <c r="D36" s="25"/>
      <c r="E36" s="25"/>
      <c r="F36" s="25"/>
      <c r="G36" s="158">
        <f>D36</f>
        <v>0</v>
      </c>
      <c r="H36" s="154"/>
      <c r="I36" s="154"/>
      <c r="J36" s="154"/>
      <c r="K36" s="154"/>
      <c r="L36" s="140"/>
      <c r="M36" s="65"/>
    </row>
    <row r="37" spans="1:13" ht="15.75" x14ac:dyDescent="0.25">
      <c r="A37" s="51"/>
      <c r="B37" s="203" t="s">
        <v>47</v>
      </c>
      <c r="C37" s="23"/>
      <c r="D37" s="25"/>
      <c r="E37" s="25"/>
      <c r="F37" s="25"/>
      <c r="G37" s="158">
        <f t="shared" ref="G37:G43" si="3">D37</f>
        <v>0</v>
      </c>
      <c r="H37" s="154"/>
      <c r="I37" s="154"/>
      <c r="J37" s="154"/>
      <c r="K37" s="154"/>
      <c r="L37" s="140"/>
      <c r="M37" s="65"/>
    </row>
    <row r="38" spans="1:13" ht="15.75" x14ac:dyDescent="0.25">
      <c r="A38" s="51"/>
      <c r="B38" s="203" t="s">
        <v>48</v>
      </c>
      <c r="C38" s="23"/>
      <c r="D38" s="25"/>
      <c r="E38" s="25"/>
      <c r="F38" s="25"/>
      <c r="G38" s="158">
        <f t="shared" si="3"/>
        <v>0</v>
      </c>
      <c r="H38" s="154"/>
      <c r="I38" s="154"/>
      <c r="J38" s="154"/>
      <c r="K38" s="154"/>
      <c r="L38" s="140"/>
      <c r="M38" s="65"/>
    </row>
    <row r="39" spans="1:13" ht="15.75" x14ac:dyDescent="0.25">
      <c r="A39" s="51"/>
      <c r="B39" s="203" t="s">
        <v>49</v>
      </c>
      <c r="C39" s="23"/>
      <c r="D39" s="25"/>
      <c r="E39" s="25"/>
      <c r="F39" s="25"/>
      <c r="G39" s="158">
        <f t="shared" si="3"/>
        <v>0</v>
      </c>
      <c r="H39" s="154"/>
      <c r="I39" s="154"/>
      <c r="J39" s="154"/>
      <c r="K39" s="154"/>
      <c r="L39" s="140"/>
      <c r="M39" s="65"/>
    </row>
    <row r="40" spans="1:13" s="51" customFormat="1" ht="15.75" x14ac:dyDescent="0.25">
      <c r="B40" s="203" t="s">
        <v>50</v>
      </c>
      <c r="C40" s="23"/>
      <c r="D40" s="25"/>
      <c r="E40" s="25"/>
      <c r="F40" s="25"/>
      <c r="G40" s="158">
        <f t="shared" si="3"/>
        <v>0</v>
      </c>
      <c r="H40" s="154"/>
      <c r="I40" s="154"/>
      <c r="J40" s="154"/>
      <c r="K40" s="154"/>
      <c r="L40" s="140"/>
      <c r="M40" s="65"/>
    </row>
    <row r="41" spans="1:13" s="51" customFormat="1" ht="15.75" x14ac:dyDescent="0.25">
      <c r="B41" s="203" t="s">
        <v>51</v>
      </c>
      <c r="C41" s="23"/>
      <c r="D41" s="25"/>
      <c r="E41" s="25"/>
      <c r="F41" s="25"/>
      <c r="G41" s="158">
        <f t="shared" si="3"/>
        <v>0</v>
      </c>
      <c r="H41" s="154"/>
      <c r="I41" s="154"/>
      <c r="J41" s="154"/>
      <c r="K41" s="154"/>
      <c r="L41" s="140"/>
      <c r="M41" s="65"/>
    </row>
    <row r="42" spans="1:13" s="51" customFormat="1" ht="15.75" x14ac:dyDescent="0.25">
      <c r="A42" s="50"/>
      <c r="B42" s="203" t="s">
        <v>52</v>
      </c>
      <c r="C42" s="60"/>
      <c r="D42" s="26"/>
      <c r="E42" s="26"/>
      <c r="F42" s="26"/>
      <c r="G42" s="158">
        <f t="shared" si="3"/>
        <v>0</v>
      </c>
      <c r="H42" s="218"/>
      <c r="I42" s="155"/>
      <c r="J42" s="155"/>
      <c r="K42" s="155"/>
      <c r="L42" s="141"/>
      <c r="M42" s="65"/>
    </row>
    <row r="43" spans="1:13" ht="15.75" x14ac:dyDescent="0.25">
      <c r="B43" s="203" t="s">
        <v>53</v>
      </c>
      <c r="C43" s="60"/>
      <c r="D43" s="26"/>
      <c r="E43" s="26"/>
      <c r="F43" s="26"/>
      <c r="G43" s="158">
        <f t="shared" si="3"/>
        <v>0</v>
      </c>
      <c r="H43" s="155"/>
      <c r="I43" s="155"/>
      <c r="J43" s="155"/>
      <c r="K43" s="155"/>
      <c r="L43" s="141"/>
      <c r="M43" s="65"/>
    </row>
    <row r="44" spans="1:13" ht="15.75" x14ac:dyDescent="0.25">
      <c r="C44" s="122" t="s">
        <v>175</v>
      </c>
      <c r="D44" s="30">
        <f>SUM(D36:D43)</f>
        <v>0</v>
      </c>
      <c r="E44" s="30">
        <f t="shared" ref="E44:G44" si="4">SUM(E36:E43)</f>
        <v>0</v>
      </c>
      <c r="F44" s="30">
        <f t="shared" si="4"/>
        <v>0</v>
      </c>
      <c r="G44" s="30">
        <f t="shared" si="4"/>
        <v>0</v>
      </c>
      <c r="H44" s="143">
        <f>(H36*G36)+(H37*G37)+(H38*G38)+(H39*G39)+(H40*G40)+(H41*G41)+(H42*G42)+(H43*G43)</f>
        <v>0</v>
      </c>
      <c r="I44" s="143"/>
      <c r="J44" s="143"/>
      <c r="K44" s="143"/>
      <c r="L44" s="141"/>
      <c r="M44" s="67"/>
    </row>
    <row r="45" spans="1:13" ht="51" customHeight="1" x14ac:dyDescent="0.25">
      <c r="B45" s="122" t="s">
        <v>54</v>
      </c>
      <c r="C45" s="246"/>
      <c r="D45" s="246"/>
      <c r="E45" s="246"/>
      <c r="F45" s="246"/>
      <c r="G45" s="246"/>
      <c r="H45" s="246"/>
      <c r="I45" s="246"/>
      <c r="J45" s="246"/>
      <c r="K45" s="246"/>
      <c r="L45" s="246"/>
      <c r="M45" s="64"/>
    </row>
    <row r="46" spans="1:13" ht="15.75" x14ac:dyDescent="0.25">
      <c r="B46" s="203" t="s">
        <v>55</v>
      </c>
      <c r="C46" s="23"/>
      <c r="D46" s="25"/>
      <c r="E46" s="25"/>
      <c r="F46" s="25"/>
      <c r="G46" s="158">
        <f>D46</f>
        <v>0</v>
      </c>
      <c r="H46" s="154"/>
      <c r="I46" s="154"/>
      <c r="J46" s="154"/>
      <c r="K46" s="154"/>
      <c r="L46" s="140"/>
      <c r="M46" s="65"/>
    </row>
    <row r="47" spans="1:13" ht="15.75" x14ac:dyDescent="0.25">
      <c r="B47" s="203" t="s">
        <v>56</v>
      </c>
      <c r="C47" s="23"/>
      <c r="D47" s="25"/>
      <c r="E47" s="25"/>
      <c r="F47" s="25"/>
      <c r="G47" s="158">
        <f t="shared" ref="G47:G53" si="5">D47</f>
        <v>0</v>
      </c>
      <c r="H47" s="154"/>
      <c r="I47" s="154"/>
      <c r="J47" s="154"/>
      <c r="K47" s="154"/>
      <c r="L47" s="140"/>
      <c r="M47" s="65"/>
    </row>
    <row r="48" spans="1:13" ht="15.75" x14ac:dyDescent="0.25">
      <c r="B48" s="203" t="s">
        <v>57</v>
      </c>
      <c r="C48" s="23"/>
      <c r="D48" s="25"/>
      <c r="E48" s="25"/>
      <c r="F48" s="25"/>
      <c r="G48" s="158">
        <f t="shared" si="5"/>
        <v>0</v>
      </c>
      <c r="H48" s="154"/>
      <c r="I48" s="154"/>
      <c r="J48" s="154"/>
      <c r="K48" s="154"/>
      <c r="L48" s="140"/>
      <c r="M48" s="65"/>
    </row>
    <row r="49" spans="1:13" ht="15.75" x14ac:dyDescent="0.25">
      <c r="B49" s="203" t="s">
        <v>58</v>
      </c>
      <c r="C49" s="23"/>
      <c r="D49" s="25"/>
      <c r="E49" s="25"/>
      <c r="F49" s="25"/>
      <c r="G49" s="158">
        <f t="shared" si="5"/>
        <v>0</v>
      </c>
      <c r="H49" s="154"/>
      <c r="I49" s="154"/>
      <c r="J49" s="154"/>
      <c r="K49" s="154"/>
      <c r="L49" s="140"/>
      <c r="M49" s="65"/>
    </row>
    <row r="50" spans="1:13" ht="15.75" x14ac:dyDescent="0.25">
      <c r="B50" s="203" t="s">
        <v>59</v>
      </c>
      <c r="C50" s="23"/>
      <c r="D50" s="25"/>
      <c r="E50" s="25"/>
      <c r="F50" s="25"/>
      <c r="G50" s="158">
        <f t="shared" si="5"/>
        <v>0</v>
      </c>
      <c r="H50" s="154"/>
      <c r="I50" s="154"/>
      <c r="J50" s="154"/>
      <c r="K50" s="154"/>
      <c r="L50" s="140"/>
      <c r="M50" s="65"/>
    </row>
    <row r="51" spans="1:13" ht="15.75" x14ac:dyDescent="0.25">
      <c r="A51" s="51"/>
      <c r="B51" s="203" t="s">
        <v>60</v>
      </c>
      <c r="C51" s="23"/>
      <c r="D51" s="25"/>
      <c r="E51" s="25"/>
      <c r="F51" s="25"/>
      <c r="G51" s="158">
        <f t="shared" si="5"/>
        <v>0</v>
      </c>
      <c r="H51" s="154"/>
      <c r="I51" s="154"/>
      <c r="J51" s="154"/>
      <c r="K51" s="154"/>
      <c r="L51" s="140"/>
      <c r="M51" s="65"/>
    </row>
    <row r="52" spans="1:13" s="51" customFormat="1" ht="15.75" x14ac:dyDescent="0.25">
      <c r="A52" s="50"/>
      <c r="B52" s="203" t="s">
        <v>61</v>
      </c>
      <c r="C52" s="60"/>
      <c r="D52" s="26"/>
      <c r="E52" s="26"/>
      <c r="F52" s="26"/>
      <c r="G52" s="158">
        <f t="shared" si="5"/>
        <v>0</v>
      </c>
      <c r="H52" s="155"/>
      <c r="I52" s="155"/>
      <c r="J52" s="155"/>
      <c r="K52" s="155"/>
      <c r="L52" s="141"/>
      <c r="M52" s="65"/>
    </row>
    <row r="53" spans="1:13" ht="15.75" x14ac:dyDescent="0.25">
      <c r="B53" s="203" t="s">
        <v>62</v>
      </c>
      <c r="C53" s="60"/>
      <c r="D53" s="26"/>
      <c r="E53" s="26"/>
      <c r="F53" s="26"/>
      <c r="G53" s="158">
        <f t="shared" si="5"/>
        <v>0</v>
      </c>
      <c r="H53" s="155"/>
      <c r="I53" s="155"/>
      <c r="J53" s="155"/>
      <c r="K53" s="155"/>
      <c r="L53" s="141"/>
      <c r="M53" s="65"/>
    </row>
    <row r="54" spans="1:13" ht="15.75" x14ac:dyDescent="0.25">
      <c r="C54" s="122" t="s">
        <v>175</v>
      </c>
      <c r="D54" s="27">
        <f>SUM(D46:D53)</f>
        <v>0</v>
      </c>
      <c r="E54" s="27">
        <f t="shared" ref="E54:G54" si="6">SUM(E46:E53)</f>
        <v>0</v>
      </c>
      <c r="F54" s="27">
        <f t="shared" si="6"/>
        <v>0</v>
      </c>
      <c r="G54" s="27">
        <f t="shared" si="6"/>
        <v>0</v>
      </c>
      <c r="H54" s="143">
        <f>(H46*G46)+(H47*G47)+(H48*G48)+(H49*G49)+(H50*G50)+(H51*G51)+(H52*G52)+(H53*G53)</f>
        <v>0</v>
      </c>
      <c r="I54" s="143"/>
      <c r="J54" s="143"/>
      <c r="K54" s="143"/>
      <c r="L54" s="141"/>
      <c r="M54" s="67"/>
    </row>
    <row r="55" spans="1:13" ht="15.75" x14ac:dyDescent="0.25">
      <c r="B55" s="17"/>
      <c r="C55" s="18"/>
      <c r="D55" s="16"/>
      <c r="E55" s="16"/>
      <c r="F55" s="16"/>
      <c r="G55" s="16"/>
      <c r="H55" s="16"/>
      <c r="I55" s="16"/>
      <c r="J55" s="16"/>
      <c r="K55" s="16"/>
      <c r="L55" s="16"/>
      <c r="M55" s="66"/>
    </row>
    <row r="56" spans="1:13" ht="51" customHeight="1" x14ac:dyDescent="0.25">
      <c r="B56" s="122" t="s">
        <v>7</v>
      </c>
      <c r="C56" s="245" t="s">
        <v>579</v>
      </c>
      <c r="D56" s="245"/>
      <c r="E56" s="245"/>
      <c r="F56" s="245"/>
      <c r="G56" s="245"/>
      <c r="H56" s="245"/>
      <c r="I56" s="245"/>
      <c r="J56" s="245"/>
      <c r="K56" s="245"/>
      <c r="L56" s="245"/>
      <c r="M56" s="24"/>
    </row>
    <row r="57" spans="1:13" ht="51" customHeight="1" x14ac:dyDescent="0.25">
      <c r="B57" s="122" t="s">
        <v>66</v>
      </c>
      <c r="C57" s="246" t="s">
        <v>580</v>
      </c>
      <c r="D57" s="246"/>
      <c r="E57" s="246"/>
      <c r="F57" s="246"/>
      <c r="G57" s="246"/>
      <c r="H57" s="246"/>
      <c r="I57" s="246"/>
      <c r="J57" s="246"/>
      <c r="K57" s="246"/>
      <c r="L57" s="246"/>
      <c r="M57" s="64"/>
    </row>
    <row r="58" spans="1:13" ht="47.25" x14ac:dyDescent="0.25">
      <c r="B58" s="203" t="s">
        <v>68</v>
      </c>
      <c r="C58" s="23" t="str">
        <f>[1]Sheet1!$B$135</f>
        <v>Convene consultative meetings to discuss barriers to youth participation</v>
      </c>
      <c r="D58" s="25">
        <f>[1]Sheet1!$G$143</f>
        <v>4490</v>
      </c>
      <c r="E58" s="25"/>
      <c r="F58" s="25"/>
      <c r="G58" s="158">
        <f>D58</f>
        <v>4490</v>
      </c>
      <c r="H58" s="154">
        <v>0.3</v>
      </c>
      <c r="I58" s="25">
        <v>4490</v>
      </c>
      <c r="J58" s="154" t="s">
        <v>587</v>
      </c>
      <c r="K58" s="154" t="s">
        <v>587</v>
      </c>
      <c r="L58" s="140"/>
      <c r="M58" s="65"/>
    </row>
    <row r="59" spans="1:13" ht="78.75" x14ac:dyDescent="0.25">
      <c r="B59" s="203" t="s">
        <v>67</v>
      </c>
      <c r="C59" s="23" t="str">
        <f>[1]Sheet1!$B$144</f>
        <v xml:space="preserve">Organize brainstorming workshops to devise recommendations for the inclusion of youth in peace processes </v>
      </c>
      <c r="D59" s="25">
        <f>[1]Sheet1!$G$151</f>
        <v>950</v>
      </c>
      <c r="E59" s="25"/>
      <c r="F59" s="25"/>
      <c r="G59" s="158">
        <f t="shared" ref="G59:G65" si="7">D59</f>
        <v>950</v>
      </c>
      <c r="H59" s="154">
        <v>0.3</v>
      </c>
      <c r="I59" s="25">
        <v>950</v>
      </c>
      <c r="J59" s="154" t="s">
        <v>587</v>
      </c>
      <c r="K59" s="154" t="s">
        <v>587</v>
      </c>
      <c r="L59" s="140"/>
      <c r="M59" s="65"/>
    </row>
    <row r="60" spans="1:13" ht="15.75" x14ac:dyDescent="0.25">
      <c r="B60" s="203" t="s">
        <v>69</v>
      </c>
      <c r="C60" s="23" t="str">
        <f>[1]Sheet1!$B$152</f>
        <v xml:space="preserve">Inter-generational dialouges </v>
      </c>
      <c r="D60" s="25">
        <f>[1]Sheet1!$G$168</f>
        <v>8956.5</v>
      </c>
      <c r="E60" s="25"/>
      <c r="F60" s="25"/>
      <c r="G60" s="158">
        <f t="shared" si="7"/>
        <v>8956.5</v>
      </c>
      <c r="H60" s="154">
        <v>0.3</v>
      </c>
      <c r="I60" s="25">
        <v>8956.5</v>
      </c>
      <c r="J60" s="154"/>
      <c r="K60" s="154"/>
      <c r="L60" s="140"/>
      <c r="M60" s="65"/>
    </row>
    <row r="61" spans="1:13" ht="15.75" x14ac:dyDescent="0.25">
      <c r="B61" s="203" t="s">
        <v>70</v>
      </c>
      <c r="C61" s="23"/>
      <c r="D61" s="25"/>
      <c r="E61" s="25"/>
      <c r="F61" s="25"/>
      <c r="G61" s="158">
        <f t="shared" si="7"/>
        <v>0</v>
      </c>
      <c r="H61" s="154"/>
      <c r="I61" s="154"/>
      <c r="J61" s="154"/>
      <c r="K61" s="154"/>
      <c r="L61" s="140"/>
      <c r="M61" s="65"/>
    </row>
    <row r="62" spans="1:13" ht="15.75" x14ac:dyDescent="0.25">
      <c r="B62" s="203" t="s">
        <v>71</v>
      </c>
      <c r="C62" s="23"/>
      <c r="D62" s="25"/>
      <c r="E62" s="25"/>
      <c r="F62" s="25"/>
      <c r="G62" s="158">
        <f t="shared" si="7"/>
        <v>0</v>
      </c>
      <c r="H62" s="154"/>
      <c r="I62" s="154"/>
      <c r="J62" s="154"/>
      <c r="K62" s="154"/>
      <c r="L62" s="140"/>
      <c r="M62" s="65"/>
    </row>
    <row r="63" spans="1:13" ht="15.75" x14ac:dyDescent="0.25">
      <c r="B63" s="203" t="s">
        <v>72</v>
      </c>
      <c r="C63" s="23"/>
      <c r="D63" s="25"/>
      <c r="E63" s="25"/>
      <c r="F63" s="25"/>
      <c r="G63" s="158">
        <f t="shared" si="7"/>
        <v>0</v>
      </c>
      <c r="H63" s="154"/>
      <c r="I63" s="154"/>
      <c r="J63" s="154"/>
      <c r="K63" s="154"/>
      <c r="L63" s="140"/>
      <c r="M63" s="65"/>
    </row>
    <row r="64" spans="1:13" ht="15.75" x14ac:dyDescent="0.25">
      <c r="A64" s="51"/>
      <c r="B64" s="203" t="s">
        <v>73</v>
      </c>
      <c r="C64" s="60"/>
      <c r="D64" s="26"/>
      <c r="E64" s="26"/>
      <c r="F64" s="26"/>
      <c r="G64" s="158">
        <f t="shared" si="7"/>
        <v>0</v>
      </c>
      <c r="H64" s="155"/>
      <c r="I64" s="155"/>
      <c r="J64" s="155"/>
      <c r="K64" s="155"/>
      <c r="L64" s="141"/>
      <c r="M64" s="65"/>
    </row>
    <row r="65" spans="1:13" s="51" customFormat="1" ht="15.75" x14ac:dyDescent="0.25">
      <c r="B65" s="203" t="s">
        <v>74</v>
      </c>
      <c r="C65" s="60"/>
      <c r="D65" s="26"/>
      <c r="E65" s="26"/>
      <c r="F65" s="26"/>
      <c r="G65" s="158">
        <f t="shared" si="7"/>
        <v>0</v>
      </c>
      <c r="H65" s="155"/>
      <c r="I65" s="155"/>
      <c r="J65" s="155"/>
      <c r="K65" s="155"/>
      <c r="L65" s="141"/>
      <c r="M65" s="65"/>
    </row>
    <row r="66" spans="1:13" s="51" customFormat="1" ht="15.75" x14ac:dyDescent="0.25">
      <c r="A66" s="50"/>
      <c r="B66" s="50"/>
      <c r="C66" s="122" t="s">
        <v>175</v>
      </c>
      <c r="D66" s="27">
        <f>SUM(D58:D65)</f>
        <v>14396.5</v>
      </c>
      <c r="E66" s="27">
        <f t="shared" ref="E66:G66" si="8">SUM(E58:E65)</f>
        <v>0</v>
      </c>
      <c r="F66" s="27">
        <f t="shared" si="8"/>
        <v>0</v>
      </c>
      <c r="G66" s="30">
        <f t="shared" si="8"/>
        <v>14396.5</v>
      </c>
      <c r="H66" s="143">
        <f>(H58*I58)+(H59*I59)+(H60*G60)+(H61*I60)+(H62*G62)+(H63*G63)+(H64*G64)+(H65*G65)</f>
        <v>4318.95</v>
      </c>
      <c r="I66" s="143">
        <f>SUM(I58:I60)</f>
        <v>14396.5</v>
      </c>
      <c r="J66" s="143">
        <f>D66-I66</f>
        <v>0</v>
      </c>
      <c r="K66" s="217">
        <f>(I66-D66)/D66</f>
        <v>0</v>
      </c>
      <c r="L66" s="141"/>
      <c r="M66" s="67"/>
    </row>
    <row r="67" spans="1:13" ht="51" customHeight="1" x14ac:dyDescent="0.25">
      <c r="B67" s="122" t="s">
        <v>75</v>
      </c>
      <c r="C67" s="246" t="s">
        <v>581</v>
      </c>
      <c r="D67" s="246"/>
      <c r="E67" s="246"/>
      <c r="F67" s="246"/>
      <c r="G67" s="246"/>
      <c r="H67" s="246"/>
      <c r="I67" s="246"/>
      <c r="J67" s="246"/>
      <c r="K67" s="246"/>
      <c r="L67" s="246"/>
      <c r="M67" s="64"/>
    </row>
    <row r="68" spans="1:13" ht="15.75" x14ac:dyDescent="0.25">
      <c r="B68" s="203" t="s">
        <v>76</v>
      </c>
      <c r="C68" s="23" t="str">
        <f>[1]Sheet1!$B$171</f>
        <v xml:space="preserve">Needs assessment </v>
      </c>
      <c r="D68" s="25">
        <f>[1]Sheet1!$G$177</f>
        <v>400</v>
      </c>
      <c r="E68" s="25"/>
      <c r="F68" s="25"/>
      <c r="G68" s="158">
        <f>D68</f>
        <v>400</v>
      </c>
      <c r="H68" s="154"/>
      <c r="I68" s="25">
        <v>400</v>
      </c>
      <c r="J68" s="154" t="s">
        <v>587</v>
      </c>
      <c r="K68" s="154" t="s">
        <v>587</v>
      </c>
      <c r="L68" s="140"/>
      <c r="M68" s="65"/>
    </row>
    <row r="69" spans="1:13" ht="63" x14ac:dyDescent="0.25">
      <c r="B69" s="203" t="s">
        <v>77</v>
      </c>
      <c r="C69" s="23" t="str">
        <f>[1]Sheet1!$B$178</f>
        <v xml:space="preserve">TOT on contextualizing and mainstreaming of youth issues in peace processes
</v>
      </c>
      <c r="D69" s="25">
        <f>[1]Sheet1!$G$187</f>
        <v>8886</v>
      </c>
      <c r="E69" s="25"/>
      <c r="F69" s="25"/>
      <c r="G69" s="158">
        <f t="shared" ref="G69:G75" si="9">D69</f>
        <v>8886</v>
      </c>
      <c r="H69" s="154">
        <v>0.3</v>
      </c>
      <c r="I69" s="25">
        <v>6500</v>
      </c>
      <c r="J69" s="154" t="s">
        <v>587</v>
      </c>
      <c r="K69" s="154"/>
      <c r="L69" s="140"/>
      <c r="M69" s="65"/>
    </row>
    <row r="70" spans="1:13" ht="63" x14ac:dyDescent="0.25">
      <c r="B70" s="203" t="s">
        <v>78</v>
      </c>
      <c r="C70" s="23" t="str">
        <f>[1]Sheet1!$B$188</f>
        <v xml:space="preserve">Secondment of short term experts on youth to ministries in charge of the implementation of the Peace Agreement </v>
      </c>
      <c r="D70" s="25">
        <f>[1]Sheet1!$G$197</f>
        <v>48000</v>
      </c>
      <c r="E70" s="25"/>
      <c r="F70" s="25"/>
      <c r="G70" s="158">
        <f t="shared" si="9"/>
        <v>48000</v>
      </c>
      <c r="H70" s="154">
        <v>0.6</v>
      </c>
      <c r="I70" s="25">
        <v>48000</v>
      </c>
      <c r="J70" s="154" t="s">
        <v>587</v>
      </c>
      <c r="K70" s="154"/>
      <c r="L70" s="140"/>
      <c r="M70" s="65"/>
    </row>
    <row r="71" spans="1:13" ht="63" x14ac:dyDescent="0.25">
      <c r="B71" s="203" t="s">
        <v>79</v>
      </c>
      <c r="C71" s="23" t="str">
        <f>[1]Sheet1!$B$198</f>
        <v xml:space="preserve">TOT on contextualizing and mainstreaming of gender issues in peace processes
</v>
      </c>
      <c r="D71" s="25">
        <f>[1]Sheet1!$G$207</f>
        <v>8886</v>
      </c>
      <c r="E71" s="25"/>
      <c r="F71" s="25"/>
      <c r="G71" s="158">
        <f t="shared" si="9"/>
        <v>8886</v>
      </c>
      <c r="H71" s="154">
        <v>0.7</v>
      </c>
      <c r="I71" s="25">
        <v>6500</v>
      </c>
      <c r="J71" s="154" t="s">
        <v>587</v>
      </c>
      <c r="K71" s="154"/>
      <c r="L71" s="140"/>
      <c r="M71" s="65"/>
    </row>
    <row r="72" spans="1:13" ht="15.75" x14ac:dyDescent="0.25">
      <c r="B72" s="203" t="s">
        <v>80</v>
      </c>
      <c r="C72" s="23"/>
      <c r="D72" s="25"/>
      <c r="E72" s="25"/>
      <c r="F72" s="25"/>
      <c r="G72" s="158">
        <f t="shared" si="9"/>
        <v>0</v>
      </c>
      <c r="H72" s="154"/>
      <c r="I72" s="154"/>
      <c r="J72" s="154"/>
      <c r="K72" s="154"/>
      <c r="L72" s="140"/>
      <c r="M72" s="65"/>
    </row>
    <row r="73" spans="1:13" ht="15.75" x14ac:dyDescent="0.25">
      <c r="B73" s="203" t="s">
        <v>81</v>
      </c>
      <c r="C73" s="23"/>
      <c r="D73" s="25"/>
      <c r="E73" s="25"/>
      <c r="F73" s="25"/>
      <c r="G73" s="158">
        <f t="shared" si="9"/>
        <v>0</v>
      </c>
      <c r="H73" s="154"/>
      <c r="I73" s="154"/>
      <c r="J73" s="154"/>
      <c r="K73" s="154"/>
      <c r="L73" s="140"/>
      <c r="M73" s="65"/>
    </row>
    <row r="74" spans="1:13" ht="15.75" x14ac:dyDescent="0.25">
      <c r="B74" s="203" t="s">
        <v>82</v>
      </c>
      <c r="C74" s="60"/>
      <c r="D74" s="26"/>
      <c r="E74" s="26"/>
      <c r="F74" s="26"/>
      <c r="G74" s="158">
        <f t="shared" si="9"/>
        <v>0</v>
      </c>
      <c r="H74" s="155"/>
      <c r="I74" s="155"/>
      <c r="J74" s="155"/>
      <c r="K74" s="155"/>
      <c r="L74" s="141"/>
      <c r="M74" s="65"/>
    </row>
    <row r="75" spans="1:13" ht="15.75" x14ac:dyDescent="0.25">
      <c r="B75" s="203" t="s">
        <v>83</v>
      </c>
      <c r="C75" s="60"/>
      <c r="D75" s="26"/>
      <c r="E75" s="26"/>
      <c r="F75" s="26"/>
      <c r="G75" s="158">
        <f t="shared" si="9"/>
        <v>0</v>
      </c>
      <c r="H75" s="155"/>
      <c r="I75" s="155"/>
      <c r="J75" s="155"/>
      <c r="K75" s="155"/>
      <c r="L75" s="141"/>
      <c r="M75" s="65"/>
    </row>
    <row r="76" spans="1:13" ht="15.75" x14ac:dyDescent="0.25">
      <c r="C76" s="122" t="s">
        <v>175</v>
      </c>
      <c r="D76" s="30">
        <f>SUM(D68:D75)</f>
        <v>66172</v>
      </c>
      <c r="E76" s="30">
        <f t="shared" ref="E76:G76" si="10">SUM(E68:E75)</f>
        <v>0</v>
      </c>
      <c r="F76" s="30">
        <f t="shared" si="10"/>
        <v>0</v>
      </c>
      <c r="G76" s="30">
        <f t="shared" si="10"/>
        <v>66172</v>
      </c>
      <c r="H76" s="143">
        <f>(H68*G68)+(H69*G69)+(H70*G70)+(H71*G71)+(H72*G72)+(H73*G73)+(H74*G74)+(H75*G75)</f>
        <v>37686</v>
      </c>
      <c r="I76" s="143">
        <f>SUM(I68:I71)</f>
        <v>61400</v>
      </c>
      <c r="J76" s="143">
        <f>D76-I76</f>
        <v>4772</v>
      </c>
      <c r="K76" s="217">
        <f>(I76-D76)/D76</f>
        <v>-7.211509399746116E-2</v>
      </c>
      <c r="L76" s="141"/>
      <c r="M76" s="67"/>
    </row>
    <row r="77" spans="1:13" ht="51" customHeight="1" x14ac:dyDescent="0.25">
      <c r="B77" s="122" t="s">
        <v>84</v>
      </c>
      <c r="C77" s="246"/>
      <c r="D77" s="246"/>
      <c r="E77" s="246"/>
      <c r="F77" s="246"/>
      <c r="G77" s="246"/>
      <c r="H77" s="246"/>
      <c r="I77" s="246"/>
      <c r="J77" s="246"/>
      <c r="K77" s="246"/>
      <c r="L77" s="246"/>
      <c r="M77" s="64"/>
    </row>
    <row r="78" spans="1:13" ht="78.75" x14ac:dyDescent="0.25">
      <c r="B78" s="203" t="s">
        <v>85</v>
      </c>
      <c r="C78" s="23" t="str">
        <f>[1]Sheet1!$B$210</f>
        <v xml:space="preserve">Review policies which may hinder youth participation in peace processes </v>
      </c>
      <c r="D78" s="25">
        <f>[1]Sheet1!$G$221</f>
        <v>8311</v>
      </c>
      <c r="E78" s="25"/>
      <c r="F78" s="25"/>
      <c r="G78" s="158">
        <f>D78</f>
        <v>8311</v>
      </c>
      <c r="H78" s="154"/>
      <c r="I78" s="25">
        <v>6300</v>
      </c>
      <c r="J78" s="25"/>
      <c r="K78" s="154"/>
      <c r="L78" s="140" t="s">
        <v>591</v>
      </c>
      <c r="M78" s="65"/>
    </row>
    <row r="79" spans="1:13" ht="236.25" x14ac:dyDescent="0.25">
      <c r="B79" s="203" t="s">
        <v>86</v>
      </c>
      <c r="C79" s="23" t="str">
        <f>[1]Sheet1!$B$222</f>
        <v>Provide support towards the development of a gendered youth framework to ensure the meaningful participation of young women and men</v>
      </c>
      <c r="D79" s="25">
        <f>[1]Sheet1!$G$228</f>
        <v>9975</v>
      </c>
      <c r="E79" s="25"/>
      <c r="F79" s="25"/>
      <c r="G79" s="158">
        <f t="shared" ref="G79:G85" si="11">D79</f>
        <v>9975</v>
      </c>
      <c r="H79" s="154">
        <v>0.3</v>
      </c>
      <c r="I79" s="25">
        <v>16162</v>
      </c>
      <c r="J79" s="154"/>
      <c r="K79" s="154"/>
      <c r="L79" s="140" t="s">
        <v>590</v>
      </c>
      <c r="M79" s="65"/>
    </row>
    <row r="80" spans="1:13" ht="157.5" x14ac:dyDescent="0.25">
      <c r="B80" s="203" t="s">
        <v>87</v>
      </c>
      <c r="C80" s="23" t="str">
        <f>[1]Sheet1!$B$229</f>
        <v>Gendered youth framework validation workshop</v>
      </c>
      <c r="D80" s="25">
        <f>[1]Sheet1!$G$240</f>
        <v>8736</v>
      </c>
      <c r="E80" s="25"/>
      <c r="F80" s="25"/>
      <c r="G80" s="158">
        <f t="shared" si="11"/>
        <v>8736</v>
      </c>
      <c r="H80" s="154">
        <v>0.4</v>
      </c>
      <c r="I80" s="25">
        <v>9500</v>
      </c>
      <c r="J80" s="154"/>
      <c r="K80" s="154"/>
      <c r="L80" s="140" t="s">
        <v>592</v>
      </c>
      <c r="M80" s="65"/>
    </row>
    <row r="81" spans="1:13" ht="15.75" x14ac:dyDescent="0.25">
      <c r="A81" s="51"/>
      <c r="B81" s="203" t="s">
        <v>88</v>
      </c>
      <c r="C81" s="23"/>
      <c r="D81" s="25"/>
      <c r="E81" s="25"/>
      <c r="F81" s="25"/>
      <c r="G81" s="158">
        <f t="shared" si="11"/>
        <v>0</v>
      </c>
      <c r="H81" s="154"/>
      <c r="I81" s="154"/>
      <c r="J81" s="154"/>
      <c r="K81" s="154"/>
      <c r="L81" s="140"/>
      <c r="M81" s="65"/>
    </row>
    <row r="82" spans="1:13" s="51" customFormat="1" ht="15.75" x14ac:dyDescent="0.25">
      <c r="A82" s="50"/>
      <c r="B82" s="203" t="s">
        <v>89</v>
      </c>
      <c r="C82" s="23"/>
      <c r="D82" s="25"/>
      <c r="E82" s="25"/>
      <c r="F82" s="25"/>
      <c r="G82" s="158">
        <f t="shared" si="11"/>
        <v>0</v>
      </c>
      <c r="H82" s="154"/>
      <c r="I82" s="154"/>
      <c r="J82" s="154"/>
      <c r="K82" s="154"/>
      <c r="L82" s="140"/>
      <c r="M82" s="65"/>
    </row>
    <row r="83" spans="1:13" ht="15.75" x14ac:dyDescent="0.25">
      <c r="B83" s="203" t="s">
        <v>90</v>
      </c>
      <c r="C83" s="23"/>
      <c r="D83" s="25"/>
      <c r="E83" s="25"/>
      <c r="F83" s="25"/>
      <c r="G83" s="158">
        <f t="shared" si="11"/>
        <v>0</v>
      </c>
      <c r="H83" s="154"/>
      <c r="I83" s="154"/>
      <c r="J83" s="154"/>
      <c r="K83" s="154"/>
      <c r="L83" s="140"/>
      <c r="M83" s="65"/>
    </row>
    <row r="84" spans="1:13" ht="15.75" x14ac:dyDescent="0.25">
      <c r="B84" s="203" t="s">
        <v>91</v>
      </c>
      <c r="C84" s="60"/>
      <c r="D84" s="26"/>
      <c r="E84" s="26"/>
      <c r="F84" s="26"/>
      <c r="G84" s="158">
        <f t="shared" si="11"/>
        <v>0</v>
      </c>
      <c r="H84" s="155"/>
      <c r="I84" s="155"/>
      <c r="J84" s="155"/>
      <c r="K84" s="155"/>
      <c r="L84" s="141"/>
      <c r="M84" s="65"/>
    </row>
    <row r="85" spans="1:13" ht="15.75" x14ac:dyDescent="0.25">
      <c r="B85" s="203" t="s">
        <v>92</v>
      </c>
      <c r="C85" s="60"/>
      <c r="D85" s="26"/>
      <c r="E85" s="26"/>
      <c r="F85" s="26"/>
      <c r="G85" s="158">
        <f t="shared" si="11"/>
        <v>0</v>
      </c>
      <c r="H85" s="155"/>
      <c r="I85" s="155"/>
      <c r="J85" s="155"/>
      <c r="K85" s="155"/>
      <c r="L85" s="141"/>
      <c r="M85" s="65"/>
    </row>
    <row r="86" spans="1:13" ht="15.75" x14ac:dyDescent="0.25">
      <c r="C86" s="122" t="s">
        <v>175</v>
      </c>
      <c r="D86" s="30">
        <f>SUM(D78:D85)</f>
        <v>27022</v>
      </c>
      <c r="E86" s="30">
        <f t="shared" ref="E86:G86" si="12">SUM(E78:E85)</f>
        <v>0</v>
      </c>
      <c r="F86" s="30">
        <f t="shared" si="12"/>
        <v>0</v>
      </c>
      <c r="G86" s="30">
        <f t="shared" si="12"/>
        <v>27022</v>
      </c>
      <c r="H86" s="143">
        <f>(H78*G78)+(H79*I79)+(H80*I80)+(H81*G81)+(H82*G82)+(H83*G83)+(H84*G84)+(H85*G85)</f>
        <v>8648.5999999999985</v>
      </c>
      <c r="I86" s="143">
        <f>SUM(I78:I80)</f>
        <v>31962</v>
      </c>
      <c r="J86" s="143">
        <f>D86-I86</f>
        <v>-4940</v>
      </c>
      <c r="K86" s="217">
        <f>(I86-D86)/D86</f>
        <v>0.18281400340463327</v>
      </c>
      <c r="L86" s="141"/>
      <c r="M86" s="67"/>
    </row>
    <row r="87" spans="1:13" ht="51" customHeight="1" x14ac:dyDescent="0.25">
      <c r="B87" s="122" t="s">
        <v>101</v>
      </c>
      <c r="C87" s="246"/>
      <c r="D87" s="246"/>
      <c r="E87" s="246"/>
      <c r="F87" s="246"/>
      <c r="G87" s="246"/>
      <c r="H87" s="246"/>
      <c r="I87" s="246"/>
      <c r="J87" s="246"/>
      <c r="K87" s="246"/>
      <c r="L87" s="246"/>
      <c r="M87" s="64"/>
    </row>
    <row r="88" spans="1:13" ht="15.75" x14ac:dyDescent="0.25">
      <c r="B88" s="203" t="s">
        <v>93</v>
      </c>
      <c r="C88" s="23"/>
      <c r="D88" s="25"/>
      <c r="E88" s="25"/>
      <c r="F88" s="25"/>
      <c r="G88" s="158">
        <f>D88</f>
        <v>0</v>
      </c>
      <c r="H88" s="154"/>
      <c r="I88" s="154"/>
      <c r="J88" s="154"/>
      <c r="K88" s="154"/>
      <c r="L88" s="140"/>
      <c r="M88" s="65"/>
    </row>
    <row r="89" spans="1:13" ht="15.75" x14ac:dyDescent="0.25">
      <c r="B89" s="203" t="s">
        <v>94</v>
      </c>
      <c r="C89" s="23"/>
      <c r="D89" s="25"/>
      <c r="E89" s="25"/>
      <c r="F89" s="25"/>
      <c r="G89" s="158">
        <f t="shared" ref="G89:G95" si="13">D89</f>
        <v>0</v>
      </c>
      <c r="H89" s="154"/>
      <c r="I89" s="154"/>
      <c r="J89" s="154"/>
      <c r="K89" s="154"/>
      <c r="L89" s="140"/>
      <c r="M89" s="65"/>
    </row>
    <row r="90" spans="1:13" ht="15.75" x14ac:dyDescent="0.25">
      <c r="B90" s="203" t="s">
        <v>95</v>
      </c>
      <c r="C90" s="23"/>
      <c r="D90" s="25"/>
      <c r="E90" s="25"/>
      <c r="F90" s="25"/>
      <c r="G90" s="158">
        <f t="shared" si="13"/>
        <v>0</v>
      </c>
      <c r="H90" s="154"/>
      <c r="I90" s="154"/>
      <c r="J90" s="154"/>
      <c r="K90" s="154"/>
      <c r="L90" s="140"/>
      <c r="M90" s="65"/>
    </row>
    <row r="91" spans="1:13" ht="15.75" x14ac:dyDescent="0.25">
      <c r="B91" s="203" t="s">
        <v>96</v>
      </c>
      <c r="C91" s="23"/>
      <c r="D91" s="25"/>
      <c r="E91" s="25"/>
      <c r="F91" s="25"/>
      <c r="G91" s="158">
        <f t="shared" si="13"/>
        <v>0</v>
      </c>
      <c r="H91" s="154"/>
      <c r="I91" s="154"/>
      <c r="J91" s="154"/>
      <c r="K91" s="154"/>
      <c r="L91" s="140"/>
      <c r="M91" s="65"/>
    </row>
    <row r="92" spans="1:13" ht="15.75" x14ac:dyDescent="0.25">
      <c r="B92" s="203" t="s">
        <v>97</v>
      </c>
      <c r="C92" s="23"/>
      <c r="D92" s="25"/>
      <c r="E92" s="25"/>
      <c r="F92" s="25"/>
      <c r="G92" s="158">
        <f t="shared" si="13"/>
        <v>0</v>
      </c>
      <c r="H92" s="154"/>
      <c r="I92" s="154"/>
      <c r="J92" s="154"/>
      <c r="K92" s="154"/>
      <c r="L92" s="140"/>
      <c r="M92" s="65"/>
    </row>
    <row r="93" spans="1:13" ht="15.75" x14ac:dyDescent="0.25">
      <c r="B93" s="203" t="s">
        <v>98</v>
      </c>
      <c r="C93" s="23"/>
      <c r="D93" s="25"/>
      <c r="E93" s="25"/>
      <c r="F93" s="25"/>
      <c r="G93" s="158">
        <f t="shared" si="13"/>
        <v>0</v>
      </c>
      <c r="H93" s="154"/>
      <c r="I93" s="154"/>
      <c r="J93" s="154"/>
      <c r="K93" s="154"/>
      <c r="L93" s="140"/>
      <c r="M93" s="65"/>
    </row>
    <row r="94" spans="1:13" ht="15.75" x14ac:dyDescent="0.25">
      <c r="B94" s="203" t="s">
        <v>99</v>
      </c>
      <c r="C94" s="60"/>
      <c r="D94" s="26"/>
      <c r="E94" s="26"/>
      <c r="F94" s="26"/>
      <c r="G94" s="158">
        <f t="shared" si="13"/>
        <v>0</v>
      </c>
      <c r="H94" s="155"/>
      <c r="I94" s="155"/>
      <c r="J94" s="155"/>
      <c r="K94" s="155"/>
      <c r="L94" s="141"/>
      <c r="M94" s="65"/>
    </row>
    <row r="95" spans="1:13" ht="15.75" x14ac:dyDescent="0.25">
      <c r="B95" s="203" t="s">
        <v>100</v>
      </c>
      <c r="C95" s="60"/>
      <c r="D95" s="26"/>
      <c r="E95" s="26"/>
      <c r="F95" s="26"/>
      <c r="G95" s="158">
        <f t="shared" si="13"/>
        <v>0</v>
      </c>
      <c r="H95" s="155"/>
      <c r="I95" s="155"/>
      <c r="J95" s="155"/>
      <c r="K95" s="155"/>
      <c r="L95" s="141"/>
      <c r="M95" s="65"/>
    </row>
    <row r="96" spans="1:13" ht="15.75" x14ac:dyDescent="0.25">
      <c r="C96" s="122" t="s">
        <v>175</v>
      </c>
      <c r="D96" s="27">
        <f>SUM(D88:D95)</f>
        <v>0</v>
      </c>
      <c r="E96" s="27">
        <f t="shared" ref="E96:G96" si="14">SUM(E88:E95)</f>
        <v>0</v>
      </c>
      <c r="F96" s="27">
        <f t="shared" si="14"/>
        <v>0</v>
      </c>
      <c r="G96" s="27">
        <f t="shared" si="14"/>
        <v>0</v>
      </c>
      <c r="H96" s="143">
        <f>(H88*G88)+(H89*G89)+(H90*G90)+(H91*G91)+(H92*G92)+(H93*G93)+(H94*G94)+(H95*G95)</f>
        <v>0</v>
      </c>
      <c r="I96" s="143"/>
      <c r="J96" s="143"/>
      <c r="K96" s="143"/>
      <c r="L96" s="141"/>
      <c r="M96" s="67"/>
    </row>
    <row r="97" spans="2:13" ht="15.75" customHeight="1" x14ac:dyDescent="0.25">
      <c r="B97" s="7"/>
      <c r="C97" s="17"/>
      <c r="D97" s="32"/>
      <c r="E97" s="32"/>
      <c r="F97" s="32"/>
      <c r="G97" s="32"/>
      <c r="H97" s="32"/>
      <c r="I97" s="32"/>
      <c r="J97" s="32"/>
      <c r="K97" s="32"/>
      <c r="L97" s="17"/>
      <c r="M97" s="4"/>
    </row>
    <row r="98" spans="2:13" ht="88.7" customHeight="1" x14ac:dyDescent="0.25">
      <c r="B98" s="122" t="s">
        <v>102</v>
      </c>
      <c r="C98" s="247" t="s">
        <v>582</v>
      </c>
      <c r="D98" s="248"/>
      <c r="E98" s="248"/>
      <c r="F98" s="248"/>
      <c r="G98" s="248"/>
      <c r="H98" s="248"/>
      <c r="I98" s="248"/>
      <c r="J98" s="248"/>
      <c r="K98" s="248"/>
      <c r="L98" s="248"/>
      <c r="M98" s="24"/>
    </row>
    <row r="99" spans="2:13" ht="51" customHeight="1" x14ac:dyDescent="0.25">
      <c r="B99" s="122" t="s">
        <v>103</v>
      </c>
      <c r="C99" s="246" t="s">
        <v>583</v>
      </c>
      <c r="D99" s="246"/>
      <c r="E99" s="246"/>
      <c r="F99" s="246"/>
      <c r="G99" s="246"/>
      <c r="H99" s="246"/>
      <c r="I99" s="246"/>
      <c r="J99" s="246"/>
      <c r="K99" s="246"/>
      <c r="L99" s="246"/>
      <c r="M99" s="64"/>
    </row>
    <row r="100" spans="2:13" ht="31.5" x14ac:dyDescent="0.25">
      <c r="B100" s="203" t="s">
        <v>104</v>
      </c>
      <c r="C100" s="23" t="str">
        <f>[1]Sheet1!$B$245</f>
        <v>Needs assessment for youth-led organisations</v>
      </c>
      <c r="D100" s="25">
        <f>[1]Sheet1!$G$253</f>
        <v>3081</v>
      </c>
      <c r="E100" s="25"/>
      <c r="F100" s="25"/>
      <c r="G100" s="158">
        <f>D100</f>
        <v>3081</v>
      </c>
      <c r="H100" s="154">
        <v>0.3</v>
      </c>
      <c r="I100" s="25">
        <v>3081</v>
      </c>
      <c r="J100" s="154" t="s">
        <v>587</v>
      </c>
      <c r="K100" s="154" t="s">
        <v>587</v>
      </c>
      <c r="L100" s="140"/>
      <c r="M100" s="65"/>
    </row>
    <row r="101" spans="2:13" ht="283.5" x14ac:dyDescent="0.25">
      <c r="B101" s="203" t="s">
        <v>105</v>
      </c>
      <c r="C101" s="23" t="str">
        <f>[1]Sheet1!$B$254</f>
        <v xml:space="preserve">Capacity Building for youth-led organizations </v>
      </c>
      <c r="D101" s="25">
        <f>[1]Sheet1!$G$262</f>
        <v>19463.35616438356</v>
      </c>
      <c r="E101" s="25"/>
      <c r="F101" s="25"/>
      <c r="G101" s="158">
        <f t="shared" ref="G101:G107" si="15">D101</f>
        <v>19463.35616438356</v>
      </c>
      <c r="H101" s="154">
        <v>0.3</v>
      </c>
      <c r="I101" s="25">
        <v>42812</v>
      </c>
      <c r="J101" s="216"/>
      <c r="K101" s="154"/>
      <c r="L101" s="140" t="s">
        <v>588</v>
      </c>
      <c r="M101" s="65"/>
    </row>
    <row r="102" spans="2:13" ht="78.75" x14ac:dyDescent="0.25">
      <c r="B102" s="203" t="s">
        <v>106</v>
      </c>
      <c r="C102" s="23" t="str">
        <f>[1]Sheet1!$B$263</f>
        <v>Training of trainers and refresher training  (1 in each target area)</v>
      </c>
      <c r="D102" s="25">
        <f>[1]Sheet1!$G$277</f>
        <v>47960</v>
      </c>
      <c r="E102" s="25"/>
      <c r="F102" s="25"/>
      <c r="G102" s="158">
        <f t="shared" si="15"/>
        <v>47960</v>
      </c>
      <c r="H102" s="154">
        <v>0.4</v>
      </c>
      <c r="I102" s="25">
        <v>28061.111111111109</v>
      </c>
      <c r="J102" s="216"/>
      <c r="K102" s="154"/>
      <c r="L102" s="140" t="s">
        <v>594</v>
      </c>
      <c r="M102" s="65"/>
    </row>
    <row r="103" spans="2:13" ht="31.5" x14ac:dyDescent="0.25">
      <c r="B103" s="203" t="s">
        <v>107</v>
      </c>
      <c r="C103" s="23" t="str">
        <f>[1]Sheet1!$B$278</f>
        <v>Youth sensitisation workshops to the APPR-CAR</v>
      </c>
      <c r="D103" s="25">
        <f>[1]Sheet1!G294</f>
        <v>8194.5</v>
      </c>
      <c r="E103" s="25"/>
      <c r="F103" s="25"/>
      <c r="G103" s="158">
        <f t="shared" si="15"/>
        <v>8194.5</v>
      </c>
      <c r="H103" s="154">
        <v>0.3</v>
      </c>
      <c r="I103" s="25">
        <v>8194.5</v>
      </c>
      <c r="J103" s="154" t="s">
        <v>587</v>
      </c>
      <c r="K103" s="154" t="s">
        <v>587</v>
      </c>
      <c r="L103" s="140"/>
      <c r="M103" s="65"/>
    </row>
    <row r="104" spans="2:13" ht="15.75" x14ac:dyDescent="0.25">
      <c r="B104" s="203" t="s">
        <v>108</v>
      </c>
      <c r="C104" s="23"/>
      <c r="D104" s="25"/>
      <c r="E104" s="25"/>
      <c r="F104" s="25"/>
      <c r="G104" s="158">
        <f t="shared" si="15"/>
        <v>0</v>
      </c>
      <c r="H104" s="154"/>
      <c r="I104" s="154"/>
      <c r="J104" s="154"/>
      <c r="K104" s="216"/>
      <c r="L104" s="140"/>
      <c r="M104" s="65"/>
    </row>
    <row r="105" spans="2:13" ht="15.75" x14ac:dyDescent="0.25">
      <c r="B105" s="203" t="s">
        <v>109</v>
      </c>
      <c r="C105" s="23"/>
      <c r="D105" s="25"/>
      <c r="E105" s="25"/>
      <c r="F105" s="25"/>
      <c r="G105" s="158">
        <f t="shared" si="15"/>
        <v>0</v>
      </c>
      <c r="H105" s="154"/>
      <c r="I105" s="154"/>
      <c r="J105" s="154"/>
      <c r="K105" s="154"/>
      <c r="L105" s="140"/>
      <c r="M105" s="65"/>
    </row>
    <row r="106" spans="2:13" ht="15.75" x14ac:dyDescent="0.25">
      <c r="B106" s="203" t="s">
        <v>110</v>
      </c>
      <c r="C106" s="60"/>
      <c r="D106" s="26"/>
      <c r="E106" s="26"/>
      <c r="F106" s="26"/>
      <c r="G106" s="158">
        <f t="shared" si="15"/>
        <v>0</v>
      </c>
      <c r="H106" s="155"/>
      <c r="I106" s="155"/>
      <c r="J106" s="155"/>
      <c r="K106" s="155"/>
      <c r="L106" s="141"/>
      <c r="M106" s="65"/>
    </row>
    <row r="107" spans="2:13" ht="15.75" x14ac:dyDescent="0.25">
      <c r="B107" s="203" t="s">
        <v>111</v>
      </c>
      <c r="C107" s="60"/>
      <c r="D107" s="26"/>
      <c r="E107" s="26"/>
      <c r="F107" s="26"/>
      <c r="G107" s="158">
        <f t="shared" si="15"/>
        <v>0</v>
      </c>
      <c r="H107" s="155"/>
      <c r="I107" s="155"/>
      <c r="J107" s="155"/>
      <c r="K107" s="155"/>
      <c r="L107" s="141"/>
      <c r="M107" s="65"/>
    </row>
    <row r="108" spans="2:13" ht="15.75" x14ac:dyDescent="0.25">
      <c r="C108" s="122" t="s">
        <v>175</v>
      </c>
      <c r="D108" s="27">
        <f>SUM(D100:D107)</f>
        <v>78698.856164383556</v>
      </c>
      <c r="E108" s="27">
        <f t="shared" ref="E108:G108" si="16">SUM(E100:E107)</f>
        <v>0</v>
      </c>
      <c r="F108" s="27">
        <f t="shared" si="16"/>
        <v>0</v>
      </c>
      <c r="G108" s="30">
        <f t="shared" si="16"/>
        <v>78698.856164383556</v>
      </c>
      <c r="H108" s="143">
        <f>(H100*I100)+(H101*I101)+(H102*I102)+(H103*I103)+(H104*G104)+(H105*G105)+(H106*G106)+(H107*G107)</f>
        <v>27450.694444444445</v>
      </c>
      <c r="I108" s="143">
        <f>SUM(I100:I103)</f>
        <v>82148.611111111109</v>
      </c>
      <c r="J108" s="143">
        <f>D108-I108</f>
        <v>-3449.754946727553</v>
      </c>
      <c r="K108" s="217">
        <f>(I108-D108)/D108</f>
        <v>4.3834880389135765E-2</v>
      </c>
      <c r="L108" s="141"/>
      <c r="M108" s="67"/>
    </row>
    <row r="109" spans="2:13" ht="51" customHeight="1" x14ac:dyDescent="0.25">
      <c r="B109" s="122" t="s">
        <v>8</v>
      </c>
      <c r="C109" s="246" t="s">
        <v>596</v>
      </c>
      <c r="D109" s="246"/>
      <c r="E109" s="246"/>
      <c r="F109" s="246"/>
      <c r="G109" s="246"/>
      <c r="H109" s="246"/>
      <c r="I109" s="246"/>
      <c r="J109" s="246"/>
      <c r="K109" s="246"/>
      <c r="L109" s="246"/>
      <c r="M109" s="64"/>
    </row>
    <row r="110" spans="2:13" ht="157.5" x14ac:dyDescent="0.25">
      <c r="B110" s="203" t="s">
        <v>112</v>
      </c>
      <c r="C110" s="23" t="str">
        <f>[1]Sheet1!$B$297</f>
        <v>Strengthen and support youth networks and platforms, and establish them where they do not exist</v>
      </c>
      <c r="D110" s="26">
        <f>[1]Sheet1!$G$315</f>
        <v>14648</v>
      </c>
      <c r="E110" s="26"/>
      <c r="F110" s="26"/>
      <c r="G110" s="220">
        <f>D110</f>
        <v>14648</v>
      </c>
      <c r="H110" s="155">
        <v>0.3</v>
      </c>
      <c r="I110" s="26">
        <v>32800</v>
      </c>
      <c r="J110" s="155"/>
      <c r="K110" s="154"/>
      <c r="L110" s="140" t="s">
        <v>589</v>
      </c>
      <c r="M110" s="65"/>
    </row>
    <row r="111" spans="2:13" ht="20.45" customHeight="1" x14ac:dyDescent="0.25">
      <c r="B111" s="203" t="s">
        <v>113</v>
      </c>
      <c r="C111" s="23" t="str">
        <f>[1]Sheet1!$B$318</f>
        <v xml:space="preserve">Youth mentorship development </v>
      </c>
      <c r="D111" s="25">
        <f>[1]Sheet1!$G$323</f>
        <v>33000</v>
      </c>
      <c r="E111" s="25"/>
      <c r="F111" s="25"/>
      <c r="G111" s="158">
        <f t="shared" ref="G111:G117" si="17">D111</f>
        <v>33000</v>
      </c>
      <c r="H111" s="155">
        <v>0.56000000000000005</v>
      </c>
      <c r="I111" s="25">
        <v>33000</v>
      </c>
      <c r="J111" s="216" t="s">
        <v>587</v>
      </c>
      <c r="K111" s="154" t="s">
        <v>587</v>
      </c>
      <c r="L111" s="140"/>
      <c r="M111" s="65"/>
    </row>
    <row r="112" spans="2:13" ht="15.75" x14ac:dyDescent="0.25">
      <c r="B112" s="203" t="s">
        <v>114</v>
      </c>
      <c r="C112" s="23"/>
      <c r="D112" s="25"/>
      <c r="E112" s="25"/>
      <c r="F112" s="25"/>
      <c r="G112" s="158">
        <f t="shared" si="17"/>
        <v>0</v>
      </c>
      <c r="H112" s="154"/>
      <c r="I112" s="25"/>
      <c r="J112" s="154"/>
      <c r="K112" s="154"/>
      <c r="L112" s="140"/>
      <c r="M112" s="65"/>
    </row>
    <row r="113" spans="2:13" ht="15.75" x14ac:dyDescent="0.25">
      <c r="B113" s="203" t="s">
        <v>115</v>
      </c>
      <c r="C113" s="23"/>
      <c r="D113" s="25"/>
      <c r="E113" s="25"/>
      <c r="F113" s="25"/>
      <c r="G113" s="158">
        <f t="shared" si="17"/>
        <v>0</v>
      </c>
      <c r="H113" s="154"/>
      <c r="I113" s="25"/>
      <c r="J113" s="154"/>
      <c r="K113" s="154"/>
      <c r="L113" s="140"/>
      <c r="M113" s="65"/>
    </row>
    <row r="114" spans="2:13" ht="15.75" x14ac:dyDescent="0.25">
      <c r="B114" s="203" t="s">
        <v>116</v>
      </c>
      <c r="C114" s="23"/>
      <c r="D114" s="25"/>
      <c r="E114" s="25"/>
      <c r="F114" s="25"/>
      <c r="G114" s="158">
        <f t="shared" si="17"/>
        <v>0</v>
      </c>
      <c r="H114" s="154"/>
      <c r="I114" s="25"/>
      <c r="J114" s="154"/>
      <c r="K114" s="154"/>
      <c r="L114" s="140"/>
      <c r="M114" s="65"/>
    </row>
    <row r="115" spans="2:13" ht="15.75" x14ac:dyDescent="0.25">
      <c r="B115" s="203" t="s">
        <v>117</v>
      </c>
      <c r="C115" s="23"/>
      <c r="D115" s="25"/>
      <c r="E115" s="25"/>
      <c r="F115" s="25"/>
      <c r="G115" s="158">
        <f t="shared" si="17"/>
        <v>0</v>
      </c>
      <c r="H115" s="154"/>
      <c r="I115" s="25"/>
      <c r="J115" s="154"/>
      <c r="K115" s="154"/>
      <c r="L115" s="140"/>
      <c r="M115" s="65"/>
    </row>
    <row r="116" spans="2:13" ht="15.75" x14ac:dyDescent="0.25">
      <c r="B116" s="203" t="s">
        <v>118</v>
      </c>
      <c r="C116" s="60"/>
      <c r="D116" s="26"/>
      <c r="E116" s="26"/>
      <c r="F116" s="26"/>
      <c r="G116" s="158">
        <f t="shared" si="17"/>
        <v>0</v>
      </c>
      <c r="H116" s="155"/>
      <c r="I116" s="25"/>
      <c r="J116" s="155"/>
      <c r="K116" s="155"/>
      <c r="L116" s="141"/>
      <c r="M116" s="65"/>
    </row>
    <row r="117" spans="2:13" ht="15.75" x14ac:dyDescent="0.25">
      <c r="B117" s="203" t="s">
        <v>119</v>
      </c>
      <c r="C117" s="60"/>
      <c r="D117" s="26"/>
      <c r="E117" s="26"/>
      <c r="F117" s="26"/>
      <c r="G117" s="158">
        <f t="shared" si="17"/>
        <v>0</v>
      </c>
      <c r="H117" s="155"/>
      <c r="I117" s="25"/>
      <c r="J117" s="155"/>
      <c r="K117" s="155"/>
      <c r="L117" s="141"/>
      <c r="M117" s="65"/>
    </row>
    <row r="118" spans="2:13" ht="15.75" x14ac:dyDescent="0.25">
      <c r="C118" s="122" t="s">
        <v>175</v>
      </c>
      <c r="D118" s="30">
        <f>SUM(D110:D117)</f>
        <v>47648</v>
      </c>
      <c r="E118" s="30">
        <f t="shared" ref="E118:G118" si="18">SUM(E110:E117)</f>
        <v>0</v>
      </c>
      <c r="F118" s="30">
        <f t="shared" si="18"/>
        <v>0</v>
      </c>
      <c r="G118" s="30">
        <f t="shared" si="18"/>
        <v>47648</v>
      </c>
      <c r="H118" s="143">
        <f>(H110*I110)+(H111*I111)+(H112*G112)+(H113*G113)+(H114*G114)+(H115*G115)+(H116*G116)+(H117*G117)</f>
        <v>28320</v>
      </c>
      <c r="I118" s="143">
        <f>SUM(I110:I111)</f>
        <v>65800</v>
      </c>
      <c r="J118" s="143">
        <f>D118-I118</f>
        <v>-18152</v>
      </c>
      <c r="K118" s="217">
        <f>(I118-D118)/D118</f>
        <v>0.38096037609133648</v>
      </c>
      <c r="L118" s="141"/>
      <c r="M118" s="67"/>
    </row>
    <row r="119" spans="2:13" ht="51" customHeight="1" x14ac:dyDescent="0.25">
      <c r="B119" s="122" t="s">
        <v>120</v>
      </c>
      <c r="C119" s="246"/>
      <c r="D119" s="246"/>
      <c r="E119" s="246"/>
      <c r="F119" s="246"/>
      <c r="G119" s="246"/>
      <c r="H119" s="246"/>
      <c r="I119" s="246"/>
      <c r="J119" s="246"/>
      <c r="K119" s="246"/>
      <c r="L119" s="246"/>
      <c r="M119" s="64"/>
    </row>
    <row r="120" spans="2:13" ht="15.75" x14ac:dyDescent="0.25">
      <c r="B120" s="203" t="s">
        <v>121</v>
      </c>
      <c r="C120" s="23"/>
      <c r="D120" s="25"/>
      <c r="E120" s="25"/>
      <c r="F120" s="25"/>
      <c r="G120" s="158">
        <f>D120</f>
        <v>0</v>
      </c>
      <c r="H120" s="154"/>
      <c r="I120" s="154"/>
      <c r="J120" s="154"/>
      <c r="K120" s="154"/>
      <c r="L120" s="140"/>
      <c r="M120" s="65"/>
    </row>
    <row r="121" spans="2:13" ht="15.75" x14ac:dyDescent="0.25">
      <c r="B121" s="203" t="s">
        <v>122</v>
      </c>
      <c r="C121" s="23"/>
      <c r="D121" s="25"/>
      <c r="E121" s="25"/>
      <c r="F121" s="25"/>
      <c r="G121" s="158">
        <f t="shared" ref="G121:G127" si="19">D121</f>
        <v>0</v>
      </c>
      <c r="H121" s="154"/>
      <c r="I121" s="154"/>
      <c r="J121" s="154"/>
      <c r="K121" s="154"/>
      <c r="L121" s="140"/>
      <c r="M121" s="65"/>
    </row>
    <row r="122" spans="2:13" ht="15.75" x14ac:dyDescent="0.25">
      <c r="B122" s="203" t="s">
        <v>123</v>
      </c>
      <c r="C122" s="23"/>
      <c r="D122" s="25"/>
      <c r="E122" s="25"/>
      <c r="F122" s="25"/>
      <c r="G122" s="158">
        <f t="shared" si="19"/>
        <v>0</v>
      </c>
      <c r="H122" s="154"/>
      <c r="I122" s="154"/>
      <c r="J122" s="154"/>
      <c r="K122" s="154"/>
      <c r="L122" s="140"/>
      <c r="M122" s="65"/>
    </row>
    <row r="123" spans="2:13" ht="15.75" x14ac:dyDescent="0.25">
      <c r="B123" s="203" t="s">
        <v>124</v>
      </c>
      <c r="C123" s="23"/>
      <c r="D123" s="25"/>
      <c r="E123" s="25"/>
      <c r="F123" s="25"/>
      <c r="G123" s="158">
        <f t="shared" si="19"/>
        <v>0</v>
      </c>
      <c r="H123" s="154"/>
      <c r="I123" s="154"/>
      <c r="J123" s="154"/>
      <c r="K123" s="154"/>
      <c r="L123" s="140"/>
      <c r="M123" s="65"/>
    </row>
    <row r="124" spans="2:13" ht="15.75" x14ac:dyDescent="0.25">
      <c r="B124" s="203" t="s">
        <v>125</v>
      </c>
      <c r="C124" s="23"/>
      <c r="D124" s="25"/>
      <c r="E124" s="25"/>
      <c r="F124" s="25"/>
      <c r="G124" s="158">
        <f t="shared" si="19"/>
        <v>0</v>
      </c>
      <c r="H124" s="154"/>
      <c r="I124" s="154"/>
      <c r="J124" s="154"/>
      <c r="K124" s="154"/>
      <c r="L124" s="140"/>
      <c r="M124" s="65"/>
    </row>
    <row r="125" spans="2:13" ht="15.75" x14ac:dyDescent="0.25">
      <c r="B125" s="203" t="s">
        <v>126</v>
      </c>
      <c r="C125" s="23"/>
      <c r="D125" s="25"/>
      <c r="E125" s="25"/>
      <c r="F125" s="25"/>
      <c r="G125" s="158">
        <f t="shared" si="19"/>
        <v>0</v>
      </c>
      <c r="H125" s="154"/>
      <c r="I125" s="154"/>
      <c r="J125" s="154"/>
      <c r="K125" s="154"/>
      <c r="L125" s="140"/>
      <c r="M125" s="65"/>
    </row>
    <row r="126" spans="2:13" ht="15.75" x14ac:dyDescent="0.25">
      <c r="B126" s="203" t="s">
        <v>127</v>
      </c>
      <c r="C126" s="60"/>
      <c r="D126" s="26"/>
      <c r="E126" s="26"/>
      <c r="F126" s="26"/>
      <c r="G126" s="158">
        <f t="shared" si="19"/>
        <v>0</v>
      </c>
      <c r="H126" s="155"/>
      <c r="I126" s="155"/>
      <c r="J126" s="155"/>
      <c r="K126" s="155"/>
      <c r="L126" s="141"/>
      <c r="M126" s="65"/>
    </row>
    <row r="127" spans="2:13" ht="15.75" x14ac:dyDescent="0.25">
      <c r="B127" s="203" t="s">
        <v>128</v>
      </c>
      <c r="C127" s="60"/>
      <c r="D127" s="26"/>
      <c r="E127" s="26"/>
      <c r="F127" s="26"/>
      <c r="G127" s="158">
        <f t="shared" si="19"/>
        <v>0</v>
      </c>
      <c r="H127" s="155"/>
      <c r="I127" s="155"/>
      <c r="J127" s="155"/>
      <c r="K127" s="155"/>
      <c r="L127" s="141"/>
      <c r="M127" s="65"/>
    </row>
    <row r="128" spans="2:13" ht="15.75" x14ac:dyDescent="0.25">
      <c r="C128" s="122" t="s">
        <v>175</v>
      </c>
      <c r="D128" s="30">
        <f>SUM(D120:D127)</f>
        <v>0</v>
      </c>
      <c r="E128" s="30">
        <f t="shared" ref="E128:G128" si="20">SUM(E120:E127)</f>
        <v>0</v>
      </c>
      <c r="F128" s="30">
        <f t="shared" si="20"/>
        <v>0</v>
      </c>
      <c r="G128" s="30">
        <f t="shared" si="20"/>
        <v>0</v>
      </c>
      <c r="H128" s="143">
        <f>(H120*G120)+(H121*G121)+(H122*G122)+(H123*G123)+(H124*G124)+(H125*G125)+(H126*G126)+(H127*G127)</f>
        <v>0</v>
      </c>
      <c r="I128" s="143"/>
      <c r="J128" s="143"/>
      <c r="K128" s="143"/>
      <c r="L128" s="141"/>
      <c r="M128" s="67"/>
    </row>
    <row r="129" spans="2:13" ht="51" customHeight="1" x14ac:dyDescent="0.25">
      <c r="B129" s="122" t="s">
        <v>129</v>
      </c>
      <c r="C129" s="246"/>
      <c r="D129" s="246"/>
      <c r="E129" s="246"/>
      <c r="F129" s="246"/>
      <c r="G129" s="246"/>
      <c r="H129" s="246"/>
      <c r="I129" s="246"/>
      <c r="J129" s="246"/>
      <c r="K129" s="246"/>
      <c r="L129" s="246"/>
      <c r="M129" s="64"/>
    </row>
    <row r="130" spans="2:13" ht="15.75" x14ac:dyDescent="0.25">
      <c r="B130" s="203" t="s">
        <v>130</v>
      </c>
      <c r="C130" s="23"/>
      <c r="D130" s="25"/>
      <c r="E130" s="25"/>
      <c r="F130" s="25"/>
      <c r="G130" s="158">
        <f>D130</f>
        <v>0</v>
      </c>
      <c r="H130" s="154"/>
      <c r="I130" s="154"/>
      <c r="J130" s="154"/>
      <c r="K130" s="154"/>
      <c r="L130" s="140"/>
      <c r="M130" s="65"/>
    </row>
    <row r="131" spans="2:13" ht="15.75" x14ac:dyDescent="0.25">
      <c r="B131" s="203" t="s">
        <v>131</v>
      </c>
      <c r="C131" s="23"/>
      <c r="D131" s="25"/>
      <c r="E131" s="25"/>
      <c r="F131" s="25"/>
      <c r="G131" s="158">
        <f t="shared" ref="G131:G137" si="21">D131</f>
        <v>0</v>
      </c>
      <c r="H131" s="154"/>
      <c r="I131" s="154"/>
      <c r="J131" s="154"/>
      <c r="K131" s="154"/>
      <c r="L131" s="140"/>
      <c r="M131" s="65"/>
    </row>
    <row r="132" spans="2:13" ht="15.75" x14ac:dyDescent="0.25">
      <c r="B132" s="203" t="s">
        <v>132</v>
      </c>
      <c r="C132" s="23"/>
      <c r="D132" s="25"/>
      <c r="E132" s="25"/>
      <c r="F132" s="25"/>
      <c r="G132" s="158">
        <f t="shared" si="21"/>
        <v>0</v>
      </c>
      <c r="H132" s="154"/>
      <c r="I132" s="154"/>
      <c r="J132" s="154"/>
      <c r="K132" s="154"/>
      <c r="L132" s="140"/>
      <c r="M132" s="65"/>
    </row>
    <row r="133" spans="2:13" ht="15.75" x14ac:dyDescent="0.25">
      <c r="B133" s="203" t="s">
        <v>133</v>
      </c>
      <c r="C133" s="23"/>
      <c r="D133" s="25"/>
      <c r="E133" s="25"/>
      <c r="F133" s="25"/>
      <c r="G133" s="158">
        <f t="shared" si="21"/>
        <v>0</v>
      </c>
      <c r="H133" s="154"/>
      <c r="I133" s="154"/>
      <c r="J133" s="154"/>
      <c r="K133" s="154"/>
      <c r="L133" s="140"/>
      <c r="M133" s="65"/>
    </row>
    <row r="134" spans="2:13" ht="15.75" x14ac:dyDescent="0.25">
      <c r="B134" s="203" t="s">
        <v>134</v>
      </c>
      <c r="C134" s="23"/>
      <c r="D134" s="25"/>
      <c r="E134" s="25"/>
      <c r="F134" s="25"/>
      <c r="G134" s="158">
        <f t="shared" si="21"/>
        <v>0</v>
      </c>
      <c r="H134" s="154"/>
      <c r="I134" s="154"/>
      <c r="J134" s="154"/>
      <c r="K134" s="154"/>
      <c r="L134" s="140"/>
      <c r="M134" s="65"/>
    </row>
    <row r="135" spans="2:13" ht="15.75" x14ac:dyDescent="0.25">
      <c r="B135" s="203" t="s">
        <v>135</v>
      </c>
      <c r="C135" s="23"/>
      <c r="D135" s="25"/>
      <c r="E135" s="25"/>
      <c r="F135" s="25"/>
      <c r="G135" s="158">
        <f t="shared" si="21"/>
        <v>0</v>
      </c>
      <c r="H135" s="154"/>
      <c r="I135" s="154"/>
      <c r="J135" s="154"/>
      <c r="K135" s="154"/>
      <c r="L135" s="140"/>
      <c r="M135" s="65"/>
    </row>
    <row r="136" spans="2:13" ht="15.75" x14ac:dyDescent="0.25">
      <c r="B136" s="203" t="s">
        <v>136</v>
      </c>
      <c r="C136" s="60"/>
      <c r="D136" s="26"/>
      <c r="E136" s="26"/>
      <c r="F136" s="26"/>
      <c r="G136" s="158">
        <f t="shared" si="21"/>
        <v>0</v>
      </c>
      <c r="H136" s="155"/>
      <c r="I136" s="155"/>
      <c r="J136" s="155"/>
      <c r="K136" s="155"/>
      <c r="L136" s="141"/>
      <c r="M136" s="65"/>
    </row>
    <row r="137" spans="2:13" ht="15.75" x14ac:dyDescent="0.25">
      <c r="B137" s="203" t="s">
        <v>137</v>
      </c>
      <c r="C137" s="60"/>
      <c r="D137" s="26"/>
      <c r="E137" s="26"/>
      <c r="F137" s="26"/>
      <c r="G137" s="158">
        <f t="shared" si="21"/>
        <v>0</v>
      </c>
      <c r="H137" s="155"/>
      <c r="I137" s="155"/>
      <c r="J137" s="155"/>
      <c r="K137" s="155"/>
      <c r="L137" s="141"/>
      <c r="M137" s="65"/>
    </row>
    <row r="138" spans="2:13" ht="15.75" x14ac:dyDescent="0.25">
      <c r="C138" s="122" t="s">
        <v>175</v>
      </c>
      <c r="D138" s="27">
        <f>SUM(D130:D137)</f>
        <v>0</v>
      </c>
      <c r="E138" s="27">
        <f t="shared" ref="E138:G138" si="22">SUM(E130:E137)</f>
        <v>0</v>
      </c>
      <c r="F138" s="27">
        <f t="shared" si="22"/>
        <v>0</v>
      </c>
      <c r="G138" s="27">
        <f t="shared" si="22"/>
        <v>0</v>
      </c>
      <c r="H138" s="143">
        <f>(H130*G130)+(H131*G131)+(H132*G132)+(H133*G133)+(H134*G134)+(H135*G135)+(H136*G136)+(H137*G137)</f>
        <v>0</v>
      </c>
      <c r="I138" s="143"/>
      <c r="J138" s="143"/>
      <c r="K138" s="143"/>
      <c r="L138" s="141"/>
      <c r="M138" s="67"/>
    </row>
    <row r="139" spans="2:13" ht="15.75" customHeight="1" x14ac:dyDescent="0.25">
      <c r="B139" s="7"/>
      <c r="C139" s="17"/>
      <c r="D139" s="32"/>
      <c r="E139" s="32"/>
      <c r="F139" s="32"/>
      <c r="G139" s="32"/>
      <c r="H139" s="32"/>
      <c r="I139" s="32"/>
      <c r="J139" s="32"/>
      <c r="K139" s="32"/>
      <c r="L139" s="90"/>
      <c r="M139" s="4"/>
    </row>
    <row r="140" spans="2:13" ht="51" customHeight="1" x14ac:dyDescent="0.25">
      <c r="B140" s="122" t="s">
        <v>138</v>
      </c>
      <c r="C140" s="248"/>
      <c r="D140" s="248"/>
      <c r="E140" s="248"/>
      <c r="F140" s="248"/>
      <c r="G140" s="248"/>
      <c r="H140" s="248"/>
      <c r="I140" s="248"/>
      <c r="J140" s="248"/>
      <c r="K140" s="248"/>
      <c r="L140" s="248"/>
      <c r="M140" s="24"/>
    </row>
    <row r="141" spans="2:13" ht="51" customHeight="1" x14ac:dyDescent="0.25">
      <c r="B141" s="122" t="s">
        <v>139</v>
      </c>
      <c r="C141" s="246"/>
      <c r="D141" s="246"/>
      <c r="E141" s="246"/>
      <c r="F141" s="246"/>
      <c r="G141" s="246"/>
      <c r="H141" s="246"/>
      <c r="I141" s="246"/>
      <c r="J141" s="246"/>
      <c r="K141" s="246"/>
      <c r="L141" s="246"/>
      <c r="M141" s="64"/>
    </row>
    <row r="142" spans="2:13" ht="15.75" x14ac:dyDescent="0.25">
      <c r="B142" s="203" t="s">
        <v>140</v>
      </c>
      <c r="C142" s="23"/>
      <c r="D142" s="25"/>
      <c r="E142" s="25"/>
      <c r="F142" s="25"/>
      <c r="G142" s="158">
        <f>D142</f>
        <v>0</v>
      </c>
      <c r="H142" s="154"/>
      <c r="I142" s="154"/>
      <c r="J142" s="154"/>
      <c r="K142" s="154"/>
      <c r="L142" s="140"/>
      <c r="M142" s="65"/>
    </row>
    <row r="143" spans="2:13" ht="15.75" x14ac:dyDescent="0.25">
      <c r="B143" s="203" t="s">
        <v>141</v>
      </c>
      <c r="C143" s="23"/>
      <c r="D143" s="25"/>
      <c r="E143" s="25"/>
      <c r="F143" s="25"/>
      <c r="G143" s="158">
        <f t="shared" ref="G143:G149" si="23">D143</f>
        <v>0</v>
      </c>
      <c r="H143" s="154"/>
      <c r="I143" s="154"/>
      <c r="J143" s="154"/>
      <c r="K143" s="154"/>
      <c r="L143" s="140"/>
      <c r="M143" s="65"/>
    </row>
    <row r="144" spans="2:13" ht="15.75" x14ac:dyDescent="0.25">
      <c r="B144" s="203" t="s">
        <v>142</v>
      </c>
      <c r="C144" s="23"/>
      <c r="D144" s="25"/>
      <c r="E144" s="25"/>
      <c r="F144" s="25"/>
      <c r="G144" s="158">
        <f t="shared" si="23"/>
        <v>0</v>
      </c>
      <c r="H144" s="154"/>
      <c r="I144" s="154"/>
      <c r="J144" s="154"/>
      <c r="K144" s="154"/>
      <c r="L144" s="140"/>
      <c r="M144" s="65"/>
    </row>
    <row r="145" spans="2:13" ht="15.75" x14ac:dyDescent="0.25">
      <c r="B145" s="203" t="s">
        <v>143</v>
      </c>
      <c r="C145" s="23"/>
      <c r="D145" s="25"/>
      <c r="E145" s="25"/>
      <c r="F145" s="25"/>
      <c r="G145" s="158">
        <f t="shared" si="23"/>
        <v>0</v>
      </c>
      <c r="H145" s="154"/>
      <c r="I145" s="154"/>
      <c r="J145" s="154"/>
      <c r="K145" s="154"/>
      <c r="L145" s="140"/>
      <c r="M145" s="65"/>
    </row>
    <row r="146" spans="2:13" ht="15.75" x14ac:dyDescent="0.25">
      <c r="B146" s="203" t="s">
        <v>144</v>
      </c>
      <c r="C146" s="23"/>
      <c r="D146" s="25"/>
      <c r="E146" s="25"/>
      <c r="F146" s="25"/>
      <c r="G146" s="158">
        <f t="shared" si="23"/>
        <v>0</v>
      </c>
      <c r="H146" s="154"/>
      <c r="I146" s="154"/>
      <c r="J146" s="154"/>
      <c r="K146" s="154"/>
      <c r="L146" s="140"/>
      <c r="M146" s="65"/>
    </row>
    <row r="147" spans="2:13" ht="15.75" x14ac:dyDescent="0.25">
      <c r="B147" s="203" t="s">
        <v>145</v>
      </c>
      <c r="C147" s="23"/>
      <c r="D147" s="25"/>
      <c r="E147" s="25"/>
      <c r="F147" s="25"/>
      <c r="G147" s="158">
        <f t="shared" si="23"/>
        <v>0</v>
      </c>
      <c r="H147" s="154"/>
      <c r="I147" s="154"/>
      <c r="J147" s="154"/>
      <c r="K147" s="154"/>
      <c r="L147" s="140"/>
      <c r="M147" s="65"/>
    </row>
    <row r="148" spans="2:13" ht="15.75" x14ac:dyDescent="0.25">
      <c r="B148" s="203" t="s">
        <v>146</v>
      </c>
      <c r="C148" s="60"/>
      <c r="D148" s="26"/>
      <c r="E148" s="26"/>
      <c r="F148" s="26"/>
      <c r="G148" s="158">
        <f t="shared" si="23"/>
        <v>0</v>
      </c>
      <c r="H148" s="155"/>
      <c r="I148" s="155"/>
      <c r="J148" s="155"/>
      <c r="K148" s="155"/>
      <c r="L148" s="141"/>
      <c r="M148" s="65"/>
    </row>
    <row r="149" spans="2:13" ht="15.75" x14ac:dyDescent="0.25">
      <c r="B149" s="203" t="s">
        <v>147</v>
      </c>
      <c r="C149" s="60"/>
      <c r="D149" s="26"/>
      <c r="E149" s="26"/>
      <c r="F149" s="26"/>
      <c r="G149" s="158">
        <f t="shared" si="23"/>
        <v>0</v>
      </c>
      <c r="H149" s="155"/>
      <c r="I149" s="155"/>
      <c r="J149" s="155"/>
      <c r="K149" s="155"/>
      <c r="L149" s="141"/>
      <c r="M149" s="65"/>
    </row>
    <row r="150" spans="2:13" ht="15.75" x14ac:dyDescent="0.25">
      <c r="C150" s="122" t="s">
        <v>175</v>
      </c>
      <c r="D150" s="27">
        <f>SUM(D142:D149)</f>
        <v>0</v>
      </c>
      <c r="E150" s="27">
        <f t="shared" ref="E150:G150" si="24">SUM(E142:E149)</f>
        <v>0</v>
      </c>
      <c r="F150" s="27">
        <f t="shared" si="24"/>
        <v>0</v>
      </c>
      <c r="G150" s="30">
        <f t="shared" si="24"/>
        <v>0</v>
      </c>
      <c r="H150" s="143">
        <f>(H142*G142)+(H143*G143)+(H144*G144)+(H145*G145)+(H146*G146)+(H147*G147)+(H148*G148)+(H149*G149)</f>
        <v>0</v>
      </c>
      <c r="I150" s="143"/>
      <c r="J150" s="143"/>
      <c r="K150" s="143"/>
      <c r="L150" s="141"/>
      <c r="M150" s="67"/>
    </row>
    <row r="151" spans="2:13" ht="51" customHeight="1" x14ac:dyDescent="0.25">
      <c r="B151" s="122" t="s">
        <v>148</v>
      </c>
      <c r="C151" s="246"/>
      <c r="D151" s="246"/>
      <c r="E151" s="246"/>
      <c r="F151" s="246"/>
      <c r="G151" s="246"/>
      <c r="H151" s="246"/>
      <c r="I151" s="246"/>
      <c r="J151" s="246"/>
      <c r="K151" s="246"/>
      <c r="L151" s="246"/>
      <c r="M151" s="64"/>
    </row>
    <row r="152" spans="2:13" ht="15.75" x14ac:dyDescent="0.25">
      <c r="B152" s="203" t="s">
        <v>149</v>
      </c>
      <c r="C152" s="23"/>
      <c r="D152" s="25"/>
      <c r="E152" s="25"/>
      <c r="F152" s="25"/>
      <c r="G152" s="158">
        <f>D152</f>
        <v>0</v>
      </c>
      <c r="H152" s="154"/>
      <c r="I152" s="154"/>
      <c r="J152" s="154"/>
      <c r="K152" s="154"/>
      <c r="L152" s="140"/>
      <c r="M152" s="65"/>
    </row>
    <row r="153" spans="2:13" ht="15.75" x14ac:dyDescent="0.25">
      <c r="B153" s="203" t="s">
        <v>150</v>
      </c>
      <c r="C153" s="23"/>
      <c r="D153" s="25"/>
      <c r="E153" s="25"/>
      <c r="F153" s="25"/>
      <c r="G153" s="158">
        <f t="shared" ref="G153:G159" si="25">D153</f>
        <v>0</v>
      </c>
      <c r="H153" s="154"/>
      <c r="I153" s="154"/>
      <c r="J153" s="154"/>
      <c r="K153" s="154"/>
      <c r="L153" s="140"/>
      <c r="M153" s="65"/>
    </row>
    <row r="154" spans="2:13" ht="15.75" x14ac:dyDescent="0.25">
      <c r="B154" s="203" t="s">
        <v>151</v>
      </c>
      <c r="C154" s="23"/>
      <c r="D154" s="25"/>
      <c r="E154" s="25"/>
      <c r="F154" s="25"/>
      <c r="G154" s="158">
        <f t="shared" si="25"/>
        <v>0</v>
      </c>
      <c r="H154" s="154"/>
      <c r="I154" s="154"/>
      <c r="J154" s="154"/>
      <c r="K154" s="154"/>
      <c r="L154" s="140"/>
      <c r="M154" s="65"/>
    </row>
    <row r="155" spans="2:13" ht="15.75" x14ac:dyDescent="0.25">
      <c r="B155" s="203" t="s">
        <v>152</v>
      </c>
      <c r="C155" s="23"/>
      <c r="D155" s="25"/>
      <c r="E155" s="25"/>
      <c r="F155" s="25"/>
      <c r="G155" s="158">
        <f t="shared" si="25"/>
        <v>0</v>
      </c>
      <c r="H155" s="154"/>
      <c r="I155" s="154"/>
      <c r="J155" s="154"/>
      <c r="K155" s="154"/>
      <c r="L155" s="140"/>
      <c r="M155" s="65"/>
    </row>
    <row r="156" spans="2:13" ht="15.75" x14ac:dyDescent="0.25">
      <c r="B156" s="203" t="s">
        <v>153</v>
      </c>
      <c r="C156" s="23"/>
      <c r="D156" s="25"/>
      <c r="E156" s="25"/>
      <c r="F156" s="25"/>
      <c r="G156" s="158">
        <f t="shared" si="25"/>
        <v>0</v>
      </c>
      <c r="H156" s="154"/>
      <c r="I156" s="154"/>
      <c r="J156" s="154"/>
      <c r="K156" s="154"/>
      <c r="L156" s="140"/>
      <c r="M156" s="65"/>
    </row>
    <row r="157" spans="2:13" ht="15.75" x14ac:dyDescent="0.25">
      <c r="B157" s="203" t="s">
        <v>154</v>
      </c>
      <c r="C157" s="23"/>
      <c r="D157" s="25"/>
      <c r="E157" s="25"/>
      <c r="F157" s="25"/>
      <c r="G157" s="158">
        <f t="shared" si="25"/>
        <v>0</v>
      </c>
      <c r="H157" s="154"/>
      <c r="I157" s="154"/>
      <c r="J157" s="154"/>
      <c r="K157" s="154"/>
      <c r="L157" s="140"/>
      <c r="M157" s="65"/>
    </row>
    <row r="158" spans="2:13" ht="15.75" x14ac:dyDescent="0.25">
      <c r="B158" s="203" t="s">
        <v>155</v>
      </c>
      <c r="C158" s="60"/>
      <c r="D158" s="26"/>
      <c r="E158" s="26"/>
      <c r="F158" s="26"/>
      <c r="G158" s="158">
        <f t="shared" si="25"/>
        <v>0</v>
      </c>
      <c r="H158" s="155"/>
      <c r="I158" s="155"/>
      <c r="J158" s="155"/>
      <c r="K158" s="155"/>
      <c r="L158" s="141"/>
      <c r="M158" s="65"/>
    </row>
    <row r="159" spans="2:13" ht="15.75" x14ac:dyDescent="0.25">
      <c r="B159" s="203" t="s">
        <v>156</v>
      </c>
      <c r="C159" s="60"/>
      <c r="D159" s="26"/>
      <c r="E159" s="26"/>
      <c r="F159" s="26"/>
      <c r="G159" s="158">
        <f t="shared" si="25"/>
        <v>0</v>
      </c>
      <c r="H159" s="155"/>
      <c r="I159" s="155"/>
      <c r="J159" s="155"/>
      <c r="K159" s="155"/>
      <c r="L159" s="141"/>
      <c r="M159" s="65"/>
    </row>
    <row r="160" spans="2:13" ht="15.75" x14ac:dyDescent="0.25">
      <c r="C160" s="122" t="s">
        <v>175</v>
      </c>
      <c r="D160" s="30">
        <f>SUM(D152:D159)</f>
        <v>0</v>
      </c>
      <c r="E160" s="30">
        <f t="shared" ref="E160:G160" si="26">SUM(E152:E159)</f>
        <v>0</v>
      </c>
      <c r="F160" s="30">
        <f t="shared" si="26"/>
        <v>0</v>
      </c>
      <c r="G160" s="30">
        <f t="shared" si="26"/>
        <v>0</v>
      </c>
      <c r="H160" s="143">
        <f>(H152*G152)+(H153*G153)+(H154*G154)+(H155*G155)+(H156*G156)+(H157*G157)+(H158*G158)+(H159*G159)</f>
        <v>0</v>
      </c>
      <c r="I160" s="143"/>
      <c r="J160" s="143"/>
      <c r="K160" s="143"/>
      <c r="L160" s="141"/>
      <c r="M160" s="67"/>
    </row>
    <row r="161" spans="2:13" ht="51" customHeight="1" x14ac:dyDescent="0.25">
      <c r="B161" s="122" t="s">
        <v>157</v>
      </c>
      <c r="C161" s="246"/>
      <c r="D161" s="246"/>
      <c r="E161" s="246"/>
      <c r="F161" s="246"/>
      <c r="G161" s="246"/>
      <c r="H161" s="246"/>
      <c r="I161" s="246"/>
      <c r="J161" s="246"/>
      <c r="K161" s="246"/>
      <c r="L161" s="246"/>
      <c r="M161" s="64"/>
    </row>
    <row r="162" spans="2:13" ht="15.75" x14ac:dyDescent="0.25">
      <c r="B162" s="203" t="s">
        <v>158</v>
      </c>
      <c r="C162" s="23"/>
      <c r="D162" s="25"/>
      <c r="E162" s="25"/>
      <c r="F162" s="25"/>
      <c r="G162" s="158">
        <f>D162</f>
        <v>0</v>
      </c>
      <c r="H162" s="154"/>
      <c r="I162" s="154"/>
      <c r="J162" s="154"/>
      <c r="K162" s="154"/>
      <c r="L162" s="140"/>
      <c r="M162" s="65"/>
    </row>
    <row r="163" spans="2:13" ht="15.75" x14ac:dyDescent="0.25">
      <c r="B163" s="203" t="s">
        <v>159</v>
      </c>
      <c r="C163" s="23"/>
      <c r="D163" s="25"/>
      <c r="E163" s="25"/>
      <c r="F163" s="25"/>
      <c r="G163" s="158">
        <f t="shared" ref="G163:G169" si="27">D163</f>
        <v>0</v>
      </c>
      <c r="H163" s="154"/>
      <c r="I163" s="154"/>
      <c r="J163" s="154"/>
      <c r="K163" s="154"/>
      <c r="L163" s="140"/>
      <c r="M163" s="65"/>
    </row>
    <row r="164" spans="2:13" ht="15.75" x14ac:dyDescent="0.25">
      <c r="B164" s="203" t="s">
        <v>160</v>
      </c>
      <c r="C164" s="23"/>
      <c r="D164" s="25"/>
      <c r="E164" s="25"/>
      <c r="F164" s="25"/>
      <c r="G164" s="158">
        <f t="shared" si="27"/>
        <v>0</v>
      </c>
      <c r="H164" s="154"/>
      <c r="I164" s="154"/>
      <c r="J164" s="154"/>
      <c r="K164" s="154"/>
      <c r="L164" s="140"/>
      <c r="M164" s="65"/>
    </row>
    <row r="165" spans="2:13" ht="15.75" x14ac:dyDescent="0.25">
      <c r="B165" s="203" t="s">
        <v>161</v>
      </c>
      <c r="C165" s="23"/>
      <c r="D165" s="25"/>
      <c r="E165" s="25"/>
      <c r="F165" s="25"/>
      <c r="G165" s="158">
        <f t="shared" si="27"/>
        <v>0</v>
      </c>
      <c r="H165" s="154"/>
      <c r="I165" s="154"/>
      <c r="J165" s="154"/>
      <c r="K165" s="154"/>
      <c r="L165" s="140"/>
      <c r="M165" s="65"/>
    </row>
    <row r="166" spans="2:13" ht="15.75" x14ac:dyDescent="0.25">
      <c r="B166" s="203" t="s">
        <v>162</v>
      </c>
      <c r="C166" s="23"/>
      <c r="D166" s="25"/>
      <c r="E166" s="25"/>
      <c r="F166" s="25"/>
      <c r="G166" s="158">
        <f t="shared" si="27"/>
        <v>0</v>
      </c>
      <c r="H166" s="154"/>
      <c r="I166" s="154"/>
      <c r="J166" s="154"/>
      <c r="K166" s="154"/>
      <c r="L166" s="140"/>
      <c r="M166" s="65"/>
    </row>
    <row r="167" spans="2:13" ht="15.75" x14ac:dyDescent="0.25">
      <c r="B167" s="203" t="s">
        <v>163</v>
      </c>
      <c r="C167" s="23"/>
      <c r="D167" s="25"/>
      <c r="E167" s="25"/>
      <c r="F167" s="25"/>
      <c r="G167" s="158">
        <f t="shared" si="27"/>
        <v>0</v>
      </c>
      <c r="H167" s="154"/>
      <c r="I167" s="154"/>
      <c r="J167" s="154"/>
      <c r="K167" s="154"/>
      <c r="L167" s="140"/>
      <c r="M167" s="65"/>
    </row>
    <row r="168" spans="2:13" ht="15.75" x14ac:dyDescent="0.25">
      <c r="B168" s="203" t="s">
        <v>164</v>
      </c>
      <c r="C168" s="60"/>
      <c r="D168" s="26"/>
      <c r="E168" s="26"/>
      <c r="F168" s="26"/>
      <c r="G168" s="158">
        <f t="shared" si="27"/>
        <v>0</v>
      </c>
      <c r="H168" s="155"/>
      <c r="I168" s="155"/>
      <c r="J168" s="155"/>
      <c r="K168" s="155"/>
      <c r="L168" s="141"/>
      <c r="M168" s="65"/>
    </row>
    <row r="169" spans="2:13" ht="15.75" x14ac:dyDescent="0.25">
      <c r="B169" s="203" t="s">
        <v>165</v>
      </c>
      <c r="C169" s="60"/>
      <c r="D169" s="26"/>
      <c r="E169" s="26"/>
      <c r="F169" s="26"/>
      <c r="G169" s="158">
        <f t="shared" si="27"/>
        <v>0</v>
      </c>
      <c r="H169" s="155"/>
      <c r="I169" s="155"/>
      <c r="J169" s="155"/>
      <c r="K169" s="155"/>
      <c r="L169" s="141"/>
      <c r="M169" s="65"/>
    </row>
    <row r="170" spans="2:13" ht="15.75" x14ac:dyDescent="0.25">
      <c r="C170" s="122" t="s">
        <v>175</v>
      </c>
      <c r="D170" s="30">
        <f>SUM(D162:D169)</f>
        <v>0</v>
      </c>
      <c r="E170" s="30">
        <f t="shared" ref="E170:G170" si="28">SUM(E162:E169)</f>
        <v>0</v>
      </c>
      <c r="F170" s="30">
        <f t="shared" si="28"/>
        <v>0</v>
      </c>
      <c r="G170" s="30">
        <f t="shared" si="28"/>
        <v>0</v>
      </c>
      <c r="H170" s="143">
        <f>(H162*G162)+(H163*G163)+(H164*G164)+(H165*G165)+(H166*G166)+(H167*G167)+(H168*G168)+(H169*G169)</f>
        <v>0</v>
      </c>
      <c r="I170" s="143"/>
      <c r="J170" s="143"/>
      <c r="K170" s="143"/>
      <c r="L170" s="141"/>
      <c r="M170" s="67"/>
    </row>
    <row r="171" spans="2:13" ht="51" customHeight="1" x14ac:dyDescent="0.25">
      <c r="B171" s="122" t="s">
        <v>166</v>
      </c>
      <c r="C171" s="246"/>
      <c r="D171" s="246"/>
      <c r="E171" s="246"/>
      <c r="F171" s="246"/>
      <c r="G171" s="246"/>
      <c r="H171" s="246"/>
      <c r="I171" s="246"/>
      <c r="J171" s="246"/>
      <c r="K171" s="246"/>
      <c r="L171" s="246"/>
      <c r="M171" s="64"/>
    </row>
    <row r="172" spans="2:13" ht="15.75" x14ac:dyDescent="0.25">
      <c r="B172" s="203" t="s">
        <v>167</v>
      </c>
      <c r="C172" s="23"/>
      <c r="D172" s="25"/>
      <c r="E172" s="25"/>
      <c r="F172" s="25"/>
      <c r="G172" s="158">
        <f>D172</f>
        <v>0</v>
      </c>
      <c r="H172" s="154"/>
      <c r="I172" s="154"/>
      <c r="J172" s="154"/>
      <c r="K172" s="154"/>
      <c r="L172" s="140"/>
      <c r="M172" s="65"/>
    </row>
    <row r="173" spans="2:13" ht="15.75" x14ac:dyDescent="0.25">
      <c r="B173" s="203" t="s">
        <v>168</v>
      </c>
      <c r="C173" s="23"/>
      <c r="D173" s="25"/>
      <c r="E173" s="25"/>
      <c r="F173" s="25"/>
      <c r="G173" s="158">
        <f t="shared" ref="G173:G179" si="29">D173</f>
        <v>0</v>
      </c>
      <c r="H173" s="154"/>
      <c r="I173" s="154"/>
      <c r="J173" s="154"/>
      <c r="K173" s="154"/>
      <c r="L173" s="140"/>
      <c r="M173" s="65"/>
    </row>
    <row r="174" spans="2:13" ht="15.75" x14ac:dyDescent="0.25">
      <c r="B174" s="203" t="s">
        <v>169</v>
      </c>
      <c r="C174" s="23"/>
      <c r="D174" s="25"/>
      <c r="E174" s="25"/>
      <c r="F174" s="25"/>
      <c r="G174" s="158">
        <f t="shared" si="29"/>
        <v>0</v>
      </c>
      <c r="H174" s="154"/>
      <c r="I174" s="154"/>
      <c r="J174" s="154"/>
      <c r="K174" s="154"/>
      <c r="L174" s="140"/>
      <c r="M174" s="65"/>
    </row>
    <row r="175" spans="2:13" ht="15.75" x14ac:dyDescent="0.25">
      <c r="B175" s="203" t="s">
        <v>170</v>
      </c>
      <c r="C175" s="23"/>
      <c r="D175" s="25"/>
      <c r="E175" s="25"/>
      <c r="F175" s="25"/>
      <c r="G175" s="158">
        <f t="shared" si="29"/>
        <v>0</v>
      </c>
      <c r="H175" s="154"/>
      <c r="I175" s="154"/>
      <c r="J175" s="154"/>
      <c r="K175" s="154"/>
      <c r="L175" s="140"/>
      <c r="M175" s="65"/>
    </row>
    <row r="176" spans="2:13" ht="15.75" x14ac:dyDescent="0.25">
      <c r="B176" s="203" t="s">
        <v>171</v>
      </c>
      <c r="C176" s="23"/>
      <c r="D176" s="25"/>
      <c r="E176" s="25"/>
      <c r="F176" s="25"/>
      <c r="G176" s="158">
        <f t="shared" si="29"/>
        <v>0</v>
      </c>
      <c r="H176" s="154"/>
      <c r="I176" s="154"/>
      <c r="J176" s="154"/>
      <c r="K176" s="154"/>
      <c r="L176" s="140"/>
      <c r="M176" s="65"/>
    </row>
    <row r="177" spans="2:13" ht="15.75" x14ac:dyDescent="0.25">
      <c r="B177" s="203" t="s">
        <v>172</v>
      </c>
      <c r="C177" s="23"/>
      <c r="D177" s="25"/>
      <c r="E177" s="25"/>
      <c r="F177" s="25"/>
      <c r="G177" s="158">
        <f t="shared" si="29"/>
        <v>0</v>
      </c>
      <c r="H177" s="154"/>
      <c r="I177" s="154"/>
      <c r="J177" s="154"/>
      <c r="K177" s="154"/>
      <c r="L177" s="140"/>
      <c r="M177" s="65"/>
    </row>
    <row r="178" spans="2:13" ht="15.75" x14ac:dyDescent="0.25">
      <c r="B178" s="203" t="s">
        <v>173</v>
      </c>
      <c r="C178" s="60"/>
      <c r="D178" s="26"/>
      <c r="E178" s="26"/>
      <c r="F178" s="26"/>
      <c r="G178" s="158">
        <f t="shared" si="29"/>
        <v>0</v>
      </c>
      <c r="H178" s="155"/>
      <c r="I178" s="155"/>
      <c r="J178" s="155"/>
      <c r="K178" s="155"/>
      <c r="L178" s="141"/>
      <c r="M178" s="65"/>
    </row>
    <row r="179" spans="2:13" ht="15.75" x14ac:dyDescent="0.25">
      <c r="B179" s="203" t="s">
        <v>174</v>
      </c>
      <c r="C179" s="60"/>
      <c r="D179" s="26"/>
      <c r="E179" s="26"/>
      <c r="F179" s="26"/>
      <c r="G179" s="158">
        <f t="shared" si="29"/>
        <v>0</v>
      </c>
      <c r="H179" s="155"/>
      <c r="I179" s="155"/>
      <c r="J179" s="155"/>
      <c r="K179" s="155"/>
      <c r="L179" s="141"/>
      <c r="M179" s="65"/>
    </row>
    <row r="180" spans="2:13" ht="15.75" x14ac:dyDescent="0.25">
      <c r="C180" s="122" t="s">
        <v>175</v>
      </c>
      <c r="D180" s="27">
        <f>SUM(D172:D179)</f>
        <v>0</v>
      </c>
      <c r="E180" s="27">
        <f t="shared" ref="E180:G180" si="30">SUM(E172:E179)</f>
        <v>0</v>
      </c>
      <c r="F180" s="27">
        <f t="shared" si="30"/>
        <v>0</v>
      </c>
      <c r="G180" s="27">
        <f t="shared" si="30"/>
        <v>0</v>
      </c>
      <c r="H180" s="143">
        <f>(H172*G172)+(H173*G173)+(H174*G174)+(H175*G175)+(H176*G176)+(H177*G177)+(H178*G178)+(H179*G179)</f>
        <v>0</v>
      </c>
      <c r="I180" s="143"/>
      <c r="J180" s="143"/>
      <c r="K180" s="143"/>
      <c r="L180" s="141"/>
      <c r="M180" s="67"/>
    </row>
    <row r="181" spans="2:13" ht="15.75" customHeight="1" x14ac:dyDescent="0.25">
      <c r="B181" s="7"/>
      <c r="C181" s="17"/>
      <c r="D181" s="32"/>
      <c r="E181" s="32"/>
      <c r="F181" s="32"/>
      <c r="G181" s="32"/>
      <c r="H181" s="32"/>
      <c r="I181" s="32"/>
      <c r="J181" s="32"/>
      <c r="K181" s="32"/>
      <c r="L181" s="17"/>
      <c r="M181" s="4"/>
    </row>
    <row r="182" spans="2:13" ht="15.75" customHeight="1" x14ac:dyDescent="0.25">
      <c r="B182" s="7"/>
      <c r="C182" s="17"/>
      <c r="D182" s="32"/>
      <c r="E182" s="32"/>
      <c r="F182" s="32"/>
      <c r="G182" s="32"/>
      <c r="H182" s="32"/>
      <c r="I182" s="32"/>
      <c r="J182" s="32"/>
      <c r="K182" s="32"/>
      <c r="L182" s="17"/>
      <c r="M182" s="4"/>
    </row>
    <row r="183" spans="2:13" ht="63.75" customHeight="1" x14ac:dyDescent="0.25">
      <c r="B183" s="122" t="s">
        <v>554</v>
      </c>
      <c r="C183" s="22"/>
      <c r="D183" s="22">
        <v>180000</v>
      </c>
      <c r="E183" s="40"/>
      <c r="F183" s="40"/>
      <c r="G183" s="144">
        <f>D183</f>
        <v>180000</v>
      </c>
      <c r="H183" s="156">
        <v>0.3</v>
      </c>
      <c r="I183" s="156"/>
      <c r="J183" s="156"/>
      <c r="K183" s="156"/>
      <c r="L183" s="148" t="s">
        <v>597</v>
      </c>
      <c r="M183" s="67"/>
    </row>
    <row r="184" spans="2:13" ht="69.75" customHeight="1" x14ac:dyDescent="0.25">
      <c r="B184" s="122" t="s">
        <v>552</v>
      </c>
      <c r="C184" s="22"/>
      <c r="D184" s="211">
        <v>74730.73</v>
      </c>
      <c r="E184" s="40"/>
      <c r="F184" s="40"/>
      <c r="G184" s="144">
        <f t="shared" ref="G184:G186" si="31">D184</f>
        <v>74730.73</v>
      </c>
      <c r="H184" s="156"/>
      <c r="I184" s="211"/>
      <c r="J184" s="211"/>
      <c r="K184" s="156"/>
      <c r="L184" s="148"/>
      <c r="M184" s="67"/>
    </row>
    <row r="185" spans="2:13" ht="57" customHeight="1" x14ac:dyDescent="0.25">
      <c r="B185" s="122" t="s">
        <v>555</v>
      </c>
      <c r="C185" s="209"/>
      <c r="D185" s="209">
        <f>[1]Sheet1!$G$363</f>
        <v>67475.698889215011</v>
      </c>
      <c r="E185" s="40"/>
      <c r="F185" s="40"/>
      <c r="G185" s="144">
        <f t="shared" si="31"/>
        <v>67475.698889215011</v>
      </c>
      <c r="H185" s="156">
        <v>0.3</v>
      </c>
      <c r="I185" s="156"/>
      <c r="J185" s="156"/>
      <c r="K185" s="156"/>
      <c r="L185" s="148"/>
      <c r="M185" s="67"/>
    </row>
    <row r="186" spans="2:13" ht="65.25" customHeight="1" x14ac:dyDescent="0.25">
      <c r="B186" s="149" t="s">
        <v>559</v>
      </c>
      <c r="C186" s="210"/>
      <c r="D186" s="210">
        <f>[1]Sheet1!$G$364</f>
        <v>6747.5698889215009</v>
      </c>
      <c r="E186" s="40"/>
      <c r="F186" s="40"/>
      <c r="G186" s="144">
        <f t="shared" si="31"/>
        <v>6747.5698889215009</v>
      </c>
      <c r="H186" s="156"/>
      <c r="I186" s="156"/>
      <c r="J186" s="156"/>
      <c r="K186" s="156"/>
      <c r="L186" s="148"/>
      <c r="M186" s="67"/>
    </row>
    <row r="187" spans="2:13" ht="21.75" customHeight="1" x14ac:dyDescent="0.25">
      <c r="B187" s="7"/>
      <c r="C187" s="150" t="s">
        <v>553</v>
      </c>
      <c r="D187" s="159">
        <f>SUM(D183:D186)</f>
        <v>328953.99877813651</v>
      </c>
      <c r="E187" s="159">
        <f t="shared" ref="E187:F187" si="32">SUM(E183:E186)</f>
        <v>0</v>
      </c>
      <c r="F187" s="159">
        <f t="shared" si="32"/>
        <v>0</v>
      </c>
      <c r="G187" s="159">
        <f>SUM(G183:G186)</f>
        <v>328953.99877813651</v>
      </c>
      <c r="H187" s="143">
        <f>(H183*G183)+(H184*G184)+(H185*G185)+(H186*G186)</f>
        <v>74242.709666764509</v>
      </c>
      <c r="I187" s="143"/>
      <c r="J187" s="143"/>
      <c r="K187" s="143"/>
      <c r="L187" s="22"/>
      <c r="M187" s="20"/>
    </row>
    <row r="188" spans="2:13" ht="15.75" customHeight="1" x14ac:dyDescent="0.25">
      <c r="B188" s="7"/>
      <c r="C188" s="17"/>
      <c r="D188" s="32"/>
      <c r="E188" s="32"/>
      <c r="F188" s="32"/>
      <c r="G188" s="32"/>
      <c r="H188" s="32"/>
      <c r="I188" s="32"/>
      <c r="J188" s="32"/>
      <c r="K188" s="32"/>
      <c r="L188" s="17"/>
      <c r="M188" s="20"/>
    </row>
    <row r="189" spans="2:13" ht="15.75" customHeight="1" x14ac:dyDescent="0.25">
      <c r="B189" s="7"/>
      <c r="C189" s="17"/>
      <c r="D189" s="32"/>
      <c r="E189" s="32"/>
      <c r="F189" s="32"/>
      <c r="G189" s="32"/>
      <c r="H189" s="32"/>
      <c r="I189" s="32"/>
      <c r="J189" s="32"/>
      <c r="K189" s="32"/>
      <c r="L189" s="17"/>
      <c r="M189" s="20"/>
    </row>
    <row r="190" spans="2:13" ht="15.75" customHeight="1" x14ac:dyDescent="0.25">
      <c r="B190" s="7"/>
      <c r="C190" s="17"/>
      <c r="D190" s="32"/>
      <c r="E190" s="32"/>
      <c r="F190" s="32"/>
      <c r="G190" s="32"/>
      <c r="H190" s="32"/>
      <c r="I190" s="32"/>
      <c r="J190" s="32"/>
      <c r="K190" s="32"/>
      <c r="L190" s="17"/>
      <c r="M190" s="20"/>
    </row>
    <row r="191" spans="2:13" ht="15.75" customHeight="1" x14ac:dyDescent="0.25">
      <c r="B191" s="7"/>
      <c r="C191" s="17"/>
      <c r="D191" s="32"/>
      <c r="E191" s="32"/>
      <c r="F191" s="32"/>
      <c r="G191" s="32"/>
      <c r="H191" s="32"/>
      <c r="I191" s="32"/>
      <c r="J191" s="32"/>
      <c r="K191" s="32"/>
      <c r="L191" s="17"/>
      <c r="M191" s="20"/>
    </row>
    <row r="192" spans="2:13" ht="15.75" customHeight="1" x14ac:dyDescent="0.25">
      <c r="B192" s="7"/>
      <c r="C192" s="17"/>
      <c r="D192" s="32"/>
      <c r="E192" s="32"/>
      <c r="F192" s="32"/>
      <c r="G192" s="32"/>
      <c r="H192" s="32"/>
      <c r="I192" s="32"/>
      <c r="J192" s="32"/>
      <c r="K192" s="32"/>
      <c r="L192" s="17"/>
      <c r="M192" s="20"/>
    </row>
    <row r="193" spans="2:13" ht="15.75" customHeight="1" x14ac:dyDescent="0.25">
      <c r="B193" s="7"/>
      <c r="C193" s="17"/>
      <c r="D193" s="32"/>
      <c r="E193" s="32"/>
      <c r="F193" s="32"/>
      <c r="G193" s="32"/>
      <c r="H193" s="32"/>
      <c r="I193" s="32"/>
      <c r="J193" s="32"/>
      <c r="K193" s="32"/>
      <c r="L193" s="17"/>
      <c r="M193" s="20"/>
    </row>
    <row r="194" spans="2:13" ht="15.75" customHeight="1" thickBot="1" x14ac:dyDescent="0.3">
      <c r="B194" s="7"/>
      <c r="C194" s="17"/>
      <c r="D194" s="32"/>
      <c r="E194" s="32"/>
      <c r="F194" s="32"/>
      <c r="G194" s="32"/>
      <c r="H194" s="32"/>
      <c r="I194" s="32"/>
      <c r="J194" s="32"/>
      <c r="K194" s="32"/>
      <c r="L194" s="17"/>
      <c r="M194" s="20"/>
    </row>
    <row r="195" spans="2:13" ht="15.75" x14ac:dyDescent="0.25">
      <c r="B195" s="7"/>
      <c r="C195" s="261" t="s">
        <v>19</v>
      </c>
      <c r="D195" s="262"/>
      <c r="E195" s="169"/>
      <c r="F195" s="169"/>
      <c r="G195" s="169"/>
      <c r="H195" s="20"/>
      <c r="I195" s="20"/>
      <c r="J195" s="20"/>
      <c r="K195" s="20"/>
      <c r="L195" s="20"/>
    </row>
    <row r="196" spans="2:13" ht="40.5" customHeight="1" x14ac:dyDescent="0.25">
      <c r="B196" s="7"/>
      <c r="C196" s="257"/>
      <c r="D196" s="174" t="s">
        <v>560</v>
      </c>
      <c r="E196" s="170" t="s">
        <v>550</v>
      </c>
      <c r="F196" s="143" t="s">
        <v>551</v>
      </c>
      <c r="G196" s="259" t="s">
        <v>64</v>
      </c>
      <c r="H196" s="17"/>
      <c r="I196" s="17"/>
      <c r="J196" s="17"/>
      <c r="K196" s="17"/>
      <c r="L196" s="20"/>
    </row>
    <row r="197" spans="2:13" ht="24.75" customHeight="1" x14ac:dyDescent="0.25">
      <c r="B197" s="7"/>
      <c r="C197" s="258"/>
      <c r="D197" s="175" t="str">
        <f>D13</f>
        <v>ACCORD</v>
      </c>
      <c r="E197" s="171">
        <f t="shared" ref="E197:F197" si="33">E13</f>
        <v>0</v>
      </c>
      <c r="F197" s="160">
        <f t="shared" si="33"/>
        <v>0</v>
      </c>
      <c r="G197" s="260"/>
      <c r="H197" s="17"/>
      <c r="I197" s="17"/>
      <c r="J197" s="17"/>
      <c r="K197" s="17"/>
      <c r="L197" s="20"/>
    </row>
    <row r="198" spans="2:13" ht="41.25" customHeight="1" x14ac:dyDescent="0.25">
      <c r="B198" s="33"/>
      <c r="C198" s="145" t="s">
        <v>63</v>
      </c>
      <c r="D198" s="146">
        <f>SUM(I24,I34,I44,I54,I66,I76,I86,I96,I108,I118,D128,D138,D150,D160,D170,D180,D183,D184,D185,D186)</f>
        <v>748980.26249198732</v>
      </c>
      <c r="E198" s="172">
        <f>SUM(E24,E34,E44,E54,E66,E76,E86,E96,E108,E118,E128,E138,E150,E160,E170,E180,E183,E184,E185)</f>
        <v>0</v>
      </c>
      <c r="F198" s="123">
        <f>SUM(F24,F34,F44,F54,F66,F76,F86,F96,F108,F118,F128,F138,F150,F160,F170,F180,F183,F184,F185)</f>
        <v>0</v>
      </c>
      <c r="G198" s="157">
        <f>SUM(D198:F198)</f>
        <v>748980.26249198732</v>
      </c>
      <c r="H198" s="17"/>
      <c r="I198" s="221"/>
      <c r="J198" s="17"/>
      <c r="K198" s="17"/>
      <c r="L198" s="21"/>
    </row>
    <row r="199" spans="2:13" ht="51.75" customHeight="1" x14ac:dyDescent="0.25">
      <c r="B199" s="5"/>
      <c r="C199" s="145" t="s">
        <v>9</v>
      </c>
      <c r="D199" s="146">
        <f>D198*0.07</f>
        <v>52428.618374439116</v>
      </c>
      <c r="E199" s="172">
        <f t="shared" ref="E199:F199" si="34">E198*0.07</f>
        <v>0</v>
      </c>
      <c r="F199" s="123">
        <f t="shared" si="34"/>
        <v>0</v>
      </c>
      <c r="G199" s="157">
        <f>G198*0.07</f>
        <v>52428.618374439116</v>
      </c>
      <c r="H199" s="5"/>
      <c r="I199" s="5"/>
      <c r="J199" s="5"/>
      <c r="K199" s="5"/>
      <c r="L199" s="2"/>
    </row>
    <row r="200" spans="2:13" ht="51.75" customHeight="1" thickBot="1" x14ac:dyDescent="0.3">
      <c r="B200" s="5"/>
      <c r="C200" s="42" t="s">
        <v>64</v>
      </c>
      <c r="D200" s="147">
        <f>SUM(D198:D199)</f>
        <v>801408.88086642639</v>
      </c>
      <c r="E200" s="173">
        <f t="shared" ref="E200:F200" si="35">SUM(E198:E199)</f>
        <v>0</v>
      </c>
      <c r="F200" s="128">
        <f t="shared" si="35"/>
        <v>0</v>
      </c>
      <c r="G200" s="128">
        <f>SUM(G198:G199)</f>
        <v>801408.88086642639</v>
      </c>
      <c r="H200" s="5"/>
      <c r="I200" s="5"/>
      <c r="J200" s="5"/>
      <c r="K200" s="5"/>
      <c r="L200" s="2"/>
    </row>
    <row r="201" spans="2:13" ht="42" customHeight="1" x14ac:dyDescent="0.25">
      <c r="B201" s="5"/>
      <c r="L201" s="4"/>
      <c r="M201" s="2"/>
    </row>
    <row r="202" spans="2:13" s="51" customFormat="1" ht="29.25" customHeight="1" thickBot="1" x14ac:dyDescent="0.3">
      <c r="B202" s="17"/>
      <c r="C202" s="45"/>
      <c r="D202" s="46"/>
      <c r="E202" s="46"/>
      <c r="F202" s="46"/>
      <c r="G202" s="46"/>
      <c r="H202" s="46"/>
      <c r="I202" s="46"/>
      <c r="J202" s="46"/>
      <c r="K202" s="46"/>
      <c r="L202" s="20"/>
      <c r="M202" s="21"/>
    </row>
    <row r="203" spans="2:13" ht="23.25" customHeight="1" x14ac:dyDescent="0.25">
      <c r="B203" s="2"/>
      <c r="C203" s="239" t="s">
        <v>29</v>
      </c>
      <c r="D203" s="240"/>
      <c r="E203" s="241"/>
      <c r="F203" s="241"/>
      <c r="G203" s="241"/>
      <c r="H203" s="242"/>
      <c r="I203" s="213"/>
      <c r="J203" s="213"/>
      <c r="K203" s="213"/>
      <c r="L203" s="2"/>
      <c r="M203" s="52"/>
    </row>
    <row r="204" spans="2:13" ht="41.25" customHeight="1" x14ac:dyDescent="0.25">
      <c r="B204" s="2"/>
      <c r="C204" s="124"/>
      <c r="D204" s="125" t="s">
        <v>560</v>
      </c>
      <c r="E204" s="125" t="s">
        <v>550</v>
      </c>
      <c r="F204" s="125" t="s">
        <v>551</v>
      </c>
      <c r="G204" s="232" t="s">
        <v>64</v>
      </c>
      <c r="H204" s="234" t="s">
        <v>31</v>
      </c>
      <c r="I204" s="213"/>
      <c r="J204" s="213"/>
      <c r="K204" s="213"/>
      <c r="L204" s="2"/>
      <c r="M204" s="52"/>
    </row>
    <row r="205" spans="2:13" ht="27.75" customHeight="1" x14ac:dyDescent="0.25">
      <c r="B205" s="2"/>
      <c r="C205" s="124"/>
      <c r="D205" s="125" t="str">
        <f>D13</f>
        <v>ACCORD</v>
      </c>
      <c r="E205" s="125">
        <f t="shared" ref="E205:F205" si="36">E13</f>
        <v>0</v>
      </c>
      <c r="F205" s="125">
        <f t="shared" si="36"/>
        <v>0</v>
      </c>
      <c r="G205" s="233"/>
      <c r="H205" s="235"/>
      <c r="I205" s="213"/>
      <c r="J205" s="213"/>
      <c r="K205" s="213"/>
      <c r="L205" s="2"/>
      <c r="M205" s="52"/>
    </row>
    <row r="206" spans="2:13" ht="55.5" customHeight="1" x14ac:dyDescent="0.25">
      <c r="B206" s="2"/>
      <c r="C206" s="41" t="s">
        <v>30</v>
      </c>
      <c r="D206" s="126">
        <f>D200*H206</f>
        <v>280493.10830324923</v>
      </c>
      <c r="E206" s="127">
        <f>SUM(E198:E199)*0.7</f>
        <v>0</v>
      </c>
      <c r="F206" s="127">
        <f>SUM(F198:F199)*0.7</f>
        <v>0</v>
      </c>
      <c r="G206" s="127"/>
      <c r="H206" s="201">
        <v>0.35</v>
      </c>
      <c r="I206" s="214"/>
      <c r="J206" s="214"/>
      <c r="K206" s="214"/>
      <c r="L206" s="2"/>
      <c r="M206" s="52"/>
    </row>
    <row r="207" spans="2:13" ht="57.75" customHeight="1" x14ac:dyDescent="0.25">
      <c r="B207" s="238"/>
      <c r="C207" s="151" t="s">
        <v>32</v>
      </c>
      <c r="D207" s="152">
        <f>D200*H207</f>
        <v>280493.10830324923</v>
      </c>
      <c r="E207" s="153">
        <f>SUM(E198:E199)*0.3</f>
        <v>0</v>
      </c>
      <c r="F207" s="153">
        <f>SUM(F198:F199)*0.3</f>
        <v>0</v>
      </c>
      <c r="G207" s="153"/>
      <c r="H207" s="202">
        <v>0.35</v>
      </c>
      <c r="I207" s="214"/>
      <c r="J207" s="214"/>
      <c r="K207" s="214"/>
      <c r="L207" s="52"/>
      <c r="M207" s="52"/>
    </row>
    <row r="208" spans="2:13" ht="57.75" customHeight="1" x14ac:dyDescent="0.25">
      <c r="B208" s="238"/>
      <c r="C208" s="151" t="s">
        <v>561</v>
      </c>
      <c r="D208" s="152">
        <f>D200*H208</f>
        <v>240422.6642599279</v>
      </c>
      <c r="E208" s="153"/>
      <c r="F208" s="153"/>
      <c r="G208" s="153"/>
      <c r="H208" s="202">
        <v>0.3</v>
      </c>
      <c r="I208" s="214"/>
      <c r="J208" s="214"/>
      <c r="K208" s="214"/>
      <c r="L208" s="52"/>
      <c r="M208" s="52"/>
    </row>
    <row r="209" spans="1:13" ht="38.25" customHeight="1" thickBot="1" x14ac:dyDescent="0.3">
      <c r="B209" s="238"/>
      <c r="C209" s="42" t="s">
        <v>558</v>
      </c>
      <c r="D209" s="128">
        <f>SUM(D206:D208)</f>
        <v>801408.88086642639</v>
      </c>
      <c r="E209" s="128">
        <f t="shared" ref="E209:F209" si="37">SUM(E206:E207)</f>
        <v>0</v>
      </c>
      <c r="F209" s="128">
        <f t="shared" si="37"/>
        <v>0</v>
      </c>
      <c r="G209" s="129"/>
      <c r="H209" s="130"/>
      <c r="I209" s="215"/>
      <c r="J209" s="215"/>
      <c r="K209" s="215"/>
      <c r="L209" s="52"/>
      <c r="M209" s="52"/>
    </row>
    <row r="210" spans="1:13" ht="21.75" customHeight="1" thickBot="1" x14ac:dyDescent="0.3">
      <c r="B210" s="238"/>
      <c r="C210" s="3"/>
      <c r="D210" s="12"/>
      <c r="E210" s="12"/>
      <c r="F210" s="12"/>
      <c r="G210" s="12"/>
      <c r="H210" s="12"/>
      <c r="I210" s="12"/>
      <c r="J210" s="12"/>
      <c r="K210" s="12"/>
      <c r="L210" s="52"/>
      <c r="M210" s="52"/>
    </row>
    <row r="211" spans="1:13" ht="49.5" customHeight="1" x14ac:dyDescent="0.25">
      <c r="B211" s="238"/>
      <c r="C211" s="131" t="s">
        <v>176</v>
      </c>
      <c r="D211" s="132">
        <f>SUM(H24,H34,H44,H54,H66,H76,H86,H96,H108,H118,H128,H138,H150,H160,H170,H180,H187)*1.07</f>
        <v>251351.92858008947</v>
      </c>
      <c r="E211" s="46"/>
      <c r="F211" s="46"/>
      <c r="G211" s="46"/>
      <c r="H211" s="12"/>
      <c r="I211" s="12"/>
      <c r="J211" s="12"/>
      <c r="K211" s="12"/>
      <c r="L211" s="52"/>
      <c r="M211" s="52"/>
    </row>
    <row r="212" spans="1:13" ht="28.5" customHeight="1" x14ac:dyDescent="0.25">
      <c r="B212" s="238"/>
      <c r="C212" s="133" t="s">
        <v>16</v>
      </c>
      <c r="D212" s="208">
        <f>D211/D200</f>
        <v>0.31363756327275238</v>
      </c>
      <c r="E212" s="57"/>
      <c r="F212" s="57"/>
      <c r="G212" s="57"/>
      <c r="L212" s="52"/>
      <c r="M212" s="52"/>
    </row>
    <row r="213" spans="1:13" ht="28.5" customHeight="1" x14ac:dyDescent="0.25">
      <c r="B213" s="238"/>
      <c r="C213" s="236"/>
      <c r="D213" s="237"/>
      <c r="E213" s="58"/>
      <c r="F213" s="58"/>
      <c r="G213" s="58"/>
      <c r="L213" s="52"/>
      <c r="M213" s="52"/>
    </row>
    <row r="214" spans="1:13" ht="28.5" customHeight="1" x14ac:dyDescent="0.25">
      <c r="B214" s="238"/>
      <c r="C214" s="133" t="s">
        <v>177</v>
      </c>
      <c r="D214" s="134">
        <f>SUM(D185:F186)*1.07</f>
        <v>79418.897592606067</v>
      </c>
      <c r="E214" s="59"/>
      <c r="F214" s="59"/>
      <c r="G214" s="59"/>
      <c r="L214" s="52"/>
      <c r="M214" s="52"/>
    </row>
    <row r="215" spans="1:13" ht="23.25" customHeight="1" x14ac:dyDescent="0.25">
      <c r="B215" s="238"/>
      <c r="C215" s="133" t="s">
        <v>17</v>
      </c>
      <c r="D215" s="208">
        <f>D214/D200</f>
        <v>9.9099098461130089E-2</v>
      </c>
      <c r="E215" s="59"/>
      <c r="F215" s="59"/>
      <c r="G215" s="59"/>
      <c r="L215" s="52"/>
      <c r="M215" s="52"/>
    </row>
    <row r="216" spans="1:13" ht="68.25" customHeight="1" thickBot="1" x14ac:dyDescent="0.3">
      <c r="B216" s="238"/>
      <c r="C216" s="243" t="s">
        <v>574</v>
      </c>
      <c r="D216" s="244"/>
      <c r="E216" s="47"/>
      <c r="F216" s="47"/>
      <c r="G216" s="47"/>
      <c r="H216" s="52"/>
      <c r="I216" s="52"/>
      <c r="J216" s="52"/>
      <c r="K216" s="52"/>
      <c r="L216" s="52"/>
      <c r="M216" s="52"/>
    </row>
    <row r="217" spans="1:13" ht="55.5" customHeight="1" x14ac:dyDescent="0.25">
      <c r="B217" s="238"/>
      <c r="M217" s="51"/>
    </row>
    <row r="218" spans="1:13" ht="42.75" customHeight="1" x14ac:dyDescent="0.25">
      <c r="B218" s="238"/>
      <c r="L218" s="52"/>
    </row>
    <row r="219" spans="1:13" ht="21.75" customHeight="1" x14ac:dyDescent="0.25">
      <c r="B219" s="238"/>
      <c r="L219" s="52"/>
    </row>
    <row r="220" spans="1:13" ht="21.75" customHeight="1" x14ac:dyDescent="0.25">
      <c r="A220" s="52"/>
      <c r="B220" s="238"/>
    </row>
    <row r="221" spans="1:13" s="52" customFormat="1" ht="23.25" customHeight="1" x14ac:dyDescent="0.25">
      <c r="A221" s="50"/>
      <c r="B221" s="238"/>
      <c r="C221" s="50"/>
      <c r="D221" s="50"/>
      <c r="E221" s="50"/>
      <c r="F221" s="50"/>
      <c r="G221" s="50"/>
      <c r="H221" s="50"/>
      <c r="I221" s="50"/>
      <c r="J221" s="50"/>
      <c r="K221" s="50"/>
      <c r="L221" s="50"/>
      <c r="M221" s="50"/>
    </row>
    <row r="222" spans="1:13" ht="23.25" customHeight="1" x14ac:dyDescent="0.25"/>
    <row r="223" spans="1:13" ht="21.75" customHeight="1" x14ac:dyDescent="0.25"/>
    <row r="224" spans="1:13"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formatCells="0" formatColumns="0" formatRows="0"/>
  <mergeCells count="32">
    <mergeCell ref="C196:C197"/>
    <mergeCell ref="G196:G197"/>
    <mergeCell ref="C140:L140"/>
    <mergeCell ref="C151:L151"/>
    <mergeCell ref="C141:L141"/>
    <mergeCell ref="C161:L161"/>
    <mergeCell ref="C195:D195"/>
    <mergeCell ref="C171:L171"/>
    <mergeCell ref="C45:L45"/>
    <mergeCell ref="C14:L14"/>
    <mergeCell ref="B6:O6"/>
    <mergeCell ref="B2:E2"/>
    <mergeCell ref="B9:H9"/>
    <mergeCell ref="C25:L25"/>
    <mergeCell ref="C15:L15"/>
    <mergeCell ref="C35:L35"/>
    <mergeCell ref="C98:L98"/>
    <mergeCell ref="C99:L99"/>
    <mergeCell ref="C109:L109"/>
    <mergeCell ref="C119:L119"/>
    <mergeCell ref="C129:L129"/>
    <mergeCell ref="C56:L56"/>
    <mergeCell ref="C57:L57"/>
    <mergeCell ref="C67:L67"/>
    <mergeCell ref="C77:L77"/>
    <mergeCell ref="C87:L87"/>
    <mergeCell ref="G204:G205"/>
    <mergeCell ref="H204:H205"/>
    <mergeCell ref="C213:D213"/>
    <mergeCell ref="B207:B221"/>
    <mergeCell ref="C203:H203"/>
    <mergeCell ref="C216:D216"/>
  </mergeCells>
  <conditionalFormatting sqref="D212">
    <cfRule type="cellIs" dxfId="37" priority="45" operator="lessThan">
      <formula>0.15</formula>
    </cfRule>
  </conditionalFormatting>
  <conditionalFormatting sqref="D215">
    <cfRule type="cellIs" dxfId="36" priority="43" operator="lessThan">
      <formula>0.05</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L14 C56:L56 C98:L98 C140:L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O257"/>
  <sheetViews>
    <sheetView showGridLines="0" showZeros="0" zoomScale="70" zoomScaleNormal="70" workbookViewId="0">
      <selection activeCell="L15" sqref="L15"/>
    </sheetView>
  </sheetViews>
  <sheetFormatPr defaultColWidth="9.140625" defaultRowHeight="15.75" x14ac:dyDescent="0.25"/>
  <cols>
    <col min="1" max="1" width="4.5703125" style="70" customWidth="1"/>
    <col min="2" max="2" width="3.28515625" style="70" customWidth="1"/>
    <col min="3" max="3" width="51.5703125" style="70" customWidth="1"/>
    <col min="4" max="4" width="30.140625" style="70" customWidth="1"/>
    <col min="5" max="5" width="34.28515625" style="72" customWidth="1"/>
    <col min="6" max="6" width="35" style="72" hidden="1" customWidth="1"/>
    <col min="7" max="7" width="34" style="72" hidden="1" customWidth="1"/>
    <col min="8" max="8" width="25.5703125" style="70" hidden="1" customWidth="1"/>
    <col min="9" max="9" width="21.5703125" style="70" hidden="1" customWidth="1"/>
    <col min="10" max="10" width="16.85546875" style="70" customWidth="1"/>
    <col min="11" max="11" width="19.42578125" style="70" customWidth="1"/>
    <col min="12" max="12" width="19" style="70" customWidth="1"/>
    <col min="13" max="13" width="26" style="70" customWidth="1"/>
    <col min="14" max="14" width="21.140625" style="70" customWidth="1"/>
    <col min="15" max="15" width="7" style="74" customWidth="1"/>
    <col min="16" max="16" width="24.28515625" style="70" customWidth="1"/>
    <col min="17" max="17" width="26.42578125" style="70" customWidth="1"/>
    <col min="18" max="18" width="30.140625" style="70" customWidth="1"/>
    <col min="19" max="19" width="33" style="70" customWidth="1"/>
    <col min="20" max="21" width="22.5703125" style="70" customWidth="1"/>
    <col min="22" max="22" width="23.5703125" style="70" customWidth="1"/>
    <col min="23" max="23" width="32.140625" style="70" customWidth="1"/>
    <col min="24" max="24" width="9.140625" style="70"/>
    <col min="25" max="25" width="17.5703125" style="70" customWidth="1"/>
    <col min="26" max="26" width="26.5703125" style="70" customWidth="1"/>
    <col min="27" max="27" width="22.5703125" style="70" customWidth="1"/>
    <col min="28" max="28" width="29.5703125" style="70" customWidth="1"/>
    <col min="29" max="29" width="23.42578125" style="70" customWidth="1"/>
    <col min="30" max="30" width="18.5703125" style="70" customWidth="1"/>
    <col min="31" max="31" width="17.42578125" style="70" customWidth="1"/>
    <col min="32" max="32" width="25.140625" style="70" customWidth="1"/>
    <col min="33" max="16384" width="9.140625" style="70"/>
  </cols>
  <sheetData>
    <row r="1" spans="2:15" ht="24" customHeight="1" x14ac:dyDescent="0.25">
      <c r="M1" s="29"/>
      <c r="N1" s="6"/>
      <c r="O1" s="70"/>
    </row>
    <row r="2" spans="2:15" ht="46.5" x14ac:dyDescent="0.7">
      <c r="C2" s="252" t="s">
        <v>548</v>
      </c>
      <c r="D2" s="252"/>
      <c r="E2" s="252"/>
      <c r="F2" s="252"/>
      <c r="G2" s="252"/>
      <c r="H2" s="48"/>
      <c r="I2" s="49"/>
      <c r="J2" s="49"/>
      <c r="M2" s="29"/>
      <c r="N2" s="6"/>
      <c r="O2" s="70"/>
    </row>
    <row r="3" spans="2:15" ht="24" customHeight="1" x14ac:dyDescent="0.25">
      <c r="C3" s="53"/>
      <c r="D3" s="53"/>
      <c r="E3" s="50"/>
      <c r="F3" s="50"/>
      <c r="G3" s="50"/>
      <c r="H3" s="50"/>
      <c r="I3" s="50"/>
      <c r="J3" s="50"/>
      <c r="M3" s="29"/>
      <c r="N3" s="6"/>
      <c r="O3" s="70"/>
    </row>
    <row r="4" spans="2:15" ht="24" customHeight="1" thickBot="1" x14ac:dyDescent="0.3">
      <c r="C4" s="53"/>
      <c r="D4" s="53"/>
      <c r="E4" s="50"/>
      <c r="F4" s="50"/>
      <c r="G4" s="50"/>
      <c r="H4" s="50"/>
      <c r="I4" s="50"/>
      <c r="J4" s="50"/>
      <c r="M4" s="29"/>
      <c r="N4" s="6"/>
      <c r="O4" s="70"/>
    </row>
    <row r="5" spans="2:15" ht="30" customHeight="1" x14ac:dyDescent="0.55000000000000004">
      <c r="C5" s="283" t="s">
        <v>15</v>
      </c>
      <c r="D5" s="284"/>
      <c r="E5" s="284"/>
      <c r="F5" s="284"/>
      <c r="G5" s="284"/>
      <c r="H5" s="285"/>
      <c r="I5" s="163"/>
      <c r="J5" s="163"/>
      <c r="K5" s="164"/>
      <c r="L5" s="6"/>
      <c r="O5" s="70"/>
    </row>
    <row r="6" spans="2:15" ht="24" customHeight="1" x14ac:dyDescent="0.25">
      <c r="C6" s="266" t="s">
        <v>549</v>
      </c>
      <c r="D6" s="267"/>
      <c r="E6" s="267"/>
      <c r="F6" s="267"/>
      <c r="G6" s="267"/>
      <c r="H6" s="267"/>
      <c r="I6" s="267"/>
      <c r="J6" s="267"/>
      <c r="K6" s="268"/>
      <c r="L6" s="6"/>
      <c r="O6" s="70"/>
    </row>
    <row r="7" spans="2:15" ht="24" customHeight="1" x14ac:dyDescent="0.25">
      <c r="C7" s="266"/>
      <c r="D7" s="267"/>
      <c r="E7" s="267"/>
      <c r="F7" s="267"/>
      <c r="G7" s="267"/>
      <c r="H7" s="267"/>
      <c r="I7" s="267"/>
      <c r="J7" s="267"/>
      <c r="K7" s="268"/>
      <c r="L7" s="6"/>
      <c r="O7" s="70"/>
    </row>
    <row r="8" spans="2:15" ht="24" customHeight="1" x14ac:dyDescent="0.25">
      <c r="C8" s="266"/>
      <c r="D8" s="267"/>
      <c r="E8" s="267"/>
      <c r="F8" s="267"/>
      <c r="G8" s="267"/>
      <c r="H8" s="267"/>
      <c r="I8" s="267"/>
      <c r="J8" s="267"/>
      <c r="K8" s="268"/>
      <c r="L8" s="6"/>
      <c r="O8" s="70"/>
    </row>
    <row r="9" spans="2:15" ht="24" customHeight="1" thickBot="1" x14ac:dyDescent="0.3">
      <c r="C9" s="269"/>
      <c r="D9" s="270"/>
      <c r="E9" s="270"/>
      <c r="F9" s="270"/>
      <c r="G9" s="270"/>
      <c r="H9" s="270"/>
      <c r="I9" s="270"/>
      <c r="J9" s="270"/>
      <c r="K9" s="271"/>
      <c r="M9" s="29"/>
      <c r="N9" s="6"/>
      <c r="O9" s="70"/>
    </row>
    <row r="10" spans="2:15" ht="24" customHeight="1" thickBot="1" x14ac:dyDescent="0.3">
      <c r="C10" s="167"/>
      <c r="D10" s="165"/>
      <c r="E10" s="165"/>
      <c r="F10" s="165"/>
      <c r="G10" s="165"/>
      <c r="H10" s="166"/>
      <c r="I10" s="166"/>
      <c r="J10" s="166"/>
      <c r="K10" s="166"/>
      <c r="M10" s="29"/>
      <c r="N10" s="6"/>
      <c r="O10" s="70"/>
    </row>
    <row r="11" spans="2:15" ht="24" customHeight="1" thickBot="1" x14ac:dyDescent="0.3">
      <c r="C11" s="277" t="s">
        <v>181</v>
      </c>
      <c r="D11" s="278"/>
      <c r="E11" s="278"/>
      <c r="F11" s="278"/>
      <c r="G11" s="279"/>
      <c r="I11" s="168"/>
      <c r="M11" s="29"/>
      <c r="N11" s="6"/>
      <c r="O11" s="70"/>
    </row>
    <row r="12" spans="2:15" ht="24" customHeight="1" x14ac:dyDescent="0.25">
      <c r="C12" s="63"/>
      <c r="D12" s="63"/>
      <c r="E12" s="63"/>
      <c r="F12" s="63"/>
      <c r="G12" s="63"/>
      <c r="M12" s="29"/>
      <c r="N12" s="6"/>
      <c r="O12" s="70"/>
    </row>
    <row r="13" spans="2:15" ht="24" customHeight="1" x14ac:dyDescent="0.25">
      <c r="C13" s="63"/>
      <c r="D13" s="63"/>
      <c r="E13" s="135" t="s">
        <v>562</v>
      </c>
      <c r="F13" s="135" t="s">
        <v>182</v>
      </c>
      <c r="G13" s="135" t="s">
        <v>183</v>
      </c>
      <c r="H13" s="281" t="s">
        <v>64</v>
      </c>
      <c r="M13" s="29"/>
      <c r="N13" s="6"/>
      <c r="O13" s="70"/>
    </row>
    <row r="14" spans="2:15" ht="24" customHeight="1" x14ac:dyDescent="0.25">
      <c r="C14" s="63"/>
      <c r="D14" s="63"/>
      <c r="E14" s="136" t="str">
        <f>'1) Budget Tables'!D13</f>
        <v>ACCORD</v>
      </c>
      <c r="F14" s="136">
        <f>'1) Budget Tables'!E13</f>
        <v>0</v>
      </c>
      <c r="G14" s="136">
        <f>'1) Budget Tables'!F13</f>
        <v>0</v>
      </c>
      <c r="H14" s="282"/>
      <c r="M14" s="29"/>
      <c r="N14" s="6"/>
      <c r="O14" s="70"/>
    </row>
    <row r="15" spans="2:15" ht="24" customHeight="1" x14ac:dyDescent="0.25">
      <c r="B15" s="280" t="s">
        <v>191</v>
      </c>
      <c r="C15" s="280"/>
      <c r="D15" s="280"/>
      <c r="E15" s="280"/>
      <c r="F15" s="280"/>
      <c r="G15" s="280"/>
      <c r="H15" s="280"/>
      <c r="M15" s="29"/>
      <c r="N15" s="6"/>
      <c r="O15" s="70"/>
    </row>
    <row r="16" spans="2:15" ht="22.5" customHeight="1" x14ac:dyDescent="0.25">
      <c r="C16" s="280" t="s">
        <v>188</v>
      </c>
      <c r="D16" s="280"/>
      <c r="E16" s="280"/>
      <c r="F16" s="280"/>
      <c r="G16" s="280"/>
      <c r="H16" s="280"/>
      <c r="M16" s="29"/>
      <c r="N16" s="6"/>
      <c r="O16" s="70"/>
    </row>
    <row r="17" spans="3:15" ht="24.75" customHeight="1" thickBot="1" x14ac:dyDescent="0.3">
      <c r="C17" s="315" t="s">
        <v>187</v>
      </c>
      <c r="D17" s="316" t="s">
        <v>598</v>
      </c>
      <c r="E17" s="314" t="s">
        <v>600</v>
      </c>
      <c r="F17" s="314">
        <f>'1) Budget Tables'!E24</f>
        <v>0</v>
      </c>
      <c r="G17" s="314">
        <f>'1) Budget Tables'!F24</f>
        <v>0</v>
      </c>
      <c r="H17" s="317">
        <f>SUM(E17:G17)</f>
        <v>0</v>
      </c>
      <c r="I17" s="314" t="s">
        <v>599</v>
      </c>
      <c r="M17" s="29"/>
      <c r="N17" s="6"/>
      <c r="O17" s="70"/>
    </row>
    <row r="18" spans="3:15" ht="21.75" customHeight="1" x14ac:dyDescent="0.25">
      <c r="C18" s="80" t="s">
        <v>10</v>
      </c>
      <c r="D18" s="121"/>
      <c r="E18" s="119"/>
      <c r="F18" s="120"/>
      <c r="G18" s="120"/>
      <c r="H18" s="81">
        <f t="shared" ref="H18:H25" si="0">SUM(E18:G18)</f>
        <v>0</v>
      </c>
      <c r="I18" s="229"/>
      <c r="O18" s="70"/>
    </row>
    <row r="19" spans="3:15" x14ac:dyDescent="0.25">
      <c r="C19" s="68" t="s">
        <v>11</v>
      </c>
      <c r="D19" s="121">
        <v>5160</v>
      </c>
      <c r="E19" s="121"/>
      <c r="F19" s="26"/>
      <c r="G19" s="26"/>
      <c r="H19" s="79">
        <f t="shared" si="0"/>
        <v>0</v>
      </c>
      <c r="I19" s="230">
        <f>(E19-D19)/D19</f>
        <v>-1</v>
      </c>
      <c r="K19" s="225"/>
      <c r="O19" s="70"/>
    </row>
    <row r="20" spans="3:15" ht="15.75" customHeight="1" x14ac:dyDescent="0.25">
      <c r="C20" s="68" t="s">
        <v>12</v>
      </c>
      <c r="D20" s="121"/>
      <c r="E20" s="121"/>
      <c r="F20" s="121"/>
      <c r="G20" s="121"/>
      <c r="H20" s="79">
        <f t="shared" si="0"/>
        <v>0</v>
      </c>
      <c r="I20" s="230"/>
      <c r="O20" s="70"/>
    </row>
    <row r="21" spans="3:15" x14ac:dyDescent="0.25">
      <c r="C21" s="69" t="s">
        <v>13</v>
      </c>
      <c r="D21" s="121">
        <v>36938.849315068495</v>
      </c>
      <c r="E21" s="121">
        <f>[2]Sheet1!$H$9+[2]Sheet1!$H$38+[2]Sheet1!$H$66</f>
        <v>31864.899315068491</v>
      </c>
      <c r="F21" s="121"/>
      <c r="G21" s="121"/>
      <c r="H21" s="79">
        <f t="shared" si="0"/>
        <v>31864.899315068491</v>
      </c>
      <c r="I21" s="230">
        <f>(E21-D21)/D21</f>
        <v>-0.13736080289675356</v>
      </c>
      <c r="O21" s="70"/>
    </row>
    <row r="22" spans="3:15" x14ac:dyDescent="0.25">
      <c r="C22" s="68" t="s">
        <v>18</v>
      </c>
      <c r="D22" s="121">
        <v>19957.5</v>
      </c>
      <c r="E22" s="121">
        <f>[2]Sheet1!$H$10+[2]Sheet1!$H$39+[2]Sheet1!$H$67</f>
        <v>15642.79</v>
      </c>
      <c r="F22" s="121"/>
      <c r="G22" s="121"/>
      <c r="H22" s="79">
        <f t="shared" si="0"/>
        <v>15642.79</v>
      </c>
      <c r="I22" s="230">
        <f>(E22-D22)/D22</f>
        <v>-0.21619491419265935</v>
      </c>
      <c r="O22" s="70"/>
    </row>
    <row r="23" spans="3:15" ht="21.75" customHeight="1" x14ac:dyDescent="0.25">
      <c r="C23" s="68" t="s">
        <v>14</v>
      </c>
      <c r="D23" s="121">
        <v>78706</v>
      </c>
      <c r="E23" s="121">
        <f>[2]Sheet1!$H$23+[2]Sheet1!$H$40+[2]Sheet1!$H$64+[2]Sheet1!$H$68</f>
        <v>58459.82</v>
      </c>
      <c r="F23" s="121"/>
      <c r="G23" s="121"/>
      <c r="H23" s="79">
        <f t="shared" si="0"/>
        <v>58459.82</v>
      </c>
      <c r="I23" s="230">
        <f>(E23-D23)/D23</f>
        <v>-0.25723807587731556</v>
      </c>
      <c r="O23" s="70"/>
    </row>
    <row r="24" spans="3:15" ht="21.75" customHeight="1" x14ac:dyDescent="0.25">
      <c r="C24" s="68" t="s">
        <v>186</v>
      </c>
      <c r="D24" s="121"/>
      <c r="E24" s="121"/>
      <c r="F24" s="121"/>
      <c r="G24" s="121"/>
      <c r="H24" s="79">
        <f t="shared" si="0"/>
        <v>0</v>
      </c>
      <c r="I24" s="230"/>
      <c r="O24" s="70"/>
    </row>
    <row r="25" spans="3:15" ht="15.75" customHeight="1" x14ac:dyDescent="0.25">
      <c r="C25" s="73" t="s">
        <v>189</v>
      </c>
      <c r="D25" s="73">
        <f>SUM(D18:D24)</f>
        <v>140762.34931506851</v>
      </c>
      <c r="E25" s="73">
        <f>SUM(E18:E24)</f>
        <v>105967.50931506848</v>
      </c>
      <c r="F25" s="85">
        <f>SUM(F18:F24)</f>
        <v>0</v>
      </c>
      <c r="G25" s="85">
        <f t="shared" ref="G25" si="1">SUM(G18:G24)</f>
        <v>0</v>
      </c>
      <c r="H25" s="161">
        <f t="shared" si="0"/>
        <v>105967.50931506848</v>
      </c>
      <c r="I25" s="231">
        <f>(E25-D25)/D25</f>
        <v>-0.24718854274106139</v>
      </c>
      <c r="O25" s="70"/>
    </row>
    <row r="26" spans="3:15" s="72" customFormat="1" x14ac:dyDescent="0.25">
      <c r="C26" s="86"/>
      <c r="D26" s="89"/>
      <c r="E26" s="87"/>
      <c r="F26" s="87"/>
      <c r="G26" s="87"/>
      <c r="H26" s="162"/>
      <c r="I26" s="74"/>
    </row>
    <row r="27" spans="3:15" x14ac:dyDescent="0.25">
      <c r="C27" s="280" t="s">
        <v>192</v>
      </c>
      <c r="D27" s="280"/>
      <c r="E27" s="280"/>
      <c r="F27" s="280"/>
      <c r="G27" s="280"/>
      <c r="H27" s="280"/>
      <c r="I27" s="74"/>
      <c r="O27" s="70"/>
    </row>
    <row r="28" spans="3:15" ht="27" customHeight="1" thickBot="1" x14ac:dyDescent="0.3">
      <c r="C28" s="82" t="s">
        <v>187</v>
      </c>
      <c r="D28" s="82"/>
      <c r="E28" s="83">
        <f>'1) Budget Tables'!I34</f>
        <v>58351.642602739725</v>
      </c>
      <c r="F28" s="83">
        <f>'1) Budget Tables'!E34</f>
        <v>0</v>
      </c>
      <c r="G28" s="83">
        <f>'1) Budget Tables'!F34</f>
        <v>0</v>
      </c>
      <c r="H28" s="84">
        <f t="shared" ref="H28:H36" si="2">SUM(E28:G28)</f>
        <v>58351.642602739725</v>
      </c>
      <c r="I28" s="83" t="s">
        <v>599</v>
      </c>
      <c r="O28" s="70"/>
    </row>
    <row r="29" spans="3:15" x14ac:dyDescent="0.25">
      <c r="C29" s="80" t="s">
        <v>10</v>
      </c>
      <c r="D29" s="121"/>
      <c r="E29" s="119"/>
      <c r="F29" s="120"/>
      <c r="G29" s="120"/>
      <c r="H29" s="81">
        <f t="shared" si="2"/>
        <v>0</v>
      </c>
      <c r="I29" s="229"/>
      <c r="O29" s="70"/>
    </row>
    <row r="30" spans="3:15" x14ac:dyDescent="0.25">
      <c r="C30" s="68" t="s">
        <v>11</v>
      </c>
      <c r="D30" s="121">
        <v>600</v>
      </c>
      <c r="E30" s="121">
        <f>[2]Sheet1!$H$138</f>
        <v>0</v>
      </c>
      <c r="F30" s="26"/>
      <c r="G30" s="26"/>
      <c r="H30" s="79">
        <f t="shared" si="2"/>
        <v>0</v>
      </c>
      <c r="I30" s="230">
        <f>(E30-D30)/D30</f>
        <v>-1</v>
      </c>
      <c r="O30" s="70"/>
    </row>
    <row r="31" spans="3:15" ht="31.5" x14ac:dyDescent="0.25">
      <c r="C31" s="68" t="s">
        <v>12</v>
      </c>
      <c r="D31" s="121"/>
      <c r="E31" s="121"/>
      <c r="F31" s="121"/>
      <c r="G31" s="121"/>
      <c r="H31" s="79">
        <f t="shared" si="2"/>
        <v>0</v>
      </c>
      <c r="I31" s="230"/>
      <c r="O31" s="70"/>
    </row>
    <row r="32" spans="3:15" x14ac:dyDescent="0.25">
      <c r="C32" s="69" t="s">
        <v>13</v>
      </c>
      <c r="D32" s="121">
        <v>21867.965753424658</v>
      </c>
      <c r="E32" s="121">
        <f>[2]Sheet1!$H$118</f>
        <v>28000.003150684934</v>
      </c>
      <c r="F32" s="121"/>
      <c r="G32" s="121"/>
      <c r="H32" s="79">
        <f t="shared" si="2"/>
        <v>28000.003150684934</v>
      </c>
      <c r="I32" s="230">
        <f>(E32-D32)/D32</f>
        <v>0.28041188039175347</v>
      </c>
      <c r="O32" s="70"/>
    </row>
    <row r="33" spans="3:15" x14ac:dyDescent="0.25">
      <c r="C33" s="68" t="s">
        <v>18</v>
      </c>
      <c r="D33" s="121">
        <v>12180</v>
      </c>
      <c r="E33" s="121">
        <f>[2]Sheet1!$H$128</f>
        <v>0</v>
      </c>
      <c r="F33" s="121"/>
      <c r="G33" s="121"/>
      <c r="H33" s="79">
        <f t="shared" si="2"/>
        <v>0</v>
      </c>
      <c r="I33" s="230">
        <f>(E33-D33)/D33</f>
        <v>-1</v>
      </c>
      <c r="O33" s="70"/>
    </row>
    <row r="34" spans="3:15" x14ac:dyDescent="0.25">
      <c r="C34" s="68" t="s">
        <v>14</v>
      </c>
      <c r="D34" s="121">
        <v>18518.319452054795</v>
      </c>
      <c r="E34" s="121">
        <f>[2]Sheet1!$H$83+[2]Sheet1!$H$95+[2]Sheet1!$H$120+[2]Sheet1!$H$129</f>
        <v>30351.639452054798</v>
      </c>
      <c r="F34" s="121"/>
      <c r="G34" s="121"/>
      <c r="H34" s="79">
        <f t="shared" si="2"/>
        <v>30351.639452054798</v>
      </c>
      <c r="I34" s="230">
        <f>(E34-D34)/D34</f>
        <v>0.63900614905349717</v>
      </c>
      <c r="O34" s="70"/>
    </row>
    <row r="35" spans="3:15" x14ac:dyDescent="0.25">
      <c r="C35" s="68" t="s">
        <v>186</v>
      </c>
      <c r="D35" s="121"/>
      <c r="E35" s="121"/>
      <c r="F35" s="121"/>
      <c r="G35" s="121"/>
      <c r="H35" s="79">
        <f t="shared" si="2"/>
        <v>0</v>
      </c>
      <c r="I35" s="230"/>
      <c r="O35" s="70"/>
    </row>
    <row r="36" spans="3:15" x14ac:dyDescent="0.25">
      <c r="C36" s="73" t="s">
        <v>189</v>
      </c>
      <c r="D36" s="73">
        <v>53166.285205479449</v>
      </c>
      <c r="E36" s="85">
        <f>SUM(E29:E35)</f>
        <v>58351.642602739732</v>
      </c>
      <c r="F36" s="85">
        <f t="shared" ref="F36" si="3">SUM(F29:F35)</f>
        <v>0</v>
      </c>
      <c r="G36" s="85">
        <f t="shared" ref="G36" si="4">SUM(G29:G35)</f>
        <v>0</v>
      </c>
      <c r="H36" s="79">
        <f t="shared" si="2"/>
        <v>58351.642602739732</v>
      </c>
      <c r="I36" s="231">
        <f>(E36-D36)/D36</f>
        <v>9.7530932944058069E-2</v>
      </c>
      <c r="O36" s="70"/>
    </row>
    <row r="37" spans="3:15" s="72" customFormat="1" x14ac:dyDescent="0.25">
      <c r="C37" s="86"/>
      <c r="D37" s="89"/>
      <c r="E37" s="87"/>
      <c r="F37" s="87"/>
      <c r="G37" s="87"/>
      <c r="H37" s="88"/>
    </row>
    <row r="38" spans="3:15" x14ac:dyDescent="0.25">
      <c r="C38" s="263" t="s">
        <v>193</v>
      </c>
      <c r="D38" s="264"/>
      <c r="E38" s="264"/>
      <c r="F38" s="264"/>
      <c r="G38" s="264"/>
      <c r="H38" s="265"/>
      <c r="O38" s="70"/>
    </row>
    <row r="39" spans="3:15" ht="21.75" customHeight="1" thickBot="1" x14ac:dyDescent="0.3">
      <c r="C39" s="82" t="s">
        <v>187</v>
      </c>
      <c r="D39" s="82"/>
      <c r="E39" s="83">
        <f>'1) Budget Tables'!D44</f>
        <v>0</v>
      </c>
      <c r="F39" s="83">
        <f>'1) Budget Tables'!E44</f>
        <v>0</v>
      </c>
      <c r="G39" s="83">
        <f>'1) Budget Tables'!F44</f>
        <v>0</v>
      </c>
      <c r="H39" s="84">
        <f t="shared" ref="H39:H47" si="5">SUM(E39:G39)</f>
        <v>0</v>
      </c>
      <c r="O39" s="70"/>
    </row>
    <row r="40" spans="3:15" x14ac:dyDescent="0.25">
      <c r="C40" s="80" t="s">
        <v>10</v>
      </c>
      <c r="D40" s="121"/>
      <c r="E40" s="119"/>
      <c r="F40" s="120"/>
      <c r="G40" s="120"/>
      <c r="H40" s="81">
        <f t="shared" si="5"/>
        <v>0</v>
      </c>
      <c r="O40" s="70"/>
    </row>
    <row r="41" spans="3:15" s="72" customFormat="1" ht="15.75" customHeight="1" x14ac:dyDescent="0.25">
      <c r="C41" s="68" t="s">
        <v>11</v>
      </c>
      <c r="D41" s="121"/>
      <c r="E41" s="121"/>
      <c r="F41" s="26"/>
      <c r="G41" s="26"/>
      <c r="H41" s="79">
        <f t="shared" si="5"/>
        <v>0</v>
      </c>
    </row>
    <row r="42" spans="3:15" s="72" customFormat="1" ht="31.5" x14ac:dyDescent="0.25">
      <c r="C42" s="68" t="s">
        <v>12</v>
      </c>
      <c r="D42" s="121"/>
      <c r="E42" s="121"/>
      <c r="F42" s="121"/>
      <c r="G42" s="121"/>
      <c r="H42" s="79">
        <f t="shared" si="5"/>
        <v>0</v>
      </c>
    </row>
    <row r="43" spans="3:15" s="72" customFormat="1" x14ac:dyDescent="0.25">
      <c r="C43" s="69" t="s">
        <v>13</v>
      </c>
      <c r="D43" s="121"/>
      <c r="E43" s="121"/>
      <c r="F43" s="121"/>
      <c r="G43" s="121"/>
      <c r="H43" s="79">
        <f t="shared" si="5"/>
        <v>0</v>
      </c>
    </row>
    <row r="44" spans="3:15" x14ac:dyDescent="0.25">
      <c r="C44" s="68" t="s">
        <v>18</v>
      </c>
      <c r="D44" s="121"/>
      <c r="E44" s="121"/>
      <c r="F44" s="121"/>
      <c r="G44" s="121"/>
      <c r="H44" s="79">
        <f t="shared" si="5"/>
        <v>0</v>
      </c>
      <c r="O44" s="70"/>
    </row>
    <row r="45" spans="3:15" x14ac:dyDescent="0.25">
      <c r="C45" s="68" t="s">
        <v>14</v>
      </c>
      <c r="D45" s="121"/>
      <c r="E45" s="121"/>
      <c r="F45" s="121"/>
      <c r="G45" s="121"/>
      <c r="H45" s="79">
        <f t="shared" si="5"/>
        <v>0</v>
      </c>
      <c r="O45" s="70"/>
    </row>
    <row r="46" spans="3:15" x14ac:dyDescent="0.25">
      <c r="C46" s="68" t="s">
        <v>186</v>
      </c>
      <c r="D46" s="121"/>
      <c r="E46" s="121"/>
      <c r="F46" s="121"/>
      <c r="G46" s="121"/>
      <c r="H46" s="79">
        <f t="shared" si="5"/>
        <v>0</v>
      </c>
      <c r="O46" s="70"/>
    </row>
    <row r="47" spans="3:15" x14ac:dyDescent="0.25">
      <c r="C47" s="73" t="s">
        <v>189</v>
      </c>
      <c r="D47" s="73"/>
      <c r="E47" s="85">
        <f t="shared" ref="E47:F47" si="6">SUM(E40:E46)</f>
        <v>0</v>
      </c>
      <c r="F47" s="85">
        <f t="shared" si="6"/>
        <v>0</v>
      </c>
      <c r="G47" s="85">
        <f t="shared" ref="G47" si="7">SUM(G40:G46)</f>
        <v>0</v>
      </c>
      <c r="H47" s="79">
        <f t="shared" si="5"/>
        <v>0</v>
      </c>
      <c r="O47" s="70"/>
    </row>
    <row r="48" spans="3:15" s="72" customFormat="1" x14ac:dyDescent="0.25">
      <c r="C48" s="86"/>
      <c r="D48" s="89"/>
      <c r="E48" s="87"/>
      <c r="F48" s="87"/>
      <c r="G48" s="87"/>
      <c r="H48" s="88"/>
    </row>
    <row r="49" spans="2:15" x14ac:dyDescent="0.25">
      <c r="C49" s="263" t="s">
        <v>194</v>
      </c>
      <c r="D49" s="264"/>
      <c r="E49" s="264"/>
      <c r="F49" s="264"/>
      <c r="G49" s="264"/>
      <c r="H49" s="265"/>
      <c r="O49" s="70"/>
    </row>
    <row r="50" spans="2:15" ht="20.25" customHeight="1" thickBot="1" x14ac:dyDescent="0.3">
      <c r="C50" s="82" t="s">
        <v>187</v>
      </c>
      <c r="D50" s="82"/>
      <c r="E50" s="83">
        <f>'1) Budget Tables'!D54</f>
        <v>0</v>
      </c>
      <c r="F50" s="83">
        <f>'1) Budget Tables'!E54</f>
        <v>0</v>
      </c>
      <c r="G50" s="83">
        <f>'1) Budget Tables'!F54</f>
        <v>0</v>
      </c>
      <c r="H50" s="84">
        <f t="shared" ref="H50:H58" si="8">SUM(E50:G50)</f>
        <v>0</v>
      </c>
      <c r="O50" s="70"/>
    </row>
    <row r="51" spans="2:15" x14ac:dyDescent="0.25">
      <c r="C51" s="80" t="s">
        <v>10</v>
      </c>
      <c r="D51" s="80"/>
      <c r="E51" s="119"/>
      <c r="F51" s="120"/>
      <c r="G51" s="120"/>
      <c r="H51" s="81">
        <f t="shared" si="8"/>
        <v>0</v>
      </c>
      <c r="O51" s="70"/>
    </row>
    <row r="52" spans="2:15" ht="15.75" customHeight="1" x14ac:dyDescent="0.25">
      <c r="C52" s="68" t="s">
        <v>11</v>
      </c>
      <c r="D52" s="68"/>
      <c r="E52" s="121"/>
      <c r="F52" s="26"/>
      <c r="G52" s="26"/>
      <c r="H52" s="79">
        <f t="shared" si="8"/>
        <v>0</v>
      </c>
      <c r="O52" s="70"/>
    </row>
    <row r="53" spans="2:15" ht="32.25" customHeight="1" x14ac:dyDescent="0.25">
      <c r="C53" s="68" t="s">
        <v>12</v>
      </c>
      <c r="D53" s="68"/>
      <c r="E53" s="121"/>
      <c r="F53" s="121"/>
      <c r="G53" s="121"/>
      <c r="H53" s="79">
        <f t="shared" si="8"/>
        <v>0</v>
      </c>
      <c r="O53" s="70"/>
    </row>
    <row r="54" spans="2:15" s="72" customFormat="1" x14ac:dyDescent="0.25">
      <c r="C54" s="69" t="s">
        <v>13</v>
      </c>
      <c r="D54" s="69"/>
      <c r="E54" s="121"/>
      <c r="F54" s="121"/>
      <c r="G54" s="121"/>
      <c r="H54" s="79">
        <f t="shared" si="8"/>
        <v>0</v>
      </c>
    </row>
    <row r="55" spans="2:15" x14ac:dyDescent="0.25">
      <c r="C55" s="68" t="s">
        <v>18</v>
      </c>
      <c r="D55" s="68"/>
      <c r="E55" s="121"/>
      <c r="F55" s="121"/>
      <c r="G55" s="121"/>
      <c r="H55" s="79">
        <f t="shared" si="8"/>
        <v>0</v>
      </c>
      <c r="O55" s="70"/>
    </row>
    <row r="56" spans="2:15" x14ac:dyDescent="0.25">
      <c r="C56" s="68" t="s">
        <v>14</v>
      </c>
      <c r="D56" s="68"/>
      <c r="E56" s="121"/>
      <c r="F56" s="121"/>
      <c r="G56" s="121"/>
      <c r="H56" s="79">
        <f t="shared" si="8"/>
        <v>0</v>
      </c>
      <c r="O56" s="70"/>
    </row>
    <row r="57" spans="2:15" x14ac:dyDescent="0.25">
      <c r="C57" s="68" t="s">
        <v>186</v>
      </c>
      <c r="D57" s="68"/>
      <c r="E57" s="121"/>
      <c r="F57" s="121"/>
      <c r="G57" s="121"/>
      <c r="H57" s="79">
        <f t="shared" si="8"/>
        <v>0</v>
      </c>
      <c r="O57" s="70"/>
    </row>
    <row r="58" spans="2:15" ht="21" customHeight="1" x14ac:dyDescent="0.25">
      <c r="C58" s="73" t="s">
        <v>189</v>
      </c>
      <c r="D58" s="73"/>
      <c r="E58" s="85">
        <f t="shared" ref="E58:F58" si="9">SUM(E51:E57)</f>
        <v>0</v>
      </c>
      <c r="F58" s="85">
        <f t="shared" si="9"/>
        <v>0</v>
      </c>
      <c r="G58" s="85">
        <f t="shared" ref="G58" si="10">SUM(G51:G57)</f>
        <v>0</v>
      </c>
      <c r="H58" s="79">
        <f t="shared" si="8"/>
        <v>0</v>
      </c>
      <c r="O58" s="70"/>
    </row>
    <row r="59" spans="2:15" s="72" customFormat="1" ht="22.5" customHeight="1" x14ac:dyDescent="0.25">
      <c r="C59" s="89"/>
      <c r="D59" s="89"/>
      <c r="E59" s="87"/>
      <c r="F59" s="87"/>
      <c r="G59" s="87"/>
      <c r="H59" s="88"/>
    </row>
    <row r="60" spans="2:15" x14ac:dyDescent="0.25">
      <c r="B60" s="263" t="s">
        <v>195</v>
      </c>
      <c r="C60" s="264"/>
      <c r="D60" s="264"/>
      <c r="E60" s="264"/>
      <c r="F60" s="264"/>
      <c r="G60" s="264"/>
      <c r="H60" s="265"/>
      <c r="O60" s="70"/>
    </row>
    <row r="61" spans="2:15" x14ac:dyDescent="0.25">
      <c r="C61" s="263" t="s">
        <v>196</v>
      </c>
      <c r="D61" s="264"/>
      <c r="E61" s="264"/>
      <c r="F61" s="264"/>
      <c r="G61" s="264"/>
      <c r="H61" s="265"/>
      <c r="O61" s="70"/>
    </row>
    <row r="62" spans="2:15" ht="24" customHeight="1" thickBot="1" x14ac:dyDescent="0.3">
      <c r="C62" s="82" t="s">
        <v>187</v>
      </c>
      <c r="D62" s="82"/>
      <c r="E62" s="83">
        <f>'1) Budget Tables'!I66</f>
        <v>14396.5</v>
      </c>
      <c r="F62" s="83">
        <f>'1) Budget Tables'!E66</f>
        <v>0</v>
      </c>
      <c r="G62" s="83">
        <f>'1) Budget Tables'!F66</f>
        <v>0</v>
      </c>
      <c r="H62" s="84">
        <f>SUM(E62:G62)</f>
        <v>14396.5</v>
      </c>
      <c r="I62" s="83" t="s">
        <v>599</v>
      </c>
      <c r="O62" s="70"/>
    </row>
    <row r="63" spans="2:15" ht="15.75" customHeight="1" x14ac:dyDescent="0.25">
      <c r="C63" s="80" t="s">
        <v>10</v>
      </c>
      <c r="D63" s="121"/>
      <c r="E63" s="119"/>
      <c r="F63" s="120"/>
      <c r="G63" s="120"/>
      <c r="H63" s="81">
        <f t="shared" ref="H63:H70" si="11">SUM(E63:G63)</f>
        <v>0</v>
      </c>
      <c r="I63" s="229"/>
      <c r="O63" s="70"/>
    </row>
    <row r="64" spans="2:15" ht="15.75" customHeight="1" x14ac:dyDescent="0.25">
      <c r="C64" s="68" t="s">
        <v>11</v>
      </c>
      <c r="D64" s="121">
        <v>0</v>
      </c>
      <c r="E64" s="121"/>
      <c r="F64" s="26"/>
      <c r="G64" s="26"/>
      <c r="H64" s="79">
        <f t="shared" si="11"/>
        <v>0</v>
      </c>
      <c r="I64" s="229"/>
      <c r="O64" s="70"/>
    </row>
    <row r="65" spans="2:15" ht="15.75" customHeight="1" x14ac:dyDescent="0.25">
      <c r="C65" s="68" t="s">
        <v>12</v>
      </c>
      <c r="D65" s="121"/>
      <c r="E65" s="121"/>
      <c r="F65" s="121"/>
      <c r="G65" s="121"/>
      <c r="H65" s="79">
        <f t="shared" si="11"/>
        <v>0</v>
      </c>
      <c r="I65" s="229"/>
      <c r="O65" s="70"/>
    </row>
    <row r="66" spans="2:15" ht="18.75" customHeight="1" x14ac:dyDescent="0.25">
      <c r="C66" s="69" t="s">
        <v>13</v>
      </c>
      <c r="D66" s="121">
        <v>0</v>
      </c>
      <c r="E66" s="121"/>
      <c r="F66" s="121"/>
      <c r="G66" s="121"/>
      <c r="H66" s="79">
        <f t="shared" si="11"/>
        <v>0</v>
      </c>
      <c r="I66" s="229"/>
      <c r="O66" s="70"/>
    </row>
    <row r="67" spans="2:15" x14ac:dyDescent="0.25">
      <c r="C67" s="68" t="s">
        <v>18</v>
      </c>
      <c r="D67" s="121">
        <v>0</v>
      </c>
      <c r="E67" s="121"/>
      <c r="F67" s="121"/>
      <c r="G67" s="121"/>
      <c r="H67" s="79">
        <f t="shared" si="11"/>
        <v>0</v>
      </c>
      <c r="I67" s="229"/>
      <c r="O67" s="70"/>
    </row>
    <row r="68" spans="2:15" s="72" customFormat="1" ht="21.75" customHeight="1" x14ac:dyDescent="0.25">
      <c r="B68" s="70"/>
      <c r="C68" s="68" t="s">
        <v>14</v>
      </c>
      <c r="D68" s="121">
        <v>14396.5</v>
      </c>
      <c r="E68" s="121">
        <f>[2]Sheet1!$H$167+[2]Sheet1!$H$150+[2]Sheet1!$H$142</f>
        <v>14396.5</v>
      </c>
      <c r="F68" s="121"/>
      <c r="G68" s="121"/>
      <c r="H68" s="79">
        <f t="shared" si="11"/>
        <v>14396.5</v>
      </c>
      <c r="I68" s="229"/>
    </row>
    <row r="69" spans="2:15" s="72" customFormat="1" x14ac:dyDescent="0.25">
      <c r="B69" s="70"/>
      <c r="C69" s="68" t="s">
        <v>186</v>
      </c>
      <c r="D69" s="121"/>
      <c r="E69" s="121"/>
      <c r="F69" s="121"/>
      <c r="G69" s="121"/>
      <c r="H69" s="79">
        <f t="shared" si="11"/>
        <v>0</v>
      </c>
      <c r="I69" s="229"/>
    </row>
    <row r="70" spans="2:15" x14ac:dyDescent="0.25">
      <c r="C70" s="73" t="s">
        <v>189</v>
      </c>
      <c r="D70" s="73">
        <v>14396.5</v>
      </c>
      <c r="E70" s="85">
        <f>SUM(E63:E69)</f>
        <v>14396.5</v>
      </c>
      <c r="F70" s="85">
        <f>SUM(F63:F69)</f>
        <v>0</v>
      </c>
      <c r="G70" s="85">
        <f t="shared" ref="G70" si="12">SUM(G63:G69)</f>
        <v>0</v>
      </c>
      <c r="H70" s="79">
        <f t="shared" si="11"/>
        <v>14396.5</v>
      </c>
      <c r="I70" s="229"/>
      <c r="O70" s="70"/>
    </row>
    <row r="71" spans="2:15" s="72" customFormat="1" x14ac:dyDescent="0.25">
      <c r="C71" s="86"/>
      <c r="D71" s="89"/>
      <c r="E71" s="87"/>
      <c r="F71" s="87"/>
      <c r="G71" s="87"/>
      <c r="H71" s="88"/>
      <c r="I71" s="74"/>
    </row>
    <row r="72" spans="2:15" x14ac:dyDescent="0.25">
      <c r="B72" s="72"/>
      <c r="C72" s="263" t="s">
        <v>75</v>
      </c>
      <c r="D72" s="264"/>
      <c r="E72" s="264"/>
      <c r="F72" s="264"/>
      <c r="G72" s="264"/>
      <c r="H72" s="265"/>
      <c r="I72" s="74"/>
      <c r="O72" s="70"/>
    </row>
    <row r="73" spans="2:15" ht="21.75" customHeight="1" thickBot="1" x14ac:dyDescent="0.3">
      <c r="C73" s="82" t="s">
        <v>187</v>
      </c>
      <c r="D73" s="82"/>
      <c r="E73" s="83">
        <f>'1) Budget Tables'!I76</f>
        <v>61400</v>
      </c>
      <c r="F73" s="83">
        <f>'1) Budget Tables'!E76</f>
        <v>0</v>
      </c>
      <c r="G73" s="83">
        <f>'1) Budget Tables'!F76</f>
        <v>0</v>
      </c>
      <c r="H73" s="84">
        <f t="shared" ref="H73:H81" si="13">SUM(E73:G73)</f>
        <v>61400</v>
      </c>
      <c r="I73" s="83" t="s">
        <v>599</v>
      </c>
      <c r="O73" s="70"/>
    </row>
    <row r="74" spans="2:15" ht="15.75" customHeight="1" x14ac:dyDescent="0.25">
      <c r="C74" s="80" t="s">
        <v>10</v>
      </c>
      <c r="D74" s="121"/>
      <c r="E74" s="119"/>
      <c r="F74" s="120"/>
      <c r="G74" s="120"/>
      <c r="H74" s="81">
        <f t="shared" si="13"/>
        <v>0</v>
      </c>
      <c r="I74" s="229"/>
      <c r="O74" s="70"/>
    </row>
    <row r="75" spans="2:15" ht="15.75" customHeight="1" x14ac:dyDescent="0.25">
      <c r="C75" s="68" t="s">
        <v>11</v>
      </c>
      <c r="D75" s="121">
        <v>0</v>
      </c>
      <c r="E75" s="121"/>
      <c r="F75" s="26"/>
      <c r="G75" s="26"/>
      <c r="H75" s="79">
        <f t="shared" si="13"/>
        <v>0</v>
      </c>
      <c r="I75" s="230"/>
      <c r="O75" s="70"/>
    </row>
    <row r="76" spans="2:15" ht="15.75" customHeight="1" x14ac:dyDescent="0.25">
      <c r="C76" s="68" t="s">
        <v>12</v>
      </c>
      <c r="D76" s="121"/>
      <c r="E76" s="121"/>
      <c r="F76" s="121"/>
      <c r="G76" s="121"/>
      <c r="H76" s="79">
        <f t="shared" si="13"/>
        <v>0</v>
      </c>
      <c r="I76" s="230"/>
      <c r="O76" s="70"/>
    </row>
    <row r="77" spans="2:15" x14ac:dyDescent="0.25">
      <c r="C77" s="69" t="s">
        <v>13</v>
      </c>
      <c r="D77" s="121">
        <v>2700</v>
      </c>
      <c r="E77" s="121"/>
      <c r="F77" s="121"/>
      <c r="G77" s="121"/>
      <c r="H77" s="79">
        <f t="shared" si="13"/>
        <v>0</v>
      </c>
      <c r="I77" s="230">
        <f>(E77-D77)/D77</f>
        <v>-1</v>
      </c>
      <c r="O77" s="70"/>
    </row>
    <row r="78" spans="2:15" x14ac:dyDescent="0.25">
      <c r="C78" s="68" t="s">
        <v>18</v>
      </c>
      <c r="D78" s="121">
        <v>6572</v>
      </c>
      <c r="E78" s="121"/>
      <c r="F78" s="121"/>
      <c r="G78" s="121"/>
      <c r="H78" s="79">
        <f t="shared" si="13"/>
        <v>0</v>
      </c>
      <c r="I78" s="230">
        <f>(E78-D78)/D78</f>
        <v>-1</v>
      </c>
      <c r="O78" s="70"/>
    </row>
    <row r="79" spans="2:15" x14ac:dyDescent="0.25">
      <c r="C79" s="68" t="s">
        <v>14</v>
      </c>
      <c r="D79" s="121">
        <v>56900</v>
      </c>
      <c r="E79" s="121">
        <f>[2]Sheet1!$H$186+[2]Sheet1!$H$196+[2]Sheet1!$H$206+[2]Sheet1!$H$176</f>
        <v>61400</v>
      </c>
      <c r="F79" s="121"/>
      <c r="G79" s="121"/>
      <c r="H79" s="79">
        <f t="shared" si="13"/>
        <v>61400</v>
      </c>
      <c r="I79" s="230">
        <f>(E79-D79)/D79</f>
        <v>7.9086115992970121E-2</v>
      </c>
      <c r="O79" s="70"/>
    </row>
    <row r="80" spans="2:15" x14ac:dyDescent="0.25">
      <c r="C80" s="68" t="s">
        <v>186</v>
      </c>
      <c r="D80" s="121"/>
      <c r="E80" s="121"/>
      <c r="F80" s="121"/>
      <c r="G80" s="121"/>
      <c r="H80" s="79">
        <f t="shared" si="13"/>
        <v>0</v>
      </c>
      <c r="I80" s="230"/>
      <c r="O80" s="70"/>
    </row>
    <row r="81" spans="2:15" x14ac:dyDescent="0.25">
      <c r="C81" s="73" t="s">
        <v>189</v>
      </c>
      <c r="D81" s="73">
        <v>66172</v>
      </c>
      <c r="E81" s="85">
        <f>SUM(E74:E80)</f>
        <v>61400</v>
      </c>
      <c r="F81" s="85">
        <f t="shared" ref="F81" si="14">SUM(F74:F80)</f>
        <v>0</v>
      </c>
      <c r="G81" s="85">
        <f t="shared" ref="G81" si="15">SUM(G74:G80)</f>
        <v>0</v>
      </c>
      <c r="H81" s="79">
        <f t="shared" si="13"/>
        <v>61400</v>
      </c>
      <c r="I81" s="231">
        <f>(E81-D81)/D81</f>
        <v>-7.211509399746116E-2</v>
      </c>
      <c r="O81" s="70"/>
    </row>
    <row r="82" spans="2:15" s="72" customFormat="1" x14ac:dyDescent="0.25">
      <c r="C82" s="86"/>
      <c r="D82" s="89"/>
      <c r="E82" s="87"/>
      <c r="F82" s="87"/>
      <c r="G82" s="87"/>
      <c r="H82" s="88"/>
    </row>
    <row r="83" spans="2:15" x14ac:dyDescent="0.25">
      <c r="C83" s="263" t="s">
        <v>84</v>
      </c>
      <c r="D83" s="264"/>
      <c r="E83" s="264"/>
      <c r="F83" s="264"/>
      <c r="G83" s="264"/>
      <c r="H83" s="265"/>
      <c r="O83" s="70"/>
    </row>
    <row r="84" spans="2:15" ht="21.75" customHeight="1" thickBot="1" x14ac:dyDescent="0.3">
      <c r="B84" s="72"/>
      <c r="C84" s="82" t="s">
        <v>187</v>
      </c>
      <c r="D84" s="82"/>
      <c r="E84" s="83">
        <f>'1) Budget Tables'!I86</f>
        <v>31962</v>
      </c>
      <c r="F84" s="83">
        <f>'1) Budget Tables'!E86</f>
        <v>0</v>
      </c>
      <c r="G84" s="83">
        <f>'1) Budget Tables'!F86</f>
        <v>0</v>
      </c>
      <c r="H84" s="84">
        <f t="shared" ref="H84:H92" si="16">SUM(E84:G84)</f>
        <v>31962</v>
      </c>
      <c r="I84" s="83" t="s">
        <v>599</v>
      </c>
      <c r="O84" s="70"/>
    </row>
    <row r="85" spans="2:15" ht="18" customHeight="1" x14ac:dyDescent="0.25">
      <c r="C85" s="80" t="s">
        <v>10</v>
      </c>
      <c r="D85" s="121"/>
      <c r="E85" s="119"/>
      <c r="F85" s="120"/>
      <c r="G85" s="120"/>
      <c r="H85" s="81">
        <f t="shared" si="16"/>
        <v>0</v>
      </c>
      <c r="I85" s="229"/>
      <c r="O85" s="70"/>
    </row>
    <row r="86" spans="2:15" ht="15.75" customHeight="1" x14ac:dyDescent="0.25">
      <c r="C86" s="68" t="s">
        <v>11</v>
      </c>
      <c r="D86" s="121">
        <v>400</v>
      </c>
      <c r="E86" s="121"/>
      <c r="F86" s="26"/>
      <c r="G86" s="26"/>
      <c r="H86" s="79">
        <f t="shared" si="16"/>
        <v>0</v>
      </c>
      <c r="I86" s="230">
        <f>(E86-D86)/D86</f>
        <v>-1</v>
      </c>
      <c r="O86" s="70"/>
    </row>
    <row r="87" spans="2:15" s="72" customFormat="1" ht="15.75" customHeight="1" x14ac:dyDescent="0.25">
      <c r="B87" s="70"/>
      <c r="C87" s="68" t="s">
        <v>12</v>
      </c>
      <c r="D87" s="121"/>
      <c r="E87" s="121"/>
      <c r="F87" s="121"/>
      <c r="G87" s="121"/>
      <c r="H87" s="79">
        <f t="shared" si="16"/>
        <v>0</v>
      </c>
      <c r="I87" s="230"/>
    </row>
    <row r="88" spans="2:15" x14ac:dyDescent="0.25">
      <c r="B88" s="72"/>
      <c r="C88" s="69" t="s">
        <v>13</v>
      </c>
      <c r="D88" s="121">
        <v>11250</v>
      </c>
      <c r="E88" s="121">
        <f>[2]Sheet1!$H$218+[2]Sheet1!$H$225+[2]Sheet1!$H$237</f>
        <v>20212</v>
      </c>
      <c r="F88" s="121"/>
      <c r="G88" s="121"/>
      <c r="H88" s="79">
        <f t="shared" si="16"/>
        <v>20212</v>
      </c>
      <c r="I88" s="230">
        <f>(E88-D88)/D88</f>
        <v>0.79662222222222223</v>
      </c>
      <c r="O88" s="70"/>
    </row>
    <row r="89" spans="2:15" x14ac:dyDescent="0.25">
      <c r="B89" s="72"/>
      <c r="C89" s="68" t="s">
        <v>18</v>
      </c>
      <c r="D89" s="121">
        <v>8622</v>
      </c>
      <c r="E89" s="121"/>
      <c r="F89" s="121"/>
      <c r="G89" s="121"/>
      <c r="H89" s="79">
        <f t="shared" si="16"/>
        <v>0</v>
      </c>
      <c r="I89" s="230">
        <f>(E89-D89)/D89</f>
        <v>-1</v>
      </c>
      <c r="O89" s="70"/>
    </row>
    <row r="90" spans="2:15" x14ac:dyDescent="0.25">
      <c r="B90" s="72"/>
      <c r="C90" s="68" t="s">
        <v>14</v>
      </c>
      <c r="D90" s="121">
        <v>6750</v>
      </c>
      <c r="E90" s="121">
        <f>[2]Sheet1!$H$239+[2]Sheet1!$H$227+[2]Sheet1!$H$220</f>
        <v>11750</v>
      </c>
      <c r="F90" s="121"/>
      <c r="G90" s="121"/>
      <c r="H90" s="79">
        <f t="shared" si="16"/>
        <v>11750</v>
      </c>
      <c r="I90" s="230">
        <f>(E90-D90)/D90</f>
        <v>0.7407407407407407</v>
      </c>
      <c r="O90" s="70"/>
    </row>
    <row r="91" spans="2:15" x14ac:dyDescent="0.25">
      <c r="C91" s="68" t="s">
        <v>186</v>
      </c>
      <c r="D91" s="121"/>
      <c r="E91" s="121"/>
      <c r="F91" s="121"/>
      <c r="G91" s="121"/>
      <c r="H91" s="79">
        <f t="shared" si="16"/>
        <v>0</v>
      </c>
      <c r="I91" s="230"/>
      <c r="O91" s="70"/>
    </row>
    <row r="92" spans="2:15" x14ac:dyDescent="0.25">
      <c r="C92" s="73" t="s">
        <v>189</v>
      </c>
      <c r="D92" s="73">
        <v>27022</v>
      </c>
      <c r="E92" s="85">
        <f t="shared" ref="E92:F92" si="17">SUM(E85:E91)</f>
        <v>31962</v>
      </c>
      <c r="F92" s="85">
        <f t="shared" si="17"/>
        <v>0</v>
      </c>
      <c r="G92" s="85">
        <f t="shared" ref="G92" si="18">SUM(G85:G91)</f>
        <v>0</v>
      </c>
      <c r="H92" s="79">
        <f t="shared" si="16"/>
        <v>31962</v>
      </c>
      <c r="I92" s="231">
        <f>(E92-D92)/D92</f>
        <v>0.18281400340463327</v>
      </c>
      <c r="O92" s="70"/>
    </row>
    <row r="93" spans="2:15" s="72" customFormat="1" x14ac:dyDescent="0.25">
      <c r="C93" s="86"/>
      <c r="D93" s="89"/>
      <c r="E93" s="87"/>
      <c r="F93" s="87"/>
      <c r="G93" s="87"/>
      <c r="H93" s="88"/>
    </row>
    <row r="94" spans="2:15" x14ac:dyDescent="0.25">
      <c r="C94" s="263" t="s">
        <v>101</v>
      </c>
      <c r="D94" s="264"/>
      <c r="E94" s="264"/>
      <c r="F94" s="264"/>
      <c r="G94" s="264"/>
      <c r="H94" s="265"/>
      <c r="O94" s="70"/>
    </row>
    <row r="95" spans="2:15" ht="21.75" customHeight="1" thickBot="1" x14ac:dyDescent="0.3">
      <c r="C95" s="82" t="s">
        <v>187</v>
      </c>
      <c r="D95" s="82"/>
      <c r="E95" s="83">
        <f>'1) Budget Tables'!D96</f>
        <v>0</v>
      </c>
      <c r="F95" s="83">
        <f>'1) Budget Tables'!E96</f>
        <v>0</v>
      </c>
      <c r="G95" s="83">
        <f>'1) Budget Tables'!F96</f>
        <v>0</v>
      </c>
      <c r="H95" s="84">
        <f t="shared" ref="H95:H103" si="19">SUM(E95:G95)</f>
        <v>0</v>
      </c>
      <c r="O95" s="70"/>
    </row>
    <row r="96" spans="2:15" ht="15.75" customHeight="1" x14ac:dyDescent="0.25">
      <c r="C96" s="80" t="s">
        <v>10</v>
      </c>
      <c r="D96" s="80"/>
      <c r="E96" s="119"/>
      <c r="F96" s="120"/>
      <c r="G96" s="120"/>
      <c r="H96" s="81">
        <f t="shared" si="19"/>
        <v>0</v>
      </c>
      <c r="O96" s="70"/>
    </row>
    <row r="97" spans="2:15" ht="15.75" customHeight="1" x14ac:dyDescent="0.25">
      <c r="B97" s="72"/>
      <c r="C97" s="68" t="s">
        <v>11</v>
      </c>
      <c r="D97" s="68"/>
      <c r="E97" s="121"/>
      <c r="F97" s="26"/>
      <c r="G97" s="26"/>
      <c r="H97" s="79">
        <f t="shared" si="19"/>
        <v>0</v>
      </c>
      <c r="O97" s="70"/>
    </row>
    <row r="98" spans="2:15" ht="15.75" customHeight="1" x14ac:dyDescent="0.25">
      <c r="C98" s="68" t="s">
        <v>12</v>
      </c>
      <c r="D98" s="68"/>
      <c r="E98" s="121"/>
      <c r="F98" s="121"/>
      <c r="G98" s="121"/>
      <c r="H98" s="79">
        <f t="shared" si="19"/>
        <v>0</v>
      </c>
      <c r="O98" s="70"/>
    </row>
    <row r="99" spans="2:15" x14ac:dyDescent="0.25">
      <c r="C99" s="69" t="s">
        <v>13</v>
      </c>
      <c r="D99" s="69"/>
      <c r="E99" s="121"/>
      <c r="F99" s="121"/>
      <c r="G99" s="121"/>
      <c r="H99" s="79">
        <f t="shared" si="19"/>
        <v>0</v>
      </c>
      <c r="O99" s="70"/>
    </row>
    <row r="100" spans="2:15" x14ac:dyDescent="0.25">
      <c r="C100" s="68" t="s">
        <v>18</v>
      </c>
      <c r="D100" s="68"/>
      <c r="E100" s="121"/>
      <c r="F100" s="121"/>
      <c r="G100" s="121"/>
      <c r="H100" s="79">
        <f t="shared" si="19"/>
        <v>0</v>
      </c>
      <c r="O100" s="70"/>
    </row>
    <row r="101" spans="2:15" ht="25.5" customHeight="1" x14ac:dyDescent="0.25">
      <c r="C101" s="68" t="s">
        <v>14</v>
      </c>
      <c r="D101" s="68"/>
      <c r="E101" s="121"/>
      <c r="F101" s="121"/>
      <c r="G101" s="121"/>
      <c r="H101" s="79">
        <f t="shared" si="19"/>
        <v>0</v>
      </c>
      <c r="O101" s="70"/>
    </row>
    <row r="102" spans="2:15" x14ac:dyDescent="0.25">
      <c r="B102" s="72"/>
      <c r="C102" s="68" t="s">
        <v>186</v>
      </c>
      <c r="D102" s="68"/>
      <c r="E102" s="121"/>
      <c r="F102" s="121"/>
      <c r="G102" s="121"/>
      <c r="H102" s="79">
        <f t="shared" si="19"/>
        <v>0</v>
      </c>
      <c r="O102" s="70"/>
    </row>
    <row r="103" spans="2:15" ht="15.75" customHeight="1" x14ac:dyDescent="0.25">
      <c r="C103" s="73" t="s">
        <v>189</v>
      </c>
      <c r="D103" s="73"/>
      <c r="E103" s="85">
        <f t="shared" ref="E103:F103" si="20">SUM(E96:E102)</f>
        <v>0</v>
      </c>
      <c r="F103" s="85">
        <f t="shared" si="20"/>
        <v>0</v>
      </c>
      <c r="G103" s="85">
        <f t="shared" ref="G103" si="21">SUM(G96:G102)</f>
        <v>0</v>
      </c>
      <c r="H103" s="79">
        <f t="shared" si="19"/>
        <v>0</v>
      </c>
      <c r="O103" s="70"/>
    </row>
    <row r="104" spans="2:15" ht="25.5" customHeight="1" x14ac:dyDescent="0.25">
      <c r="E104" s="74"/>
      <c r="F104" s="74"/>
      <c r="G104" s="74"/>
      <c r="H104" s="74"/>
      <c r="O104" s="70"/>
    </row>
    <row r="105" spans="2:15" x14ac:dyDescent="0.25">
      <c r="B105" s="263" t="s">
        <v>197</v>
      </c>
      <c r="C105" s="264"/>
      <c r="D105" s="264"/>
      <c r="E105" s="264"/>
      <c r="F105" s="264"/>
      <c r="G105" s="264"/>
      <c r="H105" s="265"/>
      <c r="O105" s="70"/>
    </row>
    <row r="106" spans="2:15" x14ac:dyDescent="0.25">
      <c r="C106" s="263" t="s">
        <v>103</v>
      </c>
      <c r="D106" s="264"/>
      <c r="E106" s="264"/>
      <c r="F106" s="264"/>
      <c r="G106" s="264"/>
      <c r="H106" s="265"/>
      <c r="O106" s="70"/>
    </row>
    <row r="107" spans="2:15" ht="22.5" customHeight="1" thickBot="1" x14ac:dyDescent="0.3">
      <c r="C107" s="82" t="s">
        <v>187</v>
      </c>
      <c r="D107" s="82"/>
      <c r="E107" s="83">
        <f>'1) Budget Tables'!I108</f>
        <v>82148.611111111109</v>
      </c>
      <c r="F107" s="83">
        <f>'1) Budget Tables'!E108</f>
        <v>0</v>
      </c>
      <c r="G107" s="83">
        <f>'1) Budget Tables'!F108</f>
        <v>0</v>
      </c>
      <c r="H107" s="84">
        <f>SUM(E107:G107)</f>
        <v>82148.611111111109</v>
      </c>
      <c r="I107" s="83" t="s">
        <v>599</v>
      </c>
      <c r="O107" s="70"/>
    </row>
    <row r="108" spans="2:15" x14ac:dyDescent="0.25">
      <c r="C108" s="80" t="s">
        <v>10</v>
      </c>
      <c r="D108" s="121"/>
      <c r="E108" s="119"/>
      <c r="F108" s="120"/>
      <c r="G108" s="120"/>
      <c r="H108" s="81">
        <f t="shared" ref="H108:H115" si="22">SUM(E108:G108)</f>
        <v>0</v>
      </c>
      <c r="I108" s="229"/>
      <c r="O108" s="70"/>
    </row>
    <row r="109" spans="2:15" x14ac:dyDescent="0.25">
      <c r="C109" s="68" t="s">
        <v>11</v>
      </c>
      <c r="D109" s="121">
        <v>750</v>
      </c>
      <c r="E109" s="121"/>
      <c r="F109" s="26"/>
      <c r="G109" s="26"/>
      <c r="H109" s="79">
        <f t="shared" si="22"/>
        <v>0</v>
      </c>
      <c r="I109" s="230">
        <f>(E109-D109)/D109</f>
        <v>-1</v>
      </c>
      <c r="O109" s="70"/>
    </row>
    <row r="110" spans="2:15" ht="15.75" customHeight="1" x14ac:dyDescent="0.25">
      <c r="C110" s="68" t="s">
        <v>12</v>
      </c>
      <c r="D110" s="121"/>
      <c r="E110" s="121"/>
      <c r="F110" s="121"/>
      <c r="G110" s="121"/>
      <c r="H110" s="79">
        <f t="shared" si="22"/>
        <v>0</v>
      </c>
      <c r="I110" s="230"/>
      <c r="O110" s="70"/>
    </row>
    <row r="111" spans="2:15" x14ac:dyDescent="0.25">
      <c r="C111" s="69" t="s">
        <v>13</v>
      </c>
      <c r="D111" s="121">
        <v>34260.856164383556</v>
      </c>
      <c r="E111" s="121">
        <f>[2]Sheet1!$H$259+[2]Sheet1!$H$291-2609.82</f>
        <v>28443.67616438356</v>
      </c>
      <c r="F111" s="121"/>
      <c r="G111" s="121"/>
      <c r="H111" s="79">
        <f t="shared" si="22"/>
        <v>28443.67616438356</v>
      </c>
      <c r="I111" s="230">
        <f>(E111-D111)/D111</f>
        <v>-0.16979085321420961</v>
      </c>
      <c r="O111" s="70"/>
    </row>
    <row r="112" spans="2:15" x14ac:dyDescent="0.25">
      <c r="C112" s="68" t="s">
        <v>18</v>
      </c>
      <c r="D112" s="121">
        <v>212</v>
      </c>
      <c r="E112" s="121"/>
      <c r="F112" s="121"/>
      <c r="G112" s="121"/>
      <c r="H112" s="79">
        <f t="shared" si="22"/>
        <v>0</v>
      </c>
      <c r="I112" s="230">
        <f>(E112-D112)/D112</f>
        <v>-1</v>
      </c>
      <c r="O112" s="70"/>
    </row>
    <row r="113" spans="3:15" x14ac:dyDescent="0.25">
      <c r="C113" s="68" t="s">
        <v>14</v>
      </c>
      <c r="D113" s="121">
        <v>43476</v>
      </c>
      <c r="E113" s="121">
        <f>[2]Sheet1!$H$252+[2]Sheet1!$H$276+[2]Sheet1!$H$293+750+2609.82+13633.74</f>
        <v>53704.93</v>
      </c>
      <c r="F113" s="121"/>
      <c r="G113" s="121"/>
      <c r="H113" s="79">
        <f t="shared" si="22"/>
        <v>53704.93</v>
      </c>
      <c r="I113" s="230">
        <f>(E113-D113)/D113</f>
        <v>0.23527762443647071</v>
      </c>
      <c r="K113" s="225"/>
      <c r="O113" s="70"/>
    </row>
    <row r="114" spans="3:15" x14ac:dyDescent="0.25">
      <c r="C114" s="68" t="s">
        <v>186</v>
      </c>
      <c r="D114" s="121"/>
      <c r="E114" s="121"/>
      <c r="F114" s="121"/>
      <c r="G114" s="121"/>
      <c r="H114" s="79">
        <f t="shared" si="22"/>
        <v>0</v>
      </c>
      <c r="I114" s="230"/>
      <c r="O114" s="70"/>
    </row>
    <row r="115" spans="3:15" x14ac:dyDescent="0.25">
      <c r="C115" s="73" t="s">
        <v>189</v>
      </c>
      <c r="D115" s="73">
        <v>78698.856164383556</v>
      </c>
      <c r="E115" s="73">
        <f>SUM(E108:E114)</f>
        <v>82148.606164383556</v>
      </c>
      <c r="F115" s="85">
        <f>SUM(F108:F114)</f>
        <v>0</v>
      </c>
      <c r="G115" s="85">
        <f t="shared" ref="G115" si="23">SUM(G108:G114)</f>
        <v>0</v>
      </c>
      <c r="H115" s="79">
        <f t="shared" si="22"/>
        <v>82148.606164383556</v>
      </c>
      <c r="I115" s="231">
        <f>(E115-D115)/D115</f>
        <v>4.3834817532725973E-2</v>
      </c>
      <c r="O115" s="70"/>
    </row>
    <row r="116" spans="3:15" s="72" customFormat="1" x14ac:dyDescent="0.25">
      <c r="C116" s="86"/>
      <c r="D116" s="89"/>
      <c r="E116" s="87"/>
      <c r="F116" s="87"/>
      <c r="G116" s="87"/>
      <c r="H116" s="88"/>
      <c r="I116" s="74"/>
    </row>
    <row r="117" spans="3:15" ht="15.75" customHeight="1" x14ac:dyDescent="0.25">
      <c r="C117" s="263" t="s">
        <v>198</v>
      </c>
      <c r="D117" s="264"/>
      <c r="E117" s="264"/>
      <c r="F117" s="264"/>
      <c r="G117" s="264"/>
      <c r="H117" s="265"/>
      <c r="I117" s="74"/>
      <c r="O117" s="70"/>
    </row>
    <row r="118" spans="3:15" ht="21.75" customHeight="1" thickBot="1" x14ac:dyDescent="0.3">
      <c r="C118" s="82" t="s">
        <v>187</v>
      </c>
      <c r="D118" s="82"/>
      <c r="E118" s="83">
        <f>'1) Budget Tables'!I118</f>
        <v>65800</v>
      </c>
      <c r="F118" s="83">
        <f>'1) Budget Tables'!E118</f>
        <v>0</v>
      </c>
      <c r="G118" s="83">
        <f>'1) Budget Tables'!F118</f>
        <v>0</v>
      </c>
      <c r="H118" s="84">
        <f t="shared" ref="H118:H126" si="24">SUM(E118:G118)</f>
        <v>65800</v>
      </c>
      <c r="I118" s="83" t="s">
        <v>599</v>
      </c>
      <c r="O118" s="70"/>
    </row>
    <row r="119" spans="3:15" x14ac:dyDescent="0.25">
      <c r="C119" s="80" t="s">
        <v>10</v>
      </c>
      <c r="D119" s="121"/>
      <c r="E119" s="119"/>
      <c r="F119" s="120"/>
      <c r="G119" s="120"/>
      <c r="H119" s="81">
        <f t="shared" si="24"/>
        <v>0</v>
      </c>
      <c r="I119" s="229"/>
      <c r="O119" s="70"/>
    </row>
    <row r="120" spans="3:15" x14ac:dyDescent="0.25">
      <c r="C120" s="68" t="s">
        <v>11</v>
      </c>
      <c r="D120" s="121">
        <v>400</v>
      </c>
      <c r="E120" s="121"/>
      <c r="F120" s="26"/>
      <c r="G120" s="26"/>
      <c r="H120" s="79">
        <f t="shared" si="24"/>
        <v>0</v>
      </c>
      <c r="I120" s="230">
        <f>(E120-D120)/D120</f>
        <v>-1</v>
      </c>
      <c r="O120" s="70"/>
    </row>
    <row r="121" spans="3:15" ht="31.5" x14ac:dyDescent="0.25">
      <c r="C121" s="68" t="s">
        <v>12</v>
      </c>
      <c r="D121" s="121"/>
      <c r="E121" s="121"/>
      <c r="F121" s="121"/>
      <c r="G121" s="121"/>
      <c r="H121" s="79">
        <f t="shared" si="24"/>
        <v>0</v>
      </c>
      <c r="I121" s="230"/>
      <c r="O121" s="70"/>
    </row>
    <row r="122" spans="3:15" x14ac:dyDescent="0.25">
      <c r="C122" s="69" t="s">
        <v>13</v>
      </c>
      <c r="D122" s="121">
        <v>266</v>
      </c>
      <c r="E122" s="121">
        <f>[2]Sheet1!$H$312</f>
        <v>0</v>
      </c>
      <c r="F122" s="121"/>
      <c r="G122" s="121"/>
      <c r="H122" s="79">
        <f t="shared" si="24"/>
        <v>0</v>
      </c>
      <c r="I122" s="230">
        <f>(E122-D122)/D122</f>
        <v>-1</v>
      </c>
      <c r="O122" s="70"/>
    </row>
    <row r="123" spans="3:15" x14ac:dyDescent="0.25">
      <c r="C123" s="68" t="s">
        <v>18</v>
      </c>
      <c r="D123" s="121">
        <v>212</v>
      </c>
      <c r="E123" s="121"/>
      <c r="F123" s="121"/>
      <c r="G123" s="121"/>
      <c r="H123" s="79">
        <f t="shared" si="24"/>
        <v>0</v>
      </c>
      <c r="I123" s="230">
        <f>(E123-D123)/D123</f>
        <v>-1</v>
      </c>
      <c r="O123" s="70"/>
    </row>
    <row r="124" spans="3:15" x14ac:dyDescent="0.25">
      <c r="C124" s="68" t="s">
        <v>14</v>
      </c>
      <c r="D124" s="121">
        <v>46770</v>
      </c>
      <c r="E124" s="121">
        <f>[2]Sheet1!$H$314+[2]Sheet1!$H$322+2400</f>
        <v>65800</v>
      </c>
      <c r="F124" s="121"/>
      <c r="G124" s="121"/>
      <c r="H124" s="79">
        <f t="shared" si="24"/>
        <v>65800</v>
      </c>
      <c r="I124" s="230">
        <f>(E124-D124)/D124</f>
        <v>0.4068847551849476</v>
      </c>
      <c r="O124" s="70"/>
    </row>
    <row r="125" spans="3:15" x14ac:dyDescent="0.25">
      <c r="C125" s="68" t="s">
        <v>186</v>
      </c>
      <c r="D125" s="121"/>
      <c r="E125" s="121"/>
      <c r="F125" s="121"/>
      <c r="G125" s="121"/>
      <c r="H125" s="79">
        <f t="shared" si="24"/>
        <v>0</v>
      </c>
      <c r="I125" s="230"/>
      <c r="O125" s="70"/>
    </row>
    <row r="126" spans="3:15" x14ac:dyDescent="0.25">
      <c r="C126" s="73" t="s">
        <v>189</v>
      </c>
      <c r="D126" s="73">
        <v>47648</v>
      </c>
      <c r="E126" s="85">
        <f>SUM(E119:E125)</f>
        <v>65800</v>
      </c>
      <c r="F126" s="85">
        <f t="shared" ref="F126" si="25">SUM(F119:F125)</f>
        <v>0</v>
      </c>
      <c r="G126" s="85">
        <f t="shared" ref="G126" si="26">SUM(G119:G125)</f>
        <v>0</v>
      </c>
      <c r="H126" s="79">
        <f t="shared" si="24"/>
        <v>65800</v>
      </c>
      <c r="I126" s="231">
        <f>(E126-D126)/D126</f>
        <v>0.38096037609133648</v>
      </c>
      <c r="O126" s="70"/>
    </row>
    <row r="127" spans="3:15" s="72" customFormat="1" x14ac:dyDescent="0.25">
      <c r="C127" s="86"/>
      <c r="D127" s="89"/>
      <c r="E127" s="87"/>
      <c r="F127" s="87"/>
      <c r="G127" s="87"/>
      <c r="H127" s="88"/>
    </row>
    <row r="128" spans="3:15" x14ac:dyDescent="0.25">
      <c r="C128" s="263" t="s">
        <v>120</v>
      </c>
      <c r="D128" s="264"/>
      <c r="E128" s="264"/>
      <c r="F128" s="264"/>
      <c r="G128" s="264"/>
      <c r="H128" s="265"/>
      <c r="O128" s="70"/>
    </row>
    <row r="129" spans="3:15" ht="21" customHeight="1" thickBot="1" x14ac:dyDescent="0.3">
      <c r="C129" s="82" t="s">
        <v>187</v>
      </c>
      <c r="D129" s="82"/>
      <c r="E129" s="83">
        <f>'1) Budget Tables'!D128</f>
        <v>0</v>
      </c>
      <c r="F129" s="83">
        <f>'1) Budget Tables'!E128</f>
        <v>0</v>
      </c>
      <c r="G129" s="83">
        <f>'1) Budget Tables'!F128</f>
        <v>0</v>
      </c>
      <c r="H129" s="84">
        <f t="shared" ref="H129:H137" si="27">SUM(E129:G129)</f>
        <v>0</v>
      </c>
      <c r="O129" s="70"/>
    </row>
    <row r="130" spans="3:15" x14ac:dyDescent="0.25">
      <c r="C130" s="80" t="s">
        <v>10</v>
      </c>
      <c r="D130" s="80"/>
      <c r="E130" s="119"/>
      <c r="F130" s="120"/>
      <c r="G130" s="120"/>
      <c r="H130" s="81">
        <f t="shared" si="27"/>
        <v>0</v>
      </c>
      <c r="O130" s="70"/>
    </row>
    <row r="131" spans="3:15" x14ac:dyDescent="0.25">
      <c r="C131" s="68" t="s">
        <v>11</v>
      </c>
      <c r="D131" s="68"/>
      <c r="E131" s="121"/>
      <c r="F131" s="26"/>
      <c r="G131" s="26"/>
      <c r="H131" s="79">
        <f t="shared" si="27"/>
        <v>0</v>
      </c>
      <c r="O131" s="70"/>
    </row>
    <row r="132" spans="3:15" ht="31.5" x14ac:dyDescent="0.25">
      <c r="C132" s="68" t="s">
        <v>12</v>
      </c>
      <c r="D132" s="68"/>
      <c r="E132" s="121"/>
      <c r="F132" s="121"/>
      <c r="G132" s="121"/>
      <c r="H132" s="79">
        <f t="shared" si="27"/>
        <v>0</v>
      </c>
      <c r="O132" s="70"/>
    </row>
    <row r="133" spans="3:15" x14ac:dyDescent="0.25">
      <c r="C133" s="69" t="s">
        <v>13</v>
      </c>
      <c r="D133" s="69"/>
      <c r="E133" s="121"/>
      <c r="F133" s="121"/>
      <c r="G133" s="121"/>
      <c r="H133" s="79">
        <f t="shared" si="27"/>
        <v>0</v>
      </c>
      <c r="O133" s="70"/>
    </row>
    <row r="134" spans="3:15" x14ac:dyDescent="0.25">
      <c r="C134" s="68" t="s">
        <v>18</v>
      </c>
      <c r="D134" s="68"/>
      <c r="E134" s="121"/>
      <c r="F134" s="121"/>
      <c r="G134" s="121"/>
      <c r="H134" s="79">
        <f t="shared" si="27"/>
        <v>0</v>
      </c>
      <c r="O134" s="70"/>
    </row>
    <row r="135" spans="3:15" x14ac:dyDescent="0.25">
      <c r="C135" s="68" t="s">
        <v>14</v>
      </c>
      <c r="D135" s="68"/>
      <c r="E135" s="121"/>
      <c r="F135" s="121"/>
      <c r="G135" s="121"/>
      <c r="H135" s="79">
        <f t="shared" si="27"/>
        <v>0</v>
      </c>
      <c r="O135" s="70"/>
    </row>
    <row r="136" spans="3:15" x14ac:dyDescent="0.25">
      <c r="C136" s="68" t="s">
        <v>186</v>
      </c>
      <c r="D136" s="68"/>
      <c r="E136" s="121"/>
      <c r="F136" s="121"/>
      <c r="G136" s="121"/>
      <c r="H136" s="79">
        <f t="shared" si="27"/>
        <v>0</v>
      </c>
      <c r="O136" s="70"/>
    </row>
    <row r="137" spans="3:15" x14ac:dyDescent="0.25">
      <c r="C137" s="73" t="s">
        <v>189</v>
      </c>
      <c r="D137" s="73"/>
      <c r="E137" s="85">
        <f t="shared" ref="E137:F137" si="28">SUM(E130:E136)</f>
        <v>0</v>
      </c>
      <c r="F137" s="85">
        <f t="shared" si="28"/>
        <v>0</v>
      </c>
      <c r="G137" s="85">
        <f t="shared" ref="G137" si="29">SUM(G130:G136)</f>
        <v>0</v>
      </c>
      <c r="H137" s="79">
        <f t="shared" si="27"/>
        <v>0</v>
      </c>
      <c r="O137" s="70"/>
    </row>
    <row r="138" spans="3:15" s="72" customFormat="1" x14ac:dyDescent="0.25">
      <c r="C138" s="86"/>
      <c r="D138" s="89"/>
      <c r="E138" s="87"/>
      <c r="F138" s="87"/>
      <c r="G138" s="87"/>
      <c r="H138" s="88"/>
    </row>
    <row r="139" spans="3:15" x14ac:dyDescent="0.25">
      <c r="C139" s="263" t="s">
        <v>129</v>
      </c>
      <c r="D139" s="264"/>
      <c r="E139" s="264"/>
      <c r="F139" s="264"/>
      <c r="G139" s="264"/>
      <c r="H139" s="265"/>
      <c r="O139" s="70"/>
    </row>
    <row r="140" spans="3:15" ht="24" customHeight="1" thickBot="1" x14ac:dyDescent="0.3">
      <c r="C140" s="82" t="s">
        <v>187</v>
      </c>
      <c r="D140" s="82"/>
      <c r="E140" s="83">
        <f>'1) Budget Tables'!D138</f>
        <v>0</v>
      </c>
      <c r="F140" s="83">
        <f>'1) Budget Tables'!E138</f>
        <v>0</v>
      </c>
      <c r="G140" s="83">
        <f>'1) Budget Tables'!F138</f>
        <v>0</v>
      </c>
      <c r="H140" s="84">
        <f t="shared" ref="H140:H148" si="30">SUM(E140:G140)</f>
        <v>0</v>
      </c>
      <c r="O140" s="70"/>
    </row>
    <row r="141" spans="3:15" ht="15.75" customHeight="1" x14ac:dyDescent="0.25">
      <c r="C141" s="80" t="s">
        <v>10</v>
      </c>
      <c r="D141" s="80"/>
      <c r="E141" s="119"/>
      <c r="F141" s="120"/>
      <c r="G141" s="120"/>
      <c r="H141" s="81">
        <f t="shared" si="30"/>
        <v>0</v>
      </c>
      <c r="O141" s="70"/>
    </row>
    <row r="142" spans="3:15" s="74" customFormat="1" x14ac:dyDescent="0.25">
      <c r="C142" s="68" t="s">
        <v>11</v>
      </c>
      <c r="D142" s="68"/>
      <c r="E142" s="121"/>
      <c r="F142" s="26"/>
      <c r="G142" s="26"/>
      <c r="H142" s="79">
        <f t="shared" si="30"/>
        <v>0</v>
      </c>
    </row>
    <row r="143" spans="3:15" s="74" customFormat="1" ht="15.75" customHeight="1" x14ac:dyDescent="0.25">
      <c r="C143" s="68" t="s">
        <v>12</v>
      </c>
      <c r="D143" s="68"/>
      <c r="E143" s="121"/>
      <c r="F143" s="121"/>
      <c r="G143" s="121"/>
      <c r="H143" s="79">
        <f t="shared" si="30"/>
        <v>0</v>
      </c>
    </row>
    <row r="144" spans="3:15" s="74" customFormat="1" x14ac:dyDescent="0.25">
      <c r="C144" s="69" t="s">
        <v>13</v>
      </c>
      <c r="D144" s="69"/>
      <c r="E144" s="121"/>
      <c r="F144" s="121"/>
      <c r="G144" s="121"/>
      <c r="H144" s="79">
        <f t="shared" si="30"/>
        <v>0</v>
      </c>
    </row>
    <row r="145" spans="2:8" s="74" customFormat="1" x14ac:dyDescent="0.25">
      <c r="C145" s="68" t="s">
        <v>18</v>
      </c>
      <c r="D145" s="68"/>
      <c r="E145" s="121"/>
      <c r="F145" s="121"/>
      <c r="G145" s="121"/>
      <c r="H145" s="79">
        <f t="shared" si="30"/>
        <v>0</v>
      </c>
    </row>
    <row r="146" spans="2:8" s="74" customFormat="1" ht="15.75" customHeight="1" x14ac:dyDescent="0.25">
      <c r="C146" s="68" t="s">
        <v>14</v>
      </c>
      <c r="D146" s="68"/>
      <c r="E146" s="121"/>
      <c r="F146" s="121"/>
      <c r="G146" s="121"/>
      <c r="H146" s="79">
        <f t="shared" si="30"/>
        <v>0</v>
      </c>
    </row>
    <row r="147" spans="2:8" s="74" customFormat="1" x14ac:dyDescent="0.25">
      <c r="C147" s="68" t="s">
        <v>186</v>
      </c>
      <c r="D147" s="68"/>
      <c r="E147" s="121"/>
      <c r="F147" s="121"/>
      <c r="G147" s="121"/>
      <c r="H147" s="79">
        <f t="shared" si="30"/>
        <v>0</v>
      </c>
    </row>
    <row r="148" spans="2:8" s="74" customFormat="1" x14ac:dyDescent="0.25">
      <c r="C148" s="73" t="s">
        <v>189</v>
      </c>
      <c r="D148" s="73"/>
      <c r="E148" s="85">
        <f t="shared" ref="E148:F148" si="31">SUM(E141:E147)</f>
        <v>0</v>
      </c>
      <c r="F148" s="85">
        <f t="shared" si="31"/>
        <v>0</v>
      </c>
      <c r="G148" s="85">
        <f t="shared" ref="G148" si="32">SUM(G141:G147)</f>
        <v>0</v>
      </c>
      <c r="H148" s="79">
        <f t="shared" si="30"/>
        <v>0</v>
      </c>
    </row>
    <row r="149" spans="2:8" s="74" customFormat="1" x14ac:dyDescent="0.25">
      <c r="C149" s="70"/>
      <c r="D149" s="70"/>
      <c r="E149" s="72"/>
      <c r="F149" s="72"/>
      <c r="G149" s="72"/>
      <c r="H149" s="70"/>
    </row>
    <row r="150" spans="2:8" s="74" customFormat="1" x14ac:dyDescent="0.25">
      <c r="B150" s="263" t="s">
        <v>199</v>
      </c>
      <c r="C150" s="264"/>
      <c r="D150" s="264"/>
      <c r="E150" s="264"/>
      <c r="F150" s="264"/>
      <c r="G150" s="264"/>
      <c r="H150" s="265"/>
    </row>
    <row r="151" spans="2:8" s="74" customFormat="1" x14ac:dyDescent="0.25">
      <c r="B151" s="70"/>
      <c r="C151" s="263" t="s">
        <v>139</v>
      </c>
      <c r="D151" s="264"/>
      <c r="E151" s="264"/>
      <c r="F151" s="264"/>
      <c r="G151" s="264"/>
      <c r="H151" s="265"/>
    </row>
    <row r="152" spans="2:8" s="74" customFormat="1" ht="24" customHeight="1" thickBot="1" x14ac:dyDescent="0.3">
      <c r="B152" s="70"/>
      <c r="C152" s="82" t="s">
        <v>187</v>
      </c>
      <c r="D152" s="82"/>
      <c r="E152" s="83">
        <f>'1) Budget Tables'!D150</f>
        <v>0</v>
      </c>
      <c r="F152" s="83">
        <f>'1) Budget Tables'!E150</f>
        <v>0</v>
      </c>
      <c r="G152" s="83">
        <f>'1) Budget Tables'!F150</f>
        <v>0</v>
      </c>
      <c r="H152" s="84">
        <f>SUM(E152:G152)</f>
        <v>0</v>
      </c>
    </row>
    <row r="153" spans="2:8" s="74" customFormat="1" ht="24.75" customHeight="1" x14ac:dyDescent="0.25">
      <c r="B153" s="70"/>
      <c r="C153" s="80" t="s">
        <v>10</v>
      </c>
      <c r="D153" s="80"/>
      <c r="E153" s="119"/>
      <c r="F153" s="120"/>
      <c r="G153" s="120"/>
      <c r="H153" s="81">
        <f t="shared" ref="H153:H160" si="33">SUM(E153:G153)</f>
        <v>0</v>
      </c>
    </row>
    <row r="154" spans="2:8" s="74" customFormat="1" ht="15.75" customHeight="1" x14ac:dyDescent="0.25">
      <c r="B154" s="70"/>
      <c r="C154" s="68" t="s">
        <v>11</v>
      </c>
      <c r="D154" s="68"/>
      <c r="E154" s="121"/>
      <c r="F154" s="26"/>
      <c r="G154" s="26"/>
      <c r="H154" s="79">
        <f t="shared" si="33"/>
        <v>0</v>
      </c>
    </row>
    <row r="155" spans="2:8" s="74" customFormat="1" ht="15.75" customHeight="1" x14ac:dyDescent="0.25">
      <c r="B155" s="70"/>
      <c r="C155" s="68" t="s">
        <v>12</v>
      </c>
      <c r="D155" s="68"/>
      <c r="E155" s="121"/>
      <c r="F155" s="121"/>
      <c r="G155" s="121"/>
      <c r="H155" s="79">
        <f t="shared" si="33"/>
        <v>0</v>
      </c>
    </row>
    <row r="156" spans="2:8" s="74" customFormat="1" ht="15.75" customHeight="1" x14ac:dyDescent="0.25">
      <c r="B156" s="70"/>
      <c r="C156" s="69" t="s">
        <v>13</v>
      </c>
      <c r="D156" s="69"/>
      <c r="E156" s="121"/>
      <c r="F156" s="121"/>
      <c r="G156" s="121"/>
      <c r="H156" s="79">
        <f t="shared" si="33"/>
        <v>0</v>
      </c>
    </row>
    <row r="157" spans="2:8" s="74" customFormat="1" ht="15.75" customHeight="1" x14ac:dyDescent="0.25">
      <c r="B157" s="70"/>
      <c r="C157" s="68" t="s">
        <v>18</v>
      </c>
      <c r="D157" s="68"/>
      <c r="E157" s="121"/>
      <c r="F157" s="121"/>
      <c r="G157" s="121"/>
      <c r="H157" s="79">
        <f t="shared" si="33"/>
        <v>0</v>
      </c>
    </row>
    <row r="158" spans="2:8" s="74" customFormat="1" ht="15.75" customHeight="1" x14ac:dyDescent="0.25">
      <c r="B158" s="70"/>
      <c r="C158" s="68" t="s">
        <v>14</v>
      </c>
      <c r="D158" s="68"/>
      <c r="E158" s="121"/>
      <c r="F158" s="121"/>
      <c r="G158" s="121"/>
      <c r="H158" s="79">
        <f t="shared" si="33"/>
        <v>0</v>
      </c>
    </row>
    <row r="159" spans="2:8" s="74" customFormat="1" ht="15.75" customHeight="1" x14ac:dyDescent="0.25">
      <c r="B159" s="70"/>
      <c r="C159" s="68" t="s">
        <v>186</v>
      </c>
      <c r="D159" s="68"/>
      <c r="E159" s="121"/>
      <c r="F159" s="121"/>
      <c r="G159" s="121"/>
      <c r="H159" s="79">
        <f t="shared" si="33"/>
        <v>0</v>
      </c>
    </row>
    <row r="160" spans="2:8" s="74" customFormat="1" ht="15.75" customHeight="1" x14ac:dyDescent="0.25">
      <c r="B160" s="70"/>
      <c r="C160" s="73" t="s">
        <v>189</v>
      </c>
      <c r="D160" s="73"/>
      <c r="E160" s="85">
        <f>SUM(E153:E159)</f>
        <v>0</v>
      </c>
      <c r="F160" s="85">
        <f>SUM(F153:F159)</f>
        <v>0</v>
      </c>
      <c r="G160" s="85">
        <f t="shared" ref="G160" si="34">SUM(G153:G159)</f>
        <v>0</v>
      </c>
      <c r="H160" s="79">
        <f t="shared" si="33"/>
        <v>0</v>
      </c>
    </row>
    <row r="161" spans="3:8" s="72" customFormat="1" ht="15.75" customHeight="1" x14ac:dyDescent="0.25">
      <c r="C161" s="86"/>
      <c r="D161" s="89"/>
      <c r="E161" s="87"/>
      <c r="F161" s="87"/>
      <c r="G161" s="87"/>
      <c r="H161" s="88"/>
    </row>
    <row r="162" spans="3:8" s="74" customFormat="1" ht="15.75" customHeight="1" x14ac:dyDescent="0.25">
      <c r="C162" s="263" t="s">
        <v>148</v>
      </c>
      <c r="D162" s="264"/>
      <c r="E162" s="264"/>
      <c r="F162" s="264"/>
      <c r="G162" s="264"/>
      <c r="H162" s="265"/>
    </row>
    <row r="163" spans="3:8" s="74" customFormat="1" ht="21" customHeight="1" thickBot="1" x14ac:dyDescent="0.3">
      <c r="C163" s="82" t="s">
        <v>187</v>
      </c>
      <c r="D163" s="82"/>
      <c r="E163" s="83">
        <f>'1) Budget Tables'!D160</f>
        <v>0</v>
      </c>
      <c r="F163" s="83">
        <f>'1) Budget Tables'!E160</f>
        <v>0</v>
      </c>
      <c r="G163" s="83">
        <f>'1) Budget Tables'!F160</f>
        <v>0</v>
      </c>
      <c r="H163" s="84">
        <f t="shared" ref="H163:H171" si="35">SUM(E163:G163)</f>
        <v>0</v>
      </c>
    </row>
    <row r="164" spans="3:8" s="74" customFormat="1" ht="15.75" customHeight="1" x14ac:dyDescent="0.25">
      <c r="C164" s="80" t="s">
        <v>10</v>
      </c>
      <c r="D164" s="80"/>
      <c r="E164" s="119"/>
      <c r="F164" s="120"/>
      <c r="G164" s="120"/>
      <c r="H164" s="81">
        <f t="shared" si="35"/>
        <v>0</v>
      </c>
    </row>
    <row r="165" spans="3:8" s="74" customFormat="1" ht="15.75" customHeight="1" x14ac:dyDescent="0.25">
      <c r="C165" s="68" t="s">
        <v>11</v>
      </c>
      <c r="D165" s="68"/>
      <c r="E165" s="121"/>
      <c r="F165" s="26"/>
      <c r="G165" s="26"/>
      <c r="H165" s="79">
        <f t="shared" si="35"/>
        <v>0</v>
      </c>
    </row>
    <row r="166" spans="3:8" s="74" customFormat="1" ht="15.75" customHeight="1" x14ac:dyDescent="0.25">
      <c r="C166" s="68" t="s">
        <v>12</v>
      </c>
      <c r="D166" s="68"/>
      <c r="E166" s="121"/>
      <c r="F166" s="121"/>
      <c r="G166" s="121"/>
      <c r="H166" s="79">
        <f t="shared" si="35"/>
        <v>0</v>
      </c>
    </row>
    <row r="167" spans="3:8" s="74" customFormat="1" ht="15.75" customHeight="1" x14ac:dyDescent="0.25">
      <c r="C167" s="69" t="s">
        <v>13</v>
      </c>
      <c r="D167" s="69"/>
      <c r="E167" s="121"/>
      <c r="F167" s="121"/>
      <c r="G167" s="121"/>
      <c r="H167" s="79">
        <f t="shared" si="35"/>
        <v>0</v>
      </c>
    </row>
    <row r="168" spans="3:8" s="74" customFormat="1" ht="15.75" customHeight="1" x14ac:dyDescent="0.25">
      <c r="C168" s="68" t="s">
        <v>18</v>
      </c>
      <c r="D168" s="68"/>
      <c r="E168" s="121"/>
      <c r="F168" s="121"/>
      <c r="G168" s="121"/>
      <c r="H168" s="79">
        <f t="shared" si="35"/>
        <v>0</v>
      </c>
    </row>
    <row r="169" spans="3:8" s="74" customFormat="1" ht="15.75" customHeight="1" x14ac:dyDescent="0.25">
      <c r="C169" s="68" t="s">
        <v>14</v>
      </c>
      <c r="D169" s="68"/>
      <c r="E169" s="121"/>
      <c r="F169" s="121"/>
      <c r="G169" s="121"/>
      <c r="H169" s="79">
        <f t="shared" si="35"/>
        <v>0</v>
      </c>
    </row>
    <row r="170" spans="3:8" s="74" customFormat="1" ht="15.75" customHeight="1" x14ac:dyDescent="0.25">
      <c r="C170" s="68" t="s">
        <v>186</v>
      </c>
      <c r="D170" s="68"/>
      <c r="E170" s="121"/>
      <c r="F170" s="121"/>
      <c r="G170" s="121"/>
      <c r="H170" s="79">
        <f t="shared" si="35"/>
        <v>0</v>
      </c>
    </row>
    <row r="171" spans="3:8" s="74" customFormat="1" ht="15.75" customHeight="1" x14ac:dyDescent="0.25">
      <c r="C171" s="73" t="s">
        <v>189</v>
      </c>
      <c r="D171" s="73"/>
      <c r="E171" s="85">
        <f t="shared" ref="E171:F171" si="36">SUM(E164:E170)</f>
        <v>0</v>
      </c>
      <c r="F171" s="85">
        <f t="shared" si="36"/>
        <v>0</v>
      </c>
      <c r="G171" s="85">
        <f t="shared" ref="G171" si="37">SUM(G164:G170)</f>
        <v>0</v>
      </c>
      <c r="H171" s="79">
        <f t="shared" si="35"/>
        <v>0</v>
      </c>
    </row>
    <row r="172" spans="3:8" s="72" customFormat="1" ht="15.75" customHeight="1" x14ac:dyDescent="0.25">
      <c r="C172" s="86"/>
      <c r="D172" s="89"/>
      <c r="E172" s="87"/>
      <c r="F172" s="87"/>
      <c r="G172" s="87"/>
      <c r="H172" s="88"/>
    </row>
    <row r="173" spans="3:8" s="74" customFormat="1" ht="15.75" customHeight="1" x14ac:dyDescent="0.25">
      <c r="C173" s="263" t="s">
        <v>157</v>
      </c>
      <c r="D173" s="264"/>
      <c r="E173" s="264"/>
      <c r="F173" s="264"/>
      <c r="G173" s="264"/>
      <c r="H173" s="265"/>
    </row>
    <row r="174" spans="3:8" s="74" customFormat="1" ht="19.5" customHeight="1" thickBot="1" x14ac:dyDescent="0.3">
      <c r="C174" s="82" t="s">
        <v>187</v>
      </c>
      <c r="D174" s="82"/>
      <c r="E174" s="83">
        <f>'1) Budget Tables'!D170</f>
        <v>0</v>
      </c>
      <c r="F174" s="83">
        <f>'1) Budget Tables'!E170</f>
        <v>0</v>
      </c>
      <c r="G174" s="83">
        <f>'1) Budget Tables'!F170</f>
        <v>0</v>
      </c>
      <c r="H174" s="84">
        <f t="shared" ref="H174:H182" si="38">SUM(E174:G174)</f>
        <v>0</v>
      </c>
    </row>
    <row r="175" spans="3:8" s="74" customFormat="1" ht="15.75" customHeight="1" x14ac:dyDescent="0.25">
      <c r="C175" s="80" t="s">
        <v>10</v>
      </c>
      <c r="D175" s="80"/>
      <c r="E175" s="119"/>
      <c r="F175" s="120"/>
      <c r="G175" s="120"/>
      <c r="H175" s="81">
        <f t="shared" si="38"/>
        <v>0</v>
      </c>
    </row>
    <row r="176" spans="3:8" s="74" customFormat="1" ht="15.75" customHeight="1" x14ac:dyDescent="0.25">
      <c r="C176" s="68" t="s">
        <v>11</v>
      </c>
      <c r="D176" s="68"/>
      <c r="E176" s="121"/>
      <c r="F176" s="26"/>
      <c r="G176" s="26"/>
      <c r="H176" s="79">
        <f t="shared" si="38"/>
        <v>0</v>
      </c>
    </row>
    <row r="177" spans="3:8" s="74" customFormat="1" ht="15.75" customHeight="1" x14ac:dyDescent="0.25">
      <c r="C177" s="68" t="s">
        <v>12</v>
      </c>
      <c r="D177" s="68"/>
      <c r="E177" s="121"/>
      <c r="F177" s="121"/>
      <c r="G177" s="121"/>
      <c r="H177" s="79">
        <f t="shared" si="38"/>
        <v>0</v>
      </c>
    </row>
    <row r="178" spans="3:8" s="74" customFormat="1" ht="15.75" customHeight="1" x14ac:dyDescent="0.25">
      <c r="C178" s="69" t="s">
        <v>13</v>
      </c>
      <c r="D178" s="69"/>
      <c r="E178" s="121"/>
      <c r="F178" s="121"/>
      <c r="G178" s="121"/>
      <c r="H178" s="79">
        <f t="shared" si="38"/>
        <v>0</v>
      </c>
    </row>
    <row r="179" spans="3:8" s="74" customFormat="1" ht="15.75" customHeight="1" x14ac:dyDescent="0.25">
      <c r="C179" s="68" t="s">
        <v>18</v>
      </c>
      <c r="D179" s="68"/>
      <c r="E179" s="121"/>
      <c r="F179" s="121"/>
      <c r="G179" s="121"/>
      <c r="H179" s="79">
        <f t="shared" si="38"/>
        <v>0</v>
      </c>
    </row>
    <row r="180" spans="3:8" s="74" customFormat="1" ht="15.75" customHeight="1" x14ac:dyDescent="0.25">
      <c r="C180" s="68" t="s">
        <v>14</v>
      </c>
      <c r="D180" s="68"/>
      <c r="E180" s="121"/>
      <c r="F180" s="121"/>
      <c r="G180" s="121"/>
      <c r="H180" s="79">
        <f t="shared" si="38"/>
        <v>0</v>
      </c>
    </row>
    <row r="181" spans="3:8" s="74" customFormat="1" ht="15.75" customHeight="1" x14ac:dyDescent="0.25">
      <c r="C181" s="68" t="s">
        <v>186</v>
      </c>
      <c r="D181" s="68"/>
      <c r="E181" s="121"/>
      <c r="F181" s="121"/>
      <c r="G181" s="121"/>
      <c r="H181" s="79">
        <f t="shared" si="38"/>
        <v>0</v>
      </c>
    </row>
    <row r="182" spans="3:8" s="74" customFormat="1" ht="15.75" customHeight="1" x14ac:dyDescent="0.25">
      <c r="C182" s="73" t="s">
        <v>189</v>
      </c>
      <c r="D182" s="73"/>
      <c r="E182" s="85">
        <f t="shared" ref="E182:F182" si="39">SUM(E175:E181)</f>
        <v>0</v>
      </c>
      <c r="F182" s="85">
        <f t="shared" si="39"/>
        <v>0</v>
      </c>
      <c r="G182" s="85">
        <f t="shared" ref="G182" si="40">SUM(G175:G181)</f>
        <v>0</v>
      </c>
      <c r="H182" s="79">
        <f t="shared" si="38"/>
        <v>0</v>
      </c>
    </row>
    <row r="183" spans="3:8" s="72" customFormat="1" ht="15.75" customHeight="1" x14ac:dyDescent="0.25">
      <c r="C183" s="86"/>
      <c r="D183" s="89"/>
      <c r="E183" s="87"/>
      <c r="F183" s="87"/>
      <c r="G183" s="87"/>
      <c r="H183" s="88"/>
    </row>
    <row r="184" spans="3:8" s="74" customFormat="1" ht="15.75" customHeight="1" x14ac:dyDescent="0.25">
      <c r="C184" s="263" t="s">
        <v>166</v>
      </c>
      <c r="D184" s="264"/>
      <c r="E184" s="264"/>
      <c r="F184" s="264"/>
      <c r="G184" s="264"/>
      <c r="H184" s="265"/>
    </row>
    <row r="185" spans="3:8" s="74" customFormat="1" ht="22.5" customHeight="1" thickBot="1" x14ac:dyDescent="0.3">
      <c r="C185" s="82" t="s">
        <v>187</v>
      </c>
      <c r="D185" s="82"/>
      <c r="E185" s="83">
        <f>'1) Budget Tables'!D180</f>
        <v>0</v>
      </c>
      <c r="F185" s="83">
        <f>'1) Budget Tables'!E180</f>
        <v>0</v>
      </c>
      <c r="G185" s="83">
        <f>'1) Budget Tables'!F180</f>
        <v>0</v>
      </c>
      <c r="H185" s="84">
        <f t="shared" ref="H185:H193" si="41">SUM(E185:G185)</f>
        <v>0</v>
      </c>
    </row>
    <row r="186" spans="3:8" s="74" customFormat="1" ht="15.75" customHeight="1" x14ac:dyDescent="0.25">
      <c r="C186" s="80" t="s">
        <v>10</v>
      </c>
      <c r="D186" s="80"/>
      <c r="E186" s="119"/>
      <c r="F186" s="120"/>
      <c r="G186" s="120"/>
      <c r="H186" s="81">
        <f t="shared" si="41"/>
        <v>0</v>
      </c>
    </row>
    <row r="187" spans="3:8" s="74" customFormat="1" ht="15.75" customHeight="1" x14ac:dyDescent="0.25">
      <c r="C187" s="68" t="s">
        <v>11</v>
      </c>
      <c r="D187" s="68"/>
      <c r="E187" s="121"/>
      <c r="F187" s="26"/>
      <c r="G187" s="26"/>
      <c r="H187" s="79">
        <f t="shared" si="41"/>
        <v>0</v>
      </c>
    </row>
    <row r="188" spans="3:8" s="74" customFormat="1" ht="15.75" customHeight="1" x14ac:dyDescent="0.25">
      <c r="C188" s="68" t="s">
        <v>12</v>
      </c>
      <c r="D188" s="68"/>
      <c r="E188" s="121"/>
      <c r="F188" s="121"/>
      <c r="G188" s="121"/>
      <c r="H188" s="79">
        <f t="shared" si="41"/>
        <v>0</v>
      </c>
    </row>
    <row r="189" spans="3:8" s="74" customFormat="1" ht="15.75" customHeight="1" x14ac:dyDescent="0.25">
      <c r="C189" s="69" t="s">
        <v>13</v>
      </c>
      <c r="D189" s="69"/>
      <c r="E189" s="121"/>
      <c r="F189" s="121"/>
      <c r="G189" s="121"/>
      <c r="H189" s="79">
        <f t="shared" si="41"/>
        <v>0</v>
      </c>
    </row>
    <row r="190" spans="3:8" s="74" customFormat="1" ht="15.75" customHeight="1" x14ac:dyDescent="0.25">
      <c r="C190" s="68" t="s">
        <v>18</v>
      </c>
      <c r="D190" s="68"/>
      <c r="E190" s="121"/>
      <c r="F190" s="121"/>
      <c r="G190" s="121"/>
      <c r="H190" s="79">
        <f t="shared" si="41"/>
        <v>0</v>
      </c>
    </row>
    <row r="191" spans="3:8" s="74" customFormat="1" ht="15.75" customHeight="1" x14ac:dyDescent="0.25">
      <c r="C191" s="68" t="s">
        <v>14</v>
      </c>
      <c r="D191" s="68"/>
      <c r="E191" s="121"/>
      <c r="F191" s="121"/>
      <c r="G191" s="121"/>
      <c r="H191" s="79">
        <f t="shared" si="41"/>
        <v>0</v>
      </c>
    </row>
    <row r="192" spans="3:8" s="74" customFormat="1" ht="15.75" customHeight="1" x14ac:dyDescent="0.25">
      <c r="C192" s="68" t="s">
        <v>186</v>
      </c>
      <c r="D192" s="68"/>
      <c r="E192" s="121"/>
      <c r="F192" s="121"/>
      <c r="G192" s="121"/>
      <c r="H192" s="79">
        <f t="shared" si="41"/>
        <v>0</v>
      </c>
    </row>
    <row r="193" spans="3:12" s="74" customFormat="1" ht="15.75" customHeight="1" x14ac:dyDescent="0.25">
      <c r="C193" s="73" t="s">
        <v>189</v>
      </c>
      <c r="D193" s="73"/>
      <c r="E193" s="85">
        <f t="shared" ref="E193:F193" si="42">SUM(E186:E192)</f>
        <v>0</v>
      </c>
      <c r="F193" s="85">
        <f t="shared" si="42"/>
        <v>0</v>
      </c>
      <c r="G193" s="85">
        <f t="shared" ref="G193" si="43">SUM(G186:G192)</f>
        <v>0</v>
      </c>
      <c r="H193" s="79">
        <f t="shared" si="41"/>
        <v>0</v>
      </c>
    </row>
    <row r="194" spans="3:12" s="74" customFormat="1" ht="15.75" customHeight="1" x14ac:dyDescent="0.25">
      <c r="C194" s="70"/>
      <c r="D194" s="70"/>
      <c r="E194" s="72"/>
      <c r="F194" s="72"/>
      <c r="G194" s="72"/>
      <c r="H194" s="70"/>
    </row>
    <row r="195" spans="3:12" s="74" customFormat="1" ht="15.75" customHeight="1" x14ac:dyDescent="0.25">
      <c r="C195" s="263" t="s">
        <v>556</v>
      </c>
      <c r="D195" s="264"/>
      <c r="E195" s="264"/>
      <c r="F195" s="264"/>
      <c r="G195" s="264"/>
      <c r="H195" s="265"/>
    </row>
    <row r="196" spans="3:12" s="74" customFormat="1" ht="19.5" customHeight="1" thickBot="1" x14ac:dyDescent="0.3">
      <c r="C196" s="82" t="s">
        <v>557</v>
      </c>
      <c r="D196" s="83">
        <v>321114.26698535512</v>
      </c>
      <c r="E196" s="83">
        <f>'1) Budget Tables'!D187</f>
        <v>328953.99877813651</v>
      </c>
      <c r="F196" s="83">
        <f>'1) Budget Tables'!E187</f>
        <v>0</v>
      </c>
      <c r="G196" s="83">
        <f>'1) Budget Tables'!F187</f>
        <v>0</v>
      </c>
      <c r="H196" s="84">
        <f t="shared" ref="H196:H204" si="44">SUM(E196:G196)</f>
        <v>328953.99877813651</v>
      </c>
      <c r="I196" s="83" t="s">
        <v>599</v>
      </c>
      <c r="L196" s="224"/>
    </row>
    <row r="197" spans="3:12" s="74" customFormat="1" ht="15.75" customHeight="1" x14ac:dyDescent="0.25">
      <c r="C197" s="80" t="s">
        <v>10</v>
      </c>
      <c r="D197" s="121">
        <v>140400</v>
      </c>
      <c r="E197" s="119">
        <v>156000</v>
      </c>
      <c r="F197" s="120"/>
      <c r="G197" s="120"/>
      <c r="H197" s="223"/>
      <c r="I197" s="230">
        <f t="shared" ref="I197:I204" si="45">(E197-D197)/D197</f>
        <v>0.1111111111111111</v>
      </c>
    </row>
    <row r="198" spans="3:12" s="74" customFormat="1" ht="15.75" customHeight="1" x14ac:dyDescent="0.25">
      <c r="C198" s="68" t="s">
        <v>11</v>
      </c>
      <c r="D198" s="121">
        <v>13410.000000000002</v>
      </c>
      <c r="E198" s="121">
        <v>12391.95</v>
      </c>
      <c r="F198" s="26"/>
      <c r="G198" s="26"/>
      <c r="H198" s="161"/>
      <c r="I198" s="230">
        <f t="shared" si="45"/>
        <v>-7.5917225950783068E-2</v>
      </c>
      <c r="J198" s="224"/>
      <c r="K198" s="224"/>
    </row>
    <row r="199" spans="3:12" s="74" customFormat="1" ht="15.75" customHeight="1" x14ac:dyDescent="0.25">
      <c r="C199" s="68" t="s">
        <v>12</v>
      </c>
      <c r="D199" s="121">
        <v>9800</v>
      </c>
      <c r="E199" s="121">
        <v>9120</v>
      </c>
      <c r="F199" s="121"/>
      <c r="G199" s="121"/>
      <c r="H199" s="161"/>
      <c r="I199" s="230">
        <f t="shared" si="45"/>
        <v>-6.9387755102040816E-2</v>
      </c>
    </row>
    <row r="200" spans="3:12" s="74" customFormat="1" ht="15.75" customHeight="1" x14ac:dyDescent="0.25">
      <c r="C200" s="69" t="s">
        <v>13</v>
      </c>
      <c r="D200" s="121">
        <v>22284.405596140114</v>
      </c>
      <c r="E200" s="121">
        <v>27978.7</v>
      </c>
      <c r="F200" s="121"/>
      <c r="G200" s="121"/>
      <c r="H200" s="161"/>
      <c r="I200" s="230">
        <f t="shared" si="45"/>
        <v>0.2555282158769448</v>
      </c>
      <c r="J200" s="224"/>
    </row>
    <row r="201" spans="3:12" s="74" customFormat="1" ht="15.75" customHeight="1" x14ac:dyDescent="0.25">
      <c r="C201" s="68" t="s">
        <v>18</v>
      </c>
      <c r="D201" s="121">
        <v>49744.162499999999</v>
      </c>
      <c r="E201" s="121">
        <v>27987.65</v>
      </c>
      <c r="F201" s="121"/>
      <c r="G201" s="121"/>
      <c r="H201" s="161"/>
      <c r="I201" s="230">
        <f t="shared" si="45"/>
        <v>-0.4373681534994181</v>
      </c>
      <c r="J201" s="224"/>
      <c r="K201" s="224"/>
    </row>
    <row r="202" spans="3:12" s="74" customFormat="1" ht="15.75" customHeight="1" x14ac:dyDescent="0.25">
      <c r="C202" s="68" t="s">
        <v>14</v>
      </c>
      <c r="D202" s="121">
        <v>51737.849444607506</v>
      </c>
      <c r="E202" s="121">
        <v>61737.85</v>
      </c>
      <c r="F202" s="121"/>
      <c r="G202" s="121"/>
      <c r="H202" s="161"/>
      <c r="I202" s="230">
        <f t="shared" si="45"/>
        <v>0.19328210705972368</v>
      </c>
      <c r="J202" s="224"/>
      <c r="K202" s="224"/>
      <c r="L202" s="224"/>
    </row>
    <row r="203" spans="3:12" s="74" customFormat="1" ht="15.75" customHeight="1" x14ac:dyDescent="0.25">
      <c r="C203" s="68" t="s">
        <v>186</v>
      </c>
      <c r="D203" s="121">
        <v>33737.849444607506</v>
      </c>
      <c r="E203" s="121">
        <v>33737.85</v>
      </c>
      <c r="F203" s="121"/>
      <c r="G203" s="121"/>
      <c r="H203" s="161"/>
      <c r="I203" s="230">
        <f t="shared" si="45"/>
        <v>1.6462000456841723E-8</v>
      </c>
    </row>
    <row r="204" spans="3:12" s="74" customFormat="1" ht="15.75" customHeight="1" x14ac:dyDescent="0.25">
      <c r="C204" s="73" t="s">
        <v>189</v>
      </c>
      <c r="D204" s="73">
        <v>321114.26698535512</v>
      </c>
      <c r="E204" s="73">
        <f>SUM(E197:E203)</f>
        <v>328954</v>
      </c>
      <c r="F204" s="85">
        <f t="shared" ref="F204:G204" si="46">SUM(F197:F203)</f>
        <v>0</v>
      </c>
      <c r="G204" s="85">
        <f t="shared" si="46"/>
        <v>0</v>
      </c>
      <c r="H204" s="161">
        <f t="shared" si="44"/>
        <v>328954</v>
      </c>
      <c r="I204" s="231">
        <f t="shared" si="45"/>
        <v>2.4414153529349173E-2</v>
      </c>
      <c r="J204" s="224"/>
    </row>
    <row r="205" spans="3:12" s="74" customFormat="1" ht="15.75" customHeight="1" thickBot="1" x14ac:dyDescent="0.3">
      <c r="C205" s="70"/>
      <c r="D205" s="70"/>
      <c r="E205" s="72"/>
      <c r="F205" s="72"/>
      <c r="G205" s="72"/>
      <c r="H205" s="70"/>
    </row>
    <row r="206" spans="3:12" s="74" customFormat="1" ht="19.5" customHeight="1" thickBot="1" x14ac:dyDescent="0.3">
      <c r="C206" s="274" t="s">
        <v>19</v>
      </c>
      <c r="D206" s="275"/>
      <c r="E206" s="275"/>
      <c r="F206" s="275"/>
      <c r="G206" s="275"/>
      <c r="H206" s="276"/>
      <c r="K206" s="224"/>
    </row>
    <row r="207" spans="3:12" s="74" customFormat="1" ht="19.5" customHeight="1" x14ac:dyDescent="0.25">
      <c r="C207" s="95"/>
      <c r="D207" s="227"/>
      <c r="E207" s="78" t="s">
        <v>560</v>
      </c>
      <c r="F207" s="78" t="s">
        <v>550</v>
      </c>
      <c r="G207" s="78" t="s">
        <v>551</v>
      </c>
      <c r="H207" s="272" t="s">
        <v>19</v>
      </c>
    </row>
    <row r="208" spans="3:12" s="74" customFormat="1" ht="19.5" customHeight="1" thickBot="1" x14ac:dyDescent="0.3">
      <c r="C208" s="95"/>
      <c r="D208" s="227"/>
      <c r="E208" s="190" t="str">
        <f>'1) Budget Tables'!D13</f>
        <v>ACCORD</v>
      </c>
      <c r="F208" s="71"/>
      <c r="G208" s="71"/>
      <c r="H208" s="273"/>
      <c r="I208" s="83" t="s">
        <v>599</v>
      </c>
    </row>
    <row r="209" spans="3:14" s="74" customFormat="1" ht="19.5" customHeight="1" x14ac:dyDescent="0.25">
      <c r="C209" s="28" t="s">
        <v>10</v>
      </c>
      <c r="D209" s="121">
        <v>140400</v>
      </c>
      <c r="E209" s="96">
        <v>156000</v>
      </c>
      <c r="F209" s="96">
        <f t="shared" ref="F209:G215" si="47">SUM(F186,F175,F164,F153,F141,F130,F119,F108,F96,F85,F74,F63,F51,F40,F29,F18)</f>
        <v>0</v>
      </c>
      <c r="G209" s="96">
        <f t="shared" si="47"/>
        <v>0</v>
      </c>
      <c r="H209" s="92">
        <f>SUM(E209:G209)</f>
        <v>156000</v>
      </c>
      <c r="I209" s="230">
        <f t="shared" ref="I209:I216" si="48">(E209-D209)/D209</f>
        <v>0.1111111111111111</v>
      </c>
    </row>
    <row r="210" spans="3:14" s="74" customFormat="1" ht="34.5" customHeight="1" x14ac:dyDescent="0.25">
      <c r="C210" s="28" t="s">
        <v>11</v>
      </c>
      <c r="D210" s="121">
        <v>20720</v>
      </c>
      <c r="E210" s="96">
        <v>12391.95</v>
      </c>
      <c r="F210" s="96">
        <f t="shared" si="47"/>
        <v>0</v>
      </c>
      <c r="G210" s="96">
        <f t="shared" si="47"/>
        <v>0</v>
      </c>
      <c r="H210" s="93">
        <f>SUM(E210:G210)</f>
        <v>12391.95</v>
      </c>
      <c r="I210" s="230">
        <f t="shared" si="48"/>
        <v>-0.40193291505791501</v>
      </c>
    </row>
    <row r="211" spans="3:14" s="74" customFormat="1" ht="48" customHeight="1" x14ac:dyDescent="0.25">
      <c r="C211" s="28" t="s">
        <v>12</v>
      </c>
      <c r="D211" s="121">
        <v>9800</v>
      </c>
      <c r="E211" s="96">
        <v>9120</v>
      </c>
      <c r="F211" s="96">
        <f t="shared" si="47"/>
        <v>0</v>
      </c>
      <c r="G211" s="96">
        <f t="shared" si="47"/>
        <v>0</v>
      </c>
      <c r="H211" s="93">
        <f t="shared" ref="H211:H215" si="49">SUM(E211:G211)</f>
        <v>9120</v>
      </c>
      <c r="I211" s="230">
        <f t="shared" si="48"/>
        <v>-6.9387755102040816E-2</v>
      </c>
    </row>
    <row r="212" spans="3:14" s="74" customFormat="1" ht="33" customHeight="1" x14ac:dyDescent="0.25">
      <c r="C212" s="44" t="s">
        <v>13</v>
      </c>
      <c r="D212" s="121">
        <v>129568.07682901682</v>
      </c>
      <c r="E212" s="96">
        <v>136499.28</v>
      </c>
      <c r="F212" s="96">
        <f t="shared" si="47"/>
        <v>0</v>
      </c>
      <c r="G212" s="96">
        <f t="shared" si="47"/>
        <v>0</v>
      </c>
      <c r="H212" s="93">
        <f t="shared" si="49"/>
        <v>136499.28</v>
      </c>
      <c r="I212" s="230">
        <f t="shared" si="48"/>
        <v>5.3494682800068645E-2</v>
      </c>
      <c r="J212" s="224"/>
    </row>
    <row r="213" spans="3:14" s="74" customFormat="1" ht="21" customHeight="1" x14ac:dyDescent="0.25">
      <c r="C213" s="181" t="s">
        <v>18</v>
      </c>
      <c r="D213" s="121">
        <v>97499.662500000006</v>
      </c>
      <c r="E213" s="176">
        <v>43630.44</v>
      </c>
      <c r="F213" s="96">
        <f t="shared" si="47"/>
        <v>0</v>
      </c>
      <c r="G213" s="96">
        <f t="shared" si="47"/>
        <v>0</v>
      </c>
      <c r="H213" s="93">
        <f t="shared" si="49"/>
        <v>43630.44</v>
      </c>
      <c r="I213" s="230">
        <f t="shared" si="48"/>
        <v>-0.55250675867724153</v>
      </c>
      <c r="J213" s="226"/>
      <c r="K213" s="226"/>
      <c r="L213" s="32"/>
      <c r="M213" s="32"/>
      <c r="N213" s="31"/>
    </row>
    <row r="214" spans="3:14" s="74" customFormat="1" ht="39.75" customHeight="1" x14ac:dyDescent="0.25">
      <c r="C214" s="28" t="s">
        <v>14</v>
      </c>
      <c r="D214" s="121">
        <v>317254.6688966623</v>
      </c>
      <c r="E214" s="182">
        <v>357600.74</v>
      </c>
      <c r="F214" s="178">
        <f t="shared" si="47"/>
        <v>0</v>
      </c>
      <c r="G214" s="96">
        <f t="shared" si="47"/>
        <v>0</v>
      </c>
      <c r="H214" s="93">
        <f t="shared" si="49"/>
        <v>357600.74</v>
      </c>
      <c r="I214" s="230">
        <f t="shared" si="48"/>
        <v>0.12717250543121053</v>
      </c>
      <c r="J214" s="226"/>
      <c r="K214" s="226"/>
      <c r="L214" s="32"/>
      <c r="M214" s="32"/>
      <c r="N214" s="31"/>
    </row>
    <row r="215" spans="3:14" s="74" customFormat="1" ht="23.25" customHeight="1" thickBot="1" x14ac:dyDescent="0.3">
      <c r="C215" s="28" t="s">
        <v>186</v>
      </c>
      <c r="D215" s="121">
        <v>33737.849444607506</v>
      </c>
      <c r="E215" s="182">
        <v>33737.849444607506</v>
      </c>
      <c r="F215" s="179">
        <f t="shared" si="47"/>
        <v>0</v>
      </c>
      <c r="G215" s="99">
        <f t="shared" si="47"/>
        <v>0</v>
      </c>
      <c r="H215" s="94">
        <f t="shared" si="49"/>
        <v>33737.849444607506</v>
      </c>
      <c r="I215" s="230">
        <f t="shared" si="48"/>
        <v>0</v>
      </c>
      <c r="J215" s="226"/>
      <c r="K215" s="226"/>
      <c r="L215" s="32"/>
      <c r="M215" s="32"/>
      <c r="N215" s="31"/>
    </row>
    <row r="216" spans="3:14" s="74" customFormat="1" ht="22.5" customHeight="1" thickBot="1" x14ac:dyDescent="0.3">
      <c r="C216" s="188" t="s">
        <v>564</v>
      </c>
      <c r="D216" s="121">
        <v>748980.25767028658</v>
      </c>
      <c r="E216" s="189">
        <f>SUM(E209:E215)</f>
        <v>748980.25944460742</v>
      </c>
      <c r="F216" s="180">
        <f t="shared" ref="F216" si="50">SUM(F209:F215)</f>
        <v>0</v>
      </c>
      <c r="G216" s="97">
        <f t="shared" ref="G216" si="51">SUM(G209:G215)</f>
        <v>0</v>
      </c>
      <c r="H216" s="98">
        <f>SUM(E216:G216)</f>
        <v>748980.25944460742</v>
      </c>
      <c r="I216" s="231">
        <f t="shared" si="48"/>
        <v>2.3689821278866698E-9</v>
      </c>
      <c r="J216" s="32"/>
      <c r="K216" s="32"/>
      <c r="L216" s="32"/>
      <c r="M216" s="32"/>
      <c r="N216" s="31"/>
    </row>
    <row r="217" spans="3:14" s="74" customFormat="1" ht="22.5" customHeight="1" x14ac:dyDescent="0.25">
      <c r="C217" s="188" t="s">
        <v>565</v>
      </c>
      <c r="D217" s="121">
        <v>52428.618036920067</v>
      </c>
      <c r="E217" s="189">
        <f>E216*0.07</f>
        <v>52428.618161122526</v>
      </c>
      <c r="F217" s="177"/>
      <c r="G217" s="177"/>
      <c r="H217" s="183"/>
      <c r="I217" s="231">
        <f t="shared" ref="I217:I218" si="52">(E217-D217)/D217</f>
        <v>2.3689821278866693E-9</v>
      </c>
      <c r="J217" s="32"/>
      <c r="K217" s="32"/>
      <c r="L217" s="32"/>
      <c r="M217" s="32"/>
      <c r="N217" s="31"/>
    </row>
    <row r="218" spans="3:14" s="74" customFormat="1" ht="22.5" customHeight="1" thickBot="1" x14ac:dyDescent="0.3">
      <c r="C218" s="184" t="s">
        <v>566</v>
      </c>
      <c r="D218" s="228">
        <v>801408.87570720667</v>
      </c>
      <c r="E218" s="185">
        <f>SUM(E216:E217)</f>
        <v>801408.87760572997</v>
      </c>
      <c r="F218" s="186"/>
      <c r="G218" s="186"/>
      <c r="H218" s="187"/>
      <c r="I218" s="231">
        <f t="shared" si="52"/>
        <v>2.3689821278866693E-9</v>
      </c>
      <c r="J218" s="32"/>
      <c r="K218" s="32"/>
      <c r="L218" s="32"/>
      <c r="M218" s="32"/>
      <c r="N218" s="31"/>
    </row>
    <row r="219" spans="3:14" s="74" customFormat="1" ht="15.75" customHeight="1" x14ac:dyDescent="0.25">
      <c r="C219" s="70"/>
      <c r="D219" s="70"/>
      <c r="E219" s="72"/>
      <c r="F219" s="72"/>
      <c r="G219" s="72"/>
      <c r="H219" s="70"/>
      <c r="I219" s="46"/>
      <c r="J219" s="46"/>
      <c r="K219" s="46"/>
      <c r="L219" s="46"/>
      <c r="M219" s="75"/>
      <c r="N219" s="72"/>
    </row>
    <row r="220" spans="3:14" s="74" customFormat="1" ht="15.75" customHeight="1" x14ac:dyDescent="0.25">
      <c r="C220" s="70"/>
      <c r="D220" s="70"/>
      <c r="E220" s="72"/>
      <c r="F220" s="72"/>
      <c r="G220" s="72"/>
      <c r="H220" s="70"/>
      <c r="I220" s="46"/>
      <c r="J220" s="46"/>
      <c r="K220" s="46"/>
      <c r="L220" s="46"/>
      <c r="M220" s="75"/>
      <c r="N220" s="72"/>
    </row>
    <row r="221" spans="3:14" ht="15.75" customHeight="1" x14ac:dyDescent="0.25">
      <c r="M221" s="76"/>
    </row>
    <row r="222" spans="3:14" ht="15.75" customHeight="1" x14ac:dyDescent="0.25">
      <c r="I222" s="56"/>
      <c r="J222" s="56"/>
      <c r="M222" s="76"/>
    </row>
    <row r="223" spans="3:14" ht="15.75" customHeight="1" x14ac:dyDescent="0.25">
      <c r="I223" s="56"/>
      <c r="J223" s="56"/>
      <c r="M223" s="74"/>
    </row>
    <row r="224" spans="3:14" ht="40.5" customHeight="1" x14ac:dyDescent="0.25">
      <c r="I224" s="56"/>
      <c r="J224" s="56"/>
      <c r="M224" s="77"/>
    </row>
    <row r="225" spans="3:15" ht="24.75" customHeight="1" x14ac:dyDescent="0.25">
      <c r="I225" s="56"/>
      <c r="J225" s="56"/>
      <c r="M225" s="77"/>
    </row>
    <row r="226" spans="3:15" ht="41.25" customHeight="1" x14ac:dyDescent="0.25">
      <c r="I226" s="19"/>
      <c r="J226" s="56"/>
      <c r="M226" s="77"/>
    </row>
    <row r="227" spans="3:15" ht="51.75" customHeight="1" x14ac:dyDescent="0.25">
      <c r="I227" s="19"/>
      <c r="J227" s="56"/>
      <c r="M227" s="77"/>
      <c r="O227" s="70"/>
    </row>
    <row r="228" spans="3:15" ht="42" customHeight="1" x14ac:dyDescent="0.25">
      <c r="I228" s="56"/>
      <c r="J228" s="56"/>
      <c r="M228" s="77"/>
      <c r="O228" s="70"/>
    </row>
    <row r="229" spans="3:15" s="72" customFormat="1" ht="42" customHeight="1" x14ac:dyDescent="0.25">
      <c r="C229" s="70"/>
      <c r="D229" s="70"/>
      <c r="H229" s="70"/>
      <c r="I229" s="74"/>
      <c r="J229" s="56"/>
      <c r="K229" s="70"/>
      <c r="L229" s="70"/>
      <c r="M229" s="77"/>
      <c r="N229" s="70"/>
    </row>
    <row r="230" spans="3:15" s="72" customFormat="1" ht="42" customHeight="1" x14ac:dyDescent="0.25">
      <c r="C230" s="70"/>
      <c r="D230" s="70"/>
      <c r="H230" s="70"/>
      <c r="I230" s="70"/>
      <c r="J230" s="56"/>
      <c r="K230" s="70"/>
      <c r="L230" s="70"/>
      <c r="M230" s="70"/>
      <c r="N230" s="70"/>
    </row>
    <row r="231" spans="3:15" s="72" customFormat="1" ht="63.75" customHeight="1" x14ac:dyDescent="0.25">
      <c r="C231" s="70"/>
      <c r="D231" s="70"/>
      <c r="H231" s="70"/>
      <c r="I231" s="70"/>
      <c r="J231" s="76"/>
      <c r="K231" s="74"/>
      <c r="L231" s="74"/>
      <c r="M231" s="70"/>
      <c r="N231" s="70"/>
    </row>
    <row r="232" spans="3:15" s="72" customFormat="1" ht="42" customHeight="1" x14ac:dyDescent="0.25">
      <c r="C232" s="70"/>
      <c r="D232" s="70"/>
      <c r="H232" s="70"/>
      <c r="I232" s="70"/>
      <c r="J232" s="70"/>
      <c r="K232" s="70"/>
      <c r="L232" s="70"/>
      <c r="M232" s="70"/>
      <c r="N232" s="76"/>
    </row>
    <row r="233" spans="3:15" ht="23.25" customHeight="1" x14ac:dyDescent="0.25">
      <c r="O233" s="70"/>
    </row>
    <row r="234" spans="3:15" ht="27.75" customHeight="1" x14ac:dyDescent="0.25">
      <c r="M234" s="74"/>
      <c r="O234" s="70"/>
    </row>
    <row r="235" spans="3:15" ht="55.5" customHeight="1" x14ac:dyDescent="0.25">
      <c r="O235" s="70"/>
    </row>
    <row r="236" spans="3:15" ht="57.75" customHeight="1" x14ac:dyDescent="0.25">
      <c r="N236" s="74"/>
      <c r="O236" s="70"/>
    </row>
    <row r="237" spans="3:15" ht="21.75" customHeight="1" x14ac:dyDescent="0.25">
      <c r="O237" s="70"/>
    </row>
    <row r="238" spans="3:15" ht="49.5" customHeight="1" x14ac:dyDescent="0.25">
      <c r="O238" s="70"/>
    </row>
    <row r="239" spans="3:15" ht="28.5" customHeight="1" x14ac:dyDescent="0.25">
      <c r="O239" s="70"/>
    </row>
    <row r="240" spans="3:15" ht="28.5" customHeight="1" x14ac:dyDescent="0.25">
      <c r="O240" s="70"/>
    </row>
    <row r="241" spans="3:15" ht="28.5" customHeight="1" x14ac:dyDescent="0.25">
      <c r="O241" s="70"/>
    </row>
    <row r="242" spans="3:15" ht="23.25" customHeight="1" x14ac:dyDescent="0.25">
      <c r="O242" s="76"/>
    </row>
    <row r="243" spans="3:15" ht="43.5" customHeight="1" x14ac:dyDescent="0.25">
      <c r="O243" s="76"/>
    </row>
    <row r="244" spans="3:15" ht="55.5" customHeight="1" x14ac:dyDescent="0.25">
      <c r="O244" s="70"/>
    </row>
    <row r="245" spans="3:15" ht="42.75" customHeight="1" x14ac:dyDescent="0.25">
      <c r="O245" s="76"/>
    </row>
    <row r="246" spans="3:15" ht="21.75" customHeight="1" x14ac:dyDescent="0.25">
      <c r="O246" s="76"/>
    </row>
    <row r="247" spans="3:15" ht="21.75" customHeight="1" x14ac:dyDescent="0.25">
      <c r="O247" s="76"/>
    </row>
    <row r="248" spans="3:15" s="74" customFormat="1" ht="23.25" customHeight="1" x14ac:dyDescent="0.25">
      <c r="C248" s="70"/>
      <c r="D248" s="70"/>
      <c r="E248" s="72"/>
      <c r="F248" s="72"/>
      <c r="G248" s="72"/>
      <c r="H248" s="70"/>
      <c r="I248" s="70"/>
      <c r="J248" s="70"/>
      <c r="K248" s="70"/>
      <c r="L248" s="70"/>
      <c r="M248" s="70"/>
      <c r="N248" s="70"/>
    </row>
    <row r="249" spans="3:15" ht="23.25" customHeight="1" x14ac:dyDescent="0.25"/>
    <row r="250" spans="3:15" ht="21.75" customHeight="1" x14ac:dyDescent="0.25"/>
    <row r="251" spans="3:15" ht="16.5" customHeight="1" x14ac:dyDescent="0.25"/>
    <row r="252" spans="3:15" ht="29.25" customHeight="1" x14ac:dyDescent="0.25"/>
    <row r="253" spans="3:15" ht="24.75" customHeight="1" x14ac:dyDescent="0.25"/>
    <row r="254" spans="3:15" ht="33" customHeight="1" x14ac:dyDescent="0.25"/>
    <row r="256" spans="3:15" ht="15" customHeight="1" x14ac:dyDescent="0.25"/>
    <row r="257" ht="25.5" customHeight="1" x14ac:dyDescent="0.25"/>
  </sheetData>
  <sheetProtection formatCells="0" formatColumns="0" formatRows="0"/>
  <mergeCells count="28">
    <mergeCell ref="C94:H94"/>
    <mergeCell ref="B105:H105"/>
    <mergeCell ref="C2:G2"/>
    <mergeCell ref="C11:G11"/>
    <mergeCell ref="B15:H15"/>
    <mergeCell ref="C16:H16"/>
    <mergeCell ref="B60:H60"/>
    <mergeCell ref="H13:H14"/>
    <mergeCell ref="C5:H5"/>
    <mergeCell ref="C27:H27"/>
    <mergeCell ref="C38:H38"/>
    <mergeCell ref="C49:H49"/>
    <mergeCell ref="C195:H195"/>
    <mergeCell ref="C6:K9"/>
    <mergeCell ref="H207:H208"/>
    <mergeCell ref="C173:H173"/>
    <mergeCell ref="C184:H184"/>
    <mergeCell ref="C162:H162"/>
    <mergeCell ref="C61:H61"/>
    <mergeCell ref="C106:H106"/>
    <mergeCell ref="C117:H117"/>
    <mergeCell ref="C128:H128"/>
    <mergeCell ref="C206:H206"/>
    <mergeCell ref="C139:H139"/>
    <mergeCell ref="B150:H150"/>
    <mergeCell ref="C151:H151"/>
    <mergeCell ref="C72:H72"/>
    <mergeCell ref="C83:H83"/>
  </mergeCells>
  <conditionalFormatting sqref="H25">
    <cfRule type="cellIs" dxfId="35" priority="34" operator="notEqual">
      <formula>$H$17</formula>
    </cfRule>
  </conditionalFormatting>
  <conditionalFormatting sqref="H36">
    <cfRule type="cellIs" dxfId="34" priority="33" operator="notEqual">
      <formula>$H$28</formula>
    </cfRule>
  </conditionalFormatting>
  <conditionalFormatting sqref="H47:H48">
    <cfRule type="cellIs" dxfId="33" priority="32" operator="notEqual">
      <formula>$H$39</formula>
    </cfRule>
  </conditionalFormatting>
  <conditionalFormatting sqref="H58">
    <cfRule type="cellIs" dxfId="32" priority="31" operator="notEqual">
      <formula>$H$50</formula>
    </cfRule>
  </conditionalFormatting>
  <conditionalFormatting sqref="H70">
    <cfRule type="cellIs" dxfId="31" priority="30" operator="notEqual">
      <formula>$H$62</formula>
    </cfRule>
  </conditionalFormatting>
  <conditionalFormatting sqref="H81">
    <cfRule type="cellIs" dxfId="30" priority="29" operator="notEqual">
      <formula>$H$73</formula>
    </cfRule>
  </conditionalFormatting>
  <conditionalFormatting sqref="H92">
    <cfRule type="cellIs" dxfId="29" priority="28" operator="notEqual">
      <formula>$H$84</formula>
    </cfRule>
  </conditionalFormatting>
  <conditionalFormatting sqref="H103">
    <cfRule type="cellIs" dxfId="28" priority="27" operator="notEqual">
      <formula>$H$95</formula>
    </cfRule>
  </conditionalFormatting>
  <conditionalFormatting sqref="H115">
    <cfRule type="cellIs" dxfId="27" priority="26" operator="notEqual">
      <formula>$H$107</formula>
    </cfRule>
  </conditionalFormatting>
  <conditionalFormatting sqref="H126">
    <cfRule type="cellIs" dxfId="26" priority="25" operator="notEqual">
      <formula>$H$118</formula>
    </cfRule>
  </conditionalFormatting>
  <conditionalFormatting sqref="H137">
    <cfRule type="cellIs" dxfId="25" priority="24" operator="notEqual">
      <formula>$H$129</formula>
    </cfRule>
  </conditionalFormatting>
  <conditionalFormatting sqref="H148">
    <cfRule type="cellIs" dxfId="24" priority="23" operator="notEqual">
      <formula>$H$140</formula>
    </cfRule>
  </conditionalFormatting>
  <conditionalFormatting sqref="H160">
    <cfRule type="cellIs" dxfId="23" priority="22" operator="notEqual">
      <formula>$H$152</formula>
    </cfRule>
  </conditionalFormatting>
  <conditionalFormatting sqref="H171">
    <cfRule type="cellIs" dxfId="22" priority="21" operator="notEqual">
      <formula>$H$163</formula>
    </cfRule>
  </conditionalFormatting>
  <conditionalFormatting sqref="H182">
    <cfRule type="cellIs" dxfId="21" priority="20" operator="notEqual">
      <formula>$H$163</formula>
    </cfRule>
  </conditionalFormatting>
  <conditionalFormatting sqref="H193">
    <cfRule type="cellIs" dxfId="20" priority="19" operator="notEqual">
      <formula>$H$185</formula>
    </cfRule>
  </conditionalFormatting>
  <conditionalFormatting sqref="H204">
    <cfRule type="cellIs" dxfId="19" priority="18" operator="notEqual">
      <formula>$H$196</formula>
    </cfRule>
  </conditionalFormatting>
  <conditionalFormatting sqref="E36">
    <cfRule type="cellIs" dxfId="18" priority="16" operator="notEqual">
      <formula>$E$28</formula>
    </cfRule>
  </conditionalFormatting>
  <conditionalFormatting sqref="E47">
    <cfRule type="cellIs" dxfId="17" priority="15" operator="notEqual">
      <formula>$E$39</formula>
    </cfRule>
  </conditionalFormatting>
  <conditionalFormatting sqref="E58">
    <cfRule type="cellIs" dxfId="16" priority="14" operator="notEqual">
      <formula>$E$50</formula>
    </cfRule>
  </conditionalFormatting>
  <conditionalFormatting sqref="E70">
    <cfRule type="cellIs" dxfId="15" priority="13" operator="notEqual">
      <formula>$E$62</formula>
    </cfRule>
  </conditionalFormatting>
  <conditionalFormatting sqref="E81">
    <cfRule type="cellIs" dxfId="14" priority="12" operator="notEqual">
      <formula>$E$73</formula>
    </cfRule>
  </conditionalFormatting>
  <conditionalFormatting sqref="E92">
    <cfRule type="cellIs" dxfId="13" priority="11" operator="notEqual">
      <formula>$E$84</formula>
    </cfRule>
  </conditionalFormatting>
  <conditionalFormatting sqref="E103">
    <cfRule type="cellIs" dxfId="12" priority="10" operator="notEqual">
      <formula>$E$95</formula>
    </cfRule>
  </conditionalFormatting>
  <conditionalFormatting sqref="E126">
    <cfRule type="cellIs" dxfId="11" priority="8" operator="notEqual">
      <formula>$E$118</formula>
    </cfRule>
  </conditionalFormatting>
  <conditionalFormatting sqref="E137">
    <cfRule type="cellIs" dxfId="10" priority="7" operator="notEqual">
      <formula>$E$129</formula>
    </cfRule>
  </conditionalFormatting>
  <conditionalFormatting sqref="E148">
    <cfRule type="cellIs" dxfId="9" priority="6" operator="notEqual">
      <formula>$E$140</formula>
    </cfRule>
  </conditionalFormatting>
  <conditionalFormatting sqref="E160">
    <cfRule type="cellIs" dxfId="8" priority="5" operator="notEqual">
      <formula>$E$152</formula>
    </cfRule>
  </conditionalFormatting>
  <conditionalFormatting sqref="E171">
    <cfRule type="cellIs" dxfId="7" priority="4" operator="notEqual">
      <formula>$E$163</formula>
    </cfRule>
  </conditionalFormatting>
  <conditionalFormatting sqref="E182">
    <cfRule type="cellIs" dxfId="6" priority="3" operator="notEqual">
      <formula>$E$174</formula>
    </cfRule>
  </conditionalFormatting>
  <conditionalFormatting sqref="E193">
    <cfRule type="cellIs" dxfId="5" priority="2" operator="notEqual">
      <formula>$E$185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D24 C35:D35 C46:D46 C57:D57 C69:D69 C80:D80 C91:D91 C102:D102 C114:D114 C125:D125 C136:D136 C147:D147 C159:D159 C170:D170 C181:D181 C192:D192 C215:D215 C203:D203"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D23 C34:D34 C45:D45 C56:D56 C68:D68 C79:D79 C90:D90 C101:D101 C113:D113 C124:D124 C135:D135 C146:D146 C158:D158 C169:D169 C180:D180 C191:D191 C214:D214 C202:D202" xr:uid="{00000000-0002-0000-0100-000001000000}"/>
    <dataValidation allowBlank="1" showInputMessage="1" showErrorMessage="1" prompt="Services contracted by an organization which follow the normal procurement processes." sqref="C21:D21 C32:D32 C43:D43 C54:D54 C66:D66 C77:D77 C88:D88 C99:D99 C111:D111 C122:D122 C133:D133 C144:D144 C156:D156 C167:D167 C178:D178 C189:D189 C212:D212 C200:D200" xr:uid="{00000000-0002-0000-0100-000002000000}"/>
    <dataValidation allowBlank="1" showInputMessage="1" showErrorMessage="1" prompt="Includes staff and non-staff travel paid for by the organization directly related to a project." sqref="C22:D22 C33:D33 C44:D44 C55:D55 C67:D67 C78:D78 C89:D89 C100:D100 C112:D112 C123:D123 C134:D134 C145:D145 C157:D157 C168:D168 C179:D179 C190:D190 C213:D213 C201:D201"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D20 C31:D31 C42:D42 C53:D53 C65:D65 C76:D76 C87:D87 C98:D98 C110:D110 C121:D121 C132:D132 C143:D143 C155:D155 C166:D166 C177:D177 C188:D188 C211:D211 C199:D199"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D19 C30:D30 C41:D41 C52:D52 C64:D64 C75:D75 C86:D86 C97:D97 C109:D109 C120:D120 C131:D131 C142:D142 C154:D154 C165:D165 C176:D176 C187:D187 C210:D210 C198:D198" xr:uid="{00000000-0002-0000-0100-000005000000}"/>
    <dataValidation allowBlank="1" showInputMessage="1" showErrorMessage="1" prompt="Includes all related staff and temporary staff costs including base salary, post adjustment and all staff entitlements." sqref="C18:D18 C29:D29 C40:D40 C51:D51 C63:D63 C74:D74 C85:D85 C96:D96 C108:D108 C119:D119 C130:D130 C141:D141 C153:D153 C164:D164 C175:D175 C186:D186 C209:D209 C197:D197" xr:uid="{00000000-0002-0000-0100-000006000000}"/>
    <dataValidation allowBlank="1" showInputMessage="1" showErrorMessage="1" prompt="Output totals must match the original total from Table 1, and will show as red if not. " sqref="H25" xr:uid="{00000000-0002-0000-0100-000007000000}"/>
  </dataValidations>
  <pageMargins left="0.7" right="0.7" top="0.75" bottom="0.75" header="0.3" footer="0.3"/>
  <pageSetup scale="74" orientation="landscape" r:id="rId1"/>
  <rowBreaks count="1" manualBreakCount="1">
    <brk id="7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B1:F16"/>
  <sheetViews>
    <sheetView showGridLines="0" workbookViewId="0">
      <selection activeCell="B8" sqref="B8"/>
    </sheetView>
  </sheetViews>
  <sheetFormatPr defaultRowHeight="15" x14ac:dyDescent="0.25"/>
  <cols>
    <col min="2" max="2" width="73.28515625" customWidth="1"/>
  </cols>
  <sheetData>
    <row r="1" spans="2:6" ht="15.75" thickBot="1" x14ac:dyDescent="0.3"/>
    <row r="2" spans="2:6" ht="15.75" thickBot="1" x14ac:dyDescent="0.3">
      <c r="B2" s="11" t="s">
        <v>28</v>
      </c>
      <c r="C2" s="1"/>
      <c r="D2" s="1"/>
      <c r="E2" s="1"/>
      <c r="F2" s="1"/>
    </row>
    <row r="3" spans="2:6" x14ac:dyDescent="0.25">
      <c r="B3" s="8"/>
    </row>
    <row r="4" spans="2:6" ht="30.75" customHeight="1" x14ac:dyDescent="0.25">
      <c r="B4" s="9" t="s">
        <v>21</v>
      </c>
    </row>
    <row r="5" spans="2:6" ht="30.75" customHeight="1" x14ac:dyDescent="0.25">
      <c r="B5" s="9"/>
    </row>
    <row r="6" spans="2:6" ht="60" x14ac:dyDescent="0.25">
      <c r="B6" s="9" t="s">
        <v>22</v>
      </c>
    </row>
    <row r="7" spans="2:6" x14ac:dyDescent="0.25">
      <c r="B7" s="9"/>
    </row>
    <row r="8" spans="2:6" ht="60" x14ac:dyDescent="0.25">
      <c r="B8" s="9" t="s">
        <v>23</v>
      </c>
    </row>
    <row r="9" spans="2:6" x14ac:dyDescent="0.25">
      <c r="B9" s="9"/>
    </row>
    <row r="10" spans="2:6" ht="60" x14ac:dyDescent="0.25">
      <c r="B10" s="9" t="s">
        <v>24</v>
      </c>
    </row>
    <row r="11" spans="2:6" x14ac:dyDescent="0.25">
      <c r="B11" s="9"/>
    </row>
    <row r="12" spans="2:6" ht="30" x14ac:dyDescent="0.25">
      <c r="B12" s="9" t="s">
        <v>25</v>
      </c>
    </row>
    <row r="13" spans="2:6" x14ac:dyDescent="0.25">
      <c r="B13" s="9"/>
    </row>
    <row r="14" spans="2:6" ht="60" x14ac:dyDescent="0.25">
      <c r="B14" s="9" t="s">
        <v>26</v>
      </c>
    </row>
    <row r="15" spans="2:6" x14ac:dyDescent="0.25">
      <c r="B15" s="9"/>
    </row>
    <row r="16" spans="2:6" ht="45.75" thickBot="1" x14ac:dyDescent="0.3">
      <c r="B16" s="10"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B1:D47"/>
  <sheetViews>
    <sheetView showGridLines="0" showZeros="0" zoomScale="80" zoomScaleNormal="80" zoomScaleSheetLayoutView="70" workbookViewId="0"/>
  </sheetViews>
  <sheetFormatPr defaultRowHeight="15" x14ac:dyDescent="0.25"/>
  <cols>
    <col min="2" max="2" width="61.85546875" customWidth="1"/>
    <col min="4" max="4" width="17.85546875" customWidth="1"/>
  </cols>
  <sheetData>
    <row r="1" spans="2:4" ht="15.75" thickBot="1" x14ac:dyDescent="0.3"/>
    <row r="2" spans="2:4" x14ac:dyDescent="0.25">
      <c r="B2" s="286" t="s">
        <v>575</v>
      </c>
      <c r="C2" s="287"/>
      <c r="D2" s="288"/>
    </row>
    <row r="3" spans="2:4" ht="15.75" thickBot="1" x14ac:dyDescent="0.3">
      <c r="B3" s="289"/>
      <c r="C3" s="290"/>
      <c r="D3" s="291"/>
    </row>
    <row r="4" spans="2:4" ht="15.75" thickBot="1" x14ac:dyDescent="0.3"/>
    <row r="5" spans="2:4" x14ac:dyDescent="0.25">
      <c r="B5" s="297" t="s">
        <v>190</v>
      </c>
      <c r="C5" s="298"/>
      <c r="D5" s="299"/>
    </row>
    <row r="6" spans="2:4" ht="15.75" thickBot="1" x14ac:dyDescent="0.3">
      <c r="B6" s="294"/>
      <c r="C6" s="295"/>
      <c r="D6" s="296"/>
    </row>
    <row r="7" spans="2:4" x14ac:dyDescent="0.25">
      <c r="B7" s="107" t="s">
        <v>200</v>
      </c>
      <c r="C7" s="292">
        <f>SUM('1) Budget Tables'!D24:F24,'1) Budget Tables'!D34:F34,'1) Budget Tables'!D44:F44,'1) Budget Tables'!D54:F54)</f>
        <v>193928.63452054796</v>
      </c>
      <c r="D7" s="293"/>
    </row>
    <row r="8" spans="2:4" x14ac:dyDescent="0.25">
      <c r="B8" s="107" t="s">
        <v>547</v>
      </c>
      <c r="C8" s="300">
        <f>SUM(D10:D14)</f>
        <v>0</v>
      </c>
      <c r="D8" s="301"/>
    </row>
    <row r="9" spans="2:4" x14ac:dyDescent="0.25">
      <c r="B9" s="108" t="s">
        <v>541</v>
      </c>
      <c r="C9" s="109" t="s">
        <v>542</v>
      </c>
      <c r="D9" s="110" t="s">
        <v>543</v>
      </c>
    </row>
    <row r="10" spans="2:4" ht="35.1" customHeight="1" x14ac:dyDescent="0.25">
      <c r="B10" s="137"/>
      <c r="C10" s="112"/>
      <c r="D10" s="113">
        <f>$C$7*C10</f>
        <v>0</v>
      </c>
    </row>
    <row r="11" spans="2:4" ht="35.1" customHeight="1" x14ac:dyDescent="0.25">
      <c r="B11" s="137"/>
      <c r="C11" s="112"/>
      <c r="D11" s="113">
        <f>C7*C11</f>
        <v>0</v>
      </c>
    </row>
    <row r="12" spans="2:4" ht="35.1" customHeight="1" x14ac:dyDescent="0.25">
      <c r="B12" s="138"/>
      <c r="C12" s="112"/>
      <c r="D12" s="113">
        <f>C7*C12</f>
        <v>0</v>
      </c>
    </row>
    <row r="13" spans="2:4" ht="35.1" customHeight="1" x14ac:dyDescent="0.25">
      <c r="B13" s="138"/>
      <c r="C13" s="112"/>
      <c r="D13" s="113">
        <f>C7*C13</f>
        <v>0</v>
      </c>
    </row>
    <row r="14" spans="2:4" ht="35.1" customHeight="1" thickBot="1" x14ac:dyDescent="0.3">
      <c r="B14" s="139"/>
      <c r="C14" s="117"/>
      <c r="D14" s="118">
        <f>C7*C14</f>
        <v>0</v>
      </c>
    </row>
    <row r="15" spans="2:4" ht="15.75" thickBot="1" x14ac:dyDescent="0.3"/>
    <row r="16" spans="2:4" x14ac:dyDescent="0.25">
      <c r="B16" s="297" t="s">
        <v>544</v>
      </c>
      <c r="C16" s="298"/>
      <c r="D16" s="299"/>
    </row>
    <row r="17" spans="2:4" ht="15.75" thickBot="1" x14ac:dyDescent="0.3">
      <c r="B17" s="302"/>
      <c r="C17" s="303"/>
      <c r="D17" s="304"/>
    </row>
    <row r="18" spans="2:4" x14ac:dyDescent="0.25">
      <c r="B18" s="107" t="s">
        <v>200</v>
      </c>
      <c r="C18" s="292">
        <f>SUM('1) Budget Tables'!D66:F66,'1) Budget Tables'!D76:F76,'1) Budget Tables'!D86:F86,'1) Budget Tables'!D96:F96)</f>
        <v>107590.5</v>
      </c>
      <c r="D18" s="293"/>
    </row>
    <row r="19" spans="2:4" x14ac:dyDescent="0.25">
      <c r="B19" s="107" t="s">
        <v>547</v>
      </c>
      <c r="C19" s="300">
        <f>SUM(D21:D25)</f>
        <v>0</v>
      </c>
      <c r="D19" s="301"/>
    </row>
    <row r="20" spans="2:4" x14ac:dyDescent="0.25">
      <c r="B20" s="108" t="s">
        <v>541</v>
      </c>
      <c r="C20" s="109" t="s">
        <v>542</v>
      </c>
      <c r="D20" s="110" t="s">
        <v>543</v>
      </c>
    </row>
    <row r="21" spans="2:4" ht="35.1" customHeight="1" x14ac:dyDescent="0.25">
      <c r="B21" s="111"/>
      <c r="C21" s="112"/>
      <c r="D21" s="113">
        <f>$C$18*C21</f>
        <v>0</v>
      </c>
    </row>
    <row r="22" spans="2:4" ht="35.1" customHeight="1" x14ac:dyDescent="0.25">
      <c r="B22" s="114"/>
      <c r="C22" s="112"/>
      <c r="D22" s="113">
        <f t="shared" ref="D22:D25" si="0">$C$18*C22</f>
        <v>0</v>
      </c>
    </row>
    <row r="23" spans="2:4" ht="35.1" customHeight="1" x14ac:dyDescent="0.25">
      <c r="B23" s="115"/>
      <c r="C23" s="112"/>
      <c r="D23" s="113">
        <f t="shared" si="0"/>
        <v>0</v>
      </c>
    </row>
    <row r="24" spans="2:4" ht="35.1" customHeight="1" x14ac:dyDescent="0.25">
      <c r="B24" s="115"/>
      <c r="C24" s="112"/>
      <c r="D24" s="113">
        <f t="shared" si="0"/>
        <v>0</v>
      </c>
    </row>
    <row r="25" spans="2:4" ht="35.1" customHeight="1" thickBot="1" x14ac:dyDescent="0.3">
      <c r="B25" s="116"/>
      <c r="C25" s="117"/>
      <c r="D25" s="113">
        <f t="shared" si="0"/>
        <v>0</v>
      </c>
    </row>
    <row r="26" spans="2:4" ht="15.75" thickBot="1" x14ac:dyDescent="0.3"/>
    <row r="27" spans="2:4" x14ac:dyDescent="0.25">
      <c r="B27" s="297" t="s">
        <v>545</v>
      </c>
      <c r="C27" s="298"/>
      <c r="D27" s="299"/>
    </row>
    <row r="28" spans="2:4" ht="15.75" thickBot="1" x14ac:dyDescent="0.3">
      <c r="B28" s="294"/>
      <c r="C28" s="295"/>
      <c r="D28" s="296"/>
    </row>
    <row r="29" spans="2:4" x14ac:dyDescent="0.25">
      <c r="B29" s="107" t="s">
        <v>200</v>
      </c>
      <c r="C29" s="292">
        <f>SUM('1) Budget Tables'!D108:F108,'1) Budget Tables'!D118:F118,'1) Budget Tables'!D128:F128,'1) Budget Tables'!D138:F138)</f>
        <v>126346.85616438356</v>
      </c>
      <c r="D29" s="293"/>
    </row>
    <row r="30" spans="2:4" x14ac:dyDescent="0.25">
      <c r="B30" s="107" t="s">
        <v>547</v>
      </c>
      <c r="C30" s="300">
        <f>SUM(D32:D36)</f>
        <v>0</v>
      </c>
      <c r="D30" s="301"/>
    </row>
    <row r="31" spans="2:4" x14ac:dyDescent="0.25">
      <c r="B31" s="108" t="s">
        <v>541</v>
      </c>
      <c r="C31" s="109" t="s">
        <v>542</v>
      </c>
      <c r="D31" s="110" t="s">
        <v>543</v>
      </c>
    </row>
    <row r="32" spans="2:4" ht="35.1" customHeight="1" x14ac:dyDescent="0.25">
      <c r="B32" s="111"/>
      <c r="C32" s="112"/>
      <c r="D32" s="113">
        <f>$C$29*C32</f>
        <v>0</v>
      </c>
    </row>
    <row r="33" spans="2:4" ht="35.1" customHeight="1" x14ac:dyDescent="0.25">
      <c r="B33" s="114"/>
      <c r="C33" s="112"/>
      <c r="D33" s="113">
        <f t="shared" ref="D33:D36" si="1">$C$29*C33</f>
        <v>0</v>
      </c>
    </row>
    <row r="34" spans="2:4" ht="35.1" customHeight="1" x14ac:dyDescent="0.25">
      <c r="B34" s="115"/>
      <c r="C34" s="112"/>
      <c r="D34" s="113">
        <f t="shared" si="1"/>
        <v>0</v>
      </c>
    </row>
    <row r="35" spans="2:4" ht="35.1" customHeight="1" x14ac:dyDescent="0.25">
      <c r="B35" s="115"/>
      <c r="C35" s="112"/>
      <c r="D35" s="113">
        <f t="shared" si="1"/>
        <v>0</v>
      </c>
    </row>
    <row r="36" spans="2:4" ht="35.1" customHeight="1" thickBot="1" x14ac:dyDescent="0.3">
      <c r="B36" s="116"/>
      <c r="C36" s="117"/>
      <c r="D36" s="113">
        <f t="shared" si="1"/>
        <v>0</v>
      </c>
    </row>
    <row r="37" spans="2:4" ht="15.75" thickBot="1" x14ac:dyDescent="0.3"/>
    <row r="38" spans="2:4" x14ac:dyDescent="0.25">
      <c r="B38" s="297" t="s">
        <v>546</v>
      </c>
      <c r="C38" s="298"/>
      <c r="D38" s="299"/>
    </row>
    <row r="39" spans="2:4" ht="15.75" thickBot="1" x14ac:dyDescent="0.3">
      <c r="B39" s="294"/>
      <c r="C39" s="295"/>
      <c r="D39" s="296"/>
    </row>
    <row r="40" spans="2:4" x14ac:dyDescent="0.25">
      <c r="B40" s="107" t="s">
        <v>200</v>
      </c>
      <c r="C40" s="292">
        <f>SUM('1) Budget Tables'!D150:F150,'1) Budget Tables'!D160:F160,'1) Budget Tables'!D170:F170,'1) Budget Tables'!D180:F180)</f>
        <v>0</v>
      </c>
      <c r="D40" s="293"/>
    </row>
    <row r="41" spans="2:4" x14ac:dyDescent="0.25">
      <c r="B41" s="107" t="s">
        <v>547</v>
      </c>
      <c r="C41" s="300">
        <f>SUM(D43:D47)</f>
        <v>0</v>
      </c>
      <c r="D41" s="301"/>
    </row>
    <row r="42" spans="2:4" x14ac:dyDescent="0.25">
      <c r="B42" s="108" t="s">
        <v>541</v>
      </c>
      <c r="C42" s="109" t="s">
        <v>542</v>
      </c>
      <c r="D42" s="110" t="s">
        <v>543</v>
      </c>
    </row>
    <row r="43" spans="2:4" ht="35.1" customHeight="1" x14ac:dyDescent="0.25">
      <c r="B43" s="111"/>
      <c r="C43" s="112"/>
      <c r="D43" s="113">
        <f>$C$40*C43</f>
        <v>0</v>
      </c>
    </row>
    <row r="44" spans="2:4" ht="35.1" customHeight="1" x14ac:dyDescent="0.25">
      <c r="B44" s="114"/>
      <c r="C44" s="112"/>
      <c r="D44" s="113">
        <f t="shared" ref="D44:D47" si="2">$C$40*C44</f>
        <v>0</v>
      </c>
    </row>
    <row r="45" spans="2:4" ht="35.1" customHeight="1" x14ac:dyDescent="0.25">
      <c r="B45" s="115"/>
      <c r="C45" s="112"/>
      <c r="D45" s="113">
        <f t="shared" si="2"/>
        <v>0</v>
      </c>
    </row>
    <row r="46" spans="2:4" ht="35.1" customHeight="1" x14ac:dyDescent="0.25">
      <c r="B46" s="115"/>
      <c r="C46" s="112"/>
      <c r="D46" s="113">
        <f t="shared" si="2"/>
        <v>0</v>
      </c>
    </row>
    <row r="47" spans="2:4" ht="35.1" customHeight="1" thickBot="1" x14ac:dyDescent="0.3">
      <c r="B47" s="116"/>
      <c r="C47" s="117"/>
      <c r="D47" s="118">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Sheet2!$A$1:$A$170</xm:f>
          </x14:formula1>
          <xm:sqref>B10:B14 B21:B25 B32:B36 B43:B47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B1:F24"/>
  <sheetViews>
    <sheetView showGridLines="0" showZeros="0" topLeftCell="A19" zoomScale="80" zoomScaleNormal="80" workbookViewId="0"/>
  </sheetViews>
  <sheetFormatPr defaultRowHeight="15" x14ac:dyDescent="0.25"/>
  <cols>
    <col min="1" max="1" width="12.5703125" customWidth="1"/>
    <col min="2" max="2" width="20.5703125" customWidth="1"/>
    <col min="3" max="3" width="25.42578125" customWidth="1"/>
    <col min="4" max="5" width="25.42578125" hidden="1" customWidth="1"/>
    <col min="6" max="6" width="24.42578125" customWidth="1"/>
    <col min="7" max="7" width="18.5703125" customWidth="1"/>
    <col min="8" max="8" width="21.5703125" customWidth="1"/>
    <col min="9" max="10" width="15.85546875" bestFit="1" customWidth="1"/>
    <col min="11" max="11" width="11.140625" bestFit="1" customWidth="1"/>
  </cols>
  <sheetData>
    <row r="1" spans="2:6" ht="15.75" thickBot="1" x14ac:dyDescent="0.3"/>
    <row r="2" spans="2:6" s="100" customFormat="1" ht="15.75" x14ac:dyDescent="0.25">
      <c r="B2" s="308" t="s">
        <v>65</v>
      </c>
      <c r="C2" s="309"/>
      <c r="D2" s="309"/>
      <c r="E2" s="309"/>
      <c r="F2" s="310"/>
    </row>
    <row r="3" spans="2:6" s="100" customFormat="1" ht="16.5" thickBot="1" x14ac:dyDescent="0.3">
      <c r="B3" s="311"/>
      <c r="C3" s="312"/>
      <c r="D3" s="312"/>
      <c r="E3" s="312"/>
      <c r="F3" s="313"/>
    </row>
    <row r="4" spans="2:6" s="100" customFormat="1" ht="16.5" thickBot="1" x14ac:dyDescent="0.3"/>
    <row r="5" spans="2:6" s="100" customFormat="1" ht="16.5" thickBot="1" x14ac:dyDescent="0.3">
      <c r="B5" s="274" t="s">
        <v>19</v>
      </c>
      <c r="C5" s="276"/>
      <c r="D5" s="191"/>
      <c r="E5" s="191"/>
    </row>
    <row r="6" spans="2:6" s="100" customFormat="1" ht="15.75" x14ac:dyDescent="0.25">
      <c r="B6" s="95"/>
      <c r="C6" s="194" t="s">
        <v>560</v>
      </c>
      <c r="D6" s="192" t="s">
        <v>182</v>
      </c>
      <c r="E6" s="78" t="s">
        <v>183</v>
      </c>
    </row>
    <row r="7" spans="2:6" s="100" customFormat="1" ht="15.75" x14ac:dyDescent="0.25">
      <c r="B7" s="95"/>
      <c r="C7" s="195" t="str">
        <f>'1) Budget Tables'!D13</f>
        <v>ACCORD</v>
      </c>
      <c r="D7" s="193"/>
      <c r="E7" s="71"/>
    </row>
    <row r="8" spans="2:6" s="100" customFormat="1" ht="31.5" x14ac:dyDescent="0.25">
      <c r="B8" s="28" t="s">
        <v>10</v>
      </c>
      <c r="C8" s="196">
        <f>'2) By Category'!E209</f>
        <v>156000</v>
      </c>
      <c r="D8" s="178">
        <f>'2) By Category'!F209</f>
        <v>0</v>
      </c>
      <c r="E8" s="96">
        <f>'2) By Category'!G209</f>
        <v>0</v>
      </c>
    </row>
    <row r="9" spans="2:6" s="100" customFormat="1" ht="47.25" x14ac:dyDescent="0.25">
      <c r="B9" s="28" t="s">
        <v>11</v>
      </c>
      <c r="C9" s="196">
        <f>'2) By Category'!E210</f>
        <v>12391.95</v>
      </c>
      <c r="D9" s="178">
        <f>'2) By Category'!F210</f>
        <v>0</v>
      </c>
      <c r="E9" s="96">
        <f>'2) By Category'!G210</f>
        <v>0</v>
      </c>
    </row>
    <row r="10" spans="2:6" s="100" customFormat="1" ht="78.75" x14ac:dyDescent="0.25">
      <c r="B10" s="28" t="s">
        <v>12</v>
      </c>
      <c r="C10" s="196">
        <f>'2) By Category'!E211</f>
        <v>9120</v>
      </c>
      <c r="D10" s="178">
        <f>'2) By Category'!F211</f>
        <v>0</v>
      </c>
      <c r="E10" s="96">
        <f>'2) By Category'!G211</f>
        <v>0</v>
      </c>
    </row>
    <row r="11" spans="2:6" s="100" customFormat="1" ht="31.5" x14ac:dyDescent="0.25">
      <c r="B11" s="44" t="s">
        <v>13</v>
      </c>
      <c r="C11" s="196">
        <f>'2) By Category'!E212</f>
        <v>136499.28</v>
      </c>
      <c r="D11" s="178">
        <f>'2) By Category'!F212</f>
        <v>0</v>
      </c>
      <c r="E11" s="96">
        <f>'2) By Category'!G212</f>
        <v>0</v>
      </c>
    </row>
    <row r="12" spans="2:6" s="100" customFormat="1" ht="15.75" x14ac:dyDescent="0.25">
      <c r="B12" s="28" t="s">
        <v>18</v>
      </c>
      <c r="C12" s="196">
        <f>'2) By Category'!E213</f>
        <v>43630.44</v>
      </c>
      <c r="D12" s="178">
        <f>'2) By Category'!F213</f>
        <v>0</v>
      </c>
      <c r="E12" s="96">
        <f>'2) By Category'!G213</f>
        <v>0</v>
      </c>
    </row>
    <row r="13" spans="2:6" s="100" customFormat="1" ht="47.25" x14ac:dyDescent="0.25">
      <c r="B13" s="28" t="s">
        <v>14</v>
      </c>
      <c r="C13" s="196">
        <f>'2) By Category'!E214</f>
        <v>357600.74</v>
      </c>
      <c r="D13" s="178">
        <f>'2) By Category'!F214</f>
        <v>0</v>
      </c>
      <c r="E13" s="96">
        <f>'2) By Category'!G214</f>
        <v>0</v>
      </c>
    </row>
    <row r="14" spans="2:6" s="100" customFormat="1" ht="48" thickBot="1" x14ac:dyDescent="0.3">
      <c r="B14" s="43" t="s">
        <v>186</v>
      </c>
      <c r="C14" s="197">
        <f>'2) By Category'!E215</f>
        <v>33737.849444607506</v>
      </c>
      <c r="D14" s="179">
        <f>'2) By Category'!F215</f>
        <v>0</v>
      </c>
      <c r="E14" s="99">
        <f>'2) By Category'!G215</f>
        <v>0</v>
      </c>
    </row>
    <row r="15" spans="2:6" s="100" customFormat="1" ht="30" customHeight="1" thickBot="1" x14ac:dyDescent="0.3">
      <c r="B15" s="205" t="s">
        <v>576</v>
      </c>
      <c r="C15" s="206">
        <f>SUM(C8:C14)</f>
        <v>748980.25944460742</v>
      </c>
      <c r="D15" s="180">
        <f t="shared" ref="D15:E15" si="0">SUM(D8:D14)</f>
        <v>0</v>
      </c>
      <c r="E15" s="97">
        <f t="shared" si="0"/>
        <v>0</v>
      </c>
    </row>
    <row r="16" spans="2:6" s="100" customFormat="1" ht="30" customHeight="1" x14ac:dyDescent="0.25">
      <c r="B16" s="188" t="s">
        <v>565</v>
      </c>
      <c r="C16" s="207">
        <f>C15*0.07</f>
        <v>52428.618161122526</v>
      </c>
      <c r="D16" s="177"/>
      <c r="E16" s="177"/>
    </row>
    <row r="17" spans="2:6" s="100" customFormat="1" ht="30" customHeight="1" thickBot="1" x14ac:dyDescent="0.3">
      <c r="B17" s="184" t="s">
        <v>64</v>
      </c>
      <c r="C17" s="204">
        <f>SUM(C15:C16)</f>
        <v>801408.87760572997</v>
      </c>
      <c r="D17" s="177"/>
      <c r="E17" s="177"/>
    </row>
    <row r="18" spans="2:6" s="100" customFormat="1" ht="16.5" thickBot="1" x14ac:dyDescent="0.3"/>
    <row r="19" spans="2:6" s="100" customFormat="1" ht="15.75" x14ac:dyDescent="0.25">
      <c r="B19" s="305" t="s">
        <v>29</v>
      </c>
      <c r="C19" s="306"/>
      <c r="D19" s="306"/>
      <c r="E19" s="306"/>
      <c r="F19" s="307"/>
    </row>
    <row r="20" spans="2:6" ht="15.75" x14ac:dyDescent="0.25">
      <c r="B20" s="37"/>
      <c r="C20" s="35" t="s">
        <v>560</v>
      </c>
      <c r="D20" s="35" t="s">
        <v>184</v>
      </c>
      <c r="E20" s="35" t="s">
        <v>185</v>
      </c>
      <c r="F20" s="38" t="s">
        <v>31</v>
      </c>
    </row>
    <row r="21" spans="2:6" ht="15.75" x14ac:dyDescent="0.25">
      <c r="B21" s="37"/>
      <c r="C21" s="35" t="str">
        <f>'1) Budget Tables'!D13</f>
        <v>ACCORD</v>
      </c>
      <c r="D21" s="35"/>
      <c r="E21" s="35"/>
      <c r="F21" s="38"/>
    </row>
    <row r="22" spans="2:6" ht="23.25" customHeight="1" x14ac:dyDescent="0.25">
      <c r="B22" s="36" t="s">
        <v>30</v>
      </c>
      <c r="C22" s="34">
        <f>'1) Budget Tables'!D206</f>
        <v>280493.10830324923</v>
      </c>
      <c r="D22" s="34">
        <f>'1) Budget Tables'!E206</f>
        <v>0</v>
      </c>
      <c r="E22" s="34">
        <f>'1) Budget Tables'!F206</f>
        <v>0</v>
      </c>
      <c r="F22" s="13">
        <v>0.35</v>
      </c>
    </row>
    <row r="23" spans="2:6" ht="24.75" customHeight="1" x14ac:dyDescent="0.25">
      <c r="B23" s="36" t="s">
        <v>32</v>
      </c>
      <c r="C23" s="34">
        <f>'1) Budget Tables'!D207</f>
        <v>280493.10830324923</v>
      </c>
      <c r="D23" s="34">
        <f>'1) Budget Tables'!E207</f>
        <v>0</v>
      </c>
      <c r="E23" s="34">
        <f>'1) Budget Tables'!F207</f>
        <v>0</v>
      </c>
      <c r="F23" s="13">
        <v>0.35</v>
      </c>
    </row>
    <row r="24" spans="2:6" ht="24.75" customHeight="1" thickBot="1" x14ac:dyDescent="0.3">
      <c r="B24" s="14" t="s">
        <v>563</v>
      </c>
      <c r="C24" s="39">
        <f>'1) Budget Tables'!D208</f>
        <v>240422.6642599279</v>
      </c>
      <c r="D24" s="39"/>
      <c r="E24" s="39"/>
      <c r="F24" s="15">
        <v>0.3</v>
      </c>
    </row>
  </sheetData>
  <sheetProtection sheet="1" objects="1" scenarios="1" formatCells="0" formatColumns="0" formatRows="0"/>
  <mergeCells count="3">
    <mergeCell ref="B19:F19"/>
    <mergeCell ref="B2:F3"/>
    <mergeCell ref="B5:C5"/>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70"/>
  <sheetViews>
    <sheetView topLeftCell="A148" workbookViewId="0">
      <selection activeCell="D3" sqref="D3"/>
    </sheetView>
  </sheetViews>
  <sheetFormatPr defaultRowHeight="15" x14ac:dyDescent="0.25"/>
  <sheetData>
    <row r="1" spans="1:2" x14ac:dyDescent="0.25">
      <c r="A1" s="101" t="s">
        <v>201</v>
      </c>
      <c r="B1" s="102" t="s">
        <v>202</v>
      </c>
    </row>
    <row r="2" spans="1:2" x14ac:dyDescent="0.25">
      <c r="A2" s="103" t="s">
        <v>203</v>
      </c>
      <c r="B2" s="104" t="s">
        <v>204</v>
      </c>
    </row>
    <row r="3" spans="1:2" x14ac:dyDescent="0.25">
      <c r="A3" s="103" t="s">
        <v>205</v>
      </c>
      <c r="B3" s="104" t="s">
        <v>206</v>
      </c>
    </row>
    <row r="4" spans="1:2" x14ac:dyDescent="0.25">
      <c r="A4" s="103" t="s">
        <v>207</v>
      </c>
      <c r="B4" s="104" t="s">
        <v>208</v>
      </c>
    </row>
    <row r="5" spans="1:2" x14ac:dyDescent="0.25">
      <c r="A5" s="103" t="s">
        <v>209</v>
      </c>
      <c r="B5" s="104" t="s">
        <v>210</v>
      </c>
    </row>
    <row r="6" spans="1:2" x14ac:dyDescent="0.25">
      <c r="A6" s="103" t="s">
        <v>211</v>
      </c>
      <c r="B6" s="104" t="s">
        <v>212</v>
      </c>
    </row>
    <row r="7" spans="1:2" x14ac:dyDescent="0.25">
      <c r="A7" s="103" t="s">
        <v>213</v>
      </c>
      <c r="B7" s="104" t="s">
        <v>214</v>
      </c>
    </row>
    <row r="8" spans="1:2" x14ac:dyDescent="0.25">
      <c r="A8" s="103" t="s">
        <v>215</v>
      </c>
      <c r="B8" s="104" t="s">
        <v>216</v>
      </c>
    </row>
    <row r="9" spans="1:2" x14ac:dyDescent="0.25">
      <c r="A9" s="103" t="s">
        <v>217</v>
      </c>
      <c r="B9" s="104" t="s">
        <v>218</v>
      </c>
    </row>
    <row r="10" spans="1:2" x14ac:dyDescent="0.25">
      <c r="A10" s="103" t="s">
        <v>219</v>
      </c>
      <c r="B10" s="104" t="s">
        <v>220</v>
      </c>
    </row>
    <row r="11" spans="1:2" x14ac:dyDescent="0.25">
      <c r="A11" s="103" t="s">
        <v>221</v>
      </c>
      <c r="B11" s="104" t="s">
        <v>222</v>
      </c>
    </row>
    <row r="12" spans="1:2" x14ac:dyDescent="0.25">
      <c r="A12" s="103" t="s">
        <v>223</v>
      </c>
      <c r="B12" s="104" t="s">
        <v>224</v>
      </c>
    </row>
    <row r="13" spans="1:2" x14ac:dyDescent="0.25">
      <c r="A13" s="103" t="s">
        <v>225</v>
      </c>
      <c r="B13" s="104" t="s">
        <v>226</v>
      </c>
    </row>
    <row r="14" spans="1:2" x14ac:dyDescent="0.25">
      <c r="A14" s="103" t="s">
        <v>227</v>
      </c>
      <c r="B14" s="104" t="s">
        <v>228</v>
      </c>
    </row>
    <row r="15" spans="1:2" x14ac:dyDescent="0.25">
      <c r="A15" s="103" t="s">
        <v>229</v>
      </c>
      <c r="B15" s="104" t="s">
        <v>230</v>
      </c>
    </row>
    <row r="16" spans="1:2" x14ac:dyDescent="0.25">
      <c r="A16" s="103" t="s">
        <v>231</v>
      </c>
      <c r="B16" s="104" t="s">
        <v>232</v>
      </c>
    </row>
    <row r="17" spans="1:2" x14ac:dyDescent="0.25">
      <c r="A17" s="103" t="s">
        <v>233</v>
      </c>
      <c r="B17" s="104" t="s">
        <v>234</v>
      </c>
    </row>
    <row r="18" spans="1:2" x14ac:dyDescent="0.25">
      <c r="A18" s="103" t="s">
        <v>235</v>
      </c>
      <c r="B18" s="104" t="s">
        <v>236</v>
      </c>
    </row>
    <row r="19" spans="1:2" x14ac:dyDescent="0.25">
      <c r="A19" s="103" t="s">
        <v>237</v>
      </c>
      <c r="B19" s="104" t="s">
        <v>238</v>
      </c>
    </row>
    <row r="20" spans="1:2" x14ac:dyDescent="0.25">
      <c r="A20" s="103" t="s">
        <v>239</v>
      </c>
      <c r="B20" s="104" t="s">
        <v>240</v>
      </c>
    </row>
    <row r="21" spans="1:2" x14ac:dyDescent="0.25">
      <c r="A21" s="103" t="s">
        <v>241</v>
      </c>
      <c r="B21" s="104" t="s">
        <v>242</v>
      </c>
    </row>
    <row r="22" spans="1:2" x14ac:dyDescent="0.25">
      <c r="A22" s="103" t="s">
        <v>243</v>
      </c>
      <c r="B22" s="104" t="s">
        <v>244</v>
      </c>
    </row>
    <row r="23" spans="1:2" x14ac:dyDescent="0.25">
      <c r="A23" s="103" t="s">
        <v>245</v>
      </c>
      <c r="B23" s="104" t="s">
        <v>246</v>
      </c>
    </row>
    <row r="24" spans="1:2" x14ac:dyDescent="0.25">
      <c r="A24" s="103" t="s">
        <v>247</v>
      </c>
      <c r="B24" s="104" t="s">
        <v>248</v>
      </c>
    </row>
    <row r="25" spans="1:2" x14ac:dyDescent="0.25">
      <c r="A25" s="103" t="s">
        <v>249</v>
      </c>
      <c r="B25" s="104" t="s">
        <v>250</v>
      </c>
    </row>
    <row r="26" spans="1:2" x14ac:dyDescent="0.25">
      <c r="A26" s="103" t="s">
        <v>251</v>
      </c>
      <c r="B26" s="104" t="s">
        <v>252</v>
      </c>
    </row>
    <row r="27" spans="1:2" x14ac:dyDescent="0.25">
      <c r="A27" s="103" t="s">
        <v>253</v>
      </c>
      <c r="B27" s="104" t="s">
        <v>254</v>
      </c>
    </row>
    <row r="28" spans="1:2" x14ac:dyDescent="0.25">
      <c r="A28" s="103" t="s">
        <v>255</v>
      </c>
      <c r="B28" s="104" t="s">
        <v>256</v>
      </c>
    </row>
    <row r="29" spans="1:2" x14ac:dyDescent="0.25">
      <c r="A29" s="103" t="s">
        <v>257</v>
      </c>
      <c r="B29" s="104" t="s">
        <v>258</v>
      </c>
    </row>
    <row r="30" spans="1:2" x14ac:dyDescent="0.25">
      <c r="A30" s="103" t="s">
        <v>259</v>
      </c>
      <c r="B30" s="104" t="s">
        <v>260</v>
      </c>
    </row>
    <row r="31" spans="1:2" x14ac:dyDescent="0.25">
      <c r="A31" s="103" t="s">
        <v>261</v>
      </c>
      <c r="B31" s="104" t="s">
        <v>262</v>
      </c>
    </row>
    <row r="32" spans="1:2" x14ac:dyDescent="0.25">
      <c r="A32" s="103" t="s">
        <v>263</v>
      </c>
      <c r="B32" s="104" t="s">
        <v>264</v>
      </c>
    </row>
    <row r="33" spans="1:2" x14ac:dyDescent="0.25">
      <c r="A33" s="103" t="s">
        <v>265</v>
      </c>
      <c r="B33" s="104" t="s">
        <v>266</v>
      </c>
    </row>
    <row r="34" spans="1:2" x14ac:dyDescent="0.25">
      <c r="A34" s="103" t="s">
        <v>267</v>
      </c>
      <c r="B34" s="104" t="s">
        <v>268</v>
      </c>
    </row>
    <row r="35" spans="1:2" x14ac:dyDescent="0.25">
      <c r="A35" s="103" t="s">
        <v>269</v>
      </c>
      <c r="B35" s="104" t="s">
        <v>270</v>
      </c>
    </row>
    <row r="36" spans="1:2" x14ac:dyDescent="0.25">
      <c r="A36" s="103" t="s">
        <v>271</v>
      </c>
      <c r="B36" s="104" t="s">
        <v>272</v>
      </c>
    </row>
    <row r="37" spans="1:2" x14ac:dyDescent="0.25">
      <c r="A37" s="103" t="s">
        <v>273</v>
      </c>
      <c r="B37" s="104" t="s">
        <v>274</v>
      </c>
    </row>
    <row r="38" spans="1:2" x14ac:dyDescent="0.25">
      <c r="A38" s="103" t="s">
        <v>275</v>
      </c>
      <c r="B38" s="104" t="s">
        <v>276</v>
      </c>
    </row>
    <row r="39" spans="1:2" x14ac:dyDescent="0.25">
      <c r="A39" s="103" t="s">
        <v>277</v>
      </c>
      <c r="B39" s="104" t="s">
        <v>278</v>
      </c>
    </row>
    <row r="40" spans="1:2" x14ac:dyDescent="0.25">
      <c r="A40" s="103" t="s">
        <v>279</v>
      </c>
      <c r="B40" s="104" t="s">
        <v>280</v>
      </c>
    </row>
    <row r="41" spans="1:2" x14ac:dyDescent="0.25">
      <c r="A41" s="103" t="s">
        <v>281</v>
      </c>
      <c r="B41" s="104" t="s">
        <v>282</v>
      </c>
    </row>
    <row r="42" spans="1:2" x14ac:dyDescent="0.25">
      <c r="A42" s="103" t="s">
        <v>283</v>
      </c>
      <c r="B42" s="104" t="s">
        <v>284</v>
      </c>
    </row>
    <row r="43" spans="1:2" x14ac:dyDescent="0.25">
      <c r="A43" s="103" t="s">
        <v>285</v>
      </c>
      <c r="B43" s="104" t="s">
        <v>286</v>
      </c>
    </row>
    <row r="44" spans="1:2" x14ac:dyDescent="0.25">
      <c r="A44" s="103" t="s">
        <v>287</v>
      </c>
      <c r="B44" s="104" t="s">
        <v>288</v>
      </c>
    </row>
    <row r="45" spans="1:2" x14ac:dyDescent="0.25">
      <c r="A45" s="103" t="s">
        <v>289</v>
      </c>
      <c r="B45" s="104" t="s">
        <v>290</v>
      </c>
    </row>
    <row r="46" spans="1:2" x14ac:dyDescent="0.25">
      <c r="A46" s="103" t="s">
        <v>291</v>
      </c>
      <c r="B46" s="104" t="s">
        <v>292</v>
      </c>
    </row>
    <row r="47" spans="1:2" x14ac:dyDescent="0.25">
      <c r="A47" s="103" t="s">
        <v>293</v>
      </c>
      <c r="B47" s="104" t="s">
        <v>294</v>
      </c>
    </row>
    <row r="48" spans="1:2" x14ac:dyDescent="0.25">
      <c r="A48" s="103" t="s">
        <v>295</v>
      </c>
      <c r="B48" s="104" t="s">
        <v>296</v>
      </c>
    </row>
    <row r="49" spans="1:2" x14ac:dyDescent="0.25">
      <c r="A49" s="103" t="s">
        <v>297</v>
      </c>
      <c r="B49" s="104" t="s">
        <v>298</v>
      </c>
    </row>
    <row r="50" spans="1:2" x14ac:dyDescent="0.25">
      <c r="A50" s="103" t="s">
        <v>299</v>
      </c>
      <c r="B50" s="104" t="s">
        <v>300</v>
      </c>
    </row>
    <row r="51" spans="1:2" x14ac:dyDescent="0.25">
      <c r="A51" s="103" t="s">
        <v>301</v>
      </c>
      <c r="B51" s="104" t="s">
        <v>302</v>
      </c>
    </row>
    <row r="52" spans="1:2" x14ac:dyDescent="0.25">
      <c r="A52" s="103" t="s">
        <v>303</v>
      </c>
      <c r="B52" s="104" t="s">
        <v>304</v>
      </c>
    </row>
    <row r="53" spans="1:2" x14ac:dyDescent="0.25">
      <c r="A53" s="103" t="s">
        <v>305</v>
      </c>
      <c r="B53" s="104" t="s">
        <v>306</v>
      </c>
    </row>
    <row r="54" spans="1:2" x14ac:dyDescent="0.25">
      <c r="A54" s="103" t="s">
        <v>307</v>
      </c>
      <c r="B54" s="104" t="s">
        <v>308</v>
      </c>
    </row>
    <row r="55" spans="1:2" x14ac:dyDescent="0.25">
      <c r="A55" s="103" t="s">
        <v>309</v>
      </c>
      <c r="B55" s="104" t="s">
        <v>310</v>
      </c>
    </row>
    <row r="56" spans="1:2" x14ac:dyDescent="0.25">
      <c r="A56" s="103" t="s">
        <v>311</v>
      </c>
      <c r="B56" s="104" t="s">
        <v>312</v>
      </c>
    </row>
    <row r="57" spans="1:2" x14ac:dyDescent="0.25">
      <c r="A57" s="103" t="s">
        <v>313</v>
      </c>
      <c r="B57" s="104" t="s">
        <v>314</v>
      </c>
    </row>
    <row r="58" spans="1:2" x14ac:dyDescent="0.25">
      <c r="A58" s="103" t="s">
        <v>315</v>
      </c>
      <c r="B58" s="104" t="s">
        <v>316</v>
      </c>
    </row>
    <row r="59" spans="1:2" x14ac:dyDescent="0.25">
      <c r="A59" s="103" t="s">
        <v>317</v>
      </c>
      <c r="B59" s="104" t="s">
        <v>318</v>
      </c>
    </row>
    <row r="60" spans="1:2" x14ac:dyDescent="0.25">
      <c r="A60" s="103" t="s">
        <v>319</v>
      </c>
      <c r="B60" s="104" t="s">
        <v>320</v>
      </c>
    </row>
    <row r="61" spans="1:2" x14ac:dyDescent="0.25">
      <c r="A61" s="103" t="s">
        <v>321</v>
      </c>
      <c r="B61" s="104" t="s">
        <v>322</v>
      </c>
    </row>
    <row r="62" spans="1:2" x14ac:dyDescent="0.25">
      <c r="A62" s="103" t="s">
        <v>323</v>
      </c>
      <c r="B62" s="104" t="s">
        <v>324</v>
      </c>
    </row>
    <row r="63" spans="1:2" x14ac:dyDescent="0.25">
      <c r="A63" s="103" t="s">
        <v>325</v>
      </c>
      <c r="B63" s="104" t="s">
        <v>326</v>
      </c>
    </row>
    <row r="64" spans="1:2" x14ac:dyDescent="0.25">
      <c r="A64" s="103" t="s">
        <v>327</v>
      </c>
      <c r="B64" s="104" t="s">
        <v>328</v>
      </c>
    </row>
    <row r="65" spans="1:2" x14ac:dyDescent="0.25">
      <c r="A65" s="103" t="s">
        <v>329</v>
      </c>
      <c r="B65" s="104" t="s">
        <v>330</v>
      </c>
    </row>
    <row r="66" spans="1:2" x14ac:dyDescent="0.25">
      <c r="A66" s="103" t="s">
        <v>331</v>
      </c>
      <c r="B66" s="104" t="s">
        <v>332</v>
      </c>
    </row>
    <row r="67" spans="1:2" x14ac:dyDescent="0.25">
      <c r="A67" s="103" t="s">
        <v>333</v>
      </c>
      <c r="B67" s="104" t="s">
        <v>334</v>
      </c>
    </row>
    <row r="68" spans="1:2" x14ac:dyDescent="0.25">
      <c r="A68" s="103" t="s">
        <v>335</v>
      </c>
      <c r="B68" s="104" t="s">
        <v>336</v>
      </c>
    </row>
    <row r="69" spans="1:2" x14ac:dyDescent="0.25">
      <c r="A69" s="103" t="s">
        <v>337</v>
      </c>
      <c r="B69" s="104" t="s">
        <v>338</v>
      </c>
    </row>
    <row r="70" spans="1:2" x14ac:dyDescent="0.25">
      <c r="A70" s="103" t="s">
        <v>339</v>
      </c>
      <c r="B70" s="104" t="s">
        <v>340</v>
      </c>
    </row>
    <row r="71" spans="1:2" x14ac:dyDescent="0.25">
      <c r="A71" s="103" t="s">
        <v>341</v>
      </c>
      <c r="B71" s="104" t="s">
        <v>342</v>
      </c>
    </row>
    <row r="72" spans="1:2" x14ac:dyDescent="0.25">
      <c r="A72" s="103" t="s">
        <v>343</v>
      </c>
      <c r="B72" s="104" t="s">
        <v>344</v>
      </c>
    </row>
    <row r="73" spans="1:2" x14ac:dyDescent="0.25">
      <c r="A73" s="103" t="s">
        <v>345</v>
      </c>
      <c r="B73" s="104" t="s">
        <v>346</v>
      </c>
    </row>
    <row r="74" spans="1:2" x14ac:dyDescent="0.25">
      <c r="A74" s="103" t="s">
        <v>347</v>
      </c>
      <c r="B74" s="104" t="s">
        <v>348</v>
      </c>
    </row>
    <row r="75" spans="1:2" x14ac:dyDescent="0.25">
      <c r="A75" s="103" t="s">
        <v>349</v>
      </c>
      <c r="B75" s="105" t="s">
        <v>350</v>
      </c>
    </row>
    <row r="76" spans="1:2" x14ac:dyDescent="0.25">
      <c r="A76" s="103" t="s">
        <v>351</v>
      </c>
      <c r="B76" s="105" t="s">
        <v>352</v>
      </c>
    </row>
    <row r="77" spans="1:2" x14ac:dyDescent="0.25">
      <c r="A77" s="103" t="s">
        <v>353</v>
      </c>
      <c r="B77" s="105" t="s">
        <v>354</v>
      </c>
    </row>
    <row r="78" spans="1:2" x14ac:dyDescent="0.25">
      <c r="A78" s="103" t="s">
        <v>355</v>
      </c>
      <c r="B78" s="105" t="s">
        <v>356</v>
      </c>
    </row>
    <row r="79" spans="1:2" x14ac:dyDescent="0.25">
      <c r="A79" s="103" t="s">
        <v>357</v>
      </c>
      <c r="B79" s="105" t="s">
        <v>358</v>
      </c>
    </row>
    <row r="80" spans="1:2" x14ac:dyDescent="0.25">
      <c r="A80" s="103" t="s">
        <v>359</v>
      </c>
      <c r="B80" s="105" t="s">
        <v>360</v>
      </c>
    </row>
    <row r="81" spans="1:2" x14ac:dyDescent="0.25">
      <c r="A81" s="103" t="s">
        <v>361</v>
      </c>
      <c r="B81" s="105" t="s">
        <v>362</v>
      </c>
    </row>
    <row r="82" spans="1:2" x14ac:dyDescent="0.25">
      <c r="A82" s="103" t="s">
        <v>363</v>
      </c>
      <c r="B82" s="105" t="s">
        <v>364</v>
      </c>
    </row>
    <row r="83" spans="1:2" x14ac:dyDescent="0.25">
      <c r="A83" s="103" t="s">
        <v>365</v>
      </c>
      <c r="B83" s="105" t="s">
        <v>366</v>
      </c>
    </row>
    <row r="84" spans="1:2" x14ac:dyDescent="0.25">
      <c r="A84" s="103" t="s">
        <v>367</v>
      </c>
      <c r="B84" s="105" t="s">
        <v>368</v>
      </c>
    </row>
    <row r="85" spans="1:2" x14ac:dyDescent="0.25">
      <c r="A85" s="103" t="s">
        <v>369</v>
      </c>
      <c r="B85" s="105" t="s">
        <v>370</v>
      </c>
    </row>
    <row r="86" spans="1:2" x14ac:dyDescent="0.25">
      <c r="A86" s="103" t="s">
        <v>371</v>
      </c>
      <c r="B86" s="105" t="s">
        <v>372</v>
      </c>
    </row>
    <row r="87" spans="1:2" x14ac:dyDescent="0.25">
      <c r="A87" s="103" t="s">
        <v>373</v>
      </c>
      <c r="B87" s="105" t="s">
        <v>374</v>
      </c>
    </row>
    <row r="88" spans="1:2" x14ac:dyDescent="0.25">
      <c r="A88" s="103" t="s">
        <v>375</v>
      </c>
      <c r="B88" s="105" t="s">
        <v>376</v>
      </c>
    </row>
    <row r="89" spans="1:2" x14ac:dyDescent="0.25">
      <c r="A89" s="103" t="s">
        <v>377</v>
      </c>
      <c r="B89" s="105" t="s">
        <v>378</v>
      </c>
    </row>
    <row r="90" spans="1:2" x14ac:dyDescent="0.25">
      <c r="A90" s="103" t="s">
        <v>379</v>
      </c>
      <c r="B90" s="105" t="s">
        <v>380</v>
      </c>
    </row>
    <row r="91" spans="1:2" x14ac:dyDescent="0.25">
      <c r="A91" s="103" t="s">
        <v>381</v>
      </c>
      <c r="B91" s="105" t="s">
        <v>382</v>
      </c>
    </row>
    <row r="92" spans="1:2" x14ac:dyDescent="0.25">
      <c r="A92" s="103" t="s">
        <v>383</v>
      </c>
      <c r="B92" s="105" t="s">
        <v>384</v>
      </c>
    </row>
    <row r="93" spans="1:2" x14ac:dyDescent="0.25">
      <c r="A93" s="103" t="s">
        <v>385</v>
      </c>
      <c r="B93" s="105" t="s">
        <v>386</v>
      </c>
    </row>
    <row r="94" spans="1:2" x14ac:dyDescent="0.25">
      <c r="A94" s="103" t="s">
        <v>387</v>
      </c>
      <c r="B94" s="105" t="s">
        <v>388</v>
      </c>
    </row>
    <row r="95" spans="1:2" x14ac:dyDescent="0.25">
      <c r="A95" s="103" t="s">
        <v>389</v>
      </c>
      <c r="B95" s="105" t="s">
        <v>390</v>
      </c>
    </row>
    <row r="96" spans="1:2" x14ac:dyDescent="0.25">
      <c r="A96" s="103" t="s">
        <v>391</v>
      </c>
      <c r="B96" s="105" t="s">
        <v>392</v>
      </c>
    </row>
    <row r="97" spans="1:2" x14ac:dyDescent="0.25">
      <c r="A97" s="103" t="s">
        <v>393</v>
      </c>
      <c r="B97" s="105" t="s">
        <v>394</v>
      </c>
    </row>
    <row r="98" spans="1:2" x14ac:dyDescent="0.25">
      <c r="A98" s="103" t="s">
        <v>395</v>
      </c>
      <c r="B98" s="105" t="s">
        <v>396</v>
      </c>
    </row>
    <row r="99" spans="1:2" x14ac:dyDescent="0.25">
      <c r="A99" s="103" t="s">
        <v>397</v>
      </c>
      <c r="B99" s="105" t="s">
        <v>398</v>
      </c>
    </row>
    <row r="100" spans="1:2" x14ac:dyDescent="0.25">
      <c r="A100" s="103" t="s">
        <v>399</v>
      </c>
      <c r="B100" s="105" t="s">
        <v>400</v>
      </c>
    </row>
    <row r="101" spans="1:2" x14ac:dyDescent="0.25">
      <c r="A101" s="103" t="s">
        <v>401</v>
      </c>
      <c r="B101" s="105" t="s">
        <v>402</v>
      </c>
    </row>
    <row r="102" spans="1:2" x14ac:dyDescent="0.25">
      <c r="A102" s="103" t="s">
        <v>403</v>
      </c>
      <c r="B102" s="105" t="s">
        <v>404</v>
      </c>
    </row>
    <row r="103" spans="1:2" x14ac:dyDescent="0.25">
      <c r="A103" s="103" t="s">
        <v>405</v>
      </c>
      <c r="B103" s="105" t="s">
        <v>406</v>
      </c>
    </row>
    <row r="104" spans="1:2" x14ac:dyDescent="0.25">
      <c r="A104" s="103" t="s">
        <v>407</v>
      </c>
      <c r="B104" s="105" t="s">
        <v>408</v>
      </c>
    </row>
    <row r="105" spans="1:2" x14ac:dyDescent="0.25">
      <c r="A105" s="103" t="s">
        <v>409</v>
      </c>
      <c r="B105" s="105" t="s">
        <v>410</v>
      </c>
    </row>
    <row r="106" spans="1:2" x14ac:dyDescent="0.25">
      <c r="A106" s="103" t="s">
        <v>411</v>
      </c>
      <c r="B106" s="105" t="s">
        <v>412</v>
      </c>
    </row>
    <row r="107" spans="1:2" x14ac:dyDescent="0.25">
      <c r="A107" s="103" t="s">
        <v>413</v>
      </c>
      <c r="B107" s="105" t="s">
        <v>414</v>
      </c>
    </row>
    <row r="108" spans="1:2" x14ac:dyDescent="0.25">
      <c r="A108" s="103" t="s">
        <v>415</v>
      </c>
      <c r="B108" s="105" t="s">
        <v>416</v>
      </c>
    </row>
    <row r="109" spans="1:2" x14ac:dyDescent="0.25">
      <c r="A109" s="103" t="s">
        <v>417</v>
      </c>
      <c r="B109" s="105" t="s">
        <v>418</v>
      </c>
    </row>
    <row r="110" spans="1:2" x14ac:dyDescent="0.25">
      <c r="A110" s="103" t="s">
        <v>419</v>
      </c>
      <c r="B110" s="105" t="s">
        <v>420</v>
      </c>
    </row>
    <row r="111" spans="1:2" x14ac:dyDescent="0.25">
      <c r="A111" s="103" t="s">
        <v>421</v>
      </c>
      <c r="B111" s="105" t="s">
        <v>422</v>
      </c>
    </row>
    <row r="112" spans="1:2" x14ac:dyDescent="0.25">
      <c r="A112" s="103" t="s">
        <v>423</v>
      </c>
      <c r="B112" s="105" t="s">
        <v>424</v>
      </c>
    </row>
    <row r="113" spans="1:2" x14ac:dyDescent="0.25">
      <c r="A113" s="103" t="s">
        <v>425</v>
      </c>
      <c r="B113" s="105" t="s">
        <v>426</v>
      </c>
    </row>
    <row r="114" spans="1:2" x14ac:dyDescent="0.25">
      <c r="A114" s="103" t="s">
        <v>427</v>
      </c>
      <c r="B114" s="105" t="s">
        <v>428</v>
      </c>
    </row>
    <row r="115" spans="1:2" x14ac:dyDescent="0.25">
      <c r="A115" s="103" t="s">
        <v>429</v>
      </c>
      <c r="B115" s="105" t="s">
        <v>430</v>
      </c>
    </row>
    <row r="116" spans="1:2" x14ac:dyDescent="0.25">
      <c r="A116" s="103" t="s">
        <v>431</v>
      </c>
      <c r="B116" s="105" t="s">
        <v>432</v>
      </c>
    </row>
    <row r="117" spans="1:2" x14ac:dyDescent="0.25">
      <c r="A117" s="103" t="s">
        <v>433</v>
      </c>
      <c r="B117" s="105" t="s">
        <v>434</v>
      </c>
    </row>
    <row r="118" spans="1:2" x14ac:dyDescent="0.25">
      <c r="A118" s="103" t="s">
        <v>435</v>
      </c>
      <c r="B118" s="105" t="s">
        <v>436</v>
      </c>
    </row>
    <row r="119" spans="1:2" x14ac:dyDescent="0.25">
      <c r="A119" s="103" t="s">
        <v>437</v>
      </c>
      <c r="B119" s="105" t="s">
        <v>438</v>
      </c>
    </row>
    <row r="120" spans="1:2" x14ac:dyDescent="0.25">
      <c r="A120" s="103" t="s">
        <v>439</v>
      </c>
      <c r="B120" s="105" t="s">
        <v>440</v>
      </c>
    </row>
    <row r="121" spans="1:2" x14ac:dyDescent="0.25">
      <c r="A121" s="103" t="s">
        <v>441</v>
      </c>
      <c r="B121" s="105" t="s">
        <v>442</v>
      </c>
    </row>
    <row r="122" spans="1:2" x14ac:dyDescent="0.25">
      <c r="A122" s="103" t="s">
        <v>443</v>
      </c>
      <c r="B122" s="105" t="s">
        <v>444</v>
      </c>
    </row>
    <row r="123" spans="1:2" x14ac:dyDescent="0.25">
      <c r="A123" s="103" t="s">
        <v>445</v>
      </c>
      <c r="B123" s="105" t="s">
        <v>446</v>
      </c>
    </row>
    <row r="124" spans="1:2" x14ac:dyDescent="0.25">
      <c r="A124" s="103" t="s">
        <v>447</v>
      </c>
      <c r="B124" s="105" t="s">
        <v>448</v>
      </c>
    </row>
    <row r="125" spans="1:2" x14ac:dyDescent="0.25">
      <c r="A125" s="103" t="s">
        <v>449</v>
      </c>
      <c r="B125" s="105" t="s">
        <v>450</v>
      </c>
    </row>
    <row r="126" spans="1:2" x14ac:dyDescent="0.25">
      <c r="A126" s="103" t="s">
        <v>451</v>
      </c>
      <c r="B126" s="105" t="s">
        <v>452</v>
      </c>
    </row>
    <row r="127" spans="1:2" x14ac:dyDescent="0.25">
      <c r="A127" s="103" t="s">
        <v>453</v>
      </c>
      <c r="B127" s="105" t="s">
        <v>454</v>
      </c>
    </row>
    <row r="128" spans="1:2" x14ac:dyDescent="0.25">
      <c r="A128" s="103" t="s">
        <v>455</v>
      </c>
      <c r="B128" s="105" t="s">
        <v>456</v>
      </c>
    </row>
    <row r="129" spans="1:2" x14ac:dyDescent="0.25">
      <c r="A129" s="103" t="s">
        <v>457</v>
      </c>
      <c r="B129" s="105" t="s">
        <v>458</v>
      </c>
    </row>
    <row r="130" spans="1:2" x14ac:dyDescent="0.25">
      <c r="A130" s="103" t="s">
        <v>459</v>
      </c>
      <c r="B130" s="105" t="s">
        <v>460</v>
      </c>
    </row>
    <row r="131" spans="1:2" x14ac:dyDescent="0.25">
      <c r="A131" s="103" t="s">
        <v>461</v>
      </c>
      <c r="B131" s="105" t="s">
        <v>462</v>
      </c>
    </row>
    <row r="132" spans="1:2" x14ac:dyDescent="0.25">
      <c r="A132" s="103" t="s">
        <v>463</v>
      </c>
      <c r="B132" s="105" t="s">
        <v>464</v>
      </c>
    </row>
    <row r="133" spans="1:2" x14ac:dyDescent="0.25">
      <c r="A133" s="103" t="s">
        <v>465</v>
      </c>
      <c r="B133" s="105" t="s">
        <v>466</v>
      </c>
    </row>
    <row r="134" spans="1:2" x14ac:dyDescent="0.25">
      <c r="A134" s="103" t="s">
        <v>467</v>
      </c>
      <c r="B134" s="105" t="s">
        <v>468</v>
      </c>
    </row>
    <row r="135" spans="1:2" x14ac:dyDescent="0.25">
      <c r="A135" s="103" t="s">
        <v>469</v>
      </c>
      <c r="B135" s="105" t="s">
        <v>470</v>
      </c>
    </row>
    <row r="136" spans="1:2" x14ac:dyDescent="0.25">
      <c r="A136" s="103" t="s">
        <v>471</v>
      </c>
      <c r="B136" s="105" t="s">
        <v>472</v>
      </c>
    </row>
    <row r="137" spans="1:2" x14ac:dyDescent="0.25">
      <c r="A137" s="103" t="s">
        <v>473</v>
      </c>
      <c r="B137" s="105" t="s">
        <v>474</v>
      </c>
    </row>
    <row r="138" spans="1:2" x14ac:dyDescent="0.25">
      <c r="A138" s="103" t="s">
        <v>475</v>
      </c>
      <c r="B138" s="105" t="s">
        <v>476</v>
      </c>
    </row>
    <row r="139" spans="1:2" x14ac:dyDescent="0.25">
      <c r="A139" s="103" t="s">
        <v>477</v>
      </c>
      <c r="B139" s="105" t="s">
        <v>478</v>
      </c>
    </row>
    <row r="140" spans="1:2" x14ac:dyDescent="0.25">
      <c r="A140" s="103" t="s">
        <v>479</v>
      </c>
      <c r="B140" s="105" t="s">
        <v>480</v>
      </c>
    </row>
    <row r="141" spans="1:2" x14ac:dyDescent="0.25">
      <c r="A141" s="103" t="s">
        <v>481</v>
      </c>
      <c r="B141" s="105" t="s">
        <v>482</v>
      </c>
    </row>
    <row r="142" spans="1:2" x14ac:dyDescent="0.25">
      <c r="A142" s="103" t="s">
        <v>483</v>
      </c>
      <c r="B142" s="105" t="s">
        <v>484</v>
      </c>
    </row>
    <row r="143" spans="1:2" x14ac:dyDescent="0.25">
      <c r="A143" s="103" t="s">
        <v>485</v>
      </c>
      <c r="B143" s="105" t="s">
        <v>486</v>
      </c>
    </row>
    <row r="144" spans="1:2" x14ac:dyDescent="0.25">
      <c r="A144" s="103" t="s">
        <v>487</v>
      </c>
      <c r="B144" s="106" t="s">
        <v>488</v>
      </c>
    </row>
    <row r="145" spans="1:2" x14ac:dyDescent="0.25">
      <c r="A145" s="103" t="s">
        <v>489</v>
      </c>
      <c r="B145" s="105" t="s">
        <v>490</v>
      </c>
    </row>
    <row r="146" spans="1:2" x14ac:dyDescent="0.25">
      <c r="A146" s="103" t="s">
        <v>491</v>
      </c>
      <c r="B146" s="105" t="s">
        <v>492</v>
      </c>
    </row>
    <row r="147" spans="1:2" x14ac:dyDescent="0.25">
      <c r="A147" s="103" t="s">
        <v>493</v>
      </c>
      <c r="B147" s="105" t="s">
        <v>494</v>
      </c>
    </row>
    <row r="148" spans="1:2" x14ac:dyDescent="0.25">
      <c r="A148" s="103" t="s">
        <v>495</v>
      </c>
      <c r="B148" s="105" t="s">
        <v>496</v>
      </c>
    </row>
    <row r="149" spans="1:2" x14ac:dyDescent="0.25">
      <c r="A149" s="103" t="s">
        <v>497</v>
      </c>
      <c r="B149" s="105" t="s">
        <v>498</v>
      </c>
    </row>
    <row r="150" spans="1:2" x14ac:dyDescent="0.25">
      <c r="A150" s="103" t="s">
        <v>499</v>
      </c>
      <c r="B150" s="105" t="s">
        <v>500</v>
      </c>
    </row>
    <row r="151" spans="1:2" x14ac:dyDescent="0.25">
      <c r="A151" s="103" t="s">
        <v>501</v>
      </c>
      <c r="B151" s="105" t="s">
        <v>502</v>
      </c>
    </row>
    <row r="152" spans="1:2" x14ac:dyDescent="0.25">
      <c r="A152" s="103" t="s">
        <v>503</v>
      </c>
      <c r="B152" s="105" t="s">
        <v>504</v>
      </c>
    </row>
    <row r="153" spans="1:2" x14ac:dyDescent="0.25">
      <c r="A153" s="103" t="s">
        <v>505</v>
      </c>
      <c r="B153" s="105" t="s">
        <v>506</v>
      </c>
    </row>
    <row r="154" spans="1:2" x14ac:dyDescent="0.25">
      <c r="A154" s="103" t="s">
        <v>507</v>
      </c>
      <c r="B154" s="105" t="s">
        <v>508</v>
      </c>
    </row>
    <row r="155" spans="1:2" x14ac:dyDescent="0.25">
      <c r="A155" s="103" t="s">
        <v>509</v>
      </c>
      <c r="B155" s="105" t="s">
        <v>510</v>
      </c>
    </row>
    <row r="156" spans="1:2" x14ac:dyDescent="0.25">
      <c r="A156" s="103" t="s">
        <v>511</v>
      </c>
      <c r="B156" s="105" t="s">
        <v>512</v>
      </c>
    </row>
    <row r="157" spans="1:2" x14ac:dyDescent="0.25">
      <c r="A157" s="103" t="s">
        <v>513</v>
      </c>
      <c r="B157" s="105" t="s">
        <v>514</v>
      </c>
    </row>
    <row r="158" spans="1:2" x14ac:dyDescent="0.25">
      <c r="A158" s="103" t="s">
        <v>515</v>
      </c>
      <c r="B158" s="105" t="s">
        <v>516</v>
      </c>
    </row>
    <row r="159" spans="1:2" x14ac:dyDescent="0.25">
      <c r="A159" s="103" t="s">
        <v>517</v>
      </c>
      <c r="B159" s="105" t="s">
        <v>518</v>
      </c>
    </row>
    <row r="160" spans="1:2" x14ac:dyDescent="0.25">
      <c r="A160" s="103" t="s">
        <v>519</v>
      </c>
      <c r="B160" s="105" t="s">
        <v>520</v>
      </c>
    </row>
    <row r="161" spans="1:2" x14ac:dyDescent="0.25">
      <c r="A161" s="103" t="s">
        <v>521</v>
      </c>
      <c r="B161" s="105" t="s">
        <v>522</v>
      </c>
    </row>
    <row r="162" spans="1:2" x14ac:dyDescent="0.25">
      <c r="A162" s="103" t="s">
        <v>523</v>
      </c>
      <c r="B162" s="105" t="s">
        <v>524</v>
      </c>
    </row>
    <row r="163" spans="1:2" x14ac:dyDescent="0.25">
      <c r="A163" s="103" t="s">
        <v>525</v>
      </c>
      <c r="B163" s="105" t="s">
        <v>526</v>
      </c>
    </row>
    <row r="164" spans="1:2" x14ac:dyDescent="0.25">
      <c r="A164" s="103" t="s">
        <v>527</v>
      </c>
      <c r="B164" s="105" t="s">
        <v>528</v>
      </c>
    </row>
    <row r="165" spans="1:2" x14ac:dyDescent="0.25">
      <c r="A165" s="103" t="s">
        <v>529</v>
      </c>
      <c r="B165" s="105" t="s">
        <v>530</v>
      </c>
    </row>
    <row r="166" spans="1:2" x14ac:dyDescent="0.25">
      <c r="A166" s="103" t="s">
        <v>531</v>
      </c>
      <c r="B166" s="105" t="s">
        <v>532</v>
      </c>
    </row>
    <row r="167" spans="1:2" x14ac:dyDescent="0.25">
      <c r="A167" s="103" t="s">
        <v>533</v>
      </c>
      <c r="B167" s="105" t="s">
        <v>534</v>
      </c>
    </row>
    <row r="168" spans="1:2" x14ac:dyDescent="0.25">
      <c r="A168" s="103" t="s">
        <v>535</v>
      </c>
      <c r="B168" s="105" t="s">
        <v>536</v>
      </c>
    </row>
    <row r="169" spans="1:2" x14ac:dyDescent="0.25">
      <c r="A169" s="103" t="s">
        <v>537</v>
      </c>
      <c r="B169" s="105" t="s">
        <v>538</v>
      </c>
    </row>
    <row r="170" spans="1:2" x14ac:dyDescent="0.25">
      <c r="A170" s="103" t="s">
        <v>539</v>
      </c>
      <c r="B170" s="105" t="s">
        <v>540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Budget Tables</vt:lpstr>
      <vt:lpstr>2) By Category</vt:lpstr>
      <vt:lpstr>3) Explanatory Notes</vt:lpstr>
      <vt:lpstr>4) For PBSO Use</vt:lpstr>
      <vt:lpstr>5) For MPTF Use</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Malika Groga Bada</cp:lastModifiedBy>
  <cp:lastPrinted>2017-12-11T22:51:21Z</cp:lastPrinted>
  <dcterms:created xsi:type="dcterms:W3CDTF">2017-11-15T21:17:43Z</dcterms:created>
  <dcterms:modified xsi:type="dcterms:W3CDTF">2021-06-14T16:47:29Z</dcterms:modified>
</cp:coreProperties>
</file>