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limamy.sesay\Documents\WFP work files\JBP 2020\Workplan\"/>
    </mc:Choice>
  </mc:AlternateContent>
  <xr:revisionPtr revIDLastSave="0" documentId="8_{7DF9FEFB-93FE-4B64-BE5E-EE1D0D06BFE0}" xr6:coauthVersionLast="46" xr6:coauthVersionMax="46" xr10:uidLastSave="{00000000-0000-0000-0000-000000000000}"/>
  <bookViews>
    <workbookView xWindow="-120" yWindow="-120" windowWidth="29040" windowHeight="15840" activeTab="4"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7" i="1" l="1"/>
  <c r="E207" i="1"/>
  <c r="F113" i="5"/>
  <c r="G113" i="5"/>
  <c r="D90" i="5"/>
  <c r="D84" i="5"/>
  <c r="E206" i="1"/>
  <c r="J18" i="1"/>
  <c r="J16" i="1"/>
  <c r="D82" i="1"/>
  <c r="E82" i="1"/>
  <c r="J129" i="5"/>
  <c r="J118" i="5"/>
  <c r="J111" i="5"/>
  <c r="J107" i="5"/>
  <c r="J19" i="1"/>
  <c r="J20" i="1"/>
  <c r="J21" i="1"/>
  <c r="J22" i="1"/>
  <c r="J23" i="1"/>
  <c r="J185" i="1"/>
  <c r="J186" i="1"/>
  <c r="J183" i="1"/>
  <c r="J121" i="1"/>
  <c r="J122" i="1"/>
  <c r="J123" i="1"/>
  <c r="J124" i="1"/>
  <c r="J125" i="1"/>
  <c r="J126" i="1"/>
  <c r="J127" i="1"/>
  <c r="J120" i="1"/>
  <c r="J113" i="1"/>
  <c r="J112" i="1"/>
  <c r="J114" i="1"/>
  <c r="J115" i="1"/>
  <c r="J116" i="1"/>
  <c r="J117" i="1"/>
  <c r="J111" i="1"/>
  <c r="J110" i="1"/>
  <c r="J101" i="1"/>
  <c r="J102" i="1"/>
  <c r="J103" i="1"/>
  <c r="J104" i="1"/>
  <c r="J105" i="1"/>
  <c r="J106" i="1"/>
  <c r="J107" i="1"/>
  <c r="J100" i="1"/>
  <c r="J79" i="1"/>
  <c r="D214" i="1"/>
  <c r="G214" i="5"/>
  <c r="G215" i="5" s="1"/>
  <c r="G213" i="5"/>
  <c r="G212" i="5"/>
  <c r="G211" i="5"/>
  <c r="G210" i="5"/>
  <c r="G209" i="5"/>
  <c r="G208" i="5"/>
  <c r="G203" i="5"/>
  <c r="F208" i="5"/>
  <c r="D80" i="5"/>
  <c r="D184" i="1"/>
  <c r="J184" i="1" s="1"/>
  <c r="D196" i="5"/>
  <c r="G136" i="5"/>
  <c r="G128" i="1"/>
  <c r="G128" i="5" s="1"/>
  <c r="G114" i="5"/>
  <c r="G125" i="5"/>
  <c r="F125" i="5"/>
  <c r="F118" i="1"/>
  <c r="G118" i="1"/>
  <c r="G117" i="5" s="1"/>
  <c r="G108" i="1"/>
  <c r="F108" i="1"/>
  <c r="F106" i="5" s="1"/>
  <c r="D34" i="1"/>
  <c r="G216" i="5" l="1"/>
  <c r="G217" i="5"/>
  <c r="G106" i="5"/>
  <c r="G198" i="1"/>
  <c r="G199" i="1" s="1"/>
  <c r="K108" i="1"/>
  <c r="G200" i="1"/>
  <c r="H7" i="4" l="1"/>
  <c r="G7" i="4"/>
  <c r="F7" i="4"/>
  <c r="I207" i="5"/>
  <c r="H207" i="5"/>
  <c r="G207" i="5"/>
  <c r="J202" i="5"/>
  <c r="J201" i="5"/>
  <c r="J200" i="5"/>
  <c r="J199" i="5"/>
  <c r="J198" i="5"/>
  <c r="J197" i="5"/>
  <c r="J196" i="5"/>
  <c r="J191" i="5"/>
  <c r="J190" i="5"/>
  <c r="J189" i="5"/>
  <c r="J188" i="5"/>
  <c r="J187" i="5"/>
  <c r="J186" i="5"/>
  <c r="J185" i="5"/>
  <c r="J180" i="5"/>
  <c r="J179" i="5"/>
  <c r="J178" i="5"/>
  <c r="J177" i="5"/>
  <c r="J176" i="5"/>
  <c r="J175" i="5"/>
  <c r="J174" i="5"/>
  <c r="J169" i="5"/>
  <c r="J168" i="5"/>
  <c r="J167" i="5"/>
  <c r="J166" i="5"/>
  <c r="J165" i="5"/>
  <c r="J164" i="5"/>
  <c r="J163" i="5"/>
  <c r="J158" i="5"/>
  <c r="J157" i="5"/>
  <c r="J156" i="5"/>
  <c r="J155" i="5"/>
  <c r="J154" i="5"/>
  <c r="J153" i="5"/>
  <c r="J152" i="5"/>
  <c r="J146" i="5"/>
  <c r="J145" i="5"/>
  <c r="J144" i="5"/>
  <c r="J143" i="5"/>
  <c r="J142" i="5"/>
  <c r="J141" i="5"/>
  <c r="J140" i="5"/>
  <c r="J135" i="5"/>
  <c r="J134" i="5"/>
  <c r="J133" i="5"/>
  <c r="J132" i="5"/>
  <c r="J131" i="5"/>
  <c r="J130" i="5"/>
  <c r="J124" i="5"/>
  <c r="J123" i="5"/>
  <c r="J122" i="5"/>
  <c r="J121" i="5"/>
  <c r="J120" i="5"/>
  <c r="J119" i="5"/>
  <c r="J113" i="5"/>
  <c r="J112" i="5"/>
  <c r="J110" i="5"/>
  <c r="J109" i="5"/>
  <c r="J108" i="5"/>
  <c r="J101" i="5"/>
  <c r="J100" i="5"/>
  <c r="J99" i="5"/>
  <c r="J98" i="5"/>
  <c r="J97" i="5"/>
  <c r="J96" i="5"/>
  <c r="J95" i="5"/>
  <c r="J90" i="5"/>
  <c r="J89" i="5"/>
  <c r="J88" i="5"/>
  <c r="J87" i="5"/>
  <c r="J86" i="5"/>
  <c r="J85" i="5"/>
  <c r="J84" i="5"/>
  <c r="J79" i="5"/>
  <c r="J78" i="5"/>
  <c r="J77" i="5"/>
  <c r="J76" i="5"/>
  <c r="J75" i="5"/>
  <c r="J74" i="5"/>
  <c r="J73" i="5"/>
  <c r="J68" i="5"/>
  <c r="J67" i="5"/>
  <c r="J66" i="5"/>
  <c r="J65" i="5"/>
  <c r="J64" i="5"/>
  <c r="J63" i="5"/>
  <c r="J62" i="5"/>
  <c r="J56" i="5"/>
  <c r="J55" i="5"/>
  <c r="J54" i="5"/>
  <c r="J53" i="5"/>
  <c r="J52" i="5"/>
  <c r="J51" i="5"/>
  <c r="J50" i="5"/>
  <c r="J45" i="5"/>
  <c r="J44" i="5"/>
  <c r="J43" i="5"/>
  <c r="J42" i="5"/>
  <c r="J41" i="5"/>
  <c r="J40" i="5"/>
  <c r="J39" i="5"/>
  <c r="J34" i="5"/>
  <c r="J33" i="5"/>
  <c r="J32" i="5"/>
  <c r="J31" i="5"/>
  <c r="J30" i="5"/>
  <c r="J29" i="5"/>
  <c r="J28" i="5"/>
  <c r="J23" i="5"/>
  <c r="J22" i="5"/>
  <c r="J21" i="5"/>
  <c r="J20" i="5"/>
  <c r="J19" i="5"/>
  <c r="J18" i="5"/>
  <c r="J17" i="5"/>
  <c r="I16" i="5"/>
  <c r="H16" i="5"/>
  <c r="G16" i="5"/>
  <c r="I208" i="1"/>
  <c r="H24" i="4" s="1"/>
  <c r="H208" i="1"/>
  <c r="G24" i="4" s="1"/>
  <c r="G208" i="1"/>
  <c r="F24" i="4" s="1"/>
  <c r="I207" i="1"/>
  <c r="H23" i="4" s="1"/>
  <c r="G23" i="4"/>
  <c r="G207" i="1"/>
  <c r="I206" i="1"/>
  <c r="H22" i="4" s="1"/>
  <c r="H206" i="1"/>
  <c r="G22" i="4" s="1"/>
  <c r="G206" i="1"/>
  <c r="F22" i="4" s="1"/>
  <c r="I187" i="1"/>
  <c r="H187" i="1"/>
  <c r="G187" i="1"/>
  <c r="G195" i="5" s="1"/>
  <c r="G209" i="1" l="1"/>
  <c r="F25" i="4" s="1"/>
  <c r="H209" i="1"/>
  <c r="G25" i="4" s="1"/>
  <c r="F23" i="4"/>
  <c r="I209" i="1"/>
  <c r="H25" i="4" s="1"/>
  <c r="J24" i="4"/>
  <c r="J23" i="4"/>
  <c r="J22" i="4"/>
  <c r="L24" i="1" l="1"/>
  <c r="L34" i="1"/>
  <c r="L44" i="1"/>
  <c r="L54" i="1"/>
  <c r="L66" i="1"/>
  <c r="L76" i="1"/>
  <c r="L86" i="1"/>
  <c r="L96" i="1"/>
  <c r="L108" i="1"/>
  <c r="L118" i="1"/>
  <c r="L128" i="1"/>
  <c r="L138" i="1"/>
  <c r="L150" i="1"/>
  <c r="L160" i="1"/>
  <c r="L170" i="1"/>
  <c r="L180" i="1"/>
  <c r="L187" i="1"/>
  <c r="L211" i="1" l="1"/>
  <c r="K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J210" i="5" l="1"/>
  <c r="J214" i="5"/>
  <c r="J211" i="5"/>
  <c r="J209" i="5"/>
  <c r="J213" i="5"/>
  <c r="J212" i="5"/>
  <c r="J208" i="5"/>
  <c r="D215" i="5"/>
  <c r="D216" i="5" l="1"/>
  <c r="D217" i="5" s="1"/>
  <c r="D160" i="1" l="1"/>
  <c r="E160" i="1"/>
  <c r="D13" i="5"/>
  <c r="E205" i="1"/>
  <c r="F205" i="1"/>
  <c r="D205" i="1"/>
  <c r="E197" i="1"/>
  <c r="F197" i="1"/>
  <c r="D197" i="1"/>
  <c r="J176" i="1"/>
  <c r="J179" i="1"/>
  <c r="J178" i="1"/>
  <c r="J177" i="1"/>
  <c r="J175" i="1"/>
  <c r="J174" i="1"/>
  <c r="J173" i="1"/>
  <c r="J172" i="1"/>
  <c r="J169" i="1"/>
  <c r="J168" i="1"/>
  <c r="J167" i="1"/>
  <c r="J166" i="1"/>
  <c r="J165" i="1"/>
  <c r="J164" i="1"/>
  <c r="J163" i="1"/>
  <c r="J162" i="1"/>
  <c r="J159" i="1"/>
  <c r="J158" i="1"/>
  <c r="J157" i="1"/>
  <c r="J156" i="1"/>
  <c r="J155" i="1"/>
  <c r="J154" i="1"/>
  <c r="J153" i="1"/>
  <c r="J152" i="1"/>
  <c r="J149" i="1"/>
  <c r="J148" i="1"/>
  <c r="J147" i="1"/>
  <c r="J146" i="1"/>
  <c r="J145" i="1"/>
  <c r="J144" i="1"/>
  <c r="J143" i="1"/>
  <c r="J142" i="1"/>
  <c r="J137" i="1"/>
  <c r="J136" i="1"/>
  <c r="J135" i="1"/>
  <c r="J134" i="1"/>
  <c r="J133" i="1"/>
  <c r="J132" i="1"/>
  <c r="J131" i="1"/>
  <c r="J130" i="1"/>
  <c r="J95" i="1"/>
  <c r="J94" i="1"/>
  <c r="J93" i="1"/>
  <c r="J92" i="1"/>
  <c r="J91" i="1"/>
  <c r="J90" i="1"/>
  <c r="J89" i="1"/>
  <c r="J88" i="1"/>
  <c r="J85" i="1"/>
  <c r="J84" i="1"/>
  <c r="J83" i="1"/>
  <c r="J82" i="1"/>
  <c r="J81" i="1"/>
  <c r="J80" i="1"/>
  <c r="J78" i="1"/>
  <c r="J75" i="1"/>
  <c r="J74" i="1"/>
  <c r="J73" i="1"/>
  <c r="J72" i="1"/>
  <c r="J71" i="1"/>
  <c r="J70" i="1"/>
  <c r="J69" i="1"/>
  <c r="J68" i="1"/>
  <c r="J65" i="1"/>
  <c r="J64" i="1"/>
  <c r="J63" i="1"/>
  <c r="J62" i="1"/>
  <c r="J61" i="1"/>
  <c r="J60" i="1"/>
  <c r="J59" i="1"/>
  <c r="J58" i="1"/>
  <c r="J53" i="1"/>
  <c r="J52" i="1"/>
  <c r="J51" i="1"/>
  <c r="J50" i="1"/>
  <c r="J49" i="1"/>
  <c r="J48" i="1"/>
  <c r="J47" i="1"/>
  <c r="J46" i="1"/>
  <c r="J43" i="1"/>
  <c r="J42" i="1"/>
  <c r="J41" i="1"/>
  <c r="J40" i="1"/>
  <c r="J39" i="1"/>
  <c r="J38" i="1"/>
  <c r="J37" i="1"/>
  <c r="J36" i="1"/>
  <c r="J27" i="1"/>
  <c r="J28" i="1"/>
  <c r="J29" i="1"/>
  <c r="J30" i="1"/>
  <c r="J31" i="1"/>
  <c r="J32" i="1"/>
  <c r="J33" i="1"/>
  <c r="J26" i="1"/>
  <c r="J17" i="1"/>
  <c r="F203" i="5"/>
  <c r="E203" i="5"/>
  <c r="D203" i="5"/>
  <c r="E187" i="1"/>
  <c r="E195" i="5" s="1"/>
  <c r="F187" i="1"/>
  <c r="F195" i="5" s="1"/>
  <c r="D187" i="1"/>
  <c r="D195" i="5" s="1"/>
  <c r="J203" i="5" l="1"/>
  <c r="J195" i="5"/>
  <c r="J187" i="1"/>
  <c r="K44" i="1"/>
  <c r="J138" i="1"/>
  <c r="K24" i="1"/>
  <c r="J34" i="1"/>
  <c r="J66" i="1"/>
  <c r="J96" i="1"/>
  <c r="J128" i="1"/>
  <c r="J160" i="1"/>
  <c r="K180" i="1"/>
  <c r="J54" i="1"/>
  <c r="J86" i="1"/>
  <c r="K170" i="1"/>
  <c r="J76" i="1"/>
  <c r="J108" i="1"/>
  <c r="J118" i="1"/>
  <c r="J150" i="1"/>
  <c r="K34" i="1"/>
  <c r="J170" i="1"/>
  <c r="K96" i="1"/>
  <c r="K128" i="1"/>
  <c r="K54" i="1"/>
  <c r="K138" i="1"/>
  <c r="K187" i="1"/>
  <c r="K66" i="1"/>
  <c r="K150" i="1"/>
  <c r="K76" i="1"/>
  <c r="K160" i="1"/>
  <c r="K118" i="1"/>
  <c r="K86" i="1"/>
  <c r="J180" i="1"/>
  <c r="J44" i="1"/>
  <c r="J24" i="1"/>
  <c r="D14" i="4"/>
  <c r="E14" i="4"/>
  <c r="E13" i="4"/>
  <c r="D12" i="4"/>
  <c r="E12" i="4"/>
  <c r="D11" i="4"/>
  <c r="E11" i="4"/>
  <c r="D10" i="4"/>
  <c r="E10" i="4"/>
  <c r="D9" i="4"/>
  <c r="E9" i="4"/>
  <c r="C14" i="4"/>
  <c r="I14" i="4" s="1"/>
  <c r="C10" i="4"/>
  <c r="C11" i="4"/>
  <c r="C12" i="4"/>
  <c r="C13" i="4"/>
  <c r="C9" i="4"/>
  <c r="D8" i="4"/>
  <c r="E8" i="4"/>
  <c r="C8" i="4"/>
  <c r="F13" i="5"/>
  <c r="E13" i="5"/>
  <c r="D170" i="5"/>
  <c r="E170" i="5"/>
  <c r="F170" i="5"/>
  <c r="D181" i="5"/>
  <c r="E181" i="5"/>
  <c r="F181" i="5"/>
  <c r="D192" i="5"/>
  <c r="J192" i="5" s="1"/>
  <c r="E192" i="5"/>
  <c r="F192" i="5"/>
  <c r="F159" i="5"/>
  <c r="E159" i="5"/>
  <c r="D159" i="5"/>
  <c r="D125" i="5"/>
  <c r="E125" i="5"/>
  <c r="D136" i="5"/>
  <c r="E136" i="5"/>
  <c r="F136" i="5"/>
  <c r="D147" i="5"/>
  <c r="E147" i="5"/>
  <c r="F147" i="5"/>
  <c r="F114" i="5"/>
  <c r="E114" i="5"/>
  <c r="D114" i="5"/>
  <c r="E80" i="5"/>
  <c r="F80" i="5"/>
  <c r="D91" i="5"/>
  <c r="E91" i="5"/>
  <c r="F91" i="5"/>
  <c r="D102" i="5"/>
  <c r="J102" i="5" s="1"/>
  <c r="E102" i="5"/>
  <c r="F102" i="5"/>
  <c r="D69" i="5"/>
  <c r="E69" i="5"/>
  <c r="F69" i="5"/>
  <c r="D35" i="5"/>
  <c r="E35" i="5"/>
  <c r="F35" i="5"/>
  <c r="D46" i="5"/>
  <c r="E46" i="5"/>
  <c r="F46" i="5"/>
  <c r="D57" i="5"/>
  <c r="E57" i="5"/>
  <c r="F57" i="5"/>
  <c r="E24" i="5"/>
  <c r="F24" i="5"/>
  <c r="D24" i="5"/>
  <c r="D211" i="1" l="1"/>
  <c r="I10" i="4"/>
  <c r="I8" i="4"/>
  <c r="J69" i="5"/>
  <c r="I11" i="4"/>
  <c r="J35" i="5"/>
  <c r="J125" i="5"/>
  <c r="J91" i="5"/>
  <c r="J159" i="5"/>
  <c r="J181" i="5"/>
  <c r="J57" i="5"/>
  <c r="J147" i="5"/>
  <c r="I9" i="4"/>
  <c r="J80" i="5"/>
  <c r="J170" i="5"/>
  <c r="I12" i="4"/>
  <c r="J24" i="5"/>
  <c r="J46" i="5"/>
  <c r="J114" i="5"/>
  <c r="J136" i="5"/>
  <c r="D13" i="4"/>
  <c r="I13" i="4" s="1"/>
  <c r="C15" i="4"/>
  <c r="E15" i="4"/>
  <c r="F215" i="5"/>
  <c r="E215"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7" i="5"/>
  <c r="E108" i="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27" i="5"/>
  <c r="F24" i="1"/>
  <c r="E24" i="1"/>
  <c r="F16" i="5" l="1"/>
  <c r="F198" i="1"/>
  <c r="F199" i="1" s="1"/>
  <c r="J215" i="5"/>
  <c r="J27" i="5"/>
  <c r="E16" i="4"/>
  <c r="E17" i="4" s="1"/>
  <c r="C16" i="4"/>
  <c r="C17" i="4" s="1"/>
  <c r="E216" i="5"/>
  <c r="E217" i="5" s="1"/>
  <c r="F216" i="5"/>
  <c r="F217" i="5" s="1"/>
  <c r="E16" i="5"/>
  <c r="E198" i="1"/>
  <c r="D15" i="4"/>
  <c r="I15" i="4" s="1"/>
  <c r="E106" i="5"/>
  <c r="F94" i="5"/>
  <c r="E38" i="5"/>
  <c r="I16" i="4" l="1"/>
  <c r="I17" i="4" s="1"/>
  <c r="D16" i="4"/>
  <c r="D17" i="4" s="1"/>
  <c r="J216" i="5"/>
  <c r="J217" i="5" s="1"/>
  <c r="E199" i="1"/>
  <c r="D180" i="1"/>
  <c r="D184" i="5" s="1"/>
  <c r="J184" i="5" s="1"/>
  <c r="D170" i="1"/>
  <c r="D173" i="5" s="1"/>
  <c r="J173" i="5" s="1"/>
  <c r="D162" i="5"/>
  <c r="J162" i="5" s="1"/>
  <c r="D150" i="1"/>
  <c r="D138" i="1"/>
  <c r="D139" i="5" s="1"/>
  <c r="J139" i="5" s="1"/>
  <c r="D128" i="1"/>
  <c r="D128" i="5" s="1"/>
  <c r="J128" i="5" s="1"/>
  <c r="D118" i="1"/>
  <c r="D117" i="5" s="1"/>
  <c r="J117" i="5" s="1"/>
  <c r="D108" i="1"/>
  <c r="D96" i="1"/>
  <c r="D94" i="5" s="1"/>
  <c r="J94" i="5" s="1"/>
  <c r="D86" i="1"/>
  <c r="D83" i="5" s="1"/>
  <c r="J83" i="5" s="1"/>
  <c r="D76" i="1"/>
  <c r="D72" i="5" s="1"/>
  <c r="J72" i="5" s="1"/>
  <c r="D66" i="1"/>
  <c r="D54" i="1"/>
  <c r="D49" i="5" s="1"/>
  <c r="J49" i="5" s="1"/>
  <c r="D44" i="1"/>
  <c r="D24" i="1"/>
  <c r="D16" i="5" l="1"/>
  <c r="J16" i="5" s="1"/>
  <c r="D198" i="1"/>
  <c r="J198" i="1" s="1"/>
  <c r="F200" i="1"/>
  <c r="E200" i="1"/>
  <c r="D106" i="5"/>
  <c r="J106" i="5" s="1"/>
  <c r="C29" i="6"/>
  <c r="D151" i="5"/>
  <c r="J151" i="5" s="1"/>
  <c r="C40" i="6"/>
  <c r="D61" i="5"/>
  <c r="J61" i="5" s="1"/>
  <c r="C18" i="6"/>
  <c r="D38" i="5"/>
  <c r="J38" i="5" s="1"/>
  <c r="C7" i="6"/>
  <c r="D10" i="6" s="1"/>
  <c r="F208" i="1" l="1"/>
  <c r="E24" i="4" s="1"/>
  <c r="F206" i="1"/>
  <c r="F207" i="1"/>
  <c r="E23" i="4" s="1"/>
  <c r="E208" i="1"/>
  <c r="D24" i="4" s="1"/>
  <c r="D23" i="4"/>
  <c r="D45" i="6"/>
  <c r="D47" i="6"/>
  <c r="D46" i="6"/>
  <c r="D43" i="6"/>
  <c r="D44" i="6"/>
  <c r="D34" i="6"/>
  <c r="D36" i="6"/>
  <c r="D32" i="6"/>
  <c r="D33" i="6"/>
  <c r="D35" i="6"/>
  <c r="D24" i="6"/>
  <c r="D25" i="6"/>
  <c r="D21" i="6"/>
  <c r="D22" i="6"/>
  <c r="D23" i="6"/>
  <c r="D12" i="6"/>
  <c r="D11" i="6"/>
  <c r="D14" i="6"/>
  <c r="D13" i="6"/>
  <c r="D199" i="1"/>
  <c r="F209" i="1" l="1"/>
  <c r="E209" i="1"/>
  <c r="D25" i="4" s="1"/>
  <c r="E25" i="4"/>
  <c r="J199" i="1"/>
  <c r="J200" i="1" s="1"/>
  <c r="L212" i="1"/>
  <c r="E22" i="4"/>
  <c r="D22" i="4"/>
  <c r="D200" i="1"/>
  <c r="C30" i="6"/>
  <c r="C41" i="6"/>
  <c r="C19" i="6"/>
  <c r="C8" i="6"/>
  <c r="D215" i="1" l="1"/>
  <c r="D212" i="1"/>
  <c r="D208" i="1"/>
  <c r="D207" i="1"/>
  <c r="D206" i="1"/>
  <c r="J206" i="1" s="1"/>
  <c r="J207" i="1" l="1"/>
  <c r="C22" i="4"/>
  <c r="J208" i="1"/>
  <c r="I24" i="4" s="1"/>
  <c r="C24" i="4"/>
  <c r="D209" i="1"/>
  <c r="C25" i="4" s="1"/>
  <c r="C23" i="4"/>
  <c r="I23" i="4" l="1"/>
  <c r="J209" i="1"/>
  <c r="I25" i="4"/>
  <c r="I22" i="4"/>
</calcChain>
</file>

<file path=xl/sharedStrings.xml><?xml version="1.0" encoding="utf-8"?>
<sst xmlns="http://schemas.openxmlformats.org/spreadsheetml/2006/main" count="876" uniqueCount="643">
  <si>
    <t>Annex D - PBF Project Budget</t>
  </si>
  <si>
    <t>Instructions:</t>
  </si>
  <si>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</si>
  <si>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</si>
  <si>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</si>
  <si>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</si>
  <si>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 - </t>
    </r>
    <r>
      <rPr>
        <b/>
        <sz val="12"/>
        <color theme="1"/>
        <rFont val="Calibri"/>
        <family val="2"/>
        <scheme val="minor"/>
      </rPr>
      <t>WFP Sierra Leone</t>
    </r>
  </si>
  <si>
    <r>
      <rPr>
        <b/>
        <sz val="12"/>
        <color theme="1"/>
        <rFont val="Calibri"/>
        <family val="2"/>
        <scheme val="minor"/>
      </rPr>
      <t>Recipient Organization 2</t>
    </r>
    <r>
      <rPr>
        <sz val="12"/>
        <color theme="1"/>
        <rFont val="Calibri"/>
        <family val="2"/>
        <scheme val="minor"/>
      </rPr>
      <t xml:space="preserve"> Budget - </t>
    </r>
    <r>
      <rPr>
        <b/>
        <sz val="12"/>
        <color theme="1"/>
        <rFont val="Calibri"/>
        <family val="2"/>
        <scheme val="minor"/>
      </rPr>
      <t>WFP Guinea</t>
    </r>
  </si>
  <si>
    <r>
      <rPr>
        <b/>
        <sz val="12"/>
        <color theme="1"/>
        <rFont val="Calibri"/>
        <family val="2"/>
        <scheme val="minor"/>
      </rPr>
      <t>Recipient Organization 3</t>
    </r>
    <r>
      <rPr>
        <sz val="12"/>
        <color theme="1"/>
        <rFont val="Calibri"/>
        <family val="2"/>
        <scheme val="minor"/>
      </rPr>
      <t xml:space="preserve"> Budget - </t>
    </r>
    <r>
      <rPr>
        <b/>
        <sz val="12"/>
        <color theme="1"/>
        <rFont val="Calibri"/>
        <family val="2"/>
        <scheme val="minor"/>
      </rPr>
      <t>IOM Sierra Leone</t>
    </r>
  </si>
  <si>
    <t>Recipient Organization 4 Budget - IOM Guinea</t>
  </si>
  <si>
    <t>Recipient Organization 5 Budget</t>
  </si>
  <si>
    <t>Recipient Organization 6 Budget</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</si>
  <si>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</si>
  <si>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</si>
  <si>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</si>
  <si>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</si>
  <si>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</si>
  <si>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 xml:space="preserve">Border-lying communities in Falaba district and Faranah prefecture benefit from improved cross-border relations that promote peaceful co-existence between cattle herders and crop farmers </t>
  </si>
  <si>
    <t>Output 1.1:</t>
  </si>
  <si>
    <t xml:space="preserve">Cattle Settlement Policy (Sierra Leone) and Pastoral Code (Guinea) updated, validated, disseminated and implemented at national and district/prefecture level  </t>
  </si>
  <si>
    <t>Activity 1.1.1:</t>
  </si>
  <si>
    <t>Participate in stakeholder consultations to update the policy</t>
  </si>
  <si>
    <t>Activity 1.1.2:</t>
  </si>
  <si>
    <t>Hold workshops to roll out of respective policies at national and district/prefecture level</t>
  </si>
  <si>
    <t>Activity 1.1.3:</t>
  </si>
  <si>
    <t xml:space="preserve">Sensitization in local language at community level </t>
  </si>
  <si>
    <t>Activity 1.1.4</t>
  </si>
  <si>
    <t>Activity 1.1.5</t>
  </si>
  <si>
    <t>Activity 1.1.6</t>
  </si>
  <si>
    <t>Activity 1.1.7</t>
  </si>
  <si>
    <t>Activity 1.1.8</t>
  </si>
  <si>
    <t>Output Total</t>
  </si>
  <si>
    <t>Output 1.2:</t>
  </si>
  <si>
    <t xml:space="preserve">District Cattle Committee and Prefecture-level committees are strengthened and more inclusive in their composition </t>
  </si>
  <si>
    <t>Activity 1.2.1</t>
  </si>
  <si>
    <t>Organize quarterly cross border On-Air Town Meetings</t>
  </si>
  <si>
    <t>Activity 1.2.2</t>
  </si>
  <si>
    <t xml:space="preserve">Set up joint cross border alert teams </t>
  </si>
  <si>
    <t>Activity 1.2.3</t>
  </si>
  <si>
    <t xml:space="preserve">Develop broad and accessible media programming on pastoralism reforms to support awareness raising efforts and strengthen the engagement of all stakeholders on pastoralism-related issues </t>
  </si>
  <si>
    <t>Activity 1.2.4</t>
  </si>
  <si>
    <t xml:space="preserve">Foster dialogue on pastoralism challenges through Community Theater (Participatory theater performances) </t>
  </si>
  <si>
    <t>Activity 1.2.5</t>
  </si>
  <si>
    <t xml:space="preserve">Establishment of action-oriented Town Hall Meetings </t>
  </si>
  <si>
    <t>Activity 1.2.6</t>
  </si>
  <si>
    <t>Activity 1.2.7</t>
  </si>
  <si>
    <t>Activity 1.2.8</t>
  </si>
  <si>
    <t>Output 1.3:</t>
  </si>
  <si>
    <t>Chiefdom bylaws strengthened, and community members capacitated to manage, mitigate and resolve conflicts between to cattle herders and crop farmers</t>
  </si>
  <si>
    <t>Activity 1.3.1</t>
  </si>
  <si>
    <t xml:space="preserve">Support transhumance/chiefdom committees to define role, responsibilities and composition of the committee, with particular attention paid to representation of marginalized groups namely women and youth </t>
  </si>
  <si>
    <t>Activity 1.3.2</t>
  </si>
  <si>
    <t xml:space="preserve">Hold workshops to review and update bylaws to reflect Cattle Settlement Policy/Pastoral Code </t>
  </si>
  <si>
    <t>Activity 1.3.3</t>
  </si>
  <si>
    <t>Provide training on Pastoralism Conflict Analysis and Management, Common Ground Approach to Conflict Management, and Women and Youth Conflict Transformation Leaders to build capacity of transhumance committees cattle settlement committees</t>
  </si>
  <si>
    <t>Activity 1.3.4</t>
  </si>
  <si>
    <t>Activity 1.3.5</t>
  </si>
  <si>
    <t>Activity 1.3.6</t>
  </si>
  <si>
    <t>Activity 1.3.7</t>
  </si>
  <si>
    <t>Activity 1.3.8</t>
  </si>
  <si>
    <t>Output 1.4:</t>
  </si>
  <si>
    <t xml:space="preserve">Annual peace summit held to strengthen cross-border decision-making and dialogue </t>
  </si>
  <si>
    <t>Activity 1.4.1</t>
  </si>
  <si>
    <t xml:space="preserve">Organize quarterly cross-border community dialogue forums and bilateral consultation meetings </t>
  </si>
  <si>
    <t>Activity 1.4.2</t>
  </si>
  <si>
    <t>Activity 1.4.3</t>
  </si>
  <si>
    <t>Activity 1.4.4</t>
  </si>
  <si>
    <t>Activity 1.4.5</t>
  </si>
  <si>
    <t>Activity 1.4.6</t>
  </si>
  <si>
    <t>Activity 1.4.7</t>
  </si>
  <si>
    <t>Activity 1.4.8</t>
  </si>
  <si>
    <t xml:space="preserve">OUTCOME 2: </t>
  </si>
  <si>
    <t xml:space="preserve">Social cohesion, trust and economic collaboration strengthened within and between Falaba district and Faranah prefecture through climate-smart livelihoods and herder and farmer cooperation </t>
  </si>
  <si>
    <t>Outcome 2.1</t>
  </si>
  <si>
    <t xml:space="preserve">Establishment of community pastures infrastructure to protect farmland and reduce likelihood of crop destruction and associated community tension </t>
  </si>
  <si>
    <t>Activity 2.1.1</t>
  </si>
  <si>
    <t>Afforestation with forest gardens’ technique around inland valley swap with fast-growing trees and/or barbed wires based on a needs assessment</t>
  </si>
  <si>
    <t>Activity 2.1.2</t>
  </si>
  <si>
    <t>Provision of fast-growing grass varieties to herders to encourage confined system</t>
  </si>
  <si>
    <t>Activity 2.1.3</t>
  </si>
  <si>
    <t>Reforestation of degraded water catchment areas</t>
  </si>
  <si>
    <t>Activity 2.1.4</t>
  </si>
  <si>
    <t>Activity 2.1.5</t>
  </si>
  <si>
    <t>Activity 2.1.6</t>
  </si>
  <si>
    <t>Activity 2.1.7</t>
  </si>
  <si>
    <t>Activity 2.1.8</t>
  </si>
  <si>
    <t>Output 2.2</t>
  </si>
  <si>
    <t xml:space="preserve">Establishment of solar-powered irrigation systems to minimize competition over water resources   </t>
  </si>
  <si>
    <t>Activity 2.2.1</t>
  </si>
  <si>
    <t>Install solar-powered irrigation systems around cattle ranches</t>
  </si>
  <si>
    <t>Activity 2.2.2</t>
  </si>
  <si>
    <t xml:space="preserve">Develop small-scale, solar powered irrigation systems/improved wells within fenced Inland Valley Swamps for continuous cultivation of rice and vegetables </t>
  </si>
  <si>
    <t>Activity 2.2.3</t>
  </si>
  <si>
    <t>Activity 2.2.4</t>
  </si>
  <si>
    <t>Activity 2.2.5</t>
  </si>
  <si>
    <t>Activity 2.2.6</t>
  </si>
  <si>
    <t>Activity 2.2.7</t>
  </si>
  <si>
    <t>Activity 2.2.8</t>
  </si>
  <si>
    <t>Output 2.3</t>
  </si>
  <si>
    <t>Farmers and herders are trained on climate-smart agriculture and breeding practices including post-harvest management and dairy value chain to build social cohesion</t>
  </si>
  <si>
    <t>Activity 2.3.1</t>
  </si>
  <si>
    <t>Establishment of composting enterprises led by women and youth farmers, creating symbiotic linkages between herders and crop farmers</t>
  </si>
  <si>
    <t>Activity 2.3.2</t>
  </si>
  <si>
    <t>Training of farmers on improved agricultural practices, including Inland Valley Swamp Development and rehabilitation, accounting management, internal governance of farmers' organizations and the false bottom technique for women parboilers, dairy products processing techniques, technical package in rice production (TPRP), and post-harvest management and market linkage</t>
  </si>
  <si>
    <t>Activity 2.3.3</t>
  </si>
  <si>
    <t xml:space="preserve">Provision of short duration seeds and fertilizer to supported Farmer Based Organizations FBOs </t>
  </si>
  <si>
    <t>Activity 2.3.4</t>
  </si>
  <si>
    <t>Support FBOs with tools (power tillers, mobile rice threshers, and milling machines)</t>
  </si>
  <si>
    <t>Activity 2.3.5</t>
  </si>
  <si>
    <t>Provision of food assistance to farmers during IVS development and fencing work</t>
  </si>
  <si>
    <t>Activity 2.3.6</t>
  </si>
  <si>
    <t>Establish milk collection points for women herders</t>
  </si>
  <si>
    <t>Activity 2.3.7</t>
  </si>
  <si>
    <t>Activity 2.3.8</t>
  </si>
  <si>
    <t>Output 2.4</t>
  </si>
  <si>
    <t>Activity 2.4.1</t>
  </si>
  <si>
    <t>Activity 2.4.2</t>
  </si>
  <si>
    <t>Activity 2.4.3</t>
  </si>
  <si>
    <t>Activity 2.4.4</t>
  </si>
  <si>
    <t>Activity 2.4.5</t>
  </si>
  <si>
    <t>Activity 2.4.6</t>
  </si>
  <si>
    <t>Activity 2.4.7</t>
  </si>
  <si>
    <t>Activity 2.4.8</t>
  </si>
  <si>
    <t xml:space="preserve">OUTCOME 3: </t>
  </si>
  <si>
    <t xml:space="preserve">Sierra Leone and Guinea have improved cross border management capacities and are able to collect and use data to develop evidence-based policies that mitigate conflicts </t>
  </si>
  <si>
    <t>Output 3.1</t>
  </si>
  <si>
    <t xml:space="preserve">Migration data including transhumance movement along the Sierra Leone/Guinea borders is collected and analyzed for decision/policy making </t>
  </si>
  <si>
    <t>Activity 3.1.1</t>
  </si>
  <si>
    <t>Conduct a comprehensive Border and Migration assessment and with focus on transhumance migratory routes, patterns and trends in the border areas</t>
  </si>
  <si>
    <t>Activity 3.1.2</t>
  </si>
  <si>
    <t>Organize workshops to share the results and inform feasible and tailormade solutions to improve border management.</t>
  </si>
  <si>
    <t>Activity 3.1.3</t>
  </si>
  <si>
    <t>Support the creation of migration data analysis unit</t>
  </si>
  <si>
    <t>Activity 3.1.4</t>
  </si>
  <si>
    <t>Organize capacity building training in data collection and transhumance mapping</t>
  </si>
  <si>
    <t>Activity 3.1.5</t>
  </si>
  <si>
    <t>Organize information sharing campaign on transhumance corridor</t>
  </si>
  <si>
    <t>Activity 3.1.6</t>
  </si>
  <si>
    <t>Activity 3.1.7</t>
  </si>
  <si>
    <t>Activity 3.1.8</t>
  </si>
  <si>
    <t>Output 3.2:</t>
  </si>
  <si>
    <t xml:space="preserve">Key  border check points are rehabilitated and technical and operational capacities of law enforcement agencies are improved.  </t>
  </si>
  <si>
    <t>Activity 3.2.1</t>
  </si>
  <si>
    <t>Construction of at least 4 border posts with capacities to enhance quality border management practice</t>
  </si>
  <si>
    <t>Activity 3.2.2</t>
  </si>
  <si>
    <t xml:space="preserve">Recruitment of civil engineer consultant </t>
  </si>
  <si>
    <t>Activity 3.2.3</t>
  </si>
  <si>
    <t>Provision of equipment for mobility, communication and information exchanges</t>
  </si>
  <si>
    <t>Activity 3.2.4</t>
  </si>
  <si>
    <t>Organize integrated border management training sessions of immigration and border officials</t>
  </si>
  <si>
    <t>Activity 3.2.5</t>
  </si>
  <si>
    <t>Activity 3.2.6</t>
  </si>
  <si>
    <t>Activity 3.2.7</t>
  </si>
  <si>
    <t>Activity 3.2.8</t>
  </si>
  <si>
    <t>Output 3.3</t>
  </si>
  <si>
    <t xml:space="preserve">Cross-border transhumance bilateral consultations and dialogues are enhanced </t>
  </si>
  <si>
    <t>Activity 3.3.1</t>
  </si>
  <si>
    <t xml:space="preserve">3.3.1. Develop a support coordination mechanism within two countries.   </t>
  </si>
  <si>
    <t>Activity 3.3.2</t>
  </si>
  <si>
    <t>Organize bilateral consultation meetings in collaboration with border, district, national authorities and engagement on ECOWAS protocol on transhumance policy .</t>
  </si>
  <si>
    <t>Activity 3.3.3</t>
  </si>
  <si>
    <t xml:space="preserve"> Joint monitoring by the two countries district councils</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</si>
  <si>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</si>
  <si>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</si>
  <si>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</si>
  <si>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</si>
  <si>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</si>
  <si>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</si>
  <si>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</si>
  <si>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</si>
  <si>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</si>
  <si>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</si>
  <si>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</si>
  <si>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</si>
  <si>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</si>
  <si>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</si>
  <si>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</si>
  <si>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</si>
  <si>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</si>
  <si>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</si>
  <si>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</si>
  <si>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</si>
  <si>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</si>
  <si>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</si>
  <si>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</si>
  <si>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</si>
  <si>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</si>
  <si>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</si>
  <si>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</si>
  <si>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</si>
  <si>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</si>
  <si>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</si>
  <si>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</si>
  <si>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</si>
  <si>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</si>
  <si>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</si>
  <si>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</si>
  <si>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</si>
  <si>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</si>
  <si>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</si>
  <si>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</si>
  <si>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</si>
  <si>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</si>
  <si>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</si>
  <si>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</si>
  <si>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</si>
  <si>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</si>
  <si>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</si>
  <si>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</si>
  <si>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</si>
  <si>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</si>
  <si>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</si>
  <si>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</si>
  <si>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</si>
  <si>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As convening agency, WFP will recruit a P3 Project Coordinator to oversee implementation and coordination</t>
  </si>
  <si>
    <t>Additional Operational Costs</t>
  </si>
  <si>
    <t>Travel cost for Project Coordinator and project visibility</t>
  </si>
  <si>
    <t>Monitoring budget</t>
  </si>
  <si>
    <t>Project cycle monitoring</t>
  </si>
  <si>
    <t>Budget for independent final evaluation</t>
  </si>
  <si>
    <t>As convening agency, WFP will commission the independent evaluation</t>
  </si>
  <si>
    <t>Total Additional Costs</t>
  </si>
  <si>
    <t>Totals</t>
  </si>
  <si>
    <t>WFP Sierra Leone</t>
  </si>
  <si>
    <t>WFP Guinea</t>
  </si>
  <si>
    <t>IOM Sierra Leone</t>
  </si>
  <si>
    <t>IOM Guinea</t>
  </si>
  <si>
    <t>Recipient Organization 5</t>
  </si>
  <si>
    <t>Recipient Organization 6</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</si>
  <si>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</si>
  <si>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</si>
  <si>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</si>
  <si>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</si>
  <si>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</si>
  <si>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</si>
  <si>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</si>
  <si>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</si>
  <si>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</si>
  <si>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</si>
  <si>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</si>
  <si>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</si>
  <si>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</si>
  <si>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</si>
  <si>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</si>
  <si>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</si>
  <si>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Table 2 - Output breakdown by UN budget categories</t>
  </si>
  <si>
    <t>Recipient Agency 5</t>
  </si>
  <si>
    <t>Recipient Agency 6</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</si>
  <si>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</si>
  <si>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</si>
  <si>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</si>
  <si>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</si>
  <si>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</si>
  <si>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</si>
  <si>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</si>
  <si>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</si>
  <si>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</si>
  <si>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</si>
  <si>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</si>
  <si>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</si>
  <si>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</si>
  <si>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</si>
  <si>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</si>
  <si>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</si>
  <si>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</si>
  <si>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</si>
  <si>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</si>
  <si>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</si>
  <si>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</si>
  <si>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</si>
  <si>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</si>
  <si>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</si>
  <si>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</si>
  <si>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</si>
  <si>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</si>
  <si>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</si>
  <si>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</si>
  <si>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</si>
  <si>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</si>
  <si>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</si>
  <si>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</si>
  <si>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</si>
  <si>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</si>
  <si>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</si>
  <si>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</si>
  <si>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</si>
  <si>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</si>
  <si>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</si>
  <si>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</si>
  <si>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</si>
  <si>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</si>
  <si>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Recipient Agency 1</t>
  </si>
  <si>
    <t>Recipient Agency 2</t>
  </si>
  <si>
    <t>Recipient Agency 3</t>
  </si>
  <si>
    <t>Recipient Agency 4</t>
  </si>
  <si>
    <t xml:space="preserve">Sub-Total </t>
  </si>
  <si>
    <t>Recip Agency 1</t>
  </si>
  <si>
    <t>Recip Agency 2</t>
  </si>
  <si>
    <t>Recip Agency 3</t>
  </si>
  <si>
    <t>Recip Agency 4</t>
  </si>
  <si>
    <t>Recip Agency 5</t>
  </si>
  <si>
    <t>Recip Agency 6</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</si>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</sst>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rgb="FFFFFFFF"/>
        <bgColor indexed="64"/>
      </patternFill>
    </fill>
  </fills>
  <borders count="5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295">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7"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44" fontId="11" fillId="0" borderId="0" xfId="1" applyFont="1" applyFill="1" applyBorder="1" applyAlignment="1" applyProtection="1">
      <alignment vertical="center" wrapText="1"/>
    </xf>
    <xf numFmtId="44" fontId="2"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44" fontId="8"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8"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10" fillId="0" borderId="0" xfId="0" applyFont="1" applyAlignment="1">
      <alignment horizontal="center" vertical="center"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44" fontId="2" fillId="2" borderId="3" xfId="0" applyNumberFormat="1" applyFont="1" applyFill="1" applyBorder="1" applyAlignment="1">
      <alignment horizontal="center" wrapText="1"/>
    </xf>
    <xf numFmtId="0" fontId="6"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0" fontId="6" fillId="0" borderId="0" xfId="0" applyFont="1"/>
    <xf numFmtId="0" fontId="17" fillId="0" borderId="0" xfId="0" applyFo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2" borderId="3" xfId="0" applyFont="1" applyFill="1" applyBorder="1" applyAlignment="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ill="1" applyBorder="1" applyAlignment="1">
      <alignment wrapText="1"/>
    </xf>
    <xf numFmtId="0" fontId="0" fillId="6" borderId="18" xfId="0" applyFill="1" applyBorder="1" applyAlignment="1">
      <alignment wrapText="1"/>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44" fontId="2" fillId="2" borderId="40"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2"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8" fillId="2" borderId="12" xfId="0" applyFont="1" applyFill="1" applyBorder="1" applyAlignment="1">
      <alignment vertical="center" wrapText="1"/>
    </xf>
    <xf numFmtId="44" fontId="2" fillId="2" borderId="14" xfId="0" applyNumberFormat="1" applyFont="1" applyFill="1" applyBorder="1" applyAlignment="1">
      <alignment wrapText="1"/>
    </xf>
    <xf numFmtId="44" fontId="2" fillId="2" borderId="55" xfId="1" applyFont="1" applyFill="1" applyBorder="1" applyAlignment="1">
      <alignment wrapText="1"/>
    </xf>
    <xf numFmtId="44" fontId="2" fillId="2" borderId="29" xfId="0" applyNumberFormat="1" applyFont="1" applyFill="1" applyBorder="1" applyAlignment="1">
      <alignment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10" fontId="2"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2" fillId="3"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44" fontId="1" fillId="0" borderId="3" xfId="1" applyFont="1" applyBorder="1" applyAlignment="1" applyProtection="1">
      <alignment horizontal="center" vertical="center" wrapText="1"/>
      <protection locked="0"/>
    </xf>
    <xf numFmtId="44" fontId="1" fillId="2" borderId="3" xfId="1" applyFont="1" applyFill="1" applyBorder="1" applyAlignment="1">
      <alignment vertical="center" wrapText="1"/>
    </xf>
    <xf numFmtId="44" fontId="3" fillId="2" borderId="13" xfId="0" applyNumberFormat="1" applyFont="1" applyFill="1" applyBorder="1"/>
    <xf numFmtId="0" fontId="2" fillId="2" borderId="4" xfId="0" applyFont="1" applyFill="1" applyBorder="1" applyAlignment="1">
      <alignment horizontal="center" vertical="center" wrapText="1"/>
    </xf>
    <xf numFmtId="44" fontId="2" fillId="2" borderId="4" xfId="2" applyNumberFormat="1" applyFont="1" applyFill="1" applyBorder="1" applyAlignment="1">
      <alignment vertical="center" wrapText="1"/>
    </xf>
    <xf numFmtId="44" fontId="3" fillId="2" borderId="56" xfId="0" applyNumberFormat="1" applyFont="1" applyFill="1" applyBorder="1"/>
    <xf numFmtId="0" fontId="0" fillId="2" borderId="14" xfId="0" applyFill="1" applyBorder="1"/>
    <xf numFmtId="0" fontId="2" fillId="2" borderId="49" xfId="1" applyNumberFormat="1" applyFont="1" applyFill="1" applyBorder="1" applyAlignment="1" applyProtection="1">
      <alignment horizontal="center" vertical="center" wrapText="1"/>
    </xf>
    <xf numFmtId="0" fontId="2" fillId="6" borderId="0" xfId="0" applyFont="1" applyFill="1" applyAlignment="1">
      <alignment horizontal="left" wrapText="1"/>
    </xf>
    <xf numFmtId="0" fontId="2" fillId="2" borderId="39" xfId="1" applyNumberFormat="1" applyFont="1" applyFill="1" applyBorder="1" applyAlignment="1" applyProtection="1">
      <alignment horizontal="center" vertical="center" wrapText="1"/>
    </xf>
    <xf numFmtId="44" fontId="2" fillId="4" borderId="4" xfId="1" applyFont="1" applyFill="1" applyBorder="1" applyAlignment="1">
      <alignment wrapText="1"/>
    </xf>
    <xf numFmtId="44" fontId="2" fillId="2" borderId="57" xfId="1" applyFont="1" applyFill="1" applyBorder="1" applyAlignment="1">
      <alignment wrapText="1"/>
    </xf>
    <xf numFmtId="0" fontId="1" fillId="0" borderId="3" xfId="0" applyFont="1" applyBorder="1" applyAlignment="1" applyProtection="1">
      <alignment horizontal="left" vertical="top" wrapText="1"/>
      <protection locked="0"/>
    </xf>
    <xf numFmtId="44" fontId="1" fillId="0" borderId="39" xfId="0" applyNumberFormat="1" applyFont="1" applyBorder="1" applyAlignment="1" applyProtection="1">
      <alignment wrapText="1"/>
      <protection locked="0"/>
    </xf>
    <xf numFmtId="44" fontId="1" fillId="0" borderId="3" xfId="0" applyNumberFormat="1" applyFont="1" applyBorder="1" applyAlignment="1" applyProtection="1">
      <alignment wrapText="1"/>
      <protection locked="0"/>
    </xf>
    <xf numFmtId="0" fontId="1" fillId="9" borderId="3" xfId="0" applyFont="1" applyFill="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164" fontId="1" fillId="3" borderId="3" xfId="1" applyNumberFormat="1"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164" fontId="1" fillId="0" borderId="3" xfId="1" applyNumberFormat="1" applyFont="1" applyBorder="1" applyAlignment="1" applyProtection="1">
      <alignment vertical="center" wrapText="1"/>
      <protection locked="0"/>
    </xf>
    <xf numFmtId="44" fontId="1" fillId="2" borderId="3" xfId="1" applyFont="1" applyFill="1" applyBorder="1" applyAlignment="1" applyProtection="1">
      <alignment horizontal="center" vertical="center" wrapText="1"/>
    </xf>
    <xf numFmtId="0" fontId="1" fillId="2" borderId="3" xfId="0" applyFont="1" applyFill="1" applyBorder="1" applyAlignment="1">
      <alignment vertical="center" wrapText="1"/>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0" xfId="1" applyFont="1" applyFill="1" applyBorder="1" applyAlignment="1" applyProtection="1">
      <alignment horizontal="center" vertical="center" wrapText="1"/>
    </xf>
    <xf numFmtId="44" fontId="1" fillId="3" borderId="3" xfId="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44" fontId="1" fillId="2" borderId="3" xfId="0" applyNumberFormat="1" applyFont="1" applyFill="1" applyBorder="1" applyAlignment="1">
      <alignment vertical="center" wrapText="1"/>
    </xf>
    <xf numFmtId="44" fontId="1" fillId="2" borderId="4"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4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0" fontId="1" fillId="3" borderId="0" xfId="0" applyFont="1" applyFill="1" applyAlignment="1">
      <alignment wrapText="1"/>
    </xf>
    <xf numFmtId="44" fontId="1" fillId="3" borderId="39" xfId="1" applyFont="1" applyFill="1" applyBorder="1" applyAlignment="1" applyProtection="1">
      <alignment horizontal="center" vertical="center" wrapText="1"/>
      <protection locked="0"/>
    </xf>
    <xf numFmtId="44" fontId="1" fillId="2" borderId="39" xfId="0" applyNumberFormat="1" applyFont="1" applyFill="1" applyBorder="1" applyAlignment="1">
      <alignment wrapText="1"/>
    </xf>
    <xf numFmtId="44" fontId="1" fillId="2" borderId="49"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4" xfId="0" applyNumberFormat="1" applyFont="1" applyFill="1" applyBorder="1" applyAlignment="1">
      <alignment wrapText="1"/>
    </xf>
    <xf numFmtId="44" fontId="1" fillId="2" borderId="8" xfId="1" applyFont="1" applyFill="1" applyBorder="1" applyAlignment="1" applyProtection="1">
      <alignment wrapText="1"/>
    </xf>
    <xf numFmtId="44" fontId="1" fillId="2" borderId="3" xfId="1" applyFont="1" applyFill="1" applyBorder="1" applyAlignment="1">
      <alignment wrapText="1"/>
    </xf>
    <xf numFmtId="44" fontId="1" fillId="2" borderId="4" xfId="1" applyFont="1" applyFill="1" applyBorder="1" applyAlignment="1">
      <alignment wrapText="1"/>
    </xf>
    <xf numFmtId="44" fontId="1" fillId="2" borderId="9" xfId="0" applyNumberFormat="1" applyFont="1" applyFill="1" applyBorder="1" applyAlignment="1">
      <alignment wrapText="1"/>
    </xf>
    <xf numFmtId="0" fontId="1" fillId="2" borderId="12" xfId="0" applyFont="1" applyFill="1" applyBorder="1" applyAlignment="1">
      <alignment wrapText="1"/>
    </xf>
    <xf numFmtId="44" fontId="1" fillId="2" borderId="13" xfId="0" applyNumberFormat="1" applyFont="1" applyFill="1" applyBorder="1" applyAlignment="1">
      <alignment wrapText="1"/>
    </xf>
    <xf numFmtId="44" fontId="1" fillId="2" borderId="56"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44" fontId="1" fillId="2" borderId="54" xfId="1" applyFont="1" applyFill="1" applyBorder="1" applyAlignment="1" applyProtection="1">
      <alignment wrapText="1"/>
    </xf>
    <xf numFmtId="0" fontId="1" fillId="2" borderId="16" xfId="0" applyFont="1" applyFill="1" applyBorder="1"/>
    <xf numFmtId="164" fontId="2" fillId="2" borderId="13" xfId="1" applyNumberFormat="1" applyFont="1" applyFill="1" applyBorder="1" applyAlignment="1" applyProtection="1">
      <alignment vertical="center" wrapText="1"/>
    </xf>
    <xf numFmtId="0" fontId="1" fillId="3" borderId="3" xfId="0"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39" xfId="0" applyFont="1" applyFill="1" applyBorder="1" applyAlignment="1">
      <alignment horizontal="center" vertical="center" wrapText="1"/>
    </xf>
    <xf numFmtId="0" fontId="19" fillId="0" borderId="0" xfId="0" applyFont="1" applyAlignment="1">
      <alignment horizontal="left" vertical="top" wrapText="1"/>
    </xf>
    <xf numFmtId="44" fontId="2" fillId="2" borderId="3" xfId="1" applyFont="1" applyFill="1" applyBorder="1" applyAlignment="1" applyProtection="1">
      <alignment vertical="center" wrapText="1"/>
    </xf>
    <xf numFmtId="164" fontId="2" fillId="2" borderId="56" xfId="1" applyNumberFormat="1" applyFont="1" applyFill="1" applyBorder="1" applyAlignment="1" applyProtection="1">
      <alignment vertical="center" wrapText="1"/>
    </xf>
    <xf numFmtId="164" fontId="2" fillId="2" borderId="14" xfId="1" applyNumberFormat="1" applyFont="1" applyFill="1" applyBorder="1" applyAlignment="1" applyProtection="1">
      <alignment vertical="center" wrapText="1"/>
    </xf>
    <xf numFmtId="164" fontId="2" fillId="2" borderId="3" xfId="1" applyNumberFormat="1" applyFont="1" applyFill="1" applyBorder="1" applyAlignment="1" applyProtection="1">
      <alignment vertical="center" wrapText="1"/>
    </xf>
    <xf numFmtId="164" fontId="2" fillId="2" borderId="4" xfId="1" applyNumberFormat="1" applyFont="1" applyFill="1" applyBorder="1" applyAlignment="1" applyProtection="1">
      <alignment vertical="center" wrapText="1"/>
    </xf>
    <xf numFmtId="164" fontId="2" fillId="2" borderId="40" xfId="1" applyNumberFormat="1" applyFont="1" applyFill="1" applyBorder="1" applyAlignment="1" applyProtection="1">
      <alignment vertical="center" wrapText="1"/>
    </xf>
    <xf numFmtId="164" fontId="2" fillId="2" borderId="33" xfId="0" applyNumberFormat="1" applyFont="1" applyFill="1" applyBorder="1" applyAlignment="1">
      <alignment wrapText="1"/>
    </xf>
    <xf numFmtId="164" fontId="2" fillId="2" borderId="58" xfId="0" applyNumberFormat="1" applyFont="1" applyFill="1" applyBorder="1" applyAlignment="1">
      <alignment wrapText="1"/>
    </xf>
    <xf numFmtId="164" fontId="2" fillId="2" borderId="34" xfId="0" applyNumberFormat="1" applyFont="1" applyFill="1" applyBorder="1" applyAlignment="1">
      <alignment wrapText="1"/>
    </xf>
    <xf numFmtId="9" fontId="2" fillId="2" borderId="9" xfId="2" applyNumberFormat="1" applyFont="1" applyFill="1" applyBorder="1" applyAlignment="1" applyProtection="1">
      <alignment wrapText="1"/>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19" fillId="0" borderId="0" xfId="0" applyFont="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51" xfId="0" applyFill="1" applyBorder="1" applyAlignment="1">
      <alignment horizontal="center" wrapText="1"/>
    </xf>
    <xf numFmtId="0" fontId="0" fillId="2" borderId="52" xfId="0" applyFill="1" applyBorder="1" applyAlignment="1">
      <alignment horizontal="center" wrapText="1"/>
    </xf>
    <xf numFmtId="0" fontId="0" fillId="2" borderId="53" xfId="0"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30"/>
  <sheetViews>
    <sheetView showGridLines="0" showZeros="0" zoomScale="59" zoomScaleNormal="59" workbookViewId="0">
      <selection activeCell="I36" sqref="I36"/>
    </sheetView>
  </sheetViews>
  <sheetFormatPr defaultColWidth="9.28515625" defaultRowHeight="15" x14ac:dyDescent="0.25"/>
  <cols>
    <col min="1" max="1" width="9.28515625" style="23"/>
    <col min="2" max="2" width="30.7109375" style="23" customWidth="1"/>
    <col min="3" max="3" width="32.42578125" style="23" customWidth="1"/>
    <col min="4" max="10" width="23.28515625" style="23" customWidth="1"/>
    <col min="11" max="11" width="22.42578125" style="23" customWidth="1"/>
    <col min="12" max="12" width="22.42578125" style="120" customWidth="1"/>
    <col min="13" max="13" width="30.28515625" style="23" customWidth="1"/>
    <col min="14" max="14" width="18.7109375" style="23" customWidth="1"/>
    <col min="15" max="15" width="9.28515625" style="23"/>
    <col min="16" max="16" width="17.7109375" style="23" customWidth="1"/>
    <col min="17" max="17" width="26.42578125" style="23" customWidth="1"/>
    <col min="18" max="18" width="22.42578125" style="23" customWidth="1"/>
    <col min="19" max="19" width="29.7109375" style="23" customWidth="1"/>
    <col min="20" max="20" width="23.42578125" style="23" customWidth="1"/>
    <col min="21" max="21" width="18.42578125" style="23" customWidth="1"/>
    <col min="22" max="22" width="17.42578125" style="23" customWidth="1"/>
    <col min="23" max="23" width="25.28515625" style="23" customWidth="1"/>
    <col min="24" max="16384" width="9.28515625" style="23"/>
  </cols>
  <sheetData>
    <row r="2" spans="2:14" ht="47.25" customHeight="1" x14ac:dyDescent="0.7">
      <c r="B2" s="239" t="s">
        <v>0</v>
      </c>
      <c r="C2" s="239"/>
      <c r="D2" s="239"/>
      <c r="E2" s="239"/>
      <c r="F2" s="21"/>
      <c r="G2" s="21"/>
      <c r="H2" s="21"/>
      <c r="I2" s="21"/>
      <c r="J2" s="21"/>
      <c r="K2" s="22"/>
      <c r="L2" s="119"/>
      <c r="M2" s="22"/>
    </row>
    <row r="3" spans="2:14" ht="15.75" x14ac:dyDescent="0.25">
      <c r="B3" s="25"/>
    </row>
    <row r="4" spans="2:14" ht="16.5" thickBot="1" x14ac:dyDescent="0.3">
      <c r="B4" s="25"/>
    </row>
    <row r="5" spans="2:14" ht="36.75" customHeight="1" x14ac:dyDescent="0.55000000000000004">
      <c r="B5" s="91" t="s">
        <v>1</v>
      </c>
      <c r="C5" s="92"/>
      <c r="D5" s="92"/>
      <c r="E5" s="92"/>
      <c r="F5" s="92"/>
      <c r="G5" s="92"/>
      <c r="H5" s="92"/>
      <c r="I5" s="92"/>
      <c r="J5" s="92"/>
      <c r="K5" s="93"/>
      <c r="L5" s="121"/>
      <c r="M5" s="94"/>
    </row>
    <row r="6" spans="2:14" ht="175.5" customHeight="1" thickBot="1" x14ac:dyDescent="0.4">
      <c r="B6" s="246" t="s">
        <v>2</v>
      </c>
      <c r="C6" s="247"/>
      <c r="D6" s="247"/>
      <c r="E6" s="247"/>
      <c r="F6" s="247"/>
      <c r="G6" s="247"/>
      <c r="H6" s="247"/>
      <c r="I6" s="247"/>
      <c r="J6" s="247"/>
      <c r="K6" s="247"/>
      <c r="L6" s="248"/>
      <c r="M6" s="249"/>
    </row>
    <row r="7" spans="2:14" x14ac:dyDescent="0.25">
      <c r="B7" s="26"/>
    </row>
    <row r="8" spans="2:14" ht="15.75" thickBot="1" x14ac:dyDescent="0.3"/>
    <row r="9" spans="2:14" ht="27" customHeight="1" thickBot="1" x14ac:dyDescent="0.45">
      <c r="B9" s="240" t="s">
        <v>3</v>
      </c>
      <c r="C9" s="241"/>
      <c r="D9" s="241"/>
      <c r="E9" s="241"/>
      <c r="F9" s="241"/>
      <c r="G9" s="241"/>
      <c r="H9" s="241"/>
      <c r="I9" s="241"/>
      <c r="J9" s="241"/>
      <c r="K9" s="242"/>
      <c r="L9" s="130"/>
    </row>
    <row r="11" spans="2:14" ht="25.5" customHeight="1" x14ac:dyDescent="0.25">
      <c r="D11" s="27"/>
      <c r="E11" s="27"/>
      <c r="F11" s="27"/>
      <c r="G11" s="27"/>
      <c r="H11" s="27"/>
      <c r="I11" s="27"/>
      <c r="J11" s="27"/>
      <c r="L11" s="122"/>
      <c r="M11" s="24"/>
      <c r="N11" s="24"/>
    </row>
    <row r="12" spans="2:14" ht="99.75" customHeight="1" x14ac:dyDescent="0.25">
      <c r="B12" s="131" t="s">
        <v>4</v>
      </c>
      <c r="C12" s="131" t="s">
        <v>5</v>
      </c>
      <c r="D12" s="131" t="s">
        <v>6</v>
      </c>
      <c r="E12" s="131" t="s">
        <v>7</v>
      </c>
      <c r="F12" s="131" t="s">
        <v>8</v>
      </c>
      <c r="G12" s="14" t="s">
        <v>9</v>
      </c>
      <c r="H12" s="14" t="s">
        <v>10</v>
      </c>
      <c r="I12" s="14" t="s">
        <v>11</v>
      </c>
      <c r="J12" s="14" t="s">
        <v>12</v>
      </c>
      <c r="K12" s="131" t="s">
        <v>13</v>
      </c>
      <c r="L12" s="131" t="s">
        <v>14</v>
      </c>
      <c r="M12" s="131" t="s">
        <v>15</v>
      </c>
      <c r="N12" s="31"/>
    </row>
    <row r="13" spans="2:14" ht="18.75" customHeight="1" x14ac:dyDescent="0.25">
      <c r="B13" s="131"/>
      <c r="C13" s="131"/>
      <c r="D13" s="58"/>
      <c r="E13" s="58"/>
      <c r="F13" s="58"/>
      <c r="G13" s="58"/>
      <c r="H13" s="58"/>
      <c r="I13" s="58"/>
      <c r="J13" s="14"/>
      <c r="K13" s="131"/>
      <c r="L13" s="156"/>
      <c r="M13" s="131"/>
      <c r="N13" s="31"/>
    </row>
    <row r="14" spans="2:14" ht="51" customHeight="1" x14ac:dyDescent="0.25">
      <c r="B14" s="79" t="s">
        <v>16</v>
      </c>
      <c r="C14" s="244" t="s">
        <v>17</v>
      </c>
      <c r="D14" s="244"/>
      <c r="E14" s="244"/>
      <c r="F14" s="244"/>
      <c r="G14" s="244"/>
      <c r="H14" s="244"/>
      <c r="I14" s="244"/>
      <c r="J14" s="244"/>
      <c r="K14" s="244"/>
      <c r="L14" s="245"/>
      <c r="M14" s="244"/>
      <c r="N14" s="9"/>
    </row>
    <row r="15" spans="2:14" ht="51" customHeight="1" x14ac:dyDescent="0.25">
      <c r="B15" s="79" t="s">
        <v>18</v>
      </c>
      <c r="C15" s="243" t="s">
        <v>19</v>
      </c>
      <c r="D15" s="243"/>
      <c r="E15" s="243"/>
      <c r="F15" s="243"/>
      <c r="G15" s="243"/>
      <c r="H15" s="243"/>
      <c r="I15" s="243"/>
      <c r="J15" s="243"/>
      <c r="K15" s="243"/>
      <c r="L15" s="218"/>
      <c r="M15" s="243"/>
      <c r="N15" s="33"/>
    </row>
    <row r="16" spans="2:14" ht="47.25" x14ac:dyDescent="0.25">
      <c r="B16" s="157" t="s">
        <v>20</v>
      </c>
      <c r="C16" s="148" t="s">
        <v>21</v>
      </c>
      <c r="D16" s="136">
        <v>15000</v>
      </c>
      <c r="E16" s="136">
        <v>15000</v>
      </c>
      <c r="F16" s="136"/>
      <c r="G16" s="136"/>
      <c r="H16" s="136"/>
      <c r="I16" s="136"/>
      <c r="J16" s="156">
        <f>SUM(D16:F16)</f>
        <v>30000</v>
      </c>
      <c r="K16" s="158"/>
      <c r="L16" s="136"/>
      <c r="M16" s="159"/>
      <c r="N16" s="160"/>
    </row>
    <row r="17" spans="1:14" ht="47.25" x14ac:dyDescent="0.25">
      <c r="B17" s="157" t="s">
        <v>22</v>
      </c>
      <c r="C17" s="148" t="s">
        <v>23</v>
      </c>
      <c r="D17" s="136">
        <v>22600</v>
      </c>
      <c r="E17" s="136">
        <v>22600</v>
      </c>
      <c r="F17" s="136"/>
      <c r="G17" s="136"/>
      <c r="H17" s="136"/>
      <c r="I17" s="136"/>
      <c r="J17" s="156">
        <f t="shared" ref="J17:J23" si="0">SUM(D17:F17)</f>
        <v>45200</v>
      </c>
      <c r="K17" s="158"/>
      <c r="L17" s="136"/>
      <c r="M17" s="159"/>
      <c r="N17" s="160"/>
    </row>
    <row r="18" spans="1:14" ht="31.5" x14ac:dyDescent="0.25">
      <c r="B18" s="157" t="s">
        <v>24</v>
      </c>
      <c r="C18" s="148" t="s">
        <v>25</v>
      </c>
      <c r="D18" s="136">
        <v>17500</v>
      </c>
      <c r="E18" s="136">
        <v>17500</v>
      </c>
      <c r="F18" s="136"/>
      <c r="G18" s="136"/>
      <c r="H18" s="136"/>
      <c r="I18" s="136"/>
      <c r="J18" s="156">
        <f>SUM(D18:F18)</f>
        <v>35000</v>
      </c>
      <c r="K18" s="158">
        <v>0.5</v>
      </c>
      <c r="L18" s="136"/>
      <c r="M18" s="159"/>
      <c r="N18" s="160"/>
    </row>
    <row r="19" spans="1:14" ht="15.75" x14ac:dyDescent="0.25">
      <c r="B19" s="157" t="s">
        <v>26</v>
      </c>
      <c r="C19" s="148"/>
      <c r="D19" s="136"/>
      <c r="E19" s="136"/>
      <c r="F19" s="136"/>
      <c r="G19" s="136"/>
      <c r="H19" s="136"/>
      <c r="I19" s="136"/>
      <c r="J19" s="156">
        <f t="shared" si="0"/>
        <v>0</v>
      </c>
      <c r="K19" s="158"/>
      <c r="L19" s="136"/>
      <c r="M19" s="159"/>
      <c r="N19" s="160"/>
    </row>
    <row r="20" spans="1:14" ht="15.75" x14ac:dyDescent="0.25">
      <c r="B20" s="157" t="s">
        <v>27</v>
      </c>
      <c r="C20" s="148"/>
      <c r="D20" s="136"/>
      <c r="E20" s="136"/>
      <c r="F20" s="136"/>
      <c r="G20" s="136"/>
      <c r="H20" s="136"/>
      <c r="I20" s="136"/>
      <c r="J20" s="156">
        <f t="shared" si="0"/>
        <v>0</v>
      </c>
      <c r="K20" s="158"/>
      <c r="L20" s="136"/>
      <c r="M20" s="159"/>
      <c r="N20" s="160"/>
    </row>
    <row r="21" spans="1:14" ht="15.75" x14ac:dyDescent="0.25">
      <c r="B21" s="157" t="s">
        <v>28</v>
      </c>
      <c r="C21" s="148"/>
      <c r="D21" s="136"/>
      <c r="E21" s="136"/>
      <c r="F21" s="136"/>
      <c r="G21" s="136"/>
      <c r="H21" s="136"/>
      <c r="I21" s="136"/>
      <c r="J21" s="156">
        <f t="shared" si="0"/>
        <v>0</v>
      </c>
      <c r="K21" s="158"/>
      <c r="L21" s="136"/>
      <c r="M21" s="159"/>
      <c r="N21" s="160"/>
    </row>
    <row r="22" spans="1:14" ht="15.75" x14ac:dyDescent="0.25">
      <c r="B22" s="157" t="s">
        <v>29</v>
      </c>
      <c r="C22" s="203"/>
      <c r="D22" s="161"/>
      <c r="E22" s="161"/>
      <c r="F22" s="161"/>
      <c r="G22" s="161"/>
      <c r="H22" s="161"/>
      <c r="I22" s="161"/>
      <c r="J22" s="156">
        <f t="shared" si="0"/>
        <v>0</v>
      </c>
      <c r="K22" s="162"/>
      <c r="L22" s="161"/>
      <c r="M22" s="163"/>
      <c r="N22" s="160"/>
    </row>
    <row r="23" spans="1:14" ht="15.75" x14ac:dyDescent="0.25">
      <c r="A23" s="24"/>
      <c r="B23" s="157" t="s">
        <v>30</v>
      </c>
      <c r="C23" s="203"/>
      <c r="D23" s="161"/>
      <c r="E23" s="161"/>
      <c r="F23" s="161"/>
      <c r="G23" s="161"/>
      <c r="H23" s="161"/>
      <c r="I23" s="161"/>
      <c r="J23" s="156">
        <f t="shared" si="0"/>
        <v>0</v>
      </c>
      <c r="K23" s="162"/>
      <c r="L23" s="161"/>
      <c r="M23" s="163"/>
    </row>
    <row r="24" spans="1:14" ht="15.75" x14ac:dyDescent="0.25">
      <c r="A24" s="24"/>
      <c r="C24" s="79" t="s">
        <v>31</v>
      </c>
      <c r="D24" s="10">
        <f>SUM(D16:D23)</f>
        <v>55100</v>
      </c>
      <c r="E24" s="10">
        <f>SUM(E16:E23)</f>
        <v>55100</v>
      </c>
      <c r="F24" s="10">
        <f>SUM(F16:F23)</f>
        <v>0</v>
      </c>
      <c r="G24" s="10"/>
      <c r="H24" s="10"/>
      <c r="I24" s="10"/>
      <c r="J24" s="10">
        <f>SUM(J16:J23)</f>
        <v>110200</v>
      </c>
      <c r="K24" s="10">
        <f>(K16*J16)+(K17*J17)+(K18*J18)+(K19*J19)+(K20*J20)+(K21*J21)+(K22*J22)+(K23*J23)</f>
        <v>17500</v>
      </c>
      <c r="L24" s="10">
        <f>SUM(L16:L23)</f>
        <v>0</v>
      </c>
      <c r="M24" s="163"/>
      <c r="N24" s="34"/>
    </row>
    <row r="25" spans="1:14" ht="51" customHeight="1" x14ac:dyDescent="0.25">
      <c r="A25" s="24"/>
      <c r="B25" s="79" t="s">
        <v>32</v>
      </c>
      <c r="C25" s="217" t="s">
        <v>33</v>
      </c>
      <c r="D25" s="217"/>
      <c r="E25" s="217"/>
      <c r="F25" s="217"/>
      <c r="G25" s="217"/>
      <c r="H25" s="217"/>
      <c r="I25" s="217"/>
      <c r="J25" s="217"/>
      <c r="K25" s="217"/>
      <c r="L25" s="218"/>
      <c r="M25" s="217"/>
      <c r="N25" s="33"/>
    </row>
    <row r="26" spans="1:14" ht="31.5" x14ac:dyDescent="0.25">
      <c r="A26" s="24"/>
      <c r="B26" s="157" t="s">
        <v>34</v>
      </c>
      <c r="C26" s="148" t="s">
        <v>35</v>
      </c>
      <c r="D26" s="136">
        <v>14100</v>
      </c>
      <c r="E26" s="136">
        <v>14100</v>
      </c>
      <c r="F26" s="136"/>
      <c r="G26" s="136"/>
      <c r="H26" s="136"/>
      <c r="I26" s="136"/>
      <c r="J26" s="156">
        <f>SUM(D26:F26)</f>
        <v>28200</v>
      </c>
      <c r="K26" s="158">
        <v>0.5</v>
      </c>
      <c r="L26" s="136"/>
      <c r="M26" s="159"/>
      <c r="N26" s="160"/>
    </row>
    <row r="27" spans="1:14" ht="31.5" x14ac:dyDescent="0.25">
      <c r="A27" s="24"/>
      <c r="B27" s="157" t="s">
        <v>36</v>
      </c>
      <c r="C27" s="148" t="s">
        <v>37</v>
      </c>
      <c r="D27" s="136">
        <v>500</v>
      </c>
      <c r="E27" s="136">
        <v>500</v>
      </c>
      <c r="F27" s="136"/>
      <c r="G27" s="136"/>
      <c r="H27" s="136"/>
      <c r="I27" s="136"/>
      <c r="J27" s="156">
        <f t="shared" ref="J27:J33" si="1">SUM(D27:F27)</f>
        <v>1000</v>
      </c>
      <c r="K27" s="158">
        <v>0.5</v>
      </c>
      <c r="L27" s="136"/>
      <c r="M27" s="159"/>
      <c r="N27" s="160"/>
    </row>
    <row r="28" spans="1:14" ht="110.25" x14ac:dyDescent="0.25">
      <c r="A28" s="24"/>
      <c r="B28" s="157" t="s">
        <v>38</v>
      </c>
      <c r="C28" s="148" t="s">
        <v>39</v>
      </c>
      <c r="D28" s="136">
        <v>0</v>
      </c>
      <c r="E28" s="136">
        <v>0</v>
      </c>
      <c r="F28" s="136"/>
      <c r="G28" s="136"/>
      <c r="H28" s="136"/>
      <c r="I28" s="136"/>
      <c r="J28" s="156">
        <f t="shared" si="1"/>
        <v>0</v>
      </c>
      <c r="K28" s="158"/>
      <c r="L28" s="136"/>
      <c r="M28" s="159"/>
      <c r="N28" s="160"/>
    </row>
    <row r="29" spans="1:14" ht="63" x14ac:dyDescent="0.25">
      <c r="A29" s="24"/>
      <c r="B29" s="157" t="s">
        <v>40</v>
      </c>
      <c r="C29" s="148" t="s">
        <v>41</v>
      </c>
      <c r="D29" s="136">
        <v>20100</v>
      </c>
      <c r="E29" s="136">
        <v>20100</v>
      </c>
      <c r="F29" s="136"/>
      <c r="G29" s="136"/>
      <c r="H29" s="136"/>
      <c r="I29" s="136"/>
      <c r="J29" s="156">
        <f t="shared" si="1"/>
        <v>40200</v>
      </c>
      <c r="K29" s="158">
        <v>0.5</v>
      </c>
      <c r="L29" s="136"/>
      <c r="M29" s="159"/>
      <c r="N29" s="160"/>
    </row>
    <row r="30" spans="1:14" ht="31.5" x14ac:dyDescent="0.25">
      <c r="A30" s="24"/>
      <c r="B30" s="157" t="s">
        <v>42</v>
      </c>
      <c r="C30" s="148" t="s">
        <v>43</v>
      </c>
      <c r="D30" s="136">
        <v>0</v>
      </c>
      <c r="E30" s="136">
        <v>0</v>
      </c>
      <c r="F30" s="136"/>
      <c r="G30" s="136"/>
      <c r="H30" s="136"/>
      <c r="I30" s="136"/>
      <c r="J30" s="156">
        <f t="shared" si="1"/>
        <v>0</v>
      </c>
      <c r="K30" s="158"/>
      <c r="L30" s="136"/>
      <c r="M30" s="159"/>
      <c r="N30" s="160"/>
    </row>
    <row r="31" spans="1:14" ht="15.75" x14ac:dyDescent="0.25">
      <c r="A31" s="24"/>
      <c r="B31" s="157" t="s">
        <v>44</v>
      </c>
      <c r="C31" s="148"/>
      <c r="D31" s="136"/>
      <c r="E31" s="136"/>
      <c r="F31" s="136"/>
      <c r="G31" s="136"/>
      <c r="H31" s="136"/>
      <c r="I31" s="136"/>
      <c r="J31" s="156">
        <f t="shared" si="1"/>
        <v>0</v>
      </c>
      <c r="K31" s="158"/>
      <c r="L31" s="136"/>
      <c r="M31" s="159"/>
      <c r="N31" s="160"/>
    </row>
    <row r="32" spans="1:14" ht="15.75" x14ac:dyDescent="0.25">
      <c r="A32" s="24"/>
      <c r="B32" s="157" t="s">
        <v>45</v>
      </c>
      <c r="C32" s="203"/>
      <c r="D32" s="161"/>
      <c r="E32" s="161"/>
      <c r="F32" s="161"/>
      <c r="G32" s="161"/>
      <c r="H32" s="161"/>
      <c r="I32" s="161"/>
      <c r="J32" s="156">
        <f t="shared" si="1"/>
        <v>0</v>
      </c>
      <c r="K32" s="162"/>
      <c r="L32" s="161"/>
      <c r="M32" s="163"/>
      <c r="N32" s="160"/>
    </row>
    <row r="33" spans="1:14" ht="15.75" x14ac:dyDescent="0.25">
      <c r="A33" s="24"/>
      <c r="B33" s="157" t="s">
        <v>46</v>
      </c>
      <c r="C33" s="203"/>
      <c r="D33" s="161"/>
      <c r="E33" s="161"/>
      <c r="F33" s="161"/>
      <c r="G33" s="161"/>
      <c r="H33" s="161"/>
      <c r="I33" s="161"/>
      <c r="J33" s="156">
        <f t="shared" si="1"/>
        <v>0</v>
      </c>
      <c r="K33" s="162"/>
      <c r="L33" s="161"/>
      <c r="M33" s="163"/>
      <c r="N33" s="160"/>
    </row>
    <row r="34" spans="1:14" ht="15.75" x14ac:dyDescent="0.25">
      <c r="A34" s="24"/>
      <c r="C34" s="79" t="s">
        <v>31</v>
      </c>
      <c r="D34" s="13">
        <f>SUM(D26:D33)</f>
        <v>34700</v>
      </c>
      <c r="E34" s="13">
        <f>SUM(E26:E33)</f>
        <v>34700</v>
      </c>
      <c r="F34" s="13">
        <f>SUM(F26:F33)</f>
        <v>0</v>
      </c>
      <c r="G34" s="13"/>
      <c r="H34" s="13"/>
      <c r="I34" s="13"/>
      <c r="J34" s="13">
        <f>SUM(J26:J33)</f>
        <v>69400</v>
      </c>
      <c r="K34" s="10">
        <f>(K26*J26)+(K27*J27)+(K28*J28)+(K29*J29)+(K30*J30)+(K31*J31)+(K32*J32)+(K33*J33)</f>
        <v>34700</v>
      </c>
      <c r="L34" s="10">
        <f>SUM(L26:L33)</f>
        <v>0</v>
      </c>
      <c r="M34" s="163"/>
      <c r="N34" s="34"/>
    </row>
    <row r="35" spans="1:14" ht="51" customHeight="1" x14ac:dyDescent="0.25">
      <c r="A35" s="24"/>
      <c r="B35" s="79" t="s">
        <v>47</v>
      </c>
      <c r="C35" s="217" t="s">
        <v>48</v>
      </c>
      <c r="D35" s="217"/>
      <c r="E35" s="217"/>
      <c r="F35" s="217"/>
      <c r="G35" s="217"/>
      <c r="H35" s="217"/>
      <c r="I35" s="217"/>
      <c r="J35" s="217"/>
      <c r="K35" s="217"/>
      <c r="L35" s="218"/>
      <c r="M35" s="217"/>
      <c r="N35" s="33"/>
    </row>
    <row r="36" spans="1:14" ht="110.25" x14ac:dyDescent="0.25">
      <c r="A36" s="24"/>
      <c r="B36" s="157" t="s">
        <v>49</v>
      </c>
      <c r="C36" s="148" t="s">
        <v>50</v>
      </c>
      <c r="D36" s="136">
        <v>12550</v>
      </c>
      <c r="E36" s="136">
        <v>12550</v>
      </c>
      <c r="F36" s="136"/>
      <c r="G36" s="136"/>
      <c r="H36" s="136"/>
      <c r="I36" s="136"/>
      <c r="J36" s="156">
        <f>SUM(D36:F36)</f>
        <v>25100</v>
      </c>
      <c r="K36" s="158">
        <v>1</v>
      </c>
      <c r="L36" s="136"/>
      <c r="M36" s="159"/>
      <c r="N36" s="160"/>
    </row>
    <row r="37" spans="1:14" ht="47.25" x14ac:dyDescent="0.25">
      <c r="A37" s="24"/>
      <c r="B37" s="157" t="s">
        <v>51</v>
      </c>
      <c r="C37" s="148" t="s">
        <v>52</v>
      </c>
      <c r="D37" s="136">
        <v>12550</v>
      </c>
      <c r="E37" s="136">
        <v>12550</v>
      </c>
      <c r="F37" s="136"/>
      <c r="G37" s="136"/>
      <c r="H37" s="136"/>
      <c r="I37" s="136"/>
      <c r="J37" s="156">
        <f t="shared" ref="J37:J43" si="2">SUM(D37:F37)</f>
        <v>25100</v>
      </c>
      <c r="K37" s="158">
        <v>0.5</v>
      </c>
      <c r="L37" s="136"/>
      <c r="M37" s="159"/>
      <c r="N37" s="160"/>
    </row>
    <row r="38" spans="1:14" ht="141.75" x14ac:dyDescent="0.25">
      <c r="A38" s="24"/>
      <c r="B38" s="157" t="s">
        <v>53</v>
      </c>
      <c r="C38" s="148" t="s">
        <v>54</v>
      </c>
      <c r="D38" s="136">
        <v>28500</v>
      </c>
      <c r="E38" s="136">
        <v>28500</v>
      </c>
      <c r="F38" s="136"/>
      <c r="G38" s="136"/>
      <c r="H38" s="136"/>
      <c r="I38" s="136"/>
      <c r="J38" s="156">
        <f t="shared" si="2"/>
        <v>57000</v>
      </c>
      <c r="K38" s="158">
        <v>1</v>
      </c>
      <c r="L38" s="136"/>
      <c r="M38" s="159"/>
      <c r="N38" s="160"/>
    </row>
    <row r="39" spans="1:14" ht="15.75" x14ac:dyDescent="0.25">
      <c r="A39" s="24"/>
      <c r="B39" s="157" t="s">
        <v>55</v>
      </c>
      <c r="C39" s="148"/>
      <c r="D39" s="136"/>
      <c r="E39" s="136"/>
      <c r="F39" s="136"/>
      <c r="G39" s="136"/>
      <c r="H39" s="136"/>
      <c r="I39" s="136"/>
      <c r="J39" s="156">
        <f t="shared" si="2"/>
        <v>0</v>
      </c>
      <c r="K39" s="158"/>
      <c r="L39" s="136"/>
      <c r="M39" s="159"/>
      <c r="N39" s="160"/>
    </row>
    <row r="40" spans="1:14" s="24" customFormat="1" ht="15.75" x14ac:dyDescent="0.25">
      <c r="B40" s="157" t="s">
        <v>56</v>
      </c>
      <c r="C40" s="148"/>
      <c r="D40" s="136"/>
      <c r="E40" s="136"/>
      <c r="F40" s="136"/>
      <c r="G40" s="136"/>
      <c r="H40" s="136"/>
      <c r="I40" s="136"/>
      <c r="J40" s="156">
        <f t="shared" si="2"/>
        <v>0</v>
      </c>
      <c r="K40" s="158"/>
      <c r="L40" s="136"/>
      <c r="M40" s="159"/>
      <c r="N40" s="160"/>
    </row>
    <row r="41" spans="1:14" s="24" customFormat="1" ht="15.75" x14ac:dyDescent="0.25">
      <c r="B41" s="157" t="s">
        <v>57</v>
      </c>
      <c r="C41" s="148"/>
      <c r="D41" s="136"/>
      <c r="E41" s="136"/>
      <c r="F41" s="136"/>
      <c r="G41" s="136"/>
      <c r="H41" s="136"/>
      <c r="I41" s="136"/>
      <c r="J41" s="156">
        <f t="shared" si="2"/>
        <v>0</v>
      </c>
      <c r="K41" s="158"/>
      <c r="L41" s="136"/>
      <c r="M41" s="159"/>
      <c r="N41" s="160"/>
    </row>
    <row r="42" spans="1:14" s="24" customFormat="1" ht="15.75" x14ac:dyDescent="0.25">
      <c r="A42" s="23"/>
      <c r="B42" s="157" t="s">
        <v>58</v>
      </c>
      <c r="C42" s="203"/>
      <c r="D42" s="161"/>
      <c r="E42" s="161"/>
      <c r="F42" s="161"/>
      <c r="G42" s="161"/>
      <c r="H42" s="161"/>
      <c r="I42" s="161"/>
      <c r="J42" s="156">
        <f t="shared" si="2"/>
        <v>0</v>
      </c>
      <c r="K42" s="162"/>
      <c r="L42" s="161"/>
      <c r="M42" s="163"/>
      <c r="N42" s="160"/>
    </row>
    <row r="43" spans="1:14" ht="15.75" x14ac:dyDescent="0.25">
      <c r="B43" s="157" t="s">
        <v>59</v>
      </c>
      <c r="C43" s="203"/>
      <c r="D43" s="161"/>
      <c r="E43" s="161"/>
      <c r="F43" s="161"/>
      <c r="G43" s="161"/>
      <c r="H43" s="161"/>
      <c r="I43" s="161"/>
      <c r="J43" s="156">
        <f t="shared" si="2"/>
        <v>0</v>
      </c>
      <c r="K43" s="162"/>
      <c r="L43" s="161"/>
      <c r="M43" s="163"/>
      <c r="N43" s="160"/>
    </row>
    <row r="44" spans="1:14" ht="15.75" x14ac:dyDescent="0.25">
      <c r="C44" s="79" t="s">
        <v>31</v>
      </c>
      <c r="D44" s="13">
        <f>SUM(D36:D43)</f>
        <v>53600</v>
      </c>
      <c r="E44" s="13">
        <f>SUM(E36:E43)</f>
        <v>53600</v>
      </c>
      <c r="F44" s="13">
        <f>SUM(F36:F43)</f>
        <v>0</v>
      </c>
      <c r="G44" s="13"/>
      <c r="H44" s="13"/>
      <c r="I44" s="13"/>
      <c r="J44" s="13">
        <f>SUM(J36:J43)</f>
        <v>107200</v>
      </c>
      <c r="K44" s="10">
        <f>(K36*J36)+(K37*J37)+(K38*J38)+(K39*J39)+(K40*J40)+(K41*J41)+(K42*J42)+(K43*J43)</f>
        <v>94650</v>
      </c>
      <c r="L44" s="10">
        <f>SUM(L36:L43)</f>
        <v>0</v>
      </c>
      <c r="M44" s="163"/>
      <c r="N44" s="34"/>
    </row>
    <row r="45" spans="1:14" ht="51" customHeight="1" x14ac:dyDescent="0.25">
      <c r="B45" s="79" t="s">
        <v>60</v>
      </c>
      <c r="C45" s="217" t="s">
        <v>61</v>
      </c>
      <c r="D45" s="217"/>
      <c r="E45" s="217"/>
      <c r="F45" s="217"/>
      <c r="G45" s="217"/>
      <c r="H45" s="217"/>
      <c r="I45" s="217"/>
      <c r="J45" s="217"/>
      <c r="K45" s="217"/>
      <c r="L45" s="218"/>
      <c r="M45" s="217"/>
      <c r="N45" s="33"/>
    </row>
    <row r="46" spans="1:14" ht="47.25" x14ac:dyDescent="0.25">
      <c r="B46" s="157" t="s">
        <v>62</v>
      </c>
      <c r="C46" s="148" t="s">
        <v>63</v>
      </c>
      <c r="D46" s="136">
        <v>31600</v>
      </c>
      <c r="E46" s="136">
        <v>31600</v>
      </c>
      <c r="F46" s="136"/>
      <c r="G46" s="136"/>
      <c r="H46" s="136"/>
      <c r="I46" s="136"/>
      <c r="J46" s="156">
        <f>SUM(D46:F46)</f>
        <v>63200</v>
      </c>
      <c r="K46" s="158">
        <v>0.5</v>
      </c>
      <c r="L46" s="136"/>
      <c r="M46" s="159"/>
      <c r="N46" s="160"/>
    </row>
    <row r="47" spans="1:14" ht="15.75" x14ac:dyDescent="0.25">
      <c r="B47" s="157" t="s">
        <v>64</v>
      </c>
      <c r="C47" s="148"/>
      <c r="D47" s="136"/>
      <c r="E47" s="136"/>
      <c r="F47" s="136"/>
      <c r="G47" s="136"/>
      <c r="H47" s="136"/>
      <c r="I47" s="136"/>
      <c r="J47" s="156">
        <f t="shared" ref="J47:J53" si="3">SUM(D47:F47)</f>
        <v>0</v>
      </c>
      <c r="K47" s="158"/>
      <c r="L47" s="136"/>
      <c r="M47" s="159"/>
      <c r="N47" s="160"/>
    </row>
    <row r="48" spans="1:14" ht="15.75" x14ac:dyDescent="0.25">
      <c r="B48" s="157" t="s">
        <v>65</v>
      </c>
      <c r="C48" s="148"/>
      <c r="D48" s="136"/>
      <c r="E48" s="136"/>
      <c r="F48" s="136"/>
      <c r="G48" s="136"/>
      <c r="H48" s="136"/>
      <c r="I48" s="136"/>
      <c r="J48" s="156">
        <f t="shared" si="3"/>
        <v>0</v>
      </c>
      <c r="K48" s="158"/>
      <c r="L48" s="136"/>
      <c r="M48" s="159"/>
      <c r="N48" s="160"/>
    </row>
    <row r="49" spans="1:14" ht="15.75" x14ac:dyDescent="0.25">
      <c r="B49" s="157" t="s">
        <v>66</v>
      </c>
      <c r="C49" s="148"/>
      <c r="D49" s="136"/>
      <c r="E49" s="136"/>
      <c r="F49" s="136"/>
      <c r="G49" s="136"/>
      <c r="H49" s="136"/>
      <c r="I49" s="136"/>
      <c r="J49" s="156">
        <f t="shared" si="3"/>
        <v>0</v>
      </c>
      <c r="K49" s="158"/>
      <c r="L49" s="136"/>
      <c r="M49" s="159"/>
      <c r="N49" s="160"/>
    </row>
    <row r="50" spans="1:14" ht="15.75" x14ac:dyDescent="0.25">
      <c r="B50" s="157" t="s">
        <v>67</v>
      </c>
      <c r="C50" s="148"/>
      <c r="D50" s="136"/>
      <c r="E50" s="136"/>
      <c r="F50" s="136"/>
      <c r="G50" s="136"/>
      <c r="H50" s="136"/>
      <c r="I50" s="136"/>
      <c r="J50" s="156">
        <f t="shared" si="3"/>
        <v>0</v>
      </c>
      <c r="K50" s="158"/>
      <c r="L50" s="136"/>
      <c r="M50" s="159"/>
      <c r="N50" s="160"/>
    </row>
    <row r="51" spans="1:14" ht="15.75" x14ac:dyDescent="0.25">
      <c r="A51" s="24"/>
      <c r="B51" s="157" t="s">
        <v>68</v>
      </c>
      <c r="C51" s="148"/>
      <c r="D51" s="136"/>
      <c r="E51" s="136"/>
      <c r="F51" s="136"/>
      <c r="G51" s="136"/>
      <c r="H51" s="136"/>
      <c r="I51" s="136"/>
      <c r="J51" s="156">
        <f t="shared" si="3"/>
        <v>0</v>
      </c>
      <c r="K51" s="158"/>
      <c r="L51" s="136"/>
      <c r="M51" s="159"/>
      <c r="N51" s="160"/>
    </row>
    <row r="52" spans="1:14" s="24" customFormat="1" ht="15.75" x14ac:dyDescent="0.25">
      <c r="A52" s="23"/>
      <c r="B52" s="157" t="s">
        <v>69</v>
      </c>
      <c r="C52" s="203"/>
      <c r="D52" s="161"/>
      <c r="E52" s="161"/>
      <c r="F52" s="161"/>
      <c r="G52" s="161"/>
      <c r="H52" s="161"/>
      <c r="I52" s="161"/>
      <c r="J52" s="156">
        <f t="shared" si="3"/>
        <v>0</v>
      </c>
      <c r="K52" s="162"/>
      <c r="L52" s="161"/>
      <c r="M52" s="163"/>
      <c r="N52" s="160"/>
    </row>
    <row r="53" spans="1:14" ht="15.75" x14ac:dyDescent="0.25">
      <c r="B53" s="157" t="s">
        <v>70</v>
      </c>
      <c r="C53" s="203"/>
      <c r="D53" s="161"/>
      <c r="E53" s="161"/>
      <c r="F53" s="161"/>
      <c r="G53" s="161"/>
      <c r="H53" s="161"/>
      <c r="I53" s="161"/>
      <c r="J53" s="156">
        <f t="shared" si="3"/>
        <v>0</v>
      </c>
      <c r="K53" s="162"/>
      <c r="L53" s="161"/>
      <c r="M53" s="163"/>
      <c r="N53" s="160"/>
    </row>
    <row r="54" spans="1:14" ht="15.75" x14ac:dyDescent="0.25">
      <c r="C54" s="79" t="s">
        <v>31</v>
      </c>
      <c r="D54" s="10">
        <f>SUM(D46:D53)</f>
        <v>31600</v>
      </c>
      <c r="E54" s="10">
        <f>SUM(E46:E53)</f>
        <v>31600</v>
      </c>
      <c r="F54" s="10">
        <f>SUM(F46:F53)</f>
        <v>0</v>
      </c>
      <c r="G54" s="10"/>
      <c r="H54" s="10"/>
      <c r="I54" s="10"/>
      <c r="J54" s="10">
        <f>SUM(J46:J53)</f>
        <v>63200</v>
      </c>
      <c r="K54" s="10">
        <f>(K46*J46)+(K47*J47)+(K48*J48)+(K49*J49)+(K50*J50)+(K51*J51)+(K52*J52)+(K53*J53)</f>
        <v>31600</v>
      </c>
      <c r="L54" s="10">
        <f>SUM(L46:L53)</f>
        <v>0</v>
      </c>
      <c r="M54" s="163"/>
      <c r="N54" s="34"/>
    </row>
    <row r="55" spans="1:14" ht="15.75" x14ac:dyDescent="0.25">
      <c r="B55" s="164"/>
      <c r="C55" s="165"/>
      <c r="D55" s="166"/>
      <c r="E55" s="166"/>
      <c r="F55" s="166"/>
      <c r="G55" s="166"/>
      <c r="H55" s="166"/>
      <c r="I55" s="166"/>
      <c r="J55" s="166"/>
      <c r="K55" s="166"/>
      <c r="L55" s="166"/>
      <c r="M55" s="166"/>
      <c r="N55" s="160"/>
    </row>
    <row r="56" spans="1:14" ht="51" customHeight="1" x14ac:dyDescent="0.25">
      <c r="B56" s="79" t="s">
        <v>71</v>
      </c>
      <c r="C56" s="250" t="s">
        <v>72</v>
      </c>
      <c r="D56" s="250"/>
      <c r="E56" s="250"/>
      <c r="F56" s="250"/>
      <c r="G56" s="250"/>
      <c r="H56" s="250"/>
      <c r="I56" s="250"/>
      <c r="J56" s="250"/>
      <c r="K56" s="250"/>
      <c r="L56" s="245"/>
      <c r="M56" s="250"/>
      <c r="N56" s="9"/>
    </row>
    <row r="57" spans="1:14" ht="51" customHeight="1" x14ac:dyDescent="0.25">
      <c r="B57" s="79" t="s">
        <v>73</v>
      </c>
      <c r="C57" s="217" t="s">
        <v>74</v>
      </c>
      <c r="D57" s="217"/>
      <c r="E57" s="217"/>
      <c r="F57" s="217"/>
      <c r="G57" s="217"/>
      <c r="H57" s="217"/>
      <c r="I57" s="217"/>
      <c r="J57" s="217"/>
      <c r="K57" s="217"/>
      <c r="L57" s="218"/>
      <c r="M57" s="217"/>
      <c r="N57" s="33"/>
    </row>
    <row r="58" spans="1:14" ht="94.5" x14ac:dyDescent="0.25">
      <c r="B58" s="157" t="s">
        <v>75</v>
      </c>
      <c r="C58" s="148" t="s">
        <v>76</v>
      </c>
      <c r="D58" s="136">
        <v>117051.9233333335</v>
      </c>
      <c r="E58" s="136">
        <v>117051.9233333335</v>
      </c>
      <c r="F58" s="136"/>
      <c r="G58" s="136"/>
      <c r="H58" s="136"/>
      <c r="I58" s="136"/>
      <c r="J58" s="156">
        <f>SUM(D58:F58)</f>
        <v>234103.846666667</v>
      </c>
      <c r="K58" s="158">
        <v>0.5</v>
      </c>
      <c r="L58" s="136"/>
      <c r="M58" s="159"/>
      <c r="N58" s="160"/>
    </row>
    <row r="59" spans="1:14" ht="47.25" x14ac:dyDescent="0.25">
      <c r="B59" s="157" t="s">
        <v>77</v>
      </c>
      <c r="C59" s="148" t="s">
        <v>78</v>
      </c>
      <c r="D59" s="136">
        <v>73846.42333333334</v>
      </c>
      <c r="E59" s="136">
        <v>73846.42333333334</v>
      </c>
      <c r="F59" s="136"/>
      <c r="G59" s="136"/>
      <c r="H59" s="136"/>
      <c r="I59" s="136"/>
      <c r="J59" s="156">
        <f t="shared" ref="J59:J65" si="4">SUM(D59:F59)</f>
        <v>147692.84666666668</v>
      </c>
      <c r="K59" s="158">
        <v>0.5</v>
      </c>
      <c r="L59" s="136"/>
      <c r="M59" s="159"/>
      <c r="N59" s="160"/>
    </row>
    <row r="60" spans="1:14" ht="31.5" x14ac:dyDescent="0.25">
      <c r="B60" s="157" t="s">
        <v>79</v>
      </c>
      <c r="C60" s="148" t="s">
        <v>80</v>
      </c>
      <c r="D60" s="136">
        <v>60846.423333333354</v>
      </c>
      <c r="E60" s="136">
        <v>60846.423333333354</v>
      </c>
      <c r="F60" s="136"/>
      <c r="G60" s="136"/>
      <c r="H60" s="136"/>
      <c r="I60" s="136"/>
      <c r="J60" s="156">
        <f t="shared" si="4"/>
        <v>121692.84666666671</v>
      </c>
      <c r="K60" s="158">
        <v>0.5</v>
      </c>
      <c r="L60" s="136"/>
      <c r="M60" s="159"/>
      <c r="N60" s="160"/>
    </row>
    <row r="61" spans="1:14" ht="15.75" x14ac:dyDescent="0.25">
      <c r="B61" s="157" t="s">
        <v>81</v>
      </c>
      <c r="C61" s="148"/>
      <c r="D61" s="136"/>
      <c r="E61" s="136"/>
      <c r="F61" s="136"/>
      <c r="G61" s="136"/>
      <c r="H61" s="136"/>
      <c r="I61" s="136"/>
      <c r="J61" s="156">
        <f t="shared" si="4"/>
        <v>0</v>
      </c>
      <c r="K61" s="158"/>
      <c r="L61" s="136"/>
      <c r="M61" s="159"/>
      <c r="N61" s="160"/>
    </row>
    <row r="62" spans="1:14" ht="15.75" x14ac:dyDescent="0.25">
      <c r="B62" s="157" t="s">
        <v>82</v>
      </c>
      <c r="C62" s="148"/>
      <c r="D62" s="136"/>
      <c r="E62" s="136"/>
      <c r="F62" s="136"/>
      <c r="G62" s="136"/>
      <c r="H62" s="136"/>
      <c r="I62" s="136"/>
      <c r="J62" s="156">
        <f t="shared" si="4"/>
        <v>0</v>
      </c>
      <c r="K62" s="158"/>
      <c r="L62" s="136"/>
      <c r="M62" s="159"/>
      <c r="N62" s="160"/>
    </row>
    <row r="63" spans="1:14" ht="15.75" x14ac:dyDescent="0.25">
      <c r="B63" s="157" t="s">
        <v>83</v>
      </c>
      <c r="C63" s="148"/>
      <c r="D63" s="136"/>
      <c r="E63" s="136"/>
      <c r="F63" s="136"/>
      <c r="G63" s="136"/>
      <c r="H63" s="136"/>
      <c r="I63" s="136"/>
      <c r="J63" s="156">
        <f t="shared" si="4"/>
        <v>0</v>
      </c>
      <c r="K63" s="158"/>
      <c r="L63" s="136"/>
      <c r="M63" s="159"/>
      <c r="N63" s="160"/>
    </row>
    <row r="64" spans="1:14" ht="15.75" x14ac:dyDescent="0.25">
      <c r="A64" s="24"/>
      <c r="B64" s="157" t="s">
        <v>84</v>
      </c>
      <c r="C64" s="203"/>
      <c r="D64" s="161"/>
      <c r="E64" s="161"/>
      <c r="F64" s="161"/>
      <c r="G64" s="161"/>
      <c r="H64" s="161"/>
      <c r="I64" s="161"/>
      <c r="J64" s="156">
        <f t="shared" si="4"/>
        <v>0</v>
      </c>
      <c r="K64" s="162"/>
      <c r="L64" s="161"/>
      <c r="M64" s="163"/>
      <c r="N64" s="160"/>
    </row>
    <row r="65" spans="1:14" s="24" customFormat="1" ht="15.75" x14ac:dyDescent="0.25">
      <c r="B65" s="157" t="s">
        <v>85</v>
      </c>
      <c r="C65" s="203"/>
      <c r="D65" s="161"/>
      <c r="E65" s="161"/>
      <c r="F65" s="161"/>
      <c r="G65" s="161"/>
      <c r="H65" s="161"/>
      <c r="I65" s="161"/>
      <c r="J65" s="156">
        <f t="shared" si="4"/>
        <v>0</v>
      </c>
      <c r="K65" s="162"/>
      <c r="L65" s="161"/>
      <c r="M65" s="163"/>
      <c r="N65" s="160"/>
    </row>
    <row r="66" spans="1:14" s="24" customFormat="1" ht="15.75" x14ac:dyDescent="0.25">
      <c r="A66" s="23"/>
      <c r="B66" s="23"/>
      <c r="C66" s="79" t="s">
        <v>31</v>
      </c>
      <c r="D66" s="10">
        <f>SUM(D58:D65)</f>
        <v>251744.77000000019</v>
      </c>
      <c r="E66" s="10">
        <f>SUM(E58:E65)</f>
        <v>251744.77000000019</v>
      </c>
      <c r="F66" s="10">
        <f>SUM(F58:F65)</f>
        <v>0</v>
      </c>
      <c r="G66" s="13"/>
      <c r="H66" s="13"/>
      <c r="I66" s="13"/>
      <c r="J66" s="13">
        <f>SUM(J58:J65)</f>
        <v>503489.54000000039</v>
      </c>
      <c r="K66" s="10">
        <f>(K58*J58)+(K59*J59)+(K60*J60)+(K61*J61)+(K62*J62)+(K63*J63)+(K64*J64)+(K65*J65)</f>
        <v>251744.77000000019</v>
      </c>
      <c r="L66" s="10">
        <f>SUM(L58:L65)</f>
        <v>0</v>
      </c>
      <c r="M66" s="163"/>
      <c r="N66" s="34"/>
    </row>
    <row r="67" spans="1:14" ht="51" customHeight="1" x14ac:dyDescent="0.25">
      <c r="B67" s="79" t="s">
        <v>86</v>
      </c>
      <c r="C67" s="217" t="s">
        <v>87</v>
      </c>
      <c r="D67" s="217"/>
      <c r="E67" s="217"/>
      <c r="F67" s="217"/>
      <c r="G67" s="217"/>
      <c r="H67" s="217"/>
      <c r="I67" s="217"/>
      <c r="J67" s="217"/>
      <c r="K67" s="217"/>
      <c r="L67" s="218"/>
      <c r="M67" s="217"/>
      <c r="N67" s="33"/>
    </row>
    <row r="68" spans="1:14" ht="31.5" x14ac:dyDescent="0.25">
      <c r="B68" s="157" t="s">
        <v>88</v>
      </c>
      <c r="C68" s="148" t="s">
        <v>89</v>
      </c>
      <c r="D68" s="136">
        <v>226853.77</v>
      </c>
      <c r="E68" s="136">
        <v>226853.77</v>
      </c>
      <c r="F68" s="136"/>
      <c r="G68" s="136"/>
      <c r="H68" s="136"/>
      <c r="I68" s="136"/>
      <c r="J68" s="156">
        <f>SUM(D68:F68)</f>
        <v>453707.54</v>
      </c>
      <c r="K68" s="158"/>
      <c r="L68" s="136"/>
      <c r="M68" s="159"/>
      <c r="N68" s="160"/>
    </row>
    <row r="69" spans="1:14" ht="94.5" x14ac:dyDescent="0.25">
      <c r="B69" s="157" t="s">
        <v>90</v>
      </c>
      <c r="C69" s="148" t="s">
        <v>91</v>
      </c>
      <c r="D69" s="136">
        <v>65876.955000000002</v>
      </c>
      <c r="E69" s="136">
        <v>65876.955000000002</v>
      </c>
      <c r="F69" s="136"/>
      <c r="G69" s="136"/>
      <c r="H69" s="136"/>
      <c r="I69" s="136"/>
      <c r="J69" s="156">
        <f t="shared" ref="J69:J75" si="5">SUM(D69:F69)</f>
        <v>131753.91</v>
      </c>
      <c r="K69" s="158"/>
      <c r="L69" s="136"/>
      <c r="M69" s="159"/>
      <c r="N69" s="160"/>
    </row>
    <row r="70" spans="1:14" ht="15.75" x14ac:dyDescent="0.25">
      <c r="B70" s="157" t="s">
        <v>92</v>
      </c>
      <c r="C70" s="148"/>
      <c r="D70" s="136"/>
      <c r="E70" s="136"/>
      <c r="F70" s="136"/>
      <c r="G70" s="136"/>
      <c r="H70" s="136"/>
      <c r="I70" s="136"/>
      <c r="J70" s="156">
        <f t="shared" si="5"/>
        <v>0</v>
      </c>
      <c r="K70" s="158"/>
      <c r="L70" s="136"/>
      <c r="M70" s="159"/>
      <c r="N70" s="160"/>
    </row>
    <row r="71" spans="1:14" ht="15.75" x14ac:dyDescent="0.25">
      <c r="B71" s="157" t="s">
        <v>93</v>
      </c>
      <c r="C71" s="148"/>
      <c r="D71" s="136"/>
      <c r="E71" s="136"/>
      <c r="F71" s="136"/>
      <c r="G71" s="136"/>
      <c r="H71" s="136"/>
      <c r="I71" s="136"/>
      <c r="J71" s="156">
        <f t="shared" si="5"/>
        <v>0</v>
      </c>
      <c r="K71" s="158"/>
      <c r="L71" s="136"/>
      <c r="M71" s="159"/>
      <c r="N71" s="160"/>
    </row>
    <row r="72" spans="1:14" ht="15.75" x14ac:dyDescent="0.25">
      <c r="B72" s="157" t="s">
        <v>94</v>
      </c>
      <c r="C72" s="148"/>
      <c r="D72" s="136"/>
      <c r="E72" s="136"/>
      <c r="F72" s="136"/>
      <c r="G72" s="136"/>
      <c r="H72" s="136"/>
      <c r="I72" s="136"/>
      <c r="J72" s="156">
        <f t="shared" si="5"/>
        <v>0</v>
      </c>
      <c r="K72" s="158"/>
      <c r="L72" s="136"/>
      <c r="M72" s="159"/>
      <c r="N72" s="160"/>
    </row>
    <row r="73" spans="1:14" ht="15.75" x14ac:dyDescent="0.25">
      <c r="B73" s="157" t="s">
        <v>95</v>
      </c>
      <c r="C73" s="148"/>
      <c r="D73" s="136"/>
      <c r="E73" s="136"/>
      <c r="F73" s="136"/>
      <c r="G73" s="136"/>
      <c r="H73" s="136"/>
      <c r="I73" s="136"/>
      <c r="J73" s="156">
        <f t="shared" si="5"/>
        <v>0</v>
      </c>
      <c r="K73" s="158"/>
      <c r="L73" s="136"/>
      <c r="M73" s="159"/>
      <c r="N73" s="160"/>
    </row>
    <row r="74" spans="1:14" ht="15.75" x14ac:dyDescent="0.25">
      <c r="B74" s="157" t="s">
        <v>96</v>
      </c>
      <c r="C74" s="203"/>
      <c r="D74" s="161"/>
      <c r="E74" s="161"/>
      <c r="F74" s="161"/>
      <c r="G74" s="161"/>
      <c r="H74" s="161"/>
      <c r="I74" s="161"/>
      <c r="J74" s="156">
        <f t="shared" si="5"/>
        <v>0</v>
      </c>
      <c r="K74" s="162"/>
      <c r="L74" s="161"/>
      <c r="M74" s="163"/>
      <c r="N74" s="160"/>
    </row>
    <row r="75" spans="1:14" ht="15.75" x14ac:dyDescent="0.25">
      <c r="B75" s="157" t="s">
        <v>97</v>
      </c>
      <c r="C75" s="203"/>
      <c r="D75" s="161"/>
      <c r="E75" s="161"/>
      <c r="F75" s="161"/>
      <c r="G75" s="161"/>
      <c r="H75" s="161"/>
      <c r="I75" s="161"/>
      <c r="J75" s="156">
        <f t="shared" si="5"/>
        <v>0</v>
      </c>
      <c r="K75" s="162"/>
      <c r="L75" s="161"/>
      <c r="M75" s="163"/>
      <c r="N75" s="160"/>
    </row>
    <row r="76" spans="1:14" ht="15.75" x14ac:dyDescent="0.25">
      <c r="C76" s="79" t="s">
        <v>31</v>
      </c>
      <c r="D76" s="13">
        <f>SUM(D68:D75)</f>
        <v>292730.72499999998</v>
      </c>
      <c r="E76" s="13">
        <f>SUM(E68:E75)</f>
        <v>292730.72499999998</v>
      </c>
      <c r="F76" s="13">
        <f>SUM(F68:F75)</f>
        <v>0</v>
      </c>
      <c r="G76" s="13"/>
      <c r="H76" s="13"/>
      <c r="I76" s="13"/>
      <c r="J76" s="13">
        <f>SUM(J68:J75)</f>
        <v>585461.44999999995</v>
      </c>
      <c r="K76" s="10">
        <f>(K68*J68)+(K69*J69)+(K70*J70)+(K71*J71)+(K72*J72)+(K73*J73)+(K74*J74)+(K75*J75)</f>
        <v>0</v>
      </c>
      <c r="L76" s="127">
        <f>SUM(L68:L75)</f>
        <v>0</v>
      </c>
      <c r="M76" s="163"/>
      <c r="N76" s="34"/>
    </row>
    <row r="77" spans="1:14" ht="51" customHeight="1" x14ac:dyDescent="0.25">
      <c r="B77" s="79" t="s">
        <v>98</v>
      </c>
      <c r="C77" s="217" t="s">
        <v>99</v>
      </c>
      <c r="D77" s="217"/>
      <c r="E77" s="217"/>
      <c r="F77" s="217"/>
      <c r="G77" s="217"/>
      <c r="H77" s="217"/>
      <c r="I77" s="217"/>
      <c r="J77" s="217"/>
      <c r="K77" s="217"/>
      <c r="L77" s="218"/>
      <c r="M77" s="217"/>
      <c r="N77" s="33"/>
    </row>
    <row r="78" spans="1:14" ht="78.75" x14ac:dyDescent="0.25">
      <c r="B78" s="157" t="s">
        <v>100</v>
      </c>
      <c r="C78" s="148" t="s">
        <v>101</v>
      </c>
      <c r="D78" s="136">
        <v>10000</v>
      </c>
      <c r="E78" s="136">
        <v>10000</v>
      </c>
      <c r="F78" s="136"/>
      <c r="G78" s="136"/>
      <c r="H78" s="136"/>
      <c r="I78" s="136"/>
      <c r="J78" s="156">
        <f>SUM(D78:F78)</f>
        <v>20000</v>
      </c>
      <c r="K78" s="158">
        <v>1</v>
      </c>
      <c r="L78" s="136"/>
      <c r="M78" s="159"/>
      <c r="N78" s="160"/>
    </row>
    <row r="79" spans="1:14" ht="204.75" x14ac:dyDescent="0.25">
      <c r="B79" s="157" t="s">
        <v>102</v>
      </c>
      <c r="C79" s="148" t="s">
        <v>103</v>
      </c>
      <c r="D79" s="136">
        <v>79291.317500000005</v>
      </c>
      <c r="E79" s="136">
        <v>79291.317500000005</v>
      </c>
      <c r="F79" s="136"/>
      <c r="G79" s="136"/>
      <c r="H79" s="136"/>
      <c r="I79" s="136"/>
      <c r="J79" s="156">
        <f>SUM(D79:F79)</f>
        <v>158582.63500000001</v>
      </c>
      <c r="K79" s="158">
        <v>1</v>
      </c>
      <c r="L79" s="136"/>
      <c r="M79" s="159"/>
      <c r="N79" s="160"/>
    </row>
    <row r="80" spans="1:14" ht="63" x14ac:dyDescent="0.25">
      <c r="B80" s="157" t="s">
        <v>104</v>
      </c>
      <c r="C80" s="148" t="s">
        <v>105</v>
      </c>
      <c r="D80" s="136">
        <v>77037.317500000005</v>
      </c>
      <c r="E80" s="136">
        <v>77037.317500000005</v>
      </c>
      <c r="F80" s="136"/>
      <c r="G80" s="136"/>
      <c r="H80" s="136"/>
      <c r="I80" s="136"/>
      <c r="J80" s="156">
        <f t="shared" ref="J80:J85" si="6">SUM(D80:F80)</f>
        <v>154074.63500000001</v>
      </c>
      <c r="K80" s="158">
        <v>1</v>
      </c>
      <c r="L80" s="136"/>
      <c r="M80" s="159"/>
      <c r="N80" s="160"/>
    </row>
    <row r="81" spans="1:14" ht="47.25" x14ac:dyDescent="0.25">
      <c r="A81" s="24"/>
      <c r="B81" s="157" t="s">
        <v>106</v>
      </c>
      <c r="C81" s="148" t="s">
        <v>107</v>
      </c>
      <c r="D81" s="136">
        <v>113799.8175</v>
      </c>
      <c r="E81" s="136">
        <v>113799.8175</v>
      </c>
      <c r="F81" s="136"/>
      <c r="G81" s="136"/>
      <c r="H81" s="136"/>
      <c r="I81" s="136"/>
      <c r="J81" s="156">
        <f t="shared" si="6"/>
        <v>227599.63500000001</v>
      </c>
      <c r="K81" s="158">
        <v>1</v>
      </c>
      <c r="L81" s="136"/>
      <c r="M81" s="159"/>
      <c r="N81" s="160"/>
    </row>
    <row r="82" spans="1:14" s="24" customFormat="1" ht="47.25" x14ac:dyDescent="0.25">
      <c r="A82" s="23"/>
      <c r="B82" s="157" t="s">
        <v>108</v>
      </c>
      <c r="C82" s="203" t="s">
        <v>109</v>
      </c>
      <c r="D82" s="136">
        <f>134834.8175+20290</f>
        <v>155124.8175</v>
      </c>
      <c r="E82" s="136">
        <f>134834.8175</f>
        <v>134834.8175</v>
      </c>
      <c r="F82" s="136"/>
      <c r="G82" s="136"/>
      <c r="H82" s="136"/>
      <c r="I82" s="136"/>
      <c r="J82" s="156">
        <f t="shared" si="6"/>
        <v>289959.63500000001</v>
      </c>
      <c r="K82" s="158">
        <v>1</v>
      </c>
      <c r="L82" s="136"/>
      <c r="M82" s="159"/>
      <c r="N82" s="160"/>
    </row>
    <row r="83" spans="1:14" ht="31.5" x14ac:dyDescent="0.25">
      <c r="B83" s="157" t="s">
        <v>110</v>
      </c>
      <c r="C83" s="203" t="s">
        <v>111</v>
      </c>
      <c r="D83" s="136"/>
      <c r="E83" s="136">
        <v>20290</v>
      </c>
      <c r="F83" s="136"/>
      <c r="G83" s="136"/>
      <c r="H83" s="136"/>
      <c r="I83" s="136"/>
      <c r="J83" s="156">
        <f t="shared" si="6"/>
        <v>20290</v>
      </c>
      <c r="K83" s="158">
        <v>1</v>
      </c>
      <c r="L83" s="136"/>
      <c r="M83" s="159"/>
      <c r="N83" s="160"/>
    </row>
    <row r="84" spans="1:14" ht="15.75" x14ac:dyDescent="0.25">
      <c r="B84" s="157" t="s">
        <v>112</v>
      </c>
      <c r="C84" s="203"/>
      <c r="D84" s="161"/>
      <c r="E84" s="161"/>
      <c r="F84" s="161"/>
      <c r="G84" s="161"/>
      <c r="H84" s="161"/>
      <c r="I84" s="161"/>
      <c r="J84" s="156">
        <f t="shared" si="6"/>
        <v>0</v>
      </c>
      <c r="K84" s="162"/>
      <c r="L84" s="161"/>
      <c r="M84" s="163"/>
      <c r="N84" s="160"/>
    </row>
    <row r="85" spans="1:14" ht="15.75" x14ac:dyDescent="0.25">
      <c r="B85" s="157" t="s">
        <v>113</v>
      </c>
      <c r="C85" s="203"/>
      <c r="D85" s="161"/>
      <c r="E85" s="161"/>
      <c r="F85" s="161"/>
      <c r="G85" s="161"/>
      <c r="H85" s="161"/>
      <c r="I85" s="161"/>
      <c r="J85" s="156">
        <f t="shared" si="6"/>
        <v>0</v>
      </c>
      <c r="K85" s="162"/>
      <c r="L85" s="161"/>
      <c r="M85" s="163"/>
      <c r="N85" s="160"/>
    </row>
    <row r="86" spans="1:14" ht="15.75" x14ac:dyDescent="0.25">
      <c r="C86" s="79" t="s">
        <v>31</v>
      </c>
      <c r="D86" s="13">
        <f>SUM(D78:D85)</f>
        <v>435253.27</v>
      </c>
      <c r="E86" s="13">
        <f>SUM(E78:E85)</f>
        <v>435253.27</v>
      </c>
      <c r="F86" s="13">
        <f>SUM(F78:F85)</f>
        <v>0</v>
      </c>
      <c r="G86" s="13"/>
      <c r="H86" s="13"/>
      <c r="I86" s="13"/>
      <c r="J86" s="13">
        <f>SUM(J78:J85)</f>
        <v>870506.54</v>
      </c>
      <c r="K86" s="10">
        <f>(K78*J78)+(K79*J79)+(K80*J80)+(K81*J81)+(K82*J82)+(K83*J83)+(K84*J84)+(K85*J85)</f>
        <v>870506.54</v>
      </c>
      <c r="L86" s="127">
        <f>SUM(L78:L85)</f>
        <v>0</v>
      </c>
      <c r="M86" s="163"/>
      <c r="N86" s="34"/>
    </row>
    <row r="87" spans="1:14" ht="51" customHeight="1" x14ac:dyDescent="0.25">
      <c r="B87" s="79" t="s">
        <v>114</v>
      </c>
      <c r="C87" s="217"/>
      <c r="D87" s="217"/>
      <c r="E87" s="217"/>
      <c r="F87" s="217"/>
      <c r="G87" s="217"/>
      <c r="H87" s="217"/>
      <c r="I87" s="217"/>
      <c r="J87" s="217"/>
      <c r="K87" s="217"/>
      <c r="L87" s="218"/>
      <c r="M87" s="217"/>
      <c r="N87" s="33"/>
    </row>
    <row r="88" spans="1:14" ht="15.75" x14ac:dyDescent="0.25">
      <c r="B88" s="157" t="s">
        <v>115</v>
      </c>
      <c r="C88" s="148"/>
      <c r="D88" s="136"/>
      <c r="E88" s="136"/>
      <c r="F88" s="136"/>
      <c r="G88" s="136"/>
      <c r="H88" s="136"/>
      <c r="I88" s="136"/>
      <c r="J88" s="156">
        <f>SUM(D88:F88)</f>
        <v>0</v>
      </c>
      <c r="K88" s="158"/>
      <c r="L88" s="136"/>
      <c r="M88" s="159"/>
      <c r="N88" s="160"/>
    </row>
    <row r="89" spans="1:14" ht="15.75" x14ac:dyDescent="0.25">
      <c r="B89" s="157" t="s">
        <v>116</v>
      </c>
      <c r="C89" s="148"/>
      <c r="D89" s="136"/>
      <c r="E89" s="136"/>
      <c r="F89" s="136"/>
      <c r="G89" s="136"/>
      <c r="H89" s="136"/>
      <c r="I89" s="136"/>
      <c r="J89" s="156">
        <f t="shared" ref="J89:J95" si="7">SUM(D89:F89)</f>
        <v>0</v>
      </c>
      <c r="K89" s="158"/>
      <c r="L89" s="136"/>
      <c r="M89" s="159"/>
      <c r="N89" s="160"/>
    </row>
    <row r="90" spans="1:14" ht="15.75" x14ac:dyDescent="0.25">
      <c r="B90" s="157" t="s">
        <v>117</v>
      </c>
      <c r="C90" s="148"/>
      <c r="D90" s="136"/>
      <c r="E90" s="136"/>
      <c r="F90" s="136"/>
      <c r="G90" s="136"/>
      <c r="H90" s="136"/>
      <c r="I90" s="136"/>
      <c r="J90" s="156">
        <f t="shared" si="7"/>
        <v>0</v>
      </c>
      <c r="K90" s="158"/>
      <c r="L90" s="136"/>
      <c r="M90" s="159"/>
      <c r="N90" s="160"/>
    </row>
    <row r="91" spans="1:14" ht="15.75" x14ac:dyDescent="0.25">
      <c r="B91" s="157" t="s">
        <v>118</v>
      </c>
      <c r="C91" s="148"/>
      <c r="D91" s="136"/>
      <c r="E91" s="136"/>
      <c r="F91" s="136"/>
      <c r="G91" s="136"/>
      <c r="H91" s="136"/>
      <c r="I91" s="136"/>
      <c r="J91" s="156">
        <f t="shared" si="7"/>
        <v>0</v>
      </c>
      <c r="K91" s="158"/>
      <c r="L91" s="136"/>
      <c r="M91" s="159"/>
      <c r="N91" s="160"/>
    </row>
    <row r="92" spans="1:14" ht="15.75" x14ac:dyDescent="0.25">
      <c r="B92" s="157" t="s">
        <v>119</v>
      </c>
      <c r="C92" s="148"/>
      <c r="D92" s="136"/>
      <c r="E92" s="136"/>
      <c r="F92" s="136"/>
      <c r="G92" s="136"/>
      <c r="H92" s="136"/>
      <c r="I92" s="136"/>
      <c r="J92" s="156">
        <f t="shared" si="7"/>
        <v>0</v>
      </c>
      <c r="K92" s="158"/>
      <c r="L92" s="136"/>
      <c r="M92" s="159"/>
      <c r="N92" s="160"/>
    </row>
    <row r="93" spans="1:14" ht="15.75" x14ac:dyDescent="0.25">
      <c r="B93" s="157" t="s">
        <v>120</v>
      </c>
      <c r="C93" s="148"/>
      <c r="D93" s="136"/>
      <c r="E93" s="136"/>
      <c r="F93" s="136"/>
      <c r="G93" s="136"/>
      <c r="H93" s="136"/>
      <c r="I93" s="136"/>
      <c r="J93" s="156">
        <f t="shared" si="7"/>
        <v>0</v>
      </c>
      <c r="K93" s="158"/>
      <c r="L93" s="136"/>
      <c r="M93" s="159"/>
      <c r="N93" s="160"/>
    </row>
    <row r="94" spans="1:14" ht="15.75" x14ac:dyDescent="0.25">
      <c r="B94" s="157" t="s">
        <v>121</v>
      </c>
      <c r="C94" s="203"/>
      <c r="D94" s="161"/>
      <c r="E94" s="161"/>
      <c r="F94" s="161"/>
      <c r="G94" s="161"/>
      <c r="H94" s="161"/>
      <c r="I94" s="161"/>
      <c r="J94" s="156">
        <f t="shared" si="7"/>
        <v>0</v>
      </c>
      <c r="K94" s="162"/>
      <c r="L94" s="161"/>
      <c r="M94" s="163"/>
      <c r="N94" s="160"/>
    </row>
    <row r="95" spans="1:14" ht="15.75" x14ac:dyDescent="0.25">
      <c r="B95" s="157" t="s">
        <v>122</v>
      </c>
      <c r="C95" s="203"/>
      <c r="D95" s="161"/>
      <c r="E95" s="161"/>
      <c r="F95" s="161"/>
      <c r="G95" s="161"/>
      <c r="H95" s="161"/>
      <c r="I95" s="161"/>
      <c r="J95" s="156">
        <f t="shared" si="7"/>
        <v>0</v>
      </c>
      <c r="K95" s="162"/>
      <c r="L95" s="161"/>
      <c r="M95" s="163"/>
      <c r="N95" s="160"/>
    </row>
    <row r="96" spans="1:14" ht="15.75" x14ac:dyDescent="0.25">
      <c r="C96" s="79" t="s">
        <v>31</v>
      </c>
      <c r="D96" s="10">
        <f>SUM(D88:D95)</f>
        <v>0</v>
      </c>
      <c r="E96" s="10">
        <f>SUM(E88:E95)</f>
        <v>0</v>
      </c>
      <c r="F96" s="10">
        <f>SUM(F88:F95)</f>
        <v>0</v>
      </c>
      <c r="G96" s="10"/>
      <c r="H96" s="10"/>
      <c r="I96" s="10"/>
      <c r="J96" s="10">
        <f>SUM(J88:J95)</f>
        <v>0</v>
      </c>
      <c r="K96" s="10">
        <f>(K88*J88)+(K89*J89)+(K90*J90)+(K91*J91)+(K92*J92)+(K93*J93)+(K94*J94)+(K95*J95)</f>
        <v>0</v>
      </c>
      <c r="L96" s="127">
        <f>SUM(L88:L95)</f>
        <v>0</v>
      </c>
      <c r="M96" s="163"/>
      <c r="N96" s="34"/>
    </row>
    <row r="97" spans="2:14" ht="15.75" customHeight="1" x14ac:dyDescent="0.25">
      <c r="B97" s="4"/>
      <c r="C97" s="164"/>
      <c r="D97" s="167"/>
      <c r="E97" s="167"/>
      <c r="F97" s="167"/>
      <c r="G97" s="167"/>
      <c r="H97" s="167"/>
      <c r="I97" s="167"/>
      <c r="J97" s="167"/>
      <c r="K97" s="167"/>
      <c r="L97" s="167"/>
      <c r="M97" s="164"/>
      <c r="N97" s="2"/>
    </row>
    <row r="98" spans="2:14" ht="51" customHeight="1" x14ac:dyDescent="0.25">
      <c r="B98" s="79" t="s">
        <v>123</v>
      </c>
      <c r="C98" s="250" t="s">
        <v>124</v>
      </c>
      <c r="D98" s="250"/>
      <c r="E98" s="250"/>
      <c r="F98" s="250"/>
      <c r="G98" s="250"/>
      <c r="H98" s="250"/>
      <c r="I98" s="250"/>
      <c r="J98" s="250"/>
      <c r="K98" s="250"/>
      <c r="L98" s="245"/>
      <c r="M98" s="250"/>
      <c r="N98" s="9"/>
    </row>
    <row r="99" spans="2:14" ht="51" customHeight="1" x14ac:dyDescent="0.25">
      <c r="B99" s="79" t="s">
        <v>125</v>
      </c>
      <c r="C99" s="217" t="s">
        <v>126</v>
      </c>
      <c r="D99" s="217"/>
      <c r="E99" s="217"/>
      <c r="F99" s="217"/>
      <c r="G99" s="217"/>
      <c r="H99" s="217"/>
      <c r="I99" s="217"/>
      <c r="J99" s="217"/>
      <c r="K99" s="217"/>
      <c r="L99" s="218"/>
      <c r="M99" s="217"/>
      <c r="N99" s="33"/>
    </row>
    <row r="100" spans="2:14" ht="78.75" x14ac:dyDescent="0.25">
      <c r="B100" s="157" t="s">
        <v>127</v>
      </c>
      <c r="C100" s="148" t="s">
        <v>128</v>
      </c>
      <c r="D100" s="136"/>
      <c r="E100" s="136"/>
      <c r="F100" s="161">
        <v>68827</v>
      </c>
      <c r="G100" s="161">
        <v>68827.88</v>
      </c>
      <c r="H100" s="136"/>
      <c r="I100" s="136"/>
      <c r="J100" s="156">
        <f>SUM(D100:G100)</f>
        <v>137654.88</v>
      </c>
      <c r="K100" s="158"/>
      <c r="L100" s="136"/>
      <c r="M100" s="159"/>
      <c r="N100" s="160"/>
    </row>
    <row r="101" spans="2:14" ht="63" x14ac:dyDescent="0.25">
      <c r="B101" s="157" t="s">
        <v>129</v>
      </c>
      <c r="C101" s="148" t="s">
        <v>130</v>
      </c>
      <c r="D101" s="136"/>
      <c r="E101" s="136"/>
      <c r="F101" s="136">
        <v>25495</v>
      </c>
      <c r="G101" s="136">
        <v>25495</v>
      </c>
      <c r="H101" s="136"/>
      <c r="I101" s="136"/>
      <c r="J101" s="156">
        <f>SUM(D101:G101)</f>
        <v>50990</v>
      </c>
      <c r="K101" s="158">
        <v>0.25</v>
      </c>
      <c r="L101" s="136"/>
      <c r="M101" s="159"/>
      <c r="N101" s="160"/>
    </row>
    <row r="102" spans="2:14" ht="31.5" x14ac:dyDescent="0.25">
      <c r="B102" s="157" t="s">
        <v>131</v>
      </c>
      <c r="C102" s="151" t="s">
        <v>132</v>
      </c>
      <c r="D102" s="136"/>
      <c r="E102" s="136"/>
      <c r="F102" s="136">
        <v>33827.440000000002</v>
      </c>
      <c r="G102" s="136">
        <v>33827.440000000002</v>
      </c>
      <c r="H102" s="136"/>
      <c r="I102" s="136"/>
      <c r="J102" s="156">
        <f t="shared" ref="J102:J107" si="8">SUM(D102:G102)</f>
        <v>67654.880000000005</v>
      </c>
      <c r="K102" s="158"/>
      <c r="L102" s="136"/>
      <c r="M102" s="159"/>
      <c r="N102" s="160"/>
    </row>
    <row r="103" spans="2:14" ht="47.25" x14ac:dyDescent="0.25">
      <c r="B103" s="157" t="s">
        <v>133</v>
      </c>
      <c r="C103" s="148" t="s">
        <v>134</v>
      </c>
      <c r="D103" s="136"/>
      <c r="E103" s="136"/>
      <c r="F103" s="136">
        <v>43827.44</v>
      </c>
      <c r="G103" s="136">
        <v>43827.44</v>
      </c>
      <c r="H103" s="136"/>
      <c r="I103" s="136"/>
      <c r="J103" s="156">
        <f t="shared" si="8"/>
        <v>87654.88</v>
      </c>
      <c r="K103" s="158"/>
      <c r="L103" s="136"/>
      <c r="M103" s="159"/>
      <c r="N103" s="160"/>
    </row>
    <row r="104" spans="2:14" ht="47.25" x14ac:dyDescent="0.25">
      <c r="B104" s="157" t="s">
        <v>135</v>
      </c>
      <c r="C104" s="148" t="s">
        <v>136</v>
      </c>
      <c r="D104" s="136"/>
      <c r="E104" s="136"/>
      <c r="F104" s="136">
        <v>43827.44</v>
      </c>
      <c r="G104" s="136">
        <v>43827.44</v>
      </c>
      <c r="H104" s="136"/>
      <c r="I104" s="136"/>
      <c r="J104" s="156">
        <f t="shared" si="8"/>
        <v>87654.88</v>
      </c>
      <c r="K104" s="158">
        <v>0.25</v>
      </c>
      <c r="L104" s="136"/>
      <c r="M104" s="159"/>
      <c r="N104" s="160"/>
    </row>
    <row r="105" spans="2:14" ht="15.75" x14ac:dyDescent="0.25">
      <c r="B105" s="157" t="s">
        <v>137</v>
      </c>
      <c r="C105" s="148"/>
      <c r="D105" s="136"/>
      <c r="E105" s="136"/>
      <c r="F105" s="136"/>
      <c r="G105" s="136"/>
      <c r="H105" s="136"/>
      <c r="I105" s="136"/>
      <c r="J105" s="156">
        <f t="shared" si="8"/>
        <v>0</v>
      </c>
      <c r="K105" s="158"/>
      <c r="L105" s="136"/>
      <c r="M105" s="159"/>
      <c r="N105" s="160"/>
    </row>
    <row r="106" spans="2:14" ht="15.75" x14ac:dyDescent="0.25">
      <c r="B106" s="157" t="s">
        <v>138</v>
      </c>
      <c r="C106" s="203"/>
      <c r="D106" s="161"/>
      <c r="E106" s="161"/>
      <c r="F106" s="161"/>
      <c r="G106" s="161"/>
      <c r="H106" s="161"/>
      <c r="I106" s="161"/>
      <c r="J106" s="156">
        <f t="shared" si="8"/>
        <v>0</v>
      </c>
      <c r="K106" s="162"/>
      <c r="L106" s="161"/>
      <c r="M106" s="163"/>
      <c r="N106" s="160"/>
    </row>
    <row r="107" spans="2:14" ht="15.75" x14ac:dyDescent="0.25">
      <c r="B107" s="157" t="s">
        <v>139</v>
      </c>
      <c r="C107" s="203"/>
      <c r="D107" s="161"/>
      <c r="E107" s="161"/>
      <c r="F107" s="161"/>
      <c r="G107" s="161"/>
      <c r="H107" s="161"/>
      <c r="I107" s="161"/>
      <c r="J107" s="156">
        <f t="shared" si="8"/>
        <v>0</v>
      </c>
      <c r="K107" s="162"/>
      <c r="L107" s="161"/>
      <c r="M107" s="163"/>
      <c r="N107" s="160"/>
    </row>
    <row r="108" spans="2:14" ht="15.75" x14ac:dyDescent="0.25">
      <c r="C108" s="79" t="s">
        <v>31</v>
      </c>
      <c r="D108" s="10">
        <f>SUM(D100:D107)</f>
        <v>0</v>
      </c>
      <c r="E108" s="10">
        <f>SUM(E100:E107)</f>
        <v>0</v>
      </c>
      <c r="F108" s="10">
        <f>SUM(F100:F107)</f>
        <v>215804.32</v>
      </c>
      <c r="G108" s="13">
        <f>SUM(G100:G107)</f>
        <v>215805.2</v>
      </c>
      <c r="H108" s="13"/>
      <c r="I108" s="13"/>
      <c r="J108" s="13">
        <f>SUM(J100:J107)</f>
        <v>431609.52</v>
      </c>
      <c r="K108" s="10">
        <f>(K100*J100)+(K101*J101)+(K102*J102)+(K103*J103)+(K104*J104)+(K105*J105)+(K106*J106)+(K107*J107)</f>
        <v>34661.22</v>
      </c>
      <c r="L108" s="127">
        <f>SUM(L100:L107)</f>
        <v>0</v>
      </c>
      <c r="M108" s="163"/>
      <c r="N108" s="34"/>
    </row>
    <row r="109" spans="2:14" ht="51" customHeight="1" x14ac:dyDescent="0.25">
      <c r="B109" s="79" t="s">
        <v>140</v>
      </c>
      <c r="C109" s="217" t="s">
        <v>141</v>
      </c>
      <c r="D109" s="217"/>
      <c r="E109" s="217"/>
      <c r="F109" s="217"/>
      <c r="G109" s="217"/>
      <c r="H109" s="217"/>
      <c r="I109" s="217"/>
      <c r="J109" s="217"/>
      <c r="K109" s="217"/>
      <c r="L109" s="218"/>
      <c r="M109" s="217"/>
      <c r="N109" s="33"/>
    </row>
    <row r="110" spans="2:14" ht="63" x14ac:dyDescent="0.25">
      <c r="B110" s="157" t="s">
        <v>142</v>
      </c>
      <c r="C110" s="148" t="s">
        <v>143</v>
      </c>
      <c r="D110" s="136"/>
      <c r="E110" s="136"/>
      <c r="F110" s="136">
        <v>155495</v>
      </c>
      <c r="G110" s="136">
        <v>155495</v>
      </c>
      <c r="H110" s="136"/>
      <c r="I110" s="136"/>
      <c r="J110" s="156">
        <f>SUM(D110:G110)</f>
        <v>310990</v>
      </c>
      <c r="K110" s="158"/>
      <c r="L110" s="136"/>
      <c r="M110" s="159"/>
      <c r="N110" s="160"/>
    </row>
    <row r="111" spans="2:14" ht="31.5" x14ac:dyDescent="0.25">
      <c r="B111" s="157" t="s">
        <v>144</v>
      </c>
      <c r="C111" s="148" t="s">
        <v>145</v>
      </c>
      <c r="D111" s="136"/>
      <c r="E111" s="136"/>
      <c r="F111" s="136">
        <v>25495</v>
      </c>
      <c r="G111" s="136">
        <v>25495</v>
      </c>
      <c r="H111" s="136"/>
      <c r="I111" s="136"/>
      <c r="J111" s="156">
        <f>SUM(D111:G111)</f>
        <v>50990</v>
      </c>
      <c r="K111" s="158"/>
      <c r="L111" s="136"/>
      <c r="M111" s="159"/>
      <c r="N111" s="160"/>
    </row>
    <row r="112" spans="2:14" ht="47.25" x14ac:dyDescent="0.25">
      <c r="B112" s="157" t="s">
        <v>146</v>
      </c>
      <c r="C112" s="148" t="s">
        <v>147</v>
      </c>
      <c r="D112" s="136"/>
      <c r="E112" s="136"/>
      <c r="F112" s="136">
        <v>50495</v>
      </c>
      <c r="G112" s="136">
        <v>50495</v>
      </c>
      <c r="H112" s="136"/>
      <c r="I112" s="136"/>
      <c r="J112" s="156">
        <f t="shared" ref="J112:J117" si="9">SUM(D112:G112)</f>
        <v>100990</v>
      </c>
      <c r="K112" s="158"/>
      <c r="L112" s="136"/>
      <c r="M112" s="159"/>
      <c r="N112" s="160"/>
    </row>
    <row r="113" spans="2:14" ht="63" x14ac:dyDescent="0.25">
      <c r="B113" s="157" t="s">
        <v>148</v>
      </c>
      <c r="C113" s="148" t="s">
        <v>149</v>
      </c>
      <c r="D113" s="136"/>
      <c r="E113" s="136"/>
      <c r="F113" s="136">
        <v>53827.44</v>
      </c>
      <c r="G113" s="136">
        <v>53827.44</v>
      </c>
      <c r="H113" s="136"/>
      <c r="I113" s="136"/>
      <c r="J113" s="156">
        <f>SUM(D113:G113)</f>
        <v>107654.88</v>
      </c>
      <c r="K113" s="158">
        <v>0.5</v>
      </c>
      <c r="L113" s="136"/>
      <c r="M113" s="159"/>
      <c r="N113" s="160"/>
    </row>
    <row r="114" spans="2:14" ht="15.75" x14ac:dyDescent="0.25">
      <c r="B114" s="157" t="s">
        <v>150</v>
      </c>
      <c r="C114" s="148"/>
      <c r="D114" s="136"/>
      <c r="E114" s="136"/>
      <c r="F114" s="136"/>
      <c r="G114" s="136"/>
      <c r="H114" s="136"/>
      <c r="I114" s="136"/>
      <c r="J114" s="156">
        <f t="shared" si="9"/>
        <v>0</v>
      </c>
      <c r="K114" s="158"/>
      <c r="L114" s="136"/>
      <c r="M114" s="159"/>
      <c r="N114" s="160"/>
    </row>
    <row r="115" spans="2:14" ht="15.75" x14ac:dyDescent="0.25">
      <c r="B115" s="157" t="s">
        <v>151</v>
      </c>
      <c r="C115" s="148"/>
      <c r="D115" s="136"/>
      <c r="E115" s="136"/>
      <c r="F115" s="136"/>
      <c r="G115" s="136"/>
      <c r="H115" s="136"/>
      <c r="I115" s="136"/>
      <c r="J115" s="156">
        <f t="shared" si="9"/>
        <v>0</v>
      </c>
      <c r="K115" s="158"/>
      <c r="L115" s="136"/>
      <c r="M115" s="159"/>
      <c r="N115" s="160"/>
    </row>
    <row r="116" spans="2:14" ht="15.75" x14ac:dyDescent="0.25">
      <c r="B116" s="157" t="s">
        <v>152</v>
      </c>
      <c r="C116" s="203"/>
      <c r="D116" s="161"/>
      <c r="E116" s="161"/>
      <c r="F116" s="161"/>
      <c r="G116" s="161"/>
      <c r="H116" s="161"/>
      <c r="I116" s="161"/>
      <c r="J116" s="156">
        <f t="shared" si="9"/>
        <v>0</v>
      </c>
      <c r="K116" s="162"/>
      <c r="L116" s="161"/>
      <c r="M116" s="163"/>
      <c r="N116" s="160"/>
    </row>
    <row r="117" spans="2:14" ht="15.75" x14ac:dyDescent="0.25">
      <c r="B117" s="157" t="s">
        <v>153</v>
      </c>
      <c r="C117" s="203"/>
      <c r="D117" s="161"/>
      <c r="E117" s="161"/>
      <c r="F117" s="161"/>
      <c r="G117" s="161"/>
      <c r="H117" s="161"/>
      <c r="I117" s="161"/>
      <c r="J117" s="156">
        <f t="shared" si="9"/>
        <v>0</v>
      </c>
      <c r="K117" s="162"/>
      <c r="L117" s="161"/>
      <c r="M117" s="163"/>
      <c r="N117" s="160"/>
    </row>
    <row r="118" spans="2:14" ht="15.75" x14ac:dyDescent="0.25">
      <c r="C118" s="79" t="s">
        <v>31</v>
      </c>
      <c r="D118" s="13">
        <f>SUM(D110:D117)</f>
        <v>0</v>
      </c>
      <c r="E118" s="13">
        <f>SUM(E110:E117)</f>
        <v>0</v>
      </c>
      <c r="F118" s="13">
        <f>SUM(F110:F117)</f>
        <v>285312.44</v>
      </c>
      <c r="G118" s="13">
        <f>SUM(G110:G117)</f>
        <v>285312.44</v>
      </c>
      <c r="H118" s="13"/>
      <c r="I118" s="13"/>
      <c r="J118" s="13">
        <f>SUM(J110:J117)</f>
        <v>570624.88</v>
      </c>
      <c r="K118" s="10">
        <f>(K110*J110)+(K111*J111)+(K112*J112)+(K113*J113)+(K114*J114)+(K115*J115)+(K116*J116)+(K117*J117)</f>
        <v>53827.44</v>
      </c>
      <c r="L118" s="127">
        <f>SUM(L110:L117)</f>
        <v>0</v>
      </c>
      <c r="M118" s="163"/>
      <c r="N118" s="34"/>
    </row>
    <row r="119" spans="2:14" ht="51" customHeight="1" x14ac:dyDescent="0.25">
      <c r="B119" s="79" t="s">
        <v>154</v>
      </c>
      <c r="C119" s="217" t="s">
        <v>155</v>
      </c>
      <c r="D119" s="217"/>
      <c r="E119" s="217"/>
      <c r="F119" s="217"/>
      <c r="G119" s="217"/>
      <c r="H119" s="217"/>
      <c r="I119" s="217"/>
      <c r="J119" s="217"/>
      <c r="K119" s="217"/>
      <c r="L119" s="218"/>
      <c r="M119" s="217"/>
      <c r="N119" s="33"/>
    </row>
    <row r="120" spans="2:14" ht="47.25" x14ac:dyDescent="0.25">
      <c r="B120" s="157" t="s">
        <v>156</v>
      </c>
      <c r="C120" s="148" t="s">
        <v>157</v>
      </c>
      <c r="D120" s="136"/>
      <c r="E120" s="136"/>
      <c r="F120" s="136">
        <v>48827.44</v>
      </c>
      <c r="G120" s="136">
        <v>48827.44</v>
      </c>
      <c r="H120" s="136"/>
      <c r="I120" s="136"/>
      <c r="J120" s="156">
        <f>SUM(D120:G120)</f>
        <v>97654.88</v>
      </c>
      <c r="K120" s="158">
        <v>0.5</v>
      </c>
      <c r="L120" s="136"/>
      <c r="M120" s="159"/>
      <c r="N120" s="160"/>
    </row>
    <row r="121" spans="2:14" ht="94.5" x14ac:dyDescent="0.25">
      <c r="B121" s="157" t="s">
        <v>158</v>
      </c>
      <c r="C121" s="148" t="s">
        <v>159</v>
      </c>
      <c r="D121" s="136"/>
      <c r="E121" s="136"/>
      <c r="F121" s="136">
        <v>58827.44</v>
      </c>
      <c r="G121" s="136">
        <v>58827.44</v>
      </c>
      <c r="H121" s="136"/>
      <c r="I121" s="136"/>
      <c r="J121" s="156">
        <f t="shared" ref="J121:J127" si="10">SUM(D121:G121)</f>
        <v>117654.88</v>
      </c>
      <c r="K121" s="158"/>
      <c r="L121" s="136"/>
      <c r="M121" s="159"/>
      <c r="N121" s="160"/>
    </row>
    <row r="122" spans="2:14" ht="31.5" x14ac:dyDescent="0.25">
      <c r="B122" s="157" t="s">
        <v>160</v>
      </c>
      <c r="C122" s="148" t="s">
        <v>161</v>
      </c>
      <c r="D122" s="136"/>
      <c r="E122" s="136"/>
      <c r="F122" s="136">
        <v>43827.44</v>
      </c>
      <c r="G122" s="136">
        <v>43827.44</v>
      </c>
      <c r="H122" s="136"/>
      <c r="I122" s="136"/>
      <c r="J122" s="156">
        <f t="shared" si="10"/>
        <v>87654.88</v>
      </c>
      <c r="K122" s="158"/>
      <c r="L122" s="136"/>
      <c r="M122" s="159"/>
      <c r="N122" s="160"/>
    </row>
    <row r="123" spans="2:14" ht="15.75" x14ac:dyDescent="0.25">
      <c r="B123" s="157" t="s">
        <v>162</v>
      </c>
      <c r="C123" s="148"/>
      <c r="D123" s="136"/>
      <c r="E123" s="136"/>
      <c r="F123" s="136"/>
      <c r="G123" s="136"/>
      <c r="H123" s="136"/>
      <c r="I123" s="136"/>
      <c r="J123" s="156">
        <f t="shared" si="10"/>
        <v>0</v>
      </c>
      <c r="K123" s="158"/>
      <c r="L123" s="136"/>
      <c r="M123" s="159"/>
      <c r="N123" s="160"/>
    </row>
    <row r="124" spans="2:14" ht="15.75" x14ac:dyDescent="0.25">
      <c r="B124" s="157" t="s">
        <v>163</v>
      </c>
      <c r="C124" s="148"/>
      <c r="D124" s="136"/>
      <c r="E124" s="136"/>
      <c r="F124" s="136"/>
      <c r="G124" s="136"/>
      <c r="H124" s="136"/>
      <c r="I124" s="136"/>
      <c r="J124" s="156">
        <f t="shared" si="10"/>
        <v>0</v>
      </c>
      <c r="K124" s="158"/>
      <c r="L124" s="136"/>
      <c r="M124" s="159"/>
      <c r="N124" s="160"/>
    </row>
    <row r="125" spans="2:14" ht="15.75" x14ac:dyDescent="0.25">
      <c r="B125" s="157" t="s">
        <v>164</v>
      </c>
      <c r="C125" s="148"/>
      <c r="D125" s="136"/>
      <c r="E125" s="136"/>
      <c r="F125" s="136"/>
      <c r="G125" s="136"/>
      <c r="H125" s="136"/>
      <c r="I125" s="136"/>
      <c r="J125" s="156">
        <f t="shared" si="10"/>
        <v>0</v>
      </c>
      <c r="K125" s="158"/>
      <c r="L125" s="136"/>
      <c r="M125" s="159"/>
      <c r="N125" s="160"/>
    </row>
    <row r="126" spans="2:14" ht="15.75" x14ac:dyDescent="0.25">
      <c r="B126" s="157" t="s">
        <v>165</v>
      </c>
      <c r="C126" s="203"/>
      <c r="D126" s="161"/>
      <c r="E126" s="161"/>
      <c r="F126" s="161"/>
      <c r="G126" s="161"/>
      <c r="H126" s="161"/>
      <c r="I126" s="161"/>
      <c r="J126" s="156">
        <f t="shared" si="10"/>
        <v>0</v>
      </c>
      <c r="K126" s="162"/>
      <c r="L126" s="161"/>
      <c r="M126" s="163"/>
      <c r="N126" s="160"/>
    </row>
    <row r="127" spans="2:14" ht="15.75" x14ac:dyDescent="0.25">
      <c r="B127" s="157" t="s">
        <v>166</v>
      </c>
      <c r="C127" s="203"/>
      <c r="D127" s="161"/>
      <c r="E127" s="161"/>
      <c r="F127" s="161"/>
      <c r="G127" s="161"/>
      <c r="H127" s="161"/>
      <c r="I127" s="161"/>
      <c r="J127" s="156">
        <f t="shared" si="10"/>
        <v>0</v>
      </c>
      <c r="K127" s="162"/>
      <c r="L127" s="161"/>
      <c r="M127" s="163"/>
      <c r="N127" s="160"/>
    </row>
    <row r="128" spans="2:14" ht="15.75" x14ac:dyDescent="0.25">
      <c r="C128" s="79" t="s">
        <v>31</v>
      </c>
      <c r="D128" s="13">
        <f>SUM(D120:D127)</f>
        <v>0</v>
      </c>
      <c r="E128" s="13">
        <f>SUM(E120:E127)</f>
        <v>0</v>
      </c>
      <c r="F128" s="13">
        <f>SUM(F120:F127)</f>
        <v>151482.32</v>
      </c>
      <c r="G128" s="13">
        <f>SUM(G120:G127)</f>
        <v>151482.32</v>
      </c>
      <c r="H128" s="13"/>
      <c r="I128" s="13"/>
      <c r="J128" s="13">
        <f>SUM(J120:J127)</f>
        <v>302964.64</v>
      </c>
      <c r="K128" s="10">
        <f>(K120*J120)+(K121*J121)+(K122*J122)+(K123*J123)+(K124*J124)+(K125*J125)+(K126*J126)+(K127*J127)</f>
        <v>48827.44</v>
      </c>
      <c r="L128" s="127">
        <f>SUM(L120:L127)</f>
        <v>0</v>
      </c>
      <c r="M128" s="163"/>
      <c r="N128" s="34"/>
    </row>
    <row r="129" spans="2:14" ht="51" customHeight="1" x14ac:dyDescent="0.25">
      <c r="B129" s="79" t="s">
        <v>167</v>
      </c>
      <c r="C129" s="217"/>
      <c r="D129" s="217"/>
      <c r="E129" s="217"/>
      <c r="F129" s="217"/>
      <c r="G129" s="217"/>
      <c r="H129" s="217"/>
      <c r="I129" s="217"/>
      <c r="J129" s="217"/>
      <c r="K129" s="217"/>
      <c r="L129" s="218"/>
      <c r="M129" s="217"/>
      <c r="N129" s="33"/>
    </row>
    <row r="130" spans="2:14" ht="15.75" x14ac:dyDescent="0.25">
      <c r="B130" s="157" t="s">
        <v>168</v>
      </c>
      <c r="C130" s="148"/>
      <c r="D130" s="136"/>
      <c r="E130" s="136"/>
      <c r="F130" s="136"/>
      <c r="G130" s="136"/>
      <c r="H130" s="136"/>
      <c r="I130" s="136"/>
      <c r="J130" s="156">
        <f>SUM(D130:F130)</f>
        <v>0</v>
      </c>
      <c r="K130" s="158"/>
      <c r="L130" s="136"/>
      <c r="M130" s="159"/>
      <c r="N130" s="160"/>
    </row>
    <row r="131" spans="2:14" ht="15.75" x14ac:dyDescent="0.25">
      <c r="B131" s="157" t="s">
        <v>169</v>
      </c>
      <c r="C131" s="148"/>
      <c r="D131" s="136"/>
      <c r="E131" s="136"/>
      <c r="F131" s="136"/>
      <c r="G131" s="136"/>
      <c r="H131" s="136"/>
      <c r="I131" s="136"/>
      <c r="J131" s="156">
        <f t="shared" ref="J131:J137" si="11">SUM(D131:F131)</f>
        <v>0</v>
      </c>
      <c r="K131" s="158"/>
      <c r="L131" s="136"/>
      <c r="M131" s="159"/>
      <c r="N131" s="160"/>
    </row>
    <row r="132" spans="2:14" ht="15.75" x14ac:dyDescent="0.25">
      <c r="B132" s="157" t="s">
        <v>170</v>
      </c>
      <c r="C132" s="148"/>
      <c r="D132" s="136"/>
      <c r="E132" s="136"/>
      <c r="F132" s="136"/>
      <c r="G132" s="136"/>
      <c r="H132" s="136"/>
      <c r="I132" s="136"/>
      <c r="J132" s="156">
        <f t="shared" si="11"/>
        <v>0</v>
      </c>
      <c r="K132" s="158"/>
      <c r="L132" s="136"/>
      <c r="M132" s="159"/>
      <c r="N132" s="160"/>
    </row>
    <row r="133" spans="2:14" ht="15.75" x14ac:dyDescent="0.25">
      <c r="B133" s="157" t="s">
        <v>171</v>
      </c>
      <c r="C133" s="148"/>
      <c r="D133" s="136"/>
      <c r="E133" s="136"/>
      <c r="F133" s="136"/>
      <c r="G133" s="136"/>
      <c r="H133" s="136"/>
      <c r="I133" s="136"/>
      <c r="J133" s="156">
        <f t="shared" si="11"/>
        <v>0</v>
      </c>
      <c r="K133" s="158"/>
      <c r="L133" s="136"/>
      <c r="M133" s="159"/>
      <c r="N133" s="160"/>
    </row>
    <row r="134" spans="2:14" ht="15.75" x14ac:dyDescent="0.25">
      <c r="B134" s="157" t="s">
        <v>172</v>
      </c>
      <c r="C134" s="148"/>
      <c r="D134" s="136"/>
      <c r="E134" s="136"/>
      <c r="F134" s="136"/>
      <c r="G134" s="136"/>
      <c r="H134" s="136"/>
      <c r="I134" s="136"/>
      <c r="J134" s="156">
        <f t="shared" si="11"/>
        <v>0</v>
      </c>
      <c r="K134" s="158"/>
      <c r="L134" s="136"/>
      <c r="M134" s="159"/>
      <c r="N134" s="160"/>
    </row>
    <row r="135" spans="2:14" ht="15.75" x14ac:dyDescent="0.25">
      <c r="B135" s="157" t="s">
        <v>173</v>
      </c>
      <c r="C135" s="148"/>
      <c r="D135" s="136"/>
      <c r="E135" s="136"/>
      <c r="F135" s="136"/>
      <c r="G135" s="136"/>
      <c r="H135" s="136"/>
      <c r="I135" s="136"/>
      <c r="J135" s="156">
        <f t="shared" si="11"/>
        <v>0</v>
      </c>
      <c r="K135" s="158"/>
      <c r="L135" s="136"/>
      <c r="M135" s="159"/>
      <c r="N135" s="160"/>
    </row>
    <row r="136" spans="2:14" ht="15.75" x14ac:dyDescent="0.25">
      <c r="B136" s="157" t="s">
        <v>174</v>
      </c>
      <c r="C136" s="203"/>
      <c r="D136" s="161"/>
      <c r="E136" s="161"/>
      <c r="F136" s="161"/>
      <c r="G136" s="161"/>
      <c r="H136" s="161"/>
      <c r="I136" s="161"/>
      <c r="J136" s="156">
        <f t="shared" si="11"/>
        <v>0</v>
      </c>
      <c r="K136" s="162"/>
      <c r="L136" s="161"/>
      <c r="M136" s="163"/>
      <c r="N136" s="160"/>
    </row>
    <row r="137" spans="2:14" ht="15.75" x14ac:dyDescent="0.25">
      <c r="B137" s="157" t="s">
        <v>175</v>
      </c>
      <c r="C137" s="203"/>
      <c r="D137" s="161"/>
      <c r="E137" s="161"/>
      <c r="F137" s="161"/>
      <c r="G137" s="161"/>
      <c r="H137" s="161"/>
      <c r="I137" s="161"/>
      <c r="J137" s="156">
        <f t="shared" si="11"/>
        <v>0</v>
      </c>
      <c r="K137" s="162"/>
      <c r="L137" s="161"/>
      <c r="M137" s="163"/>
      <c r="N137" s="160"/>
    </row>
    <row r="138" spans="2:14" ht="15.75" x14ac:dyDescent="0.25">
      <c r="C138" s="79" t="s">
        <v>31</v>
      </c>
      <c r="D138" s="10">
        <f>SUM(D130:D137)</f>
        <v>0</v>
      </c>
      <c r="E138" s="10">
        <f>SUM(E130:E137)</f>
        <v>0</v>
      </c>
      <c r="F138" s="10">
        <f>SUM(F130:F137)</f>
        <v>0</v>
      </c>
      <c r="G138" s="10"/>
      <c r="H138" s="10"/>
      <c r="I138" s="10"/>
      <c r="J138" s="10">
        <f>SUM(J130:J137)</f>
        <v>0</v>
      </c>
      <c r="K138" s="10">
        <f>(K130*J130)+(K131*J131)+(K132*J132)+(K133*J133)+(K134*J134)+(K135*J135)+(K136*J136)+(K137*J137)</f>
        <v>0</v>
      </c>
      <c r="L138" s="127">
        <f>SUM(L130:L137)</f>
        <v>0</v>
      </c>
      <c r="M138" s="163"/>
      <c r="N138" s="34"/>
    </row>
    <row r="139" spans="2:14" ht="15.75" customHeight="1" x14ac:dyDescent="0.25">
      <c r="B139" s="4"/>
      <c r="C139" s="164"/>
      <c r="D139" s="167"/>
      <c r="E139" s="167"/>
      <c r="F139" s="167"/>
      <c r="G139" s="167"/>
      <c r="H139" s="167"/>
      <c r="I139" s="167"/>
      <c r="J139" s="167"/>
      <c r="K139" s="167"/>
      <c r="L139" s="167"/>
      <c r="M139" s="168"/>
      <c r="N139" s="2"/>
    </row>
    <row r="140" spans="2:14" ht="51" customHeight="1" x14ac:dyDescent="0.25">
      <c r="B140" s="79" t="s">
        <v>176</v>
      </c>
      <c r="C140" s="250"/>
      <c r="D140" s="250"/>
      <c r="E140" s="250"/>
      <c r="F140" s="250"/>
      <c r="G140" s="250"/>
      <c r="H140" s="250"/>
      <c r="I140" s="250"/>
      <c r="J140" s="250"/>
      <c r="K140" s="250"/>
      <c r="L140" s="245"/>
      <c r="M140" s="250"/>
      <c r="N140" s="9"/>
    </row>
    <row r="141" spans="2:14" ht="51" customHeight="1" x14ac:dyDescent="0.25">
      <c r="B141" s="79" t="s">
        <v>177</v>
      </c>
      <c r="C141" s="217"/>
      <c r="D141" s="217"/>
      <c r="E141" s="217"/>
      <c r="F141" s="217"/>
      <c r="G141" s="217"/>
      <c r="H141" s="217"/>
      <c r="I141" s="217"/>
      <c r="J141" s="217"/>
      <c r="K141" s="217"/>
      <c r="L141" s="218"/>
      <c r="M141" s="217"/>
      <c r="N141" s="33"/>
    </row>
    <row r="142" spans="2:14" ht="15.75" x14ac:dyDescent="0.25">
      <c r="B142" s="157" t="s">
        <v>178</v>
      </c>
      <c r="C142" s="148"/>
      <c r="D142" s="136"/>
      <c r="E142" s="136"/>
      <c r="F142" s="136"/>
      <c r="G142" s="136"/>
      <c r="H142" s="136"/>
      <c r="I142" s="136"/>
      <c r="J142" s="156">
        <f>SUM(D142:F142)</f>
        <v>0</v>
      </c>
      <c r="K142" s="158"/>
      <c r="L142" s="136"/>
      <c r="M142" s="159"/>
      <c r="N142" s="160"/>
    </row>
    <row r="143" spans="2:14" ht="15.75" x14ac:dyDescent="0.25">
      <c r="B143" s="157" t="s">
        <v>179</v>
      </c>
      <c r="C143" s="148"/>
      <c r="D143" s="136"/>
      <c r="E143" s="136"/>
      <c r="F143" s="136"/>
      <c r="G143" s="136"/>
      <c r="H143" s="136"/>
      <c r="I143" s="136"/>
      <c r="J143" s="156">
        <f t="shared" ref="J143:J149" si="12">SUM(D143:F143)</f>
        <v>0</v>
      </c>
      <c r="K143" s="158"/>
      <c r="L143" s="136"/>
      <c r="M143" s="159"/>
      <c r="N143" s="160"/>
    </row>
    <row r="144" spans="2:14" ht="15.75" x14ac:dyDescent="0.25">
      <c r="B144" s="157" t="s">
        <v>180</v>
      </c>
      <c r="C144" s="148"/>
      <c r="D144" s="136"/>
      <c r="E144" s="136"/>
      <c r="F144" s="136"/>
      <c r="G144" s="136"/>
      <c r="H144" s="136"/>
      <c r="I144" s="136"/>
      <c r="J144" s="156">
        <f t="shared" si="12"/>
        <v>0</v>
      </c>
      <c r="K144" s="158"/>
      <c r="L144" s="136"/>
      <c r="M144" s="159"/>
      <c r="N144" s="160"/>
    </row>
    <row r="145" spans="2:14" ht="15.75" x14ac:dyDescent="0.25">
      <c r="B145" s="157" t="s">
        <v>181</v>
      </c>
      <c r="C145" s="148"/>
      <c r="D145" s="136"/>
      <c r="E145" s="136"/>
      <c r="F145" s="136"/>
      <c r="G145" s="136"/>
      <c r="H145" s="136"/>
      <c r="I145" s="136"/>
      <c r="J145" s="156">
        <f t="shared" si="12"/>
        <v>0</v>
      </c>
      <c r="K145" s="158"/>
      <c r="L145" s="136"/>
      <c r="M145" s="159"/>
      <c r="N145" s="160"/>
    </row>
    <row r="146" spans="2:14" ht="15.75" x14ac:dyDescent="0.25">
      <c r="B146" s="157" t="s">
        <v>182</v>
      </c>
      <c r="C146" s="148"/>
      <c r="D146" s="136"/>
      <c r="E146" s="136"/>
      <c r="F146" s="136"/>
      <c r="G146" s="136"/>
      <c r="H146" s="136"/>
      <c r="I146" s="136"/>
      <c r="J146" s="156">
        <f t="shared" si="12"/>
        <v>0</v>
      </c>
      <c r="K146" s="158"/>
      <c r="L146" s="136"/>
      <c r="M146" s="159"/>
      <c r="N146" s="160"/>
    </row>
    <row r="147" spans="2:14" ht="15.75" x14ac:dyDescent="0.25">
      <c r="B147" s="157" t="s">
        <v>183</v>
      </c>
      <c r="C147" s="148"/>
      <c r="D147" s="136"/>
      <c r="E147" s="136"/>
      <c r="F147" s="136"/>
      <c r="G147" s="136"/>
      <c r="H147" s="136"/>
      <c r="I147" s="136"/>
      <c r="J147" s="156">
        <f t="shared" si="12"/>
        <v>0</v>
      </c>
      <c r="K147" s="158"/>
      <c r="L147" s="136"/>
      <c r="M147" s="159"/>
      <c r="N147" s="160"/>
    </row>
    <row r="148" spans="2:14" ht="15.75" x14ac:dyDescent="0.25">
      <c r="B148" s="157" t="s">
        <v>184</v>
      </c>
      <c r="C148" s="203"/>
      <c r="D148" s="161"/>
      <c r="E148" s="161"/>
      <c r="F148" s="161"/>
      <c r="G148" s="161"/>
      <c r="H148" s="161"/>
      <c r="I148" s="161"/>
      <c r="J148" s="156">
        <f t="shared" si="12"/>
        <v>0</v>
      </c>
      <c r="K148" s="162"/>
      <c r="L148" s="161"/>
      <c r="M148" s="163"/>
      <c r="N148" s="160"/>
    </row>
    <row r="149" spans="2:14" ht="15.75" x14ac:dyDescent="0.25">
      <c r="B149" s="157" t="s">
        <v>185</v>
      </c>
      <c r="C149" s="203"/>
      <c r="D149" s="161"/>
      <c r="E149" s="161"/>
      <c r="F149" s="161"/>
      <c r="G149" s="161"/>
      <c r="H149" s="161"/>
      <c r="I149" s="161"/>
      <c r="J149" s="156">
        <f t="shared" si="12"/>
        <v>0</v>
      </c>
      <c r="K149" s="162"/>
      <c r="L149" s="161"/>
      <c r="M149" s="163"/>
      <c r="N149" s="160"/>
    </row>
    <row r="150" spans="2:14" ht="15.75" x14ac:dyDescent="0.25">
      <c r="C150" s="79" t="s">
        <v>31</v>
      </c>
      <c r="D150" s="10">
        <f>SUM(D142:D149)</f>
        <v>0</v>
      </c>
      <c r="E150" s="10">
        <f>SUM(E142:E149)</f>
        <v>0</v>
      </c>
      <c r="F150" s="10">
        <f>SUM(F142:F149)</f>
        <v>0</v>
      </c>
      <c r="G150" s="13"/>
      <c r="H150" s="13"/>
      <c r="I150" s="13"/>
      <c r="J150" s="13">
        <f>SUM(J142:J149)</f>
        <v>0</v>
      </c>
      <c r="K150" s="10">
        <f>(K142*J142)+(K143*J143)+(K144*J144)+(K145*J145)+(K146*J146)+(K147*J147)+(K148*J148)+(K149*J149)</f>
        <v>0</v>
      </c>
      <c r="L150" s="127">
        <f>SUM(L142:L149)</f>
        <v>0</v>
      </c>
      <c r="M150" s="163"/>
      <c r="N150" s="34"/>
    </row>
    <row r="151" spans="2:14" ht="51" customHeight="1" x14ac:dyDescent="0.25">
      <c r="B151" s="79" t="s">
        <v>186</v>
      </c>
      <c r="C151" s="217"/>
      <c r="D151" s="217"/>
      <c r="E151" s="217"/>
      <c r="F151" s="217"/>
      <c r="G151" s="217"/>
      <c r="H151" s="217"/>
      <c r="I151" s="217"/>
      <c r="J151" s="217"/>
      <c r="K151" s="217"/>
      <c r="L151" s="218"/>
      <c r="M151" s="217"/>
      <c r="N151" s="33"/>
    </row>
    <row r="152" spans="2:14" ht="15.75" x14ac:dyDescent="0.25">
      <c r="B152" s="157" t="s">
        <v>187</v>
      </c>
      <c r="C152" s="148"/>
      <c r="D152" s="136"/>
      <c r="E152" s="136"/>
      <c r="F152" s="136"/>
      <c r="G152" s="136"/>
      <c r="H152" s="136"/>
      <c r="I152" s="136"/>
      <c r="J152" s="156">
        <f>SUM(D152:F152)</f>
        <v>0</v>
      </c>
      <c r="K152" s="158"/>
      <c r="L152" s="136"/>
      <c r="M152" s="159"/>
      <c r="N152" s="160"/>
    </row>
    <row r="153" spans="2:14" ht="15.75" x14ac:dyDescent="0.25">
      <c r="B153" s="157" t="s">
        <v>188</v>
      </c>
      <c r="C153" s="148"/>
      <c r="D153" s="136"/>
      <c r="E153" s="136"/>
      <c r="F153" s="136"/>
      <c r="G153" s="136"/>
      <c r="H153" s="136"/>
      <c r="I153" s="136"/>
      <c r="J153" s="156">
        <f t="shared" ref="J153:J159" si="13">SUM(D153:F153)</f>
        <v>0</v>
      </c>
      <c r="K153" s="158"/>
      <c r="L153" s="136"/>
      <c r="M153" s="159"/>
      <c r="N153" s="160"/>
    </row>
    <row r="154" spans="2:14" ht="15.75" x14ac:dyDescent="0.25">
      <c r="B154" s="157" t="s">
        <v>189</v>
      </c>
      <c r="C154" s="148"/>
      <c r="D154" s="136"/>
      <c r="E154" s="136"/>
      <c r="F154" s="136"/>
      <c r="G154" s="136"/>
      <c r="H154" s="136"/>
      <c r="I154" s="136"/>
      <c r="J154" s="156">
        <f t="shared" si="13"/>
        <v>0</v>
      </c>
      <c r="K154" s="158"/>
      <c r="L154" s="136"/>
      <c r="M154" s="159"/>
      <c r="N154" s="160"/>
    </row>
    <row r="155" spans="2:14" ht="15.75" x14ac:dyDescent="0.25">
      <c r="B155" s="157" t="s">
        <v>190</v>
      </c>
      <c r="C155" s="148"/>
      <c r="D155" s="136"/>
      <c r="E155" s="136"/>
      <c r="F155" s="136"/>
      <c r="G155" s="136"/>
      <c r="H155" s="136"/>
      <c r="I155" s="136"/>
      <c r="J155" s="156">
        <f t="shared" si="13"/>
        <v>0</v>
      </c>
      <c r="K155" s="158"/>
      <c r="L155" s="136"/>
      <c r="M155" s="159"/>
      <c r="N155" s="160"/>
    </row>
    <row r="156" spans="2:14" ht="15.75" x14ac:dyDescent="0.25">
      <c r="B156" s="157" t="s">
        <v>191</v>
      </c>
      <c r="C156" s="148"/>
      <c r="D156" s="136"/>
      <c r="E156" s="136"/>
      <c r="F156" s="136"/>
      <c r="G156" s="136"/>
      <c r="H156" s="136"/>
      <c r="I156" s="136"/>
      <c r="J156" s="156">
        <f t="shared" si="13"/>
        <v>0</v>
      </c>
      <c r="K156" s="158"/>
      <c r="L156" s="136"/>
      <c r="M156" s="159"/>
      <c r="N156" s="160"/>
    </row>
    <row r="157" spans="2:14" ht="15.75" x14ac:dyDescent="0.25">
      <c r="B157" s="157" t="s">
        <v>192</v>
      </c>
      <c r="C157" s="148"/>
      <c r="D157" s="136"/>
      <c r="E157" s="136"/>
      <c r="F157" s="136"/>
      <c r="G157" s="136"/>
      <c r="H157" s="136"/>
      <c r="I157" s="136"/>
      <c r="J157" s="156">
        <f t="shared" si="13"/>
        <v>0</v>
      </c>
      <c r="K157" s="158"/>
      <c r="L157" s="136"/>
      <c r="M157" s="159"/>
      <c r="N157" s="160"/>
    </row>
    <row r="158" spans="2:14" ht="15.75" x14ac:dyDescent="0.25">
      <c r="B158" s="157" t="s">
        <v>193</v>
      </c>
      <c r="C158" s="203"/>
      <c r="D158" s="161"/>
      <c r="E158" s="161"/>
      <c r="F158" s="161"/>
      <c r="G158" s="161"/>
      <c r="H158" s="161"/>
      <c r="I158" s="161"/>
      <c r="J158" s="156">
        <f t="shared" si="13"/>
        <v>0</v>
      </c>
      <c r="K158" s="162"/>
      <c r="L158" s="161"/>
      <c r="M158" s="163"/>
      <c r="N158" s="160"/>
    </row>
    <row r="159" spans="2:14" ht="15.75" x14ac:dyDescent="0.25">
      <c r="B159" s="157" t="s">
        <v>194</v>
      </c>
      <c r="C159" s="203"/>
      <c r="D159" s="161"/>
      <c r="E159" s="161"/>
      <c r="F159" s="161"/>
      <c r="G159" s="161"/>
      <c r="H159" s="161"/>
      <c r="I159" s="161"/>
      <c r="J159" s="156">
        <f t="shared" si="13"/>
        <v>0</v>
      </c>
      <c r="K159" s="162"/>
      <c r="L159" s="161"/>
      <c r="M159" s="163"/>
      <c r="N159" s="160"/>
    </row>
    <row r="160" spans="2:14" ht="15.75" x14ac:dyDescent="0.25">
      <c r="C160" s="79" t="s">
        <v>31</v>
      </c>
      <c r="D160" s="13">
        <f>SUM(D152:D159)</f>
        <v>0</v>
      </c>
      <c r="E160" s="13">
        <f>SUM(E152:E159)</f>
        <v>0</v>
      </c>
      <c r="F160" s="13">
        <f>SUM(F152:F159)</f>
        <v>0</v>
      </c>
      <c r="G160" s="13"/>
      <c r="H160" s="13"/>
      <c r="I160" s="13"/>
      <c r="J160" s="13">
        <f>SUM(J152:J159)</f>
        <v>0</v>
      </c>
      <c r="K160" s="10">
        <f>(K152*J152)+(K153*J153)+(K154*J154)+(K155*J155)+(K156*J156)+(K157*J157)+(K158*J158)+(K159*J159)</f>
        <v>0</v>
      </c>
      <c r="L160" s="127">
        <f>SUM(L152:L159)</f>
        <v>0</v>
      </c>
      <c r="M160" s="163"/>
      <c r="N160" s="34"/>
    </row>
    <row r="161" spans="2:14" ht="51" customHeight="1" x14ac:dyDescent="0.25">
      <c r="B161" s="79" t="s">
        <v>195</v>
      </c>
      <c r="C161" s="217"/>
      <c r="D161" s="217"/>
      <c r="E161" s="217"/>
      <c r="F161" s="217"/>
      <c r="G161" s="217"/>
      <c r="H161" s="217"/>
      <c r="I161" s="217"/>
      <c r="J161" s="217"/>
      <c r="K161" s="217"/>
      <c r="L161" s="218"/>
      <c r="M161" s="217"/>
      <c r="N161" s="33"/>
    </row>
    <row r="162" spans="2:14" ht="15.75" x14ac:dyDescent="0.25">
      <c r="B162" s="157" t="s">
        <v>196</v>
      </c>
      <c r="C162" s="148"/>
      <c r="D162" s="136"/>
      <c r="E162" s="136"/>
      <c r="F162" s="136"/>
      <c r="G162" s="136"/>
      <c r="H162" s="136"/>
      <c r="I162" s="136"/>
      <c r="J162" s="156">
        <f>SUM(D162:F162)</f>
        <v>0</v>
      </c>
      <c r="K162" s="158"/>
      <c r="L162" s="136"/>
      <c r="M162" s="159"/>
      <c r="N162" s="160"/>
    </row>
    <row r="163" spans="2:14" ht="15.75" x14ac:dyDescent="0.25">
      <c r="B163" s="157" t="s">
        <v>197</v>
      </c>
      <c r="C163" s="148"/>
      <c r="D163" s="136"/>
      <c r="E163" s="136"/>
      <c r="F163" s="136"/>
      <c r="G163" s="136"/>
      <c r="H163" s="136"/>
      <c r="I163" s="136"/>
      <c r="J163" s="156">
        <f t="shared" ref="J163:J169" si="14">SUM(D163:F163)</f>
        <v>0</v>
      </c>
      <c r="K163" s="158"/>
      <c r="L163" s="136"/>
      <c r="M163" s="159"/>
      <c r="N163" s="160"/>
    </row>
    <row r="164" spans="2:14" ht="15.75" x14ac:dyDescent="0.25">
      <c r="B164" s="157" t="s">
        <v>198</v>
      </c>
      <c r="C164" s="148"/>
      <c r="D164" s="136"/>
      <c r="E164" s="136"/>
      <c r="F164" s="136"/>
      <c r="G164" s="136"/>
      <c r="H164" s="136"/>
      <c r="I164" s="136"/>
      <c r="J164" s="156">
        <f t="shared" si="14"/>
        <v>0</v>
      </c>
      <c r="K164" s="158"/>
      <c r="L164" s="136"/>
      <c r="M164" s="159"/>
      <c r="N164" s="160"/>
    </row>
    <row r="165" spans="2:14" ht="15.75" x14ac:dyDescent="0.25">
      <c r="B165" s="157" t="s">
        <v>199</v>
      </c>
      <c r="C165" s="148"/>
      <c r="D165" s="136"/>
      <c r="E165" s="136"/>
      <c r="F165" s="136"/>
      <c r="G165" s="136"/>
      <c r="H165" s="136"/>
      <c r="I165" s="136"/>
      <c r="J165" s="156">
        <f t="shared" si="14"/>
        <v>0</v>
      </c>
      <c r="K165" s="158"/>
      <c r="L165" s="136"/>
      <c r="M165" s="159"/>
      <c r="N165" s="160"/>
    </row>
    <row r="166" spans="2:14" ht="15.75" x14ac:dyDescent="0.25">
      <c r="B166" s="157" t="s">
        <v>200</v>
      </c>
      <c r="C166" s="148"/>
      <c r="D166" s="136"/>
      <c r="E166" s="136"/>
      <c r="F166" s="136"/>
      <c r="G166" s="136"/>
      <c r="H166" s="136"/>
      <c r="I166" s="136"/>
      <c r="J166" s="156">
        <f t="shared" si="14"/>
        <v>0</v>
      </c>
      <c r="K166" s="158"/>
      <c r="L166" s="136"/>
      <c r="M166" s="159"/>
      <c r="N166" s="160"/>
    </row>
    <row r="167" spans="2:14" ht="15.75" x14ac:dyDescent="0.25">
      <c r="B167" s="157" t="s">
        <v>201</v>
      </c>
      <c r="C167" s="148"/>
      <c r="D167" s="136"/>
      <c r="E167" s="136"/>
      <c r="F167" s="136"/>
      <c r="G167" s="136"/>
      <c r="H167" s="136"/>
      <c r="I167" s="136"/>
      <c r="J167" s="156">
        <f t="shared" si="14"/>
        <v>0</v>
      </c>
      <c r="K167" s="158"/>
      <c r="L167" s="136"/>
      <c r="M167" s="159"/>
      <c r="N167" s="160"/>
    </row>
    <row r="168" spans="2:14" ht="15.75" x14ac:dyDescent="0.25">
      <c r="B168" s="157" t="s">
        <v>202</v>
      </c>
      <c r="C168" s="203"/>
      <c r="D168" s="161"/>
      <c r="E168" s="161"/>
      <c r="F168" s="161"/>
      <c r="G168" s="161"/>
      <c r="H168" s="161"/>
      <c r="I168" s="161"/>
      <c r="J168" s="156">
        <f t="shared" si="14"/>
        <v>0</v>
      </c>
      <c r="K168" s="162"/>
      <c r="L168" s="161"/>
      <c r="M168" s="163"/>
      <c r="N168" s="160"/>
    </row>
    <row r="169" spans="2:14" ht="15.75" x14ac:dyDescent="0.25">
      <c r="B169" s="157" t="s">
        <v>203</v>
      </c>
      <c r="C169" s="203"/>
      <c r="D169" s="161"/>
      <c r="E169" s="161"/>
      <c r="F169" s="161"/>
      <c r="G169" s="161"/>
      <c r="H169" s="161"/>
      <c r="I169" s="161"/>
      <c r="J169" s="156">
        <f t="shared" si="14"/>
        <v>0</v>
      </c>
      <c r="K169" s="162"/>
      <c r="L169" s="161"/>
      <c r="M169" s="163"/>
      <c r="N169" s="160"/>
    </row>
    <row r="170" spans="2:14" ht="15.75" x14ac:dyDescent="0.25">
      <c r="C170" s="79" t="s">
        <v>31</v>
      </c>
      <c r="D170" s="13">
        <f>SUM(D162:D169)</f>
        <v>0</v>
      </c>
      <c r="E170" s="13">
        <f>SUM(E162:E169)</f>
        <v>0</v>
      </c>
      <c r="F170" s="13">
        <f>SUM(F162:F169)</f>
        <v>0</v>
      </c>
      <c r="G170" s="13"/>
      <c r="H170" s="13"/>
      <c r="I170" s="13"/>
      <c r="J170" s="13">
        <f>SUM(J162:J169)</f>
        <v>0</v>
      </c>
      <c r="K170" s="10">
        <f>(K162*J162)+(K163*J163)+(K164*J164)+(K165*J165)+(K166*J166)+(K167*J167)+(K168*J168)+(K169*J169)</f>
        <v>0</v>
      </c>
      <c r="L170" s="127">
        <f>SUM(L162:L169)</f>
        <v>0</v>
      </c>
      <c r="M170" s="163"/>
      <c r="N170" s="34"/>
    </row>
    <row r="171" spans="2:14" ht="51" customHeight="1" x14ac:dyDescent="0.25">
      <c r="B171" s="79" t="s">
        <v>204</v>
      </c>
      <c r="C171" s="217"/>
      <c r="D171" s="217"/>
      <c r="E171" s="217"/>
      <c r="F171" s="217"/>
      <c r="G171" s="217"/>
      <c r="H171" s="217"/>
      <c r="I171" s="217"/>
      <c r="J171" s="217"/>
      <c r="K171" s="217"/>
      <c r="L171" s="218"/>
      <c r="M171" s="217"/>
      <c r="N171" s="33"/>
    </row>
    <row r="172" spans="2:14" ht="15.75" x14ac:dyDescent="0.25">
      <c r="B172" s="157" t="s">
        <v>205</v>
      </c>
      <c r="C172" s="148"/>
      <c r="D172" s="136"/>
      <c r="E172" s="136"/>
      <c r="F172" s="136"/>
      <c r="G172" s="136"/>
      <c r="H172" s="136"/>
      <c r="I172" s="136"/>
      <c r="J172" s="156">
        <f>SUM(D172:F172)</f>
        <v>0</v>
      </c>
      <c r="K172" s="158"/>
      <c r="L172" s="136"/>
      <c r="M172" s="159"/>
      <c r="N172" s="160"/>
    </row>
    <row r="173" spans="2:14" ht="15.75" x14ac:dyDescent="0.25">
      <c r="B173" s="157" t="s">
        <v>206</v>
      </c>
      <c r="C173" s="148"/>
      <c r="D173" s="136"/>
      <c r="E173" s="136"/>
      <c r="F173" s="136"/>
      <c r="G173" s="136"/>
      <c r="H173" s="136"/>
      <c r="I173" s="136"/>
      <c r="J173" s="156">
        <f t="shared" ref="J173:J179" si="15">SUM(D173:F173)</f>
        <v>0</v>
      </c>
      <c r="K173" s="158"/>
      <c r="L173" s="136"/>
      <c r="M173" s="159"/>
      <c r="N173" s="160"/>
    </row>
    <row r="174" spans="2:14" ht="15.75" x14ac:dyDescent="0.25">
      <c r="B174" s="157" t="s">
        <v>207</v>
      </c>
      <c r="C174" s="148"/>
      <c r="D174" s="136"/>
      <c r="E174" s="136"/>
      <c r="F174" s="136"/>
      <c r="G174" s="136"/>
      <c r="H174" s="136"/>
      <c r="I174" s="136"/>
      <c r="J174" s="156">
        <f t="shared" si="15"/>
        <v>0</v>
      </c>
      <c r="K174" s="158"/>
      <c r="L174" s="136"/>
      <c r="M174" s="159"/>
      <c r="N174" s="160"/>
    </row>
    <row r="175" spans="2:14" ht="15.75" x14ac:dyDescent="0.25">
      <c r="B175" s="157" t="s">
        <v>208</v>
      </c>
      <c r="C175" s="148"/>
      <c r="D175" s="136"/>
      <c r="E175" s="136"/>
      <c r="F175" s="136"/>
      <c r="G175" s="136"/>
      <c r="H175" s="136"/>
      <c r="I175" s="136"/>
      <c r="J175" s="156">
        <f t="shared" si="15"/>
        <v>0</v>
      </c>
      <c r="K175" s="158"/>
      <c r="L175" s="136"/>
      <c r="M175" s="159"/>
      <c r="N175" s="160"/>
    </row>
    <row r="176" spans="2:14" ht="15.75" x14ac:dyDescent="0.25">
      <c r="B176" s="157" t="s">
        <v>209</v>
      </c>
      <c r="C176" s="148"/>
      <c r="D176" s="136"/>
      <c r="E176" s="136"/>
      <c r="F176" s="136"/>
      <c r="G176" s="136"/>
      <c r="H176" s="136"/>
      <c r="I176" s="136"/>
      <c r="J176" s="156">
        <f>SUM(D176:F176)</f>
        <v>0</v>
      </c>
      <c r="K176" s="158"/>
      <c r="L176" s="136"/>
      <c r="M176" s="159"/>
      <c r="N176" s="160"/>
    </row>
    <row r="177" spans="2:14" ht="15.75" x14ac:dyDescent="0.25">
      <c r="B177" s="157" t="s">
        <v>210</v>
      </c>
      <c r="C177" s="148"/>
      <c r="D177" s="136"/>
      <c r="E177" s="136"/>
      <c r="F177" s="136"/>
      <c r="G177" s="136"/>
      <c r="H177" s="136"/>
      <c r="I177" s="136"/>
      <c r="J177" s="156">
        <f t="shared" si="15"/>
        <v>0</v>
      </c>
      <c r="K177" s="158"/>
      <c r="L177" s="136"/>
      <c r="M177" s="159"/>
      <c r="N177" s="160"/>
    </row>
    <row r="178" spans="2:14" ht="15.75" x14ac:dyDescent="0.25">
      <c r="B178" s="157" t="s">
        <v>211</v>
      </c>
      <c r="C178" s="203"/>
      <c r="D178" s="161"/>
      <c r="E178" s="161"/>
      <c r="F178" s="161"/>
      <c r="G178" s="161"/>
      <c r="H178" s="161"/>
      <c r="I178" s="161"/>
      <c r="J178" s="156">
        <f t="shared" si="15"/>
        <v>0</v>
      </c>
      <c r="K178" s="162"/>
      <c r="L178" s="161"/>
      <c r="M178" s="163"/>
      <c r="N178" s="160"/>
    </row>
    <row r="179" spans="2:14" ht="15.75" x14ac:dyDescent="0.25">
      <c r="B179" s="157" t="s">
        <v>212</v>
      </c>
      <c r="C179" s="203"/>
      <c r="D179" s="161"/>
      <c r="E179" s="161"/>
      <c r="F179" s="161"/>
      <c r="G179" s="161"/>
      <c r="H179" s="161"/>
      <c r="I179" s="161"/>
      <c r="J179" s="156">
        <f t="shared" si="15"/>
        <v>0</v>
      </c>
      <c r="K179" s="162"/>
      <c r="L179" s="161"/>
      <c r="M179" s="163"/>
      <c r="N179" s="160"/>
    </row>
    <row r="180" spans="2:14" ht="15.75" x14ac:dyDescent="0.25">
      <c r="C180" s="79" t="s">
        <v>31</v>
      </c>
      <c r="D180" s="10">
        <f>SUM(D172:D179)</f>
        <v>0</v>
      </c>
      <c r="E180" s="10">
        <f>SUM(E172:E179)</f>
        <v>0</v>
      </c>
      <c r="F180" s="10">
        <f>SUM(F172:F179)</f>
        <v>0</v>
      </c>
      <c r="G180" s="10"/>
      <c r="H180" s="10"/>
      <c r="I180" s="10"/>
      <c r="J180" s="10">
        <f>SUM(J172:J179)</f>
        <v>0</v>
      </c>
      <c r="K180" s="10">
        <f>(K172*J172)+(K173*J173)+(K174*J174)+(K175*J175)+(K176*J176)+(K177*J177)+(K178*J178)+(K179*J179)</f>
        <v>0</v>
      </c>
      <c r="L180" s="127">
        <f>SUM(L172:L179)</f>
        <v>0</v>
      </c>
      <c r="M180" s="163"/>
      <c r="N180" s="34"/>
    </row>
    <row r="181" spans="2:14" ht="15.75" customHeight="1" x14ac:dyDescent="0.25">
      <c r="B181" s="4"/>
      <c r="C181" s="164"/>
      <c r="D181" s="167"/>
      <c r="E181" s="167"/>
      <c r="F181" s="167"/>
      <c r="G181" s="167"/>
      <c r="H181" s="167"/>
      <c r="I181" s="167"/>
      <c r="J181" s="167"/>
      <c r="K181" s="167"/>
      <c r="L181" s="167"/>
      <c r="M181" s="164"/>
      <c r="N181" s="2"/>
    </row>
    <row r="182" spans="2:14" ht="15.75" customHeight="1" x14ac:dyDescent="0.25">
      <c r="B182" s="4"/>
      <c r="C182" s="164"/>
      <c r="D182" s="167"/>
      <c r="E182" s="167"/>
      <c r="F182" s="167"/>
      <c r="G182" s="167"/>
      <c r="H182" s="167"/>
      <c r="I182" s="167"/>
      <c r="J182" s="167"/>
      <c r="K182" s="167"/>
      <c r="L182" s="167"/>
      <c r="M182" s="164"/>
      <c r="N182" s="2"/>
    </row>
    <row r="183" spans="2:14" ht="63.75" customHeight="1" x14ac:dyDescent="0.25">
      <c r="B183" s="79" t="s">
        <v>213</v>
      </c>
      <c r="C183" s="152" t="s">
        <v>214</v>
      </c>
      <c r="D183" s="153">
        <v>300000</v>
      </c>
      <c r="E183" s="169"/>
      <c r="F183" s="169">
        <v>0</v>
      </c>
      <c r="G183" s="169">
        <v>0</v>
      </c>
      <c r="H183" s="169"/>
      <c r="I183" s="169"/>
      <c r="J183" s="170">
        <f>SUM(D183:G183)</f>
        <v>300000</v>
      </c>
      <c r="K183" s="171">
        <v>0.5</v>
      </c>
      <c r="L183" s="169"/>
      <c r="M183" s="172"/>
      <c r="N183" s="34"/>
    </row>
    <row r="184" spans="2:14" ht="69.75" customHeight="1" x14ac:dyDescent="0.25">
      <c r="B184" s="79" t="s">
        <v>215</v>
      </c>
      <c r="C184" s="152" t="s">
        <v>216</v>
      </c>
      <c r="D184" s="153">
        <f>17680+5000</f>
        <v>22680</v>
      </c>
      <c r="E184" s="169">
        <v>5000</v>
      </c>
      <c r="F184" s="169">
        <v>5000</v>
      </c>
      <c r="G184" s="169">
        <v>5000</v>
      </c>
      <c r="H184" s="169"/>
      <c r="I184" s="169"/>
      <c r="J184" s="170">
        <f t="shared" ref="J184:J186" si="16">SUM(D184:G184)</f>
        <v>37680</v>
      </c>
      <c r="K184" s="171"/>
      <c r="L184" s="169"/>
      <c r="M184" s="172"/>
      <c r="N184" s="34"/>
    </row>
    <row r="185" spans="2:14" ht="57" customHeight="1" x14ac:dyDescent="0.25">
      <c r="B185" s="79" t="s">
        <v>217</v>
      </c>
      <c r="C185" s="154" t="s">
        <v>218</v>
      </c>
      <c r="D185" s="153">
        <v>30000</v>
      </c>
      <c r="E185" s="169">
        <v>30000</v>
      </c>
      <c r="F185" s="169">
        <v>30000</v>
      </c>
      <c r="G185" s="169">
        <v>30000</v>
      </c>
      <c r="H185" s="169"/>
      <c r="I185" s="169"/>
      <c r="J185" s="170">
        <f t="shared" si="16"/>
        <v>120000</v>
      </c>
      <c r="K185" s="171">
        <v>0.5</v>
      </c>
      <c r="L185" s="169"/>
      <c r="M185" s="172"/>
      <c r="N185" s="34"/>
    </row>
    <row r="186" spans="2:14" ht="65.25" customHeight="1" x14ac:dyDescent="0.25">
      <c r="B186" s="95" t="s">
        <v>219</v>
      </c>
      <c r="C186" s="152" t="s">
        <v>220</v>
      </c>
      <c r="D186" s="155">
        <v>180000</v>
      </c>
      <c r="E186" s="169"/>
      <c r="F186" s="169">
        <v>0</v>
      </c>
      <c r="G186" s="169">
        <v>0</v>
      </c>
      <c r="H186" s="169"/>
      <c r="I186" s="169"/>
      <c r="J186" s="170">
        <f t="shared" si="16"/>
        <v>180000</v>
      </c>
      <c r="K186" s="171">
        <v>0.5</v>
      </c>
      <c r="L186" s="169"/>
      <c r="M186" s="172"/>
      <c r="N186" s="34"/>
    </row>
    <row r="187" spans="2:14" ht="21.75" customHeight="1" x14ac:dyDescent="0.25">
      <c r="B187" s="4"/>
      <c r="C187" s="96" t="s">
        <v>221</v>
      </c>
      <c r="D187" s="99">
        <f t="shared" ref="D187:J187" si="17">SUM(D183:D186)</f>
        <v>532680</v>
      </c>
      <c r="E187" s="99">
        <f t="shared" si="17"/>
        <v>35000</v>
      </c>
      <c r="F187" s="99">
        <f t="shared" si="17"/>
        <v>35000</v>
      </c>
      <c r="G187" s="99">
        <f t="shared" si="17"/>
        <v>35000</v>
      </c>
      <c r="H187" s="99">
        <f t="shared" si="17"/>
        <v>0</v>
      </c>
      <c r="I187" s="99">
        <f t="shared" si="17"/>
        <v>0</v>
      </c>
      <c r="J187" s="99">
        <f t="shared" si="17"/>
        <v>637680</v>
      </c>
      <c r="K187" s="10">
        <f>(K183*J183)+(K184*J184)+(K185*J185)+(K186*J186)</f>
        <v>300000</v>
      </c>
      <c r="L187" s="127">
        <f>SUM(L183:L186)</f>
        <v>0</v>
      </c>
      <c r="M187" s="152"/>
      <c r="N187" s="8"/>
    </row>
    <row r="188" spans="2:14" ht="15.75" customHeight="1" x14ac:dyDescent="0.25">
      <c r="B188" s="4"/>
      <c r="C188" s="164"/>
      <c r="D188" s="167"/>
      <c r="E188" s="167"/>
      <c r="F188" s="167"/>
      <c r="G188" s="167"/>
      <c r="H188" s="167"/>
      <c r="I188" s="167"/>
      <c r="J188" s="167"/>
      <c r="K188" s="167"/>
      <c r="L188" s="167"/>
      <c r="M188" s="164"/>
      <c r="N188" s="8"/>
    </row>
    <row r="189" spans="2:14" ht="15.75" customHeight="1" x14ac:dyDescent="0.25">
      <c r="B189" s="4"/>
      <c r="C189" s="164"/>
      <c r="D189" s="167"/>
      <c r="E189" s="167"/>
      <c r="F189" s="167"/>
      <c r="G189" s="167"/>
      <c r="H189" s="167"/>
      <c r="I189" s="167"/>
      <c r="J189" s="167"/>
      <c r="K189" s="167"/>
      <c r="L189" s="167"/>
      <c r="M189" s="164"/>
      <c r="N189" s="8"/>
    </row>
    <row r="190" spans="2:14" ht="15.75" customHeight="1" x14ac:dyDescent="0.25">
      <c r="B190" s="4"/>
      <c r="C190" s="164"/>
      <c r="D190" s="167"/>
      <c r="E190" s="167"/>
      <c r="F190" s="167"/>
      <c r="G190" s="167"/>
      <c r="H190" s="167"/>
      <c r="I190" s="167"/>
      <c r="J190" s="167"/>
      <c r="K190" s="167"/>
      <c r="L190" s="167"/>
      <c r="M190" s="164"/>
      <c r="N190" s="8"/>
    </row>
    <row r="191" spans="2:14" ht="15.75" customHeight="1" x14ac:dyDescent="0.25">
      <c r="B191" s="4"/>
      <c r="C191" s="164"/>
      <c r="D191" s="167"/>
      <c r="E191" s="167"/>
      <c r="F191" s="167"/>
      <c r="G191" s="167"/>
      <c r="H191" s="167"/>
      <c r="I191" s="167"/>
      <c r="J191" s="167"/>
      <c r="K191" s="167"/>
      <c r="L191" s="167"/>
      <c r="M191" s="164"/>
      <c r="N191" s="8"/>
    </row>
    <row r="192" spans="2:14" ht="15.75" customHeight="1" x14ac:dyDescent="0.25">
      <c r="B192" s="4"/>
      <c r="C192" s="164"/>
      <c r="D192" s="167"/>
      <c r="E192" s="167"/>
      <c r="F192" s="167"/>
      <c r="G192" s="167"/>
      <c r="H192" s="167"/>
      <c r="I192" s="167"/>
      <c r="J192" s="167"/>
      <c r="K192" s="167"/>
      <c r="L192" s="167"/>
      <c r="M192" s="164"/>
      <c r="N192" s="8"/>
    </row>
    <row r="193" spans="2:14" ht="15.75" customHeight="1" x14ac:dyDescent="0.25">
      <c r="B193" s="4"/>
      <c r="C193" s="164"/>
      <c r="D193" s="167"/>
      <c r="E193" s="167"/>
      <c r="F193" s="167"/>
      <c r="G193" s="167"/>
      <c r="H193" s="167"/>
      <c r="I193" s="167"/>
      <c r="J193" s="167"/>
      <c r="K193" s="167"/>
      <c r="L193" s="167"/>
      <c r="M193" s="164"/>
      <c r="N193" s="8"/>
    </row>
    <row r="194" spans="2:14" ht="15.75" customHeight="1" thickBot="1" x14ac:dyDescent="0.3">
      <c r="B194" s="4"/>
      <c r="C194" s="164"/>
      <c r="D194" s="167"/>
      <c r="E194" s="167"/>
      <c r="F194" s="167"/>
      <c r="G194" s="167"/>
      <c r="H194" s="167"/>
      <c r="I194" s="167"/>
      <c r="J194" s="167"/>
      <c r="K194" s="167"/>
      <c r="L194" s="167"/>
      <c r="M194" s="164"/>
      <c r="N194" s="8"/>
    </row>
    <row r="195" spans="2:14" ht="15.75" x14ac:dyDescent="0.25">
      <c r="B195" s="4"/>
      <c r="C195" s="236" t="s">
        <v>222</v>
      </c>
      <c r="D195" s="237"/>
      <c r="E195" s="237"/>
      <c r="F195" s="237"/>
      <c r="G195" s="237"/>
      <c r="H195" s="237"/>
      <c r="I195" s="237"/>
      <c r="J195" s="238"/>
      <c r="K195" s="8"/>
      <c r="L195" s="167"/>
      <c r="M195" s="8"/>
    </row>
    <row r="196" spans="2:14" ht="40.5" customHeight="1" x14ac:dyDescent="0.25">
      <c r="B196" s="4"/>
      <c r="C196" s="226"/>
      <c r="D196" s="10" t="s">
        <v>223</v>
      </c>
      <c r="E196" s="10" t="s">
        <v>224</v>
      </c>
      <c r="F196" s="10" t="s">
        <v>225</v>
      </c>
      <c r="G196" s="10" t="s">
        <v>226</v>
      </c>
      <c r="H196" s="10" t="s">
        <v>227</v>
      </c>
      <c r="I196" s="10" t="s">
        <v>228</v>
      </c>
      <c r="J196" s="228" t="s">
        <v>12</v>
      </c>
      <c r="K196" s="164"/>
      <c r="L196" s="167"/>
      <c r="M196" s="8"/>
    </row>
    <row r="197" spans="2:14" ht="24.75" customHeight="1" x14ac:dyDescent="0.25">
      <c r="B197" s="4"/>
      <c r="C197" s="227"/>
      <c r="D197" s="87">
        <f>D13</f>
        <v>0</v>
      </c>
      <c r="E197" s="87">
        <f>E13</f>
        <v>0</v>
      </c>
      <c r="F197" s="87">
        <f>F13</f>
        <v>0</v>
      </c>
      <c r="G197" s="143"/>
      <c r="H197" s="143"/>
      <c r="I197" s="143"/>
      <c r="J197" s="229"/>
      <c r="K197" s="164"/>
      <c r="L197" s="167"/>
      <c r="M197" s="8"/>
    </row>
    <row r="198" spans="2:14" ht="41.25" customHeight="1" x14ac:dyDescent="0.25">
      <c r="B198" s="173"/>
      <c r="C198" s="174" t="s">
        <v>229</v>
      </c>
      <c r="D198" s="175">
        <f>SUM(D24,D34,D44,D54,D66,D76,D86,D96,D108,D118,D128,D138,D150,D160,D170,D180,D183,D184,D185,D186)</f>
        <v>1687408.7650000001</v>
      </c>
      <c r="E198" s="175">
        <f>SUM(E24,E34,E44,E54,E66,E76,E86,E96,E108,E118,E128,E138,E150,E160,E170,E180,E183,E184,E185,E186)</f>
        <v>1189728.7650000001</v>
      </c>
      <c r="F198" s="175">
        <f>SUM(F24,F34,F44,F54,F66,F76,F86,F96,F108,F118,F128,F138,F150,F160,F170,F180,F183,F184,F185,F186)</f>
        <v>687599.08000000007</v>
      </c>
      <c r="G198" s="175">
        <f>SUM(G24,G34,G44,G54,G66,G76,G86,G96,G108,G118,G128,G138,G150,G160,G170,G180,G183,G184,G185,G186)</f>
        <v>687599.96</v>
      </c>
      <c r="H198" s="176"/>
      <c r="I198" s="176"/>
      <c r="J198" s="177">
        <f>SUM(D198:I198)</f>
        <v>4252336.57</v>
      </c>
      <c r="K198" s="164"/>
      <c r="L198" s="178"/>
      <c r="M198" s="173"/>
    </row>
    <row r="199" spans="2:14" ht="51.75" customHeight="1" x14ac:dyDescent="0.25">
      <c r="B199" s="179"/>
      <c r="C199" s="174" t="s">
        <v>230</v>
      </c>
      <c r="D199" s="175">
        <f>D198*0.07</f>
        <v>118118.61355000002</v>
      </c>
      <c r="E199" s="175">
        <f>E198*0.07</f>
        <v>83281.013550000018</v>
      </c>
      <c r="F199" s="175">
        <f>F198*0.07</f>
        <v>48131.935600000012</v>
      </c>
      <c r="G199" s="175">
        <f>G198*0.07</f>
        <v>48131.997200000005</v>
      </c>
      <c r="H199" s="176"/>
      <c r="I199" s="176"/>
      <c r="J199" s="177">
        <f>J198*0.07</f>
        <v>297663.55990000005</v>
      </c>
      <c r="K199" s="179"/>
      <c r="L199" s="178"/>
      <c r="M199" s="180"/>
    </row>
    <row r="200" spans="2:14" ht="51.75" customHeight="1" thickBot="1" x14ac:dyDescent="0.3">
      <c r="B200" s="179"/>
      <c r="C200" s="7" t="s">
        <v>12</v>
      </c>
      <c r="D200" s="202">
        <f>SUM(D198:D199)</f>
        <v>1805527.3785500003</v>
      </c>
      <c r="E200" s="202">
        <f>SUM(E198:E199)</f>
        <v>1273009.7785500002</v>
      </c>
      <c r="F200" s="202">
        <f>SUM(F198:F199)</f>
        <v>735731.01560000004</v>
      </c>
      <c r="G200" s="202">
        <f>SUM(G198:G199)</f>
        <v>735731.95719999995</v>
      </c>
      <c r="H200" s="208"/>
      <c r="I200" s="208"/>
      <c r="J200" s="209">
        <f>SUM(J198:J199)</f>
        <v>4550000.1299000001</v>
      </c>
      <c r="K200" s="179"/>
      <c r="M200" s="180"/>
    </row>
    <row r="201" spans="2:14" ht="42" customHeight="1" x14ac:dyDescent="0.25">
      <c r="B201" s="179"/>
      <c r="L201" s="124"/>
      <c r="M201" s="2"/>
      <c r="N201" s="180"/>
    </row>
    <row r="202" spans="2:14" s="24" customFormat="1" ht="29.25" customHeight="1" thickBot="1" x14ac:dyDescent="0.3">
      <c r="B202" s="164"/>
      <c r="C202" s="4"/>
      <c r="D202" s="19"/>
      <c r="E202" s="19"/>
      <c r="F202" s="19"/>
      <c r="G202" s="19"/>
      <c r="H202" s="19"/>
      <c r="I202" s="19"/>
      <c r="J202" s="19"/>
      <c r="K202" s="19"/>
      <c r="L202" s="128"/>
      <c r="M202" s="8"/>
      <c r="N202" s="173"/>
    </row>
    <row r="203" spans="2:14" ht="23.25" customHeight="1" x14ac:dyDescent="0.25">
      <c r="B203" s="180"/>
      <c r="C203" s="220" t="s">
        <v>231</v>
      </c>
      <c r="D203" s="221"/>
      <c r="E203" s="222"/>
      <c r="F203" s="222"/>
      <c r="G203" s="222"/>
      <c r="H203" s="222"/>
      <c r="I203" s="222"/>
      <c r="J203" s="222"/>
      <c r="K203" s="223"/>
      <c r="L203" s="128"/>
      <c r="M203" s="180"/>
    </row>
    <row r="204" spans="2:14" ht="41.25" customHeight="1" x14ac:dyDescent="0.25">
      <c r="B204" s="180"/>
      <c r="C204" s="16"/>
      <c r="D204" s="14" t="s">
        <v>223</v>
      </c>
      <c r="E204" s="14" t="s">
        <v>224</v>
      </c>
      <c r="F204" s="14" t="s">
        <v>225</v>
      </c>
      <c r="G204" s="14" t="s">
        <v>226</v>
      </c>
      <c r="H204" s="14" t="s">
        <v>227</v>
      </c>
      <c r="I204" s="14" t="s">
        <v>228</v>
      </c>
      <c r="J204" s="230" t="s">
        <v>12</v>
      </c>
      <c r="K204" s="232" t="s">
        <v>232</v>
      </c>
      <c r="L204" s="128"/>
      <c r="M204" s="180"/>
    </row>
    <row r="205" spans="2:14" ht="27.75" customHeight="1" x14ac:dyDescent="0.25">
      <c r="B205" s="180"/>
      <c r="C205" s="16"/>
      <c r="D205" s="14">
        <f>D13</f>
        <v>0</v>
      </c>
      <c r="E205" s="14">
        <f>E13</f>
        <v>0</v>
      </c>
      <c r="F205" s="14">
        <f>F13</f>
        <v>0</v>
      </c>
      <c r="G205" s="205"/>
      <c r="H205" s="205"/>
      <c r="I205" s="205"/>
      <c r="J205" s="231"/>
      <c r="K205" s="233"/>
      <c r="L205" s="123"/>
      <c r="M205" s="180"/>
    </row>
    <row r="206" spans="2:14" ht="55.5" customHeight="1" x14ac:dyDescent="0.25">
      <c r="B206" s="180"/>
      <c r="C206" s="15" t="s">
        <v>233</v>
      </c>
      <c r="D206" s="210">
        <f>$D$200*K206</f>
        <v>1263869.1649850002</v>
      </c>
      <c r="E206" s="211">
        <f>$E$200*K206</f>
        <v>891106.84498500009</v>
      </c>
      <c r="F206" s="211">
        <f>$F$200*K206</f>
        <v>515011.71091999998</v>
      </c>
      <c r="G206" s="211">
        <f>$G$200*K206</f>
        <v>515012.37003999995</v>
      </c>
      <c r="H206" s="80">
        <f>$H$200*K206</f>
        <v>0</v>
      </c>
      <c r="I206" s="80">
        <f>$I$200*K206</f>
        <v>0</v>
      </c>
      <c r="J206" s="211">
        <f>SUM(D206:I206)</f>
        <v>3185000.0909299999</v>
      </c>
      <c r="K206" s="103">
        <v>0.7</v>
      </c>
      <c r="L206" s="123"/>
      <c r="M206" s="180"/>
    </row>
    <row r="207" spans="2:14" ht="57.75" customHeight="1" x14ac:dyDescent="0.25">
      <c r="B207" s="219"/>
      <c r="C207" s="97" t="s">
        <v>234</v>
      </c>
      <c r="D207" s="210">
        <f>$D$200*K207</f>
        <v>541658.2135650001</v>
      </c>
      <c r="E207" s="211">
        <f>$E$200*K207</f>
        <v>381902.93356500001</v>
      </c>
      <c r="F207" s="211">
        <f>$F$200*K207</f>
        <v>220719.30468</v>
      </c>
      <c r="G207" s="212">
        <f>$G$200*K207</f>
        <v>220719.58715999997</v>
      </c>
      <c r="H207" s="212">
        <f>$H$200*K207</f>
        <v>0</v>
      </c>
      <c r="I207" s="212">
        <f>$I$200*K207</f>
        <v>0</v>
      </c>
      <c r="J207" s="212">
        <f>SUM(D207:I207)</f>
        <v>1365000.0389700001</v>
      </c>
      <c r="K207" s="104">
        <v>0.3</v>
      </c>
      <c r="L207" s="125"/>
    </row>
    <row r="208" spans="2:14" ht="57.75" customHeight="1" x14ac:dyDescent="0.25">
      <c r="B208" s="219"/>
      <c r="C208" s="97" t="s">
        <v>235</v>
      </c>
      <c r="D208" s="207">
        <f>$D$200*K208</f>
        <v>0</v>
      </c>
      <c r="E208" s="80">
        <f>$E$200*K208</f>
        <v>0</v>
      </c>
      <c r="F208" s="80">
        <f>$F$200*K208</f>
        <v>0</v>
      </c>
      <c r="G208" s="98">
        <f>$G$200*K208</f>
        <v>0</v>
      </c>
      <c r="H208" s="98">
        <f>$H$200*K208</f>
        <v>0</v>
      </c>
      <c r="I208" s="98">
        <f>$I$200*K208</f>
        <v>0</v>
      </c>
      <c r="J208" s="98">
        <f>SUM(D208:F208)</f>
        <v>0</v>
      </c>
      <c r="K208" s="105">
        <v>0</v>
      </c>
      <c r="L208" s="129"/>
    </row>
    <row r="209" spans="2:14" ht="38.25" customHeight="1" x14ac:dyDescent="0.25">
      <c r="B209" s="219"/>
      <c r="C209" s="7" t="s">
        <v>236</v>
      </c>
      <c r="D209" s="202">
        <f t="shared" ref="D209:K209" si="18">SUM(D206:D208)</f>
        <v>1805527.3785500003</v>
      </c>
      <c r="E209" s="202">
        <f t="shared" si="18"/>
        <v>1273009.7785500002</v>
      </c>
      <c r="F209" s="202">
        <f>SUM(F206:F208)</f>
        <v>735731.01560000004</v>
      </c>
      <c r="G209" s="202">
        <f t="shared" si="18"/>
        <v>735731.95719999995</v>
      </c>
      <c r="H209" s="81">
        <f t="shared" si="18"/>
        <v>0</v>
      </c>
      <c r="I209" s="81">
        <f t="shared" si="18"/>
        <v>0</v>
      </c>
      <c r="J209" s="202">
        <f>SUM(J206:J208)</f>
        <v>4550000.1299000001</v>
      </c>
      <c r="K209" s="82">
        <f t="shared" si="18"/>
        <v>1</v>
      </c>
      <c r="L209" s="126"/>
    </row>
    <row r="210" spans="2:14" ht="21.75" customHeight="1" thickBot="1" x14ac:dyDescent="0.3">
      <c r="B210" s="219"/>
      <c r="C210" s="1"/>
      <c r="D210" s="5"/>
      <c r="E210" s="5"/>
      <c r="F210" s="5"/>
      <c r="G210" s="5"/>
      <c r="H210" s="5"/>
      <c r="I210" s="5"/>
      <c r="J210" s="5"/>
      <c r="K210" s="5"/>
      <c r="L210" s="126"/>
    </row>
    <row r="211" spans="2:14" ht="49.5" customHeight="1" x14ac:dyDescent="0.25">
      <c r="B211" s="219"/>
      <c r="C211" s="83" t="s">
        <v>237</v>
      </c>
      <c r="D211" s="84">
        <f>SUM(K24,K34,K44,K54,K66,K76,K86,K96,K108,K118,K128,K138,K150,K160,K170,K180,K187)*1.07</f>
        <v>1859678.6287000002</v>
      </c>
      <c r="E211" s="19"/>
      <c r="F211" s="19"/>
      <c r="G211" s="19"/>
      <c r="H211" s="19"/>
      <c r="I211" s="19"/>
      <c r="J211" s="19"/>
      <c r="K211" s="132" t="s">
        <v>238</v>
      </c>
      <c r="L211" s="133">
        <f>SUM(L187,L180,L170,L160,L150,L138,L128,L118,L108,L96,L86,L76,L66,L54,L44,L34,L24)</f>
        <v>0</v>
      </c>
    </row>
    <row r="212" spans="2:14" ht="28.5" customHeight="1" thickBot="1" x14ac:dyDescent="0.3">
      <c r="B212" s="219"/>
      <c r="C212" s="85" t="s">
        <v>239</v>
      </c>
      <c r="D212" s="118">
        <f>D211/J200</f>
        <v>0.40872056606751617</v>
      </c>
      <c r="E212" s="28"/>
      <c r="F212" s="28"/>
      <c r="G212" s="28"/>
      <c r="H212" s="28"/>
      <c r="I212" s="28"/>
      <c r="J212" s="28"/>
      <c r="K212" s="134" t="s">
        <v>240</v>
      </c>
      <c r="L212" s="135">
        <f>L211/J198</f>
        <v>0</v>
      </c>
    </row>
    <row r="213" spans="2:14" ht="28.5" customHeight="1" x14ac:dyDescent="0.25">
      <c r="B213" s="219"/>
      <c r="C213" s="234"/>
      <c r="D213" s="235"/>
      <c r="E213" s="29"/>
      <c r="F213" s="29"/>
      <c r="G213" s="29"/>
      <c r="H213" s="29"/>
      <c r="I213" s="29"/>
      <c r="J213" s="29"/>
    </row>
    <row r="214" spans="2:14" ht="32.25" customHeight="1" x14ac:dyDescent="0.25">
      <c r="B214" s="219"/>
      <c r="C214" s="85" t="s">
        <v>241</v>
      </c>
      <c r="D214" s="86">
        <f>SUM(D185:G186)*1.07</f>
        <v>321000</v>
      </c>
      <c r="E214" s="30"/>
      <c r="F214" s="30"/>
      <c r="G214" s="30"/>
      <c r="H214" s="30"/>
      <c r="I214" s="30"/>
      <c r="J214" s="30"/>
    </row>
    <row r="215" spans="2:14" ht="23.25" customHeight="1" x14ac:dyDescent="0.25">
      <c r="B215" s="219"/>
      <c r="C215" s="85" t="s">
        <v>242</v>
      </c>
      <c r="D215" s="216">
        <f>D214/J200</f>
        <v>7.0549448535302553E-2</v>
      </c>
      <c r="E215" s="30"/>
      <c r="F215" s="30"/>
      <c r="G215" s="30"/>
      <c r="H215" s="30"/>
      <c r="I215" s="30"/>
      <c r="J215" s="30"/>
      <c r="L215" s="122"/>
    </row>
    <row r="216" spans="2:14" ht="66.75" customHeight="1" thickBot="1" x14ac:dyDescent="0.3">
      <c r="B216" s="219"/>
      <c r="C216" s="224" t="s">
        <v>243</v>
      </c>
      <c r="D216" s="225"/>
      <c r="E216" s="20"/>
      <c r="F216" s="20"/>
      <c r="G216" s="20"/>
      <c r="H216" s="20"/>
      <c r="I216" s="20"/>
      <c r="J216" s="20"/>
    </row>
    <row r="217" spans="2:14" ht="55.5" customHeight="1" x14ac:dyDescent="0.25">
      <c r="B217" s="219"/>
      <c r="N217" s="24"/>
    </row>
    <row r="218" spans="2:14" ht="42.75" customHeight="1" x14ac:dyDescent="0.25">
      <c r="B218" s="219"/>
    </row>
    <row r="219" spans="2:14" ht="21.75" customHeight="1" x14ac:dyDescent="0.25">
      <c r="B219" s="219"/>
    </row>
    <row r="220" spans="2:14" ht="21.75" customHeight="1" x14ac:dyDescent="0.25">
      <c r="B220" s="219"/>
    </row>
    <row r="221" spans="2:14" ht="23.25" customHeight="1" x14ac:dyDescent="0.25">
      <c r="B221" s="219"/>
    </row>
    <row r="222" spans="2:14" ht="23.25" customHeight="1" x14ac:dyDescent="0.25"/>
    <row r="223" spans="2:14" ht="21.75" customHeight="1" x14ac:dyDescent="0.25"/>
    <row r="224" spans="2:14"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formatCells="0" formatColumns="0" formatRows="0"/>
  <mergeCells count="32">
    <mergeCell ref="C109:M109"/>
    <mergeCell ref="C119:M119"/>
    <mergeCell ref="C140:M140"/>
    <mergeCell ref="C129:M129"/>
    <mergeCell ref="C151:M151"/>
    <mergeCell ref="C141:M141"/>
    <mergeCell ref="C67:M67"/>
    <mergeCell ref="C77:M77"/>
    <mergeCell ref="C87:M87"/>
    <mergeCell ref="C98:M98"/>
    <mergeCell ref="C99:M99"/>
    <mergeCell ref="C45:M45"/>
    <mergeCell ref="C14:M14"/>
    <mergeCell ref="B6:M6"/>
    <mergeCell ref="C56:M56"/>
    <mergeCell ref="C57:M57"/>
    <mergeCell ref="B2:E2"/>
    <mergeCell ref="B9:K9"/>
    <mergeCell ref="C25:M25"/>
    <mergeCell ref="C15:M15"/>
    <mergeCell ref="C35:M35"/>
    <mergeCell ref="C161:M161"/>
    <mergeCell ref="C171:M171"/>
    <mergeCell ref="B207:B221"/>
    <mergeCell ref="C203:K203"/>
    <mergeCell ref="C216:D216"/>
    <mergeCell ref="C196:C197"/>
    <mergeCell ref="J196:J197"/>
    <mergeCell ref="J204:J205"/>
    <mergeCell ref="K204:K205"/>
    <mergeCell ref="C213:D213"/>
    <mergeCell ref="C195:J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K209 L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J212" xr:uid="{E72508C7-C8DD-46A5-878C-E4FA07CAB6AF}"/>
    <dataValidation allowBlank="1" showInputMessage="1" showErrorMessage="1" prompt="M&amp;E Budget Cannot be Less than 5%_x000a_" sqref="D215:J215" xr:uid="{53928C0A-D548-4B6B-97FC-07D38B0E5FA7}"/>
    <dataValidation allowBlank="1" showInputMessage="1" showErrorMessage="1" prompt="Insert *text* description of Outcome here" sqref="C14:M14 C56:M56 C98:M98 C140:M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72 C16 C26 C120 C36 C58 C68 C88 C78 C100 C110 C130 C142 C152 C162 C46" xr:uid="{E7A390F5-03DD-4A67-B842-17326B4F2DA4}"/>
    <dataValidation allowBlank="1" showInputMessage="1" showErrorMessage="1" prompt="Insert name of recipient agency here _x000a_" sqref="D13:J13" xr:uid="{6F27C540-9DBA-46EE-AEC3-C6AACF4159B5}"/>
    <dataValidation allowBlank="1" showErrorMessage="1" prompt="% Towards Gender Equality and Women's Empowerment Must be Higher than 15%_x000a_" sqref="D214:J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Q254"/>
  <sheetViews>
    <sheetView showGridLines="0" showZeros="0" zoomScale="60" zoomScaleNormal="60" workbookViewId="0">
      <selection activeCell="F120" sqref="F120"/>
    </sheetView>
  </sheetViews>
  <sheetFormatPr defaultColWidth="9.28515625" defaultRowHeight="15.75" x14ac:dyDescent="0.25"/>
  <cols>
    <col min="1" max="1" width="4.42578125" style="37" customWidth="1"/>
    <col min="2" max="2" width="3.28515625" style="37" customWidth="1"/>
    <col min="3" max="3" width="51.42578125" style="37" customWidth="1"/>
    <col min="4" max="4" width="34.28515625" style="39" customWidth="1"/>
    <col min="5" max="5" width="35" style="39" customWidth="1"/>
    <col min="6" max="9" width="34" style="39" customWidth="1"/>
    <col min="10" max="10" width="25.7109375" style="37" customWidth="1"/>
    <col min="11" max="11" width="21.42578125" style="37" customWidth="1"/>
    <col min="12" max="12" width="16.7109375" style="37" customWidth="1"/>
    <col min="13" max="13" width="19.42578125" style="37" customWidth="1"/>
    <col min="14" max="14" width="19" style="37" customWidth="1"/>
    <col min="15" max="15" width="26" style="37" customWidth="1"/>
    <col min="16" max="16" width="21.28515625" style="37" customWidth="1"/>
    <col min="17" max="17" width="7" style="37" customWidth="1"/>
    <col min="18" max="18" width="24.28515625" style="37" customWidth="1"/>
    <col min="19" max="19" width="26.42578125" style="37" customWidth="1"/>
    <col min="20" max="20" width="30.28515625" style="37" customWidth="1"/>
    <col min="21" max="21" width="33" style="37" customWidth="1"/>
    <col min="22" max="23" width="22.7109375" style="37" customWidth="1"/>
    <col min="24" max="24" width="23.42578125" style="37" customWidth="1"/>
    <col min="25" max="25" width="32.28515625" style="37" customWidth="1"/>
    <col min="26" max="26" width="9.28515625" style="37"/>
    <col min="27" max="27" width="17.7109375" style="37" customWidth="1"/>
    <col min="28" max="28" width="26.42578125" style="37" customWidth="1"/>
    <col min="29" max="29" width="22.42578125" style="37" customWidth="1"/>
    <col min="30" max="30" width="29.7109375" style="37" customWidth="1"/>
    <col min="31" max="31" width="23.42578125" style="37" customWidth="1"/>
    <col min="32" max="32" width="18.42578125" style="37" customWidth="1"/>
    <col min="33" max="33" width="17.42578125" style="37" customWidth="1"/>
    <col min="34" max="34" width="25.28515625" style="37" customWidth="1"/>
    <col min="35" max="16384" width="9.28515625" style="37"/>
  </cols>
  <sheetData>
    <row r="1" spans="2:17" ht="24" customHeight="1" x14ac:dyDescent="0.25">
      <c r="B1" s="181"/>
      <c r="C1" s="181"/>
      <c r="D1" s="182"/>
      <c r="E1" s="182"/>
      <c r="F1" s="182"/>
      <c r="G1" s="182"/>
      <c r="H1" s="182"/>
      <c r="I1" s="182"/>
      <c r="J1" s="181"/>
      <c r="K1" s="181"/>
      <c r="L1" s="181"/>
      <c r="M1" s="181"/>
      <c r="N1" s="181"/>
      <c r="O1" s="12"/>
      <c r="P1" s="3"/>
      <c r="Q1" s="181"/>
    </row>
    <row r="2" spans="2:17" ht="46.5" x14ac:dyDescent="0.7">
      <c r="B2" s="181"/>
      <c r="C2" s="239" t="s">
        <v>0</v>
      </c>
      <c r="D2" s="239"/>
      <c r="E2" s="239"/>
      <c r="F2" s="239"/>
      <c r="G2" s="206"/>
      <c r="H2" s="206"/>
      <c r="I2" s="206"/>
      <c r="J2" s="21"/>
      <c r="K2" s="22"/>
      <c r="L2" s="22"/>
      <c r="M2" s="181"/>
      <c r="N2" s="181"/>
      <c r="O2" s="12"/>
      <c r="P2" s="3"/>
      <c r="Q2" s="181"/>
    </row>
    <row r="3" spans="2:17" ht="24" customHeight="1" x14ac:dyDescent="0.25">
      <c r="B3" s="181"/>
      <c r="C3" s="25"/>
      <c r="D3" s="23"/>
      <c r="E3" s="23"/>
      <c r="F3" s="23"/>
      <c r="G3" s="23"/>
      <c r="H3" s="23"/>
      <c r="I3" s="23"/>
      <c r="J3" s="23"/>
      <c r="K3" s="23"/>
      <c r="L3" s="23"/>
      <c r="M3" s="181"/>
      <c r="N3" s="181"/>
      <c r="O3" s="12"/>
      <c r="P3" s="3"/>
      <c r="Q3" s="181"/>
    </row>
    <row r="4" spans="2:17" ht="24" customHeight="1" thickBot="1" x14ac:dyDescent="0.3">
      <c r="B4" s="181"/>
      <c r="C4" s="25"/>
      <c r="D4" s="23"/>
      <c r="E4" s="23"/>
      <c r="F4" s="23"/>
      <c r="G4" s="23"/>
      <c r="H4" s="23"/>
      <c r="I4" s="23"/>
      <c r="J4" s="23"/>
      <c r="K4" s="23"/>
      <c r="L4" s="23"/>
      <c r="M4" s="181"/>
      <c r="N4" s="181"/>
      <c r="O4" s="12"/>
      <c r="P4" s="3"/>
      <c r="Q4" s="181"/>
    </row>
    <row r="5" spans="2:17" ht="30" customHeight="1" x14ac:dyDescent="0.55000000000000004">
      <c r="B5" s="181"/>
      <c r="C5" s="267" t="s">
        <v>1</v>
      </c>
      <c r="D5" s="268"/>
      <c r="E5" s="268"/>
      <c r="F5" s="268"/>
      <c r="G5" s="268"/>
      <c r="H5" s="268"/>
      <c r="I5" s="268"/>
      <c r="J5" s="269"/>
      <c r="K5" s="181"/>
      <c r="L5" s="181"/>
      <c r="M5" s="12"/>
      <c r="N5" s="3"/>
      <c r="O5" s="181"/>
      <c r="P5" s="181"/>
      <c r="Q5" s="181"/>
    </row>
    <row r="6" spans="2:17" ht="24" customHeight="1" x14ac:dyDescent="0.25">
      <c r="B6" s="181"/>
      <c r="C6" s="255" t="s">
        <v>244</v>
      </c>
      <c r="D6" s="256"/>
      <c r="E6" s="256"/>
      <c r="F6" s="256"/>
      <c r="G6" s="256"/>
      <c r="H6" s="256"/>
      <c r="I6" s="256"/>
      <c r="J6" s="257"/>
      <c r="K6" s="181"/>
      <c r="L6" s="181"/>
      <c r="M6" s="12"/>
      <c r="N6" s="3"/>
      <c r="O6" s="181"/>
      <c r="P6" s="181"/>
      <c r="Q6" s="181"/>
    </row>
    <row r="7" spans="2:17" ht="24" customHeight="1" x14ac:dyDescent="0.25">
      <c r="B7" s="181"/>
      <c r="C7" s="255"/>
      <c r="D7" s="256"/>
      <c r="E7" s="256"/>
      <c r="F7" s="256"/>
      <c r="G7" s="256"/>
      <c r="H7" s="256"/>
      <c r="I7" s="256"/>
      <c r="J7" s="257"/>
      <c r="K7" s="181"/>
      <c r="L7" s="181"/>
      <c r="M7" s="12"/>
      <c r="N7" s="3"/>
      <c r="O7" s="181"/>
      <c r="P7" s="181"/>
      <c r="Q7" s="181"/>
    </row>
    <row r="8" spans="2:17" ht="24" customHeight="1" thickBot="1" x14ac:dyDescent="0.3">
      <c r="B8" s="181"/>
      <c r="C8" s="258"/>
      <c r="D8" s="259"/>
      <c r="E8" s="259"/>
      <c r="F8" s="259"/>
      <c r="G8" s="259"/>
      <c r="H8" s="259"/>
      <c r="I8" s="259"/>
      <c r="J8" s="260"/>
      <c r="K8" s="181"/>
      <c r="L8" s="181"/>
      <c r="M8" s="12"/>
      <c r="N8" s="3"/>
      <c r="O8" s="181"/>
      <c r="P8" s="181"/>
      <c r="Q8" s="181"/>
    </row>
    <row r="9" spans="2:17" ht="24" customHeight="1" thickBot="1" x14ac:dyDescent="0.3">
      <c r="B9" s="181"/>
      <c r="C9" s="32"/>
      <c r="D9" s="32"/>
      <c r="E9" s="32"/>
      <c r="F9" s="32"/>
      <c r="G9" s="32"/>
      <c r="H9" s="32"/>
      <c r="I9" s="32"/>
      <c r="J9" s="181"/>
      <c r="K9" s="181"/>
      <c r="L9" s="181"/>
      <c r="M9" s="181"/>
      <c r="N9" s="181"/>
      <c r="O9" s="12"/>
      <c r="P9" s="3"/>
      <c r="Q9" s="181"/>
    </row>
    <row r="10" spans="2:17" ht="24" customHeight="1" thickBot="1" x14ac:dyDescent="0.3">
      <c r="B10" s="181"/>
      <c r="C10" s="264" t="s">
        <v>245</v>
      </c>
      <c r="D10" s="265"/>
      <c r="E10" s="265"/>
      <c r="F10" s="266"/>
      <c r="G10" s="144"/>
      <c r="H10" s="144"/>
      <c r="I10" s="144"/>
      <c r="J10" s="181"/>
      <c r="K10" s="181"/>
      <c r="L10" s="181"/>
      <c r="M10" s="181"/>
      <c r="N10" s="181"/>
      <c r="O10" s="12"/>
      <c r="P10" s="3"/>
      <c r="Q10" s="181"/>
    </row>
    <row r="11" spans="2:17" ht="24" customHeight="1" x14ac:dyDescent="0.25">
      <c r="B11" s="181"/>
      <c r="C11" s="32"/>
      <c r="D11" s="32"/>
      <c r="E11" s="32"/>
      <c r="F11" s="32"/>
      <c r="G11" s="32"/>
      <c r="H11" s="32"/>
      <c r="I11" s="32"/>
      <c r="J11" s="181"/>
      <c r="K11" s="181"/>
      <c r="L11" s="181"/>
      <c r="M11" s="181"/>
      <c r="N11" s="181"/>
      <c r="O11" s="12"/>
      <c r="P11" s="3"/>
      <c r="Q11" s="181"/>
    </row>
    <row r="12" spans="2:17" ht="24" customHeight="1" x14ac:dyDescent="0.25">
      <c r="B12" s="181"/>
      <c r="C12" s="32"/>
      <c r="D12" s="13" t="s">
        <v>223</v>
      </c>
      <c r="E12" s="13" t="s">
        <v>224</v>
      </c>
      <c r="F12" s="13" t="s">
        <v>225</v>
      </c>
      <c r="G12" s="13" t="s">
        <v>226</v>
      </c>
      <c r="H12" s="13" t="s">
        <v>246</v>
      </c>
      <c r="I12" s="13" t="s">
        <v>247</v>
      </c>
      <c r="J12" s="230" t="s">
        <v>12</v>
      </c>
      <c r="K12" s="181"/>
      <c r="L12" s="181"/>
      <c r="M12" s="181"/>
      <c r="N12" s="181"/>
      <c r="O12" s="12"/>
      <c r="P12" s="3"/>
      <c r="Q12" s="181"/>
    </row>
    <row r="13" spans="2:17" ht="24" customHeight="1" x14ac:dyDescent="0.25">
      <c r="B13" s="181"/>
      <c r="C13" s="32"/>
      <c r="D13" s="87">
        <f>'1) Budget Table'!D13</f>
        <v>0</v>
      </c>
      <c r="E13" s="87">
        <f>'1) Budget Table'!E13</f>
        <v>0</v>
      </c>
      <c r="F13" s="87">
        <f>'1) Budget Table'!F13</f>
        <v>0</v>
      </c>
      <c r="G13" s="145"/>
      <c r="H13" s="145"/>
      <c r="I13" s="145"/>
      <c r="J13" s="231"/>
      <c r="K13" s="181"/>
      <c r="L13" s="181"/>
      <c r="M13" s="181"/>
      <c r="N13" s="181"/>
      <c r="O13" s="12"/>
      <c r="P13" s="3"/>
      <c r="Q13" s="181"/>
    </row>
    <row r="14" spans="2:17" ht="24" customHeight="1" x14ac:dyDescent="0.25">
      <c r="B14" s="251" t="s">
        <v>248</v>
      </c>
      <c r="C14" s="252"/>
      <c r="D14" s="252"/>
      <c r="E14" s="252"/>
      <c r="F14" s="252"/>
      <c r="G14" s="252"/>
      <c r="H14" s="252"/>
      <c r="I14" s="252"/>
      <c r="J14" s="253"/>
      <c r="K14" s="181"/>
      <c r="L14" s="181"/>
      <c r="M14" s="181"/>
      <c r="N14" s="181"/>
      <c r="O14" s="12"/>
      <c r="P14" s="3"/>
      <c r="Q14" s="181"/>
    </row>
    <row r="15" spans="2:17" ht="22.5" customHeight="1" x14ac:dyDescent="0.25">
      <c r="B15" s="181"/>
      <c r="C15" s="251" t="s">
        <v>249</v>
      </c>
      <c r="D15" s="252"/>
      <c r="E15" s="252"/>
      <c r="F15" s="252"/>
      <c r="G15" s="252"/>
      <c r="H15" s="252"/>
      <c r="I15" s="252"/>
      <c r="J15" s="253"/>
      <c r="K15" s="181"/>
      <c r="L15" s="181"/>
      <c r="M15" s="181"/>
      <c r="N15" s="181"/>
      <c r="O15" s="12"/>
      <c r="P15" s="3"/>
      <c r="Q15" s="181"/>
    </row>
    <row r="16" spans="2:17" ht="24.75" customHeight="1" thickBot="1" x14ac:dyDescent="0.3">
      <c r="B16" s="181"/>
      <c r="C16" s="47" t="s">
        <v>250</v>
      </c>
      <c r="D16" s="48">
        <f>'1) Budget Table'!D24</f>
        <v>55100</v>
      </c>
      <c r="E16" s="48">
        <f>'1) Budget Table'!E24</f>
        <v>55100</v>
      </c>
      <c r="F16" s="48">
        <f>'1) Budget Table'!F24</f>
        <v>0</v>
      </c>
      <c r="G16" s="48">
        <f>'1) Budget Table'!G24</f>
        <v>0</v>
      </c>
      <c r="H16" s="48">
        <f>'1) Budget Table'!H24</f>
        <v>0</v>
      </c>
      <c r="I16" s="48">
        <f>'1) Budget Table'!I24</f>
        <v>0</v>
      </c>
      <c r="J16" s="49">
        <f t="shared" ref="J16:J24" si="0">SUM(D16:I16)</f>
        <v>110200</v>
      </c>
      <c r="K16" s="181"/>
      <c r="L16" s="181"/>
      <c r="M16" s="181"/>
      <c r="N16" s="181"/>
      <c r="O16" s="12"/>
      <c r="P16" s="3"/>
      <c r="Q16" s="181"/>
    </row>
    <row r="17" spans="3:17" ht="21.75" customHeight="1" x14ac:dyDescent="0.25">
      <c r="C17" s="45" t="s">
        <v>251</v>
      </c>
      <c r="D17" s="183"/>
      <c r="E17" s="183"/>
      <c r="F17" s="183"/>
      <c r="G17" s="183"/>
      <c r="H17" s="183"/>
      <c r="I17" s="183"/>
      <c r="J17" s="46">
        <f t="shared" si="0"/>
        <v>0</v>
      </c>
      <c r="K17" s="181"/>
      <c r="L17" s="181"/>
      <c r="M17" s="181"/>
      <c r="N17" s="181"/>
      <c r="O17" s="181"/>
      <c r="P17" s="181"/>
      <c r="Q17" s="181"/>
    </row>
    <row r="18" spans="3:17" x14ac:dyDescent="0.25">
      <c r="C18" s="35" t="s">
        <v>252</v>
      </c>
      <c r="D18" s="161">
        <v>5000</v>
      </c>
      <c r="E18" s="161">
        <v>5000</v>
      </c>
      <c r="F18" s="161"/>
      <c r="G18" s="161"/>
      <c r="H18" s="161"/>
      <c r="I18" s="161"/>
      <c r="J18" s="44">
        <f t="shared" si="0"/>
        <v>10000</v>
      </c>
      <c r="K18" s="181"/>
      <c r="L18" s="181"/>
      <c r="M18" s="181"/>
      <c r="N18" s="181"/>
      <c r="O18" s="181"/>
      <c r="P18" s="181"/>
      <c r="Q18" s="181"/>
    </row>
    <row r="19" spans="3:17" ht="15.75" customHeight="1" x14ac:dyDescent="0.25">
      <c r="C19" s="35" t="s">
        <v>253</v>
      </c>
      <c r="D19" s="150"/>
      <c r="E19" s="150"/>
      <c r="F19" s="150"/>
      <c r="G19" s="150"/>
      <c r="H19" s="150"/>
      <c r="I19" s="150"/>
      <c r="J19" s="44">
        <f t="shared" si="0"/>
        <v>0</v>
      </c>
      <c r="K19" s="181"/>
      <c r="L19" s="181"/>
      <c r="M19" s="181"/>
      <c r="N19" s="181"/>
      <c r="O19" s="181"/>
      <c r="P19" s="181"/>
      <c r="Q19" s="181"/>
    </row>
    <row r="20" spans="3:17" x14ac:dyDescent="0.25">
      <c r="C20" s="36" t="s">
        <v>254</v>
      </c>
      <c r="D20" s="150">
        <v>5000</v>
      </c>
      <c r="E20" s="150">
        <v>5000</v>
      </c>
      <c r="F20" s="150"/>
      <c r="G20" s="150"/>
      <c r="H20" s="150"/>
      <c r="I20" s="150"/>
      <c r="J20" s="44">
        <f t="shared" si="0"/>
        <v>10000</v>
      </c>
      <c r="K20" s="181"/>
      <c r="L20" s="181"/>
      <c r="M20" s="181"/>
      <c r="N20" s="181"/>
      <c r="O20" s="181"/>
      <c r="P20" s="181"/>
      <c r="Q20" s="181"/>
    </row>
    <row r="21" spans="3:17" x14ac:dyDescent="0.25">
      <c r="C21" s="35" t="s">
        <v>255</v>
      </c>
      <c r="D21" s="150"/>
      <c r="E21" s="150"/>
      <c r="F21" s="150"/>
      <c r="G21" s="150"/>
      <c r="H21" s="150"/>
      <c r="I21" s="150"/>
      <c r="J21" s="44">
        <f t="shared" si="0"/>
        <v>0</v>
      </c>
      <c r="K21" s="181"/>
      <c r="L21" s="181"/>
      <c r="M21" s="181"/>
      <c r="N21" s="181"/>
      <c r="O21" s="181"/>
      <c r="P21" s="181"/>
      <c r="Q21" s="181"/>
    </row>
    <row r="22" spans="3:17" ht="21.75" customHeight="1" x14ac:dyDescent="0.25">
      <c r="C22" s="35" t="s">
        <v>256</v>
      </c>
      <c r="D22" s="150">
        <v>40100</v>
      </c>
      <c r="E22" s="150">
        <v>40100</v>
      </c>
      <c r="F22" s="150"/>
      <c r="G22" s="150"/>
      <c r="H22" s="150"/>
      <c r="I22" s="150"/>
      <c r="J22" s="44">
        <f t="shared" si="0"/>
        <v>80200</v>
      </c>
      <c r="K22" s="181"/>
      <c r="L22" s="181"/>
      <c r="M22" s="181"/>
      <c r="N22" s="181"/>
      <c r="O22" s="181"/>
      <c r="P22" s="181"/>
      <c r="Q22" s="181"/>
    </row>
    <row r="23" spans="3:17" ht="21.75" customHeight="1" x14ac:dyDescent="0.25">
      <c r="C23" s="35" t="s">
        <v>257</v>
      </c>
      <c r="D23" s="150">
        <v>5000</v>
      </c>
      <c r="E23" s="150">
        <v>5000</v>
      </c>
      <c r="F23" s="150"/>
      <c r="G23" s="150"/>
      <c r="H23" s="150"/>
      <c r="I23" s="150"/>
      <c r="J23" s="44">
        <f t="shared" si="0"/>
        <v>10000</v>
      </c>
      <c r="K23" s="181"/>
      <c r="L23" s="181"/>
      <c r="M23" s="181"/>
      <c r="N23" s="181"/>
      <c r="O23" s="181"/>
      <c r="P23" s="181"/>
      <c r="Q23" s="181"/>
    </row>
    <row r="24" spans="3:17" ht="15.75" customHeight="1" x14ac:dyDescent="0.25">
      <c r="C24" s="40" t="s">
        <v>258</v>
      </c>
      <c r="D24" s="50">
        <f>SUM(D17:D23)</f>
        <v>55100</v>
      </c>
      <c r="E24" s="50">
        <f>SUM(E17:E23)</f>
        <v>55100</v>
      </c>
      <c r="F24" s="50">
        <f>SUM(F17:F23)</f>
        <v>0</v>
      </c>
      <c r="G24" s="146"/>
      <c r="H24" s="146"/>
      <c r="I24" s="146"/>
      <c r="J24" s="100">
        <f t="shared" si="0"/>
        <v>110200</v>
      </c>
      <c r="K24" s="181"/>
      <c r="L24" s="181"/>
      <c r="M24" s="181"/>
      <c r="N24" s="181"/>
      <c r="O24" s="181"/>
      <c r="P24" s="181"/>
      <c r="Q24" s="181"/>
    </row>
    <row r="25" spans="3:17" s="39" customFormat="1" x14ac:dyDescent="0.25">
      <c r="C25" s="54"/>
      <c r="D25" s="55"/>
      <c r="E25" s="55"/>
      <c r="F25" s="55"/>
      <c r="G25" s="55"/>
      <c r="H25" s="55"/>
      <c r="I25" s="55"/>
      <c r="J25" s="101"/>
      <c r="K25" s="182"/>
      <c r="L25" s="182"/>
      <c r="M25" s="182"/>
      <c r="N25" s="182"/>
      <c r="O25" s="182"/>
      <c r="P25" s="182"/>
      <c r="Q25" s="182"/>
    </row>
    <row r="26" spans="3:17" x14ac:dyDescent="0.25">
      <c r="C26" s="251" t="s">
        <v>259</v>
      </c>
      <c r="D26" s="252"/>
      <c r="E26" s="252"/>
      <c r="F26" s="252"/>
      <c r="G26" s="252"/>
      <c r="H26" s="252"/>
      <c r="I26" s="252"/>
      <c r="J26" s="253"/>
      <c r="K26" s="181"/>
      <c r="L26" s="181"/>
      <c r="M26" s="181"/>
      <c r="N26" s="181"/>
      <c r="O26" s="181"/>
      <c r="P26" s="181"/>
      <c r="Q26" s="181"/>
    </row>
    <row r="27" spans="3:17" ht="27" customHeight="1" thickBot="1" x14ac:dyDescent="0.3">
      <c r="C27" s="47" t="s">
        <v>250</v>
      </c>
      <c r="D27" s="48">
        <f>'1) Budget Table'!D34</f>
        <v>34700</v>
      </c>
      <c r="E27" s="48">
        <f>'1) Budget Table'!E34</f>
        <v>34700</v>
      </c>
      <c r="F27" s="48">
        <f>'1) Budget Table'!F34</f>
        <v>0</v>
      </c>
      <c r="G27" s="48"/>
      <c r="H27" s="48"/>
      <c r="I27" s="48"/>
      <c r="J27" s="49">
        <f t="shared" ref="J27:J35" si="1">SUM(D27:I27)</f>
        <v>69400</v>
      </c>
      <c r="K27" s="181"/>
      <c r="L27" s="181"/>
      <c r="M27" s="181"/>
      <c r="N27" s="181"/>
      <c r="O27" s="181"/>
      <c r="P27" s="181"/>
      <c r="Q27" s="181"/>
    </row>
    <row r="28" spans="3:17" x14ac:dyDescent="0.25">
      <c r="C28" s="45" t="s">
        <v>251</v>
      </c>
      <c r="D28" s="149">
        <v>0</v>
      </c>
      <c r="E28" s="183"/>
      <c r="F28" s="183"/>
      <c r="G28" s="183"/>
      <c r="H28" s="183"/>
      <c r="I28" s="183"/>
      <c r="J28" s="46">
        <f t="shared" si="1"/>
        <v>0</v>
      </c>
      <c r="K28" s="181"/>
      <c r="L28" s="181"/>
      <c r="M28" s="181"/>
      <c r="N28" s="181"/>
      <c r="O28" s="181"/>
      <c r="P28" s="181"/>
      <c r="Q28" s="181"/>
    </row>
    <row r="29" spans="3:17" x14ac:dyDescent="0.25">
      <c r="C29" s="35" t="s">
        <v>252</v>
      </c>
      <c r="D29" s="150">
        <v>0</v>
      </c>
      <c r="E29" s="161"/>
      <c r="F29" s="161"/>
      <c r="G29" s="161"/>
      <c r="H29" s="161"/>
      <c r="I29" s="161"/>
      <c r="J29" s="44">
        <f t="shared" si="1"/>
        <v>0</v>
      </c>
      <c r="K29" s="181"/>
      <c r="L29" s="181"/>
      <c r="M29" s="181"/>
      <c r="N29" s="181"/>
      <c r="O29" s="181"/>
      <c r="P29" s="181"/>
      <c r="Q29" s="181"/>
    </row>
    <row r="30" spans="3:17" ht="31.5" x14ac:dyDescent="0.25">
      <c r="C30" s="35" t="s">
        <v>253</v>
      </c>
      <c r="D30" s="150">
        <v>0</v>
      </c>
      <c r="E30" s="150"/>
      <c r="F30" s="150"/>
      <c r="G30" s="150"/>
      <c r="H30" s="150"/>
      <c r="I30" s="150"/>
      <c r="J30" s="44">
        <f t="shared" si="1"/>
        <v>0</v>
      </c>
      <c r="K30" s="181"/>
      <c r="L30" s="181"/>
      <c r="M30" s="181"/>
      <c r="N30" s="181"/>
      <c r="O30" s="181"/>
      <c r="P30" s="181"/>
      <c r="Q30" s="181"/>
    </row>
    <row r="31" spans="3:17" x14ac:dyDescent="0.25">
      <c r="C31" s="36" t="s">
        <v>254</v>
      </c>
      <c r="D31" s="150">
        <v>0</v>
      </c>
      <c r="E31" s="150"/>
      <c r="F31" s="150"/>
      <c r="G31" s="150"/>
      <c r="H31" s="150"/>
      <c r="I31" s="150"/>
      <c r="J31" s="44">
        <f t="shared" si="1"/>
        <v>0</v>
      </c>
      <c r="K31" s="181"/>
      <c r="L31" s="181"/>
      <c r="M31" s="181"/>
      <c r="N31" s="181"/>
      <c r="O31" s="181"/>
      <c r="P31" s="181"/>
      <c r="Q31" s="181"/>
    </row>
    <row r="32" spans="3:17" x14ac:dyDescent="0.25">
      <c r="C32" s="35" t="s">
        <v>255</v>
      </c>
      <c r="D32" s="150">
        <v>0</v>
      </c>
      <c r="E32" s="150"/>
      <c r="F32" s="150"/>
      <c r="G32" s="150"/>
      <c r="H32" s="150"/>
      <c r="I32" s="150"/>
      <c r="J32" s="44">
        <f t="shared" si="1"/>
        <v>0</v>
      </c>
      <c r="K32" s="181"/>
      <c r="L32" s="181"/>
      <c r="M32" s="181"/>
      <c r="N32" s="181"/>
      <c r="O32" s="181"/>
      <c r="P32" s="181"/>
      <c r="Q32" s="181"/>
    </row>
    <row r="33" spans="3:17" x14ac:dyDescent="0.25">
      <c r="C33" s="35" t="s">
        <v>256</v>
      </c>
      <c r="D33" s="150">
        <v>34700</v>
      </c>
      <c r="E33" s="150">
        <v>34700</v>
      </c>
      <c r="F33" s="150"/>
      <c r="G33" s="150"/>
      <c r="H33" s="150"/>
      <c r="I33" s="150"/>
      <c r="J33" s="44">
        <f t="shared" si="1"/>
        <v>69400</v>
      </c>
      <c r="K33" s="181"/>
      <c r="L33" s="181"/>
      <c r="M33" s="181"/>
      <c r="N33" s="181"/>
      <c r="O33" s="181"/>
      <c r="P33" s="181"/>
      <c r="Q33" s="181"/>
    </row>
    <row r="34" spans="3:17" x14ac:dyDescent="0.25">
      <c r="C34" s="35" t="s">
        <v>257</v>
      </c>
      <c r="D34" s="150">
        <v>0</v>
      </c>
      <c r="E34" s="150"/>
      <c r="F34" s="150"/>
      <c r="G34" s="150"/>
      <c r="H34" s="150"/>
      <c r="I34" s="150"/>
      <c r="J34" s="44">
        <f t="shared" si="1"/>
        <v>0</v>
      </c>
      <c r="K34" s="181"/>
      <c r="L34" s="181"/>
      <c r="M34" s="181"/>
      <c r="N34" s="181"/>
      <c r="O34" s="181"/>
      <c r="P34" s="181"/>
      <c r="Q34" s="181"/>
    </row>
    <row r="35" spans="3:17" x14ac:dyDescent="0.25">
      <c r="C35" s="40" t="s">
        <v>258</v>
      </c>
      <c r="D35" s="50">
        <f>SUM(D28:D34)</f>
        <v>34700</v>
      </c>
      <c r="E35" s="50">
        <f>SUM(E28:E34)</f>
        <v>34700</v>
      </c>
      <c r="F35" s="50">
        <f>SUM(F28:F34)</f>
        <v>0</v>
      </c>
      <c r="G35" s="50"/>
      <c r="H35" s="50"/>
      <c r="I35" s="50"/>
      <c r="J35" s="44">
        <f t="shared" si="1"/>
        <v>69400</v>
      </c>
      <c r="K35" s="181"/>
      <c r="L35" s="181"/>
      <c r="M35" s="181"/>
      <c r="N35" s="181"/>
      <c r="O35" s="181"/>
      <c r="P35" s="181"/>
      <c r="Q35" s="181"/>
    </row>
    <row r="36" spans="3:17" s="39" customFormat="1" x14ac:dyDescent="0.25">
      <c r="C36" s="54"/>
      <c r="D36" s="55"/>
      <c r="E36" s="55"/>
      <c r="F36" s="55"/>
      <c r="G36" s="55"/>
      <c r="H36" s="55"/>
      <c r="I36" s="55"/>
      <c r="J36" s="56"/>
      <c r="K36" s="182"/>
      <c r="L36" s="182"/>
      <c r="M36" s="182"/>
      <c r="N36" s="182"/>
      <c r="O36" s="182"/>
      <c r="P36" s="182"/>
      <c r="Q36" s="182"/>
    </row>
    <row r="37" spans="3:17" x14ac:dyDescent="0.25">
      <c r="C37" s="251" t="s">
        <v>260</v>
      </c>
      <c r="D37" s="252"/>
      <c r="E37" s="252"/>
      <c r="F37" s="252"/>
      <c r="G37" s="252"/>
      <c r="H37" s="252"/>
      <c r="I37" s="252"/>
      <c r="J37" s="253"/>
      <c r="K37" s="181"/>
      <c r="L37" s="181"/>
      <c r="M37" s="181"/>
      <c r="N37" s="181"/>
      <c r="O37" s="181"/>
      <c r="P37" s="181"/>
      <c r="Q37" s="181"/>
    </row>
    <row r="38" spans="3:17" ht="21.75" customHeight="1" thickBot="1" x14ac:dyDescent="0.3">
      <c r="C38" s="47" t="s">
        <v>250</v>
      </c>
      <c r="D38" s="48">
        <f>'1) Budget Table'!D44</f>
        <v>53600</v>
      </c>
      <c r="E38" s="48">
        <f>'1) Budget Table'!E44</f>
        <v>53600</v>
      </c>
      <c r="F38" s="48">
        <f>'1) Budget Table'!F44</f>
        <v>0</v>
      </c>
      <c r="G38" s="48"/>
      <c r="H38" s="48"/>
      <c r="I38" s="48"/>
      <c r="J38" s="49">
        <f t="shared" ref="J38:J46" si="2">SUM(D38:I38)</f>
        <v>107200</v>
      </c>
      <c r="K38" s="181"/>
      <c r="L38" s="181"/>
      <c r="M38" s="181"/>
      <c r="N38" s="181"/>
      <c r="O38" s="181"/>
      <c r="P38" s="181"/>
      <c r="Q38" s="181"/>
    </row>
    <row r="39" spans="3:17" x14ac:dyDescent="0.25">
      <c r="C39" s="45" t="s">
        <v>251</v>
      </c>
      <c r="D39" s="149">
        <v>0</v>
      </c>
      <c r="E39" s="183"/>
      <c r="F39" s="183"/>
      <c r="G39" s="183"/>
      <c r="H39" s="183"/>
      <c r="I39" s="183"/>
      <c r="J39" s="46">
        <f t="shared" si="2"/>
        <v>0</v>
      </c>
      <c r="K39" s="181"/>
      <c r="L39" s="181"/>
      <c r="M39" s="181"/>
      <c r="N39" s="181"/>
      <c r="O39" s="181"/>
      <c r="P39" s="181"/>
      <c r="Q39" s="181"/>
    </row>
    <row r="40" spans="3:17" s="39" customFormat="1" ht="15.75" customHeight="1" x14ac:dyDescent="0.25">
      <c r="C40" s="35" t="s">
        <v>252</v>
      </c>
      <c r="D40" s="150">
        <v>0</v>
      </c>
      <c r="E40" s="161"/>
      <c r="F40" s="161"/>
      <c r="G40" s="161"/>
      <c r="H40" s="161"/>
      <c r="I40" s="161"/>
      <c r="J40" s="44">
        <f t="shared" si="2"/>
        <v>0</v>
      </c>
      <c r="K40" s="182"/>
      <c r="L40" s="182"/>
      <c r="M40" s="182"/>
      <c r="N40" s="182"/>
      <c r="O40" s="182"/>
      <c r="P40" s="182"/>
      <c r="Q40" s="182"/>
    </row>
    <row r="41" spans="3:17" s="39" customFormat="1" ht="31.5" x14ac:dyDescent="0.25">
      <c r="C41" s="35" t="s">
        <v>253</v>
      </c>
      <c r="D41" s="150">
        <v>0</v>
      </c>
      <c r="E41" s="150"/>
      <c r="F41" s="150"/>
      <c r="G41" s="150"/>
      <c r="H41" s="150"/>
      <c r="I41" s="150"/>
      <c r="J41" s="44">
        <f t="shared" si="2"/>
        <v>0</v>
      </c>
      <c r="K41" s="182"/>
      <c r="L41" s="182"/>
      <c r="M41" s="182"/>
      <c r="N41" s="182"/>
      <c r="O41" s="182"/>
      <c r="P41" s="182"/>
      <c r="Q41" s="182"/>
    </row>
    <row r="42" spans="3:17" s="39" customFormat="1" x14ac:dyDescent="0.25">
      <c r="C42" s="36" t="s">
        <v>254</v>
      </c>
      <c r="D42" s="150">
        <v>0</v>
      </c>
      <c r="E42" s="150"/>
      <c r="F42" s="150"/>
      <c r="G42" s="150"/>
      <c r="H42" s="150"/>
      <c r="I42" s="150"/>
      <c r="J42" s="44">
        <f t="shared" si="2"/>
        <v>0</v>
      </c>
      <c r="K42" s="182"/>
      <c r="L42" s="182"/>
      <c r="M42" s="182"/>
      <c r="N42" s="182"/>
      <c r="O42" s="182"/>
      <c r="P42" s="182"/>
      <c r="Q42" s="182"/>
    </row>
    <row r="43" spans="3:17" x14ac:dyDescent="0.25">
      <c r="C43" s="35" t="s">
        <v>255</v>
      </c>
      <c r="D43" s="150">
        <v>0</v>
      </c>
      <c r="E43" s="150"/>
      <c r="F43" s="150"/>
      <c r="G43" s="150"/>
      <c r="H43" s="150"/>
      <c r="I43" s="150"/>
      <c r="J43" s="44">
        <f t="shared" si="2"/>
        <v>0</v>
      </c>
      <c r="K43" s="181"/>
      <c r="L43" s="181"/>
      <c r="M43" s="181"/>
      <c r="N43" s="181"/>
      <c r="O43" s="181"/>
      <c r="P43" s="181"/>
      <c r="Q43" s="181"/>
    </row>
    <row r="44" spans="3:17" x14ac:dyDescent="0.25">
      <c r="C44" s="35" t="s">
        <v>256</v>
      </c>
      <c r="D44" s="150">
        <v>53600</v>
      </c>
      <c r="E44" s="150">
        <v>53600</v>
      </c>
      <c r="F44" s="150"/>
      <c r="G44" s="150"/>
      <c r="H44" s="150"/>
      <c r="I44" s="150"/>
      <c r="J44" s="44">
        <f t="shared" si="2"/>
        <v>107200</v>
      </c>
      <c r="K44" s="181"/>
      <c r="L44" s="181"/>
      <c r="M44" s="181"/>
      <c r="N44" s="181"/>
      <c r="O44" s="181"/>
      <c r="P44" s="181"/>
      <c r="Q44" s="181"/>
    </row>
    <row r="45" spans="3:17" x14ac:dyDescent="0.25">
      <c r="C45" s="35" t="s">
        <v>257</v>
      </c>
      <c r="D45" s="150">
        <v>0</v>
      </c>
      <c r="E45" s="150"/>
      <c r="F45" s="150"/>
      <c r="G45" s="150"/>
      <c r="H45" s="150"/>
      <c r="I45" s="150"/>
      <c r="J45" s="44">
        <f t="shared" si="2"/>
        <v>0</v>
      </c>
      <c r="K45" s="181"/>
      <c r="L45" s="181"/>
      <c r="M45" s="181"/>
      <c r="N45" s="181"/>
      <c r="O45" s="181"/>
      <c r="P45" s="181"/>
      <c r="Q45" s="181"/>
    </row>
    <row r="46" spans="3:17" x14ac:dyDescent="0.25">
      <c r="C46" s="40" t="s">
        <v>258</v>
      </c>
      <c r="D46" s="50">
        <f>SUM(D39:D45)</f>
        <v>53600</v>
      </c>
      <c r="E46" s="50">
        <f>SUM(E39:E45)</f>
        <v>53600</v>
      </c>
      <c r="F46" s="50">
        <f>SUM(F39:F45)</f>
        <v>0</v>
      </c>
      <c r="G46" s="50"/>
      <c r="H46" s="50"/>
      <c r="I46" s="50"/>
      <c r="J46" s="44">
        <f t="shared" si="2"/>
        <v>107200</v>
      </c>
      <c r="K46" s="181"/>
      <c r="L46" s="181"/>
      <c r="M46" s="181"/>
      <c r="N46" s="181"/>
      <c r="O46" s="181"/>
      <c r="P46" s="181"/>
      <c r="Q46" s="181"/>
    </row>
    <row r="47" spans="3:17" x14ac:dyDescent="0.25">
      <c r="C47" s="251" t="s">
        <v>261</v>
      </c>
      <c r="D47" s="252"/>
      <c r="E47" s="252"/>
      <c r="F47" s="252"/>
      <c r="G47" s="252"/>
      <c r="H47" s="252"/>
      <c r="I47" s="252"/>
      <c r="J47" s="253"/>
      <c r="K47" s="181"/>
      <c r="L47" s="181"/>
      <c r="M47" s="181"/>
      <c r="N47" s="181"/>
      <c r="O47" s="181"/>
      <c r="P47" s="181"/>
      <c r="Q47" s="181"/>
    </row>
    <row r="48" spans="3:17" s="39" customFormat="1" x14ac:dyDescent="0.25">
      <c r="C48" s="51"/>
      <c r="D48" s="52"/>
      <c r="E48" s="52"/>
      <c r="F48" s="52"/>
      <c r="G48" s="52"/>
      <c r="H48" s="52"/>
      <c r="I48" s="52"/>
      <c r="J48" s="53"/>
      <c r="K48" s="182"/>
      <c r="L48" s="182"/>
      <c r="M48" s="182"/>
      <c r="N48" s="182"/>
      <c r="O48" s="182"/>
      <c r="P48" s="182"/>
      <c r="Q48" s="182"/>
    </row>
    <row r="49" spans="2:17" ht="20.25" customHeight="1" thickBot="1" x14ac:dyDescent="0.3">
      <c r="B49" s="181"/>
      <c r="C49" s="47" t="s">
        <v>250</v>
      </c>
      <c r="D49" s="48">
        <f>'1) Budget Table'!D54</f>
        <v>31600</v>
      </c>
      <c r="E49" s="48">
        <f>'1) Budget Table'!E54</f>
        <v>31600</v>
      </c>
      <c r="F49" s="48">
        <f>'1) Budget Table'!F54</f>
        <v>0</v>
      </c>
      <c r="G49" s="48"/>
      <c r="H49" s="48"/>
      <c r="I49" s="48"/>
      <c r="J49" s="49">
        <f t="shared" ref="J49:J57" si="3">SUM(D49:I49)</f>
        <v>63200</v>
      </c>
      <c r="K49" s="181"/>
      <c r="L49" s="181"/>
      <c r="M49" s="181"/>
      <c r="N49" s="181"/>
      <c r="O49" s="181"/>
      <c r="P49" s="181"/>
      <c r="Q49" s="181"/>
    </row>
    <row r="50" spans="2:17" x14ac:dyDescent="0.25">
      <c r="B50" s="181"/>
      <c r="C50" s="45" t="s">
        <v>251</v>
      </c>
      <c r="D50" s="183">
        <v>0</v>
      </c>
      <c r="E50" s="183">
        <v>0</v>
      </c>
      <c r="F50" s="183"/>
      <c r="G50" s="183"/>
      <c r="H50" s="183"/>
      <c r="I50" s="183"/>
      <c r="J50" s="46">
        <f t="shared" si="3"/>
        <v>0</v>
      </c>
      <c r="K50" s="181"/>
      <c r="L50" s="181"/>
      <c r="M50" s="181"/>
      <c r="N50" s="181"/>
      <c r="O50" s="181"/>
      <c r="P50" s="181"/>
      <c r="Q50" s="181"/>
    </row>
    <row r="51" spans="2:17" ht="15.75" customHeight="1" x14ac:dyDescent="0.25">
      <c r="B51" s="181"/>
      <c r="C51" s="35" t="s">
        <v>252</v>
      </c>
      <c r="D51" s="183">
        <v>0</v>
      </c>
      <c r="E51" s="183">
        <v>0</v>
      </c>
      <c r="F51" s="161"/>
      <c r="G51" s="161"/>
      <c r="H51" s="161"/>
      <c r="I51" s="161"/>
      <c r="J51" s="44">
        <f t="shared" si="3"/>
        <v>0</v>
      </c>
      <c r="K51" s="181"/>
      <c r="L51" s="181"/>
      <c r="M51" s="181"/>
      <c r="N51" s="181"/>
      <c r="O51" s="181"/>
      <c r="P51" s="181"/>
      <c r="Q51" s="181"/>
    </row>
    <row r="52" spans="2:17" ht="32.25" customHeight="1" x14ac:dyDescent="0.25">
      <c r="B52" s="181"/>
      <c r="C52" s="35" t="s">
        <v>253</v>
      </c>
      <c r="D52" s="183">
        <v>0</v>
      </c>
      <c r="E52" s="183">
        <v>0</v>
      </c>
      <c r="F52" s="150"/>
      <c r="G52" s="150"/>
      <c r="H52" s="150"/>
      <c r="I52" s="150"/>
      <c r="J52" s="44">
        <f t="shared" si="3"/>
        <v>0</v>
      </c>
      <c r="K52" s="181"/>
      <c r="L52" s="181"/>
      <c r="M52" s="181"/>
      <c r="N52" s="181"/>
      <c r="O52" s="181"/>
      <c r="P52" s="181"/>
      <c r="Q52" s="181"/>
    </row>
    <row r="53" spans="2:17" s="39" customFormat="1" x14ac:dyDescent="0.25">
      <c r="B53" s="182"/>
      <c r="C53" s="36" t="s">
        <v>254</v>
      </c>
      <c r="D53" s="183">
        <v>0</v>
      </c>
      <c r="E53" s="183">
        <v>0</v>
      </c>
      <c r="F53" s="150"/>
      <c r="G53" s="150"/>
      <c r="H53" s="150"/>
      <c r="I53" s="150"/>
      <c r="J53" s="44">
        <f t="shared" si="3"/>
        <v>0</v>
      </c>
      <c r="K53" s="182"/>
      <c r="L53" s="182"/>
      <c r="M53" s="182"/>
      <c r="N53" s="182"/>
      <c r="O53" s="182"/>
      <c r="P53" s="182"/>
      <c r="Q53" s="182"/>
    </row>
    <row r="54" spans="2:17" x14ac:dyDescent="0.25">
      <c r="B54" s="181"/>
      <c r="C54" s="35" t="s">
        <v>255</v>
      </c>
      <c r="D54" s="183">
        <v>0</v>
      </c>
      <c r="E54" s="183">
        <v>0</v>
      </c>
      <c r="F54" s="150"/>
      <c r="G54" s="150"/>
      <c r="H54" s="150"/>
      <c r="I54" s="150"/>
      <c r="J54" s="44">
        <f t="shared" si="3"/>
        <v>0</v>
      </c>
      <c r="K54" s="181"/>
      <c r="L54" s="181"/>
      <c r="M54" s="181"/>
      <c r="N54" s="181"/>
      <c r="O54" s="181"/>
      <c r="P54" s="181"/>
      <c r="Q54" s="181"/>
    </row>
    <row r="55" spans="2:17" x14ac:dyDescent="0.25">
      <c r="B55" s="181"/>
      <c r="C55" s="35" t="s">
        <v>256</v>
      </c>
      <c r="D55" s="183">
        <v>31600</v>
      </c>
      <c r="E55" s="183">
        <v>31600</v>
      </c>
      <c r="F55" s="150"/>
      <c r="G55" s="150"/>
      <c r="H55" s="150"/>
      <c r="I55" s="150"/>
      <c r="J55" s="44">
        <f t="shared" si="3"/>
        <v>63200</v>
      </c>
      <c r="K55" s="181"/>
      <c r="L55" s="181"/>
      <c r="M55" s="181"/>
      <c r="N55" s="181"/>
      <c r="O55" s="181"/>
      <c r="P55" s="181"/>
      <c r="Q55" s="181"/>
    </row>
    <row r="56" spans="2:17" x14ac:dyDescent="0.25">
      <c r="B56" s="181"/>
      <c r="C56" s="35" t="s">
        <v>257</v>
      </c>
      <c r="D56" s="150"/>
      <c r="E56" s="150"/>
      <c r="F56" s="150"/>
      <c r="G56" s="150"/>
      <c r="H56" s="150"/>
      <c r="I56" s="150"/>
      <c r="J56" s="44">
        <f t="shared" si="3"/>
        <v>0</v>
      </c>
      <c r="K56" s="181"/>
      <c r="L56" s="181"/>
      <c r="M56" s="181"/>
      <c r="N56" s="181"/>
      <c r="O56" s="181"/>
      <c r="P56" s="181"/>
      <c r="Q56" s="181"/>
    </row>
    <row r="57" spans="2:17" ht="21" customHeight="1" x14ac:dyDescent="0.25">
      <c r="B57" s="181"/>
      <c r="C57" s="40" t="s">
        <v>258</v>
      </c>
      <c r="D57" s="50">
        <f>SUM(D50:D56)</f>
        <v>31600</v>
      </c>
      <c r="E57" s="50">
        <f>SUM(E50:E56)</f>
        <v>31600</v>
      </c>
      <c r="F57" s="50">
        <f>SUM(F50:F56)</f>
        <v>0</v>
      </c>
      <c r="G57" s="50"/>
      <c r="H57" s="50"/>
      <c r="I57" s="50"/>
      <c r="J57" s="44">
        <f t="shared" si="3"/>
        <v>63200</v>
      </c>
      <c r="K57" s="181"/>
      <c r="L57" s="181"/>
      <c r="M57" s="181"/>
      <c r="N57" s="181"/>
      <c r="O57" s="181"/>
      <c r="P57" s="181"/>
      <c r="Q57" s="181"/>
    </row>
    <row r="58" spans="2:17" s="39" customFormat="1" ht="22.5" customHeight="1" x14ac:dyDescent="0.25">
      <c r="B58" s="182"/>
      <c r="C58" s="57"/>
      <c r="D58" s="55"/>
      <c r="E58" s="55"/>
      <c r="F58" s="55"/>
      <c r="G58" s="55"/>
      <c r="H58" s="55"/>
      <c r="I58" s="55"/>
      <c r="J58" s="56"/>
      <c r="K58" s="182"/>
      <c r="L58" s="182"/>
      <c r="M58" s="182"/>
      <c r="N58" s="182"/>
      <c r="O58" s="182"/>
      <c r="P58" s="182"/>
      <c r="Q58" s="182"/>
    </row>
    <row r="59" spans="2:17" x14ac:dyDescent="0.25">
      <c r="B59" s="251" t="s">
        <v>262</v>
      </c>
      <c r="C59" s="252"/>
      <c r="D59" s="252"/>
      <c r="E59" s="252"/>
      <c r="F59" s="252"/>
      <c r="G59" s="252"/>
      <c r="H59" s="252"/>
      <c r="I59" s="252"/>
      <c r="J59" s="253"/>
      <c r="K59" s="181"/>
      <c r="L59" s="181"/>
      <c r="M59" s="181"/>
      <c r="N59" s="181"/>
      <c r="O59" s="181"/>
      <c r="P59" s="181"/>
      <c r="Q59" s="181"/>
    </row>
    <row r="60" spans="2:17" x14ac:dyDescent="0.25">
      <c r="B60" s="181"/>
      <c r="C60" s="251" t="s">
        <v>263</v>
      </c>
      <c r="D60" s="252"/>
      <c r="E60" s="252"/>
      <c r="F60" s="252"/>
      <c r="G60" s="252"/>
      <c r="H60" s="252"/>
      <c r="I60" s="252"/>
      <c r="J60" s="253"/>
      <c r="K60" s="181"/>
      <c r="L60" s="181"/>
      <c r="M60" s="181"/>
      <c r="N60" s="181"/>
      <c r="O60" s="181"/>
      <c r="P60" s="181"/>
      <c r="Q60" s="181"/>
    </row>
    <row r="61" spans="2:17" ht="24" customHeight="1" thickBot="1" x14ac:dyDescent="0.3">
      <c r="B61" s="181"/>
      <c r="C61" s="47" t="s">
        <v>250</v>
      </c>
      <c r="D61" s="48">
        <f>'1) Budget Table'!D66</f>
        <v>251744.77000000019</v>
      </c>
      <c r="E61" s="48">
        <f>'1) Budget Table'!E66</f>
        <v>251744.77000000019</v>
      </c>
      <c r="F61" s="48">
        <f>'1) Budget Table'!F66</f>
        <v>0</v>
      </c>
      <c r="G61" s="48"/>
      <c r="H61" s="48"/>
      <c r="I61" s="48"/>
      <c r="J61" s="49">
        <f t="shared" ref="J61:J69" si="4">SUM(D61:I61)</f>
        <v>503489.54000000039</v>
      </c>
      <c r="K61" s="181"/>
      <c r="L61" s="181"/>
      <c r="M61" s="181"/>
      <c r="N61" s="181"/>
      <c r="O61" s="181"/>
      <c r="P61" s="181"/>
      <c r="Q61" s="181"/>
    </row>
    <row r="62" spans="2:17" ht="15.75" customHeight="1" x14ac:dyDescent="0.25">
      <c r="B62" s="181"/>
      <c r="C62" s="45" t="s">
        <v>251</v>
      </c>
      <c r="D62" s="183">
        <v>31937.5</v>
      </c>
      <c r="E62" s="183">
        <v>31937.5</v>
      </c>
      <c r="F62" s="183"/>
      <c r="G62" s="183"/>
      <c r="H62" s="183"/>
      <c r="I62" s="183"/>
      <c r="J62" s="46">
        <f t="shared" si="4"/>
        <v>63875</v>
      </c>
      <c r="K62" s="181"/>
      <c r="L62" s="181"/>
      <c r="M62" s="181"/>
      <c r="N62" s="181"/>
      <c r="O62" s="181"/>
      <c r="P62" s="181"/>
      <c r="Q62" s="181"/>
    </row>
    <row r="63" spans="2:17" ht="15.75" customHeight="1" x14ac:dyDescent="0.25">
      <c r="B63" s="181"/>
      <c r="C63" s="35" t="s">
        <v>252</v>
      </c>
      <c r="D63" s="183">
        <v>60722.15</v>
      </c>
      <c r="E63" s="183">
        <v>60722.15</v>
      </c>
      <c r="F63" s="161"/>
      <c r="G63" s="161"/>
      <c r="H63" s="161"/>
      <c r="I63" s="161"/>
      <c r="J63" s="44">
        <f t="shared" si="4"/>
        <v>121444.3</v>
      </c>
      <c r="K63" s="181"/>
      <c r="L63" s="181"/>
      <c r="M63" s="181"/>
      <c r="N63" s="181"/>
      <c r="O63" s="181"/>
      <c r="P63" s="181"/>
      <c r="Q63" s="181"/>
    </row>
    <row r="64" spans="2:17" ht="15.75" customHeight="1" x14ac:dyDescent="0.25">
      <c r="B64" s="181"/>
      <c r="C64" s="35" t="s">
        <v>253</v>
      </c>
      <c r="D64" s="183">
        <v>21648.5</v>
      </c>
      <c r="E64" s="183">
        <v>21648.5</v>
      </c>
      <c r="F64" s="150"/>
      <c r="G64" s="150"/>
      <c r="H64" s="150"/>
      <c r="I64" s="150"/>
      <c r="J64" s="44">
        <f t="shared" si="4"/>
        <v>43297</v>
      </c>
      <c r="K64" s="181"/>
      <c r="L64" s="181"/>
      <c r="M64" s="181"/>
      <c r="N64" s="181"/>
      <c r="O64" s="181"/>
      <c r="P64" s="181"/>
      <c r="Q64" s="181"/>
    </row>
    <row r="65" spans="2:17" ht="18.75" customHeight="1" x14ac:dyDescent="0.25">
      <c r="B65" s="181"/>
      <c r="C65" s="36" t="s">
        <v>254</v>
      </c>
      <c r="D65" s="183">
        <v>66059.5</v>
      </c>
      <c r="E65" s="183">
        <v>66059.5</v>
      </c>
      <c r="F65" s="150"/>
      <c r="G65" s="150"/>
      <c r="H65" s="150"/>
      <c r="I65" s="150"/>
      <c r="J65" s="44">
        <f t="shared" si="4"/>
        <v>132119</v>
      </c>
      <c r="K65" s="181"/>
      <c r="L65" s="181"/>
      <c r="M65" s="181"/>
      <c r="N65" s="181"/>
      <c r="O65" s="181"/>
      <c r="P65" s="181"/>
      <c r="Q65" s="181"/>
    </row>
    <row r="66" spans="2:17" x14ac:dyDescent="0.25">
      <c r="B66" s="181"/>
      <c r="C66" s="35" t="s">
        <v>255</v>
      </c>
      <c r="D66" s="183">
        <v>13115.165000000001</v>
      </c>
      <c r="E66" s="183">
        <v>13115.165000000001</v>
      </c>
      <c r="F66" s="150"/>
      <c r="G66" s="150"/>
      <c r="H66" s="150"/>
      <c r="I66" s="150"/>
      <c r="J66" s="44">
        <f t="shared" si="4"/>
        <v>26230.33</v>
      </c>
      <c r="K66" s="181"/>
      <c r="L66" s="181"/>
      <c r="M66" s="181"/>
      <c r="N66" s="181"/>
      <c r="O66" s="181"/>
      <c r="P66" s="181"/>
      <c r="Q66" s="181"/>
    </row>
    <row r="67" spans="2:17" s="39" customFormat="1" ht="21.75" customHeight="1" x14ac:dyDescent="0.25">
      <c r="B67" s="181"/>
      <c r="C67" s="35" t="s">
        <v>256</v>
      </c>
      <c r="D67" s="183">
        <v>32612.334999999999</v>
      </c>
      <c r="E67" s="183">
        <v>32612.334999999999</v>
      </c>
      <c r="F67" s="150"/>
      <c r="G67" s="150"/>
      <c r="H67" s="150"/>
      <c r="I67" s="150"/>
      <c r="J67" s="44">
        <f t="shared" si="4"/>
        <v>65224.67</v>
      </c>
      <c r="K67" s="182"/>
      <c r="L67" s="182"/>
      <c r="M67" s="182"/>
      <c r="N67" s="182"/>
      <c r="O67" s="182"/>
      <c r="P67" s="182"/>
      <c r="Q67" s="182"/>
    </row>
    <row r="68" spans="2:17" s="39" customFormat="1" x14ac:dyDescent="0.25">
      <c r="B68" s="181"/>
      <c r="C68" s="35" t="s">
        <v>257</v>
      </c>
      <c r="D68" s="183">
        <v>25649.62</v>
      </c>
      <c r="E68" s="183">
        <v>25649.62</v>
      </c>
      <c r="F68" s="150"/>
      <c r="G68" s="150"/>
      <c r="H68" s="150"/>
      <c r="I68" s="150"/>
      <c r="J68" s="44">
        <f t="shared" si="4"/>
        <v>51299.24</v>
      </c>
      <c r="K68" s="182"/>
      <c r="L68" s="182"/>
      <c r="M68" s="182"/>
      <c r="N68" s="182"/>
      <c r="O68" s="182"/>
      <c r="P68" s="182"/>
      <c r="Q68" s="182"/>
    </row>
    <row r="69" spans="2:17" x14ac:dyDescent="0.25">
      <c r="B69" s="181"/>
      <c r="C69" s="40" t="s">
        <v>258</v>
      </c>
      <c r="D69" s="50">
        <f>SUM(D62:D68)</f>
        <v>251744.77</v>
      </c>
      <c r="E69" s="50">
        <f>SUM(E62:E68)</f>
        <v>251744.77</v>
      </c>
      <c r="F69" s="50">
        <f>SUM(F62:F68)</f>
        <v>0</v>
      </c>
      <c r="G69" s="50"/>
      <c r="H69" s="50"/>
      <c r="I69" s="50"/>
      <c r="J69" s="44">
        <f t="shared" si="4"/>
        <v>503489.54</v>
      </c>
      <c r="K69" s="181"/>
      <c r="L69" s="181"/>
      <c r="M69" s="181"/>
      <c r="N69" s="181"/>
      <c r="O69" s="181"/>
      <c r="P69" s="181"/>
      <c r="Q69" s="181"/>
    </row>
    <row r="70" spans="2:17" s="39" customFormat="1" x14ac:dyDescent="0.25">
      <c r="B70" s="182"/>
      <c r="C70" s="54"/>
      <c r="D70" s="55"/>
      <c r="E70" s="55"/>
      <c r="F70" s="55"/>
      <c r="G70" s="55"/>
      <c r="H70" s="55"/>
      <c r="I70" s="55"/>
      <c r="J70" s="56"/>
      <c r="K70" s="182"/>
      <c r="L70" s="182"/>
      <c r="M70" s="182"/>
      <c r="N70" s="182"/>
      <c r="O70" s="182"/>
      <c r="P70" s="182"/>
      <c r="Q70" s="182"/>
    </row>
    <row r="71" spans="2:17" x14ac:dyDescent="0.25">
      <c r="B71" s="182"/>
      <c r="C71" s="251" t="s">
        <v>86</v>
      </c>
      <c r="D71" s="252"/>
      <c r="E71" s="252"/>
      <c r="F71" s="252"/>
      <c r="G71" s="252"/>
      <c r="H71" s="252"/>
      <c r="I71" s="252"/>
      <c r="J71" s="253"/>
      <c r="K71" s="181"/>
      <c r="L71" s="181"/>
      <c r="M71" s="181"/>
      <c r="N71" s="181"/>
      <c r="O71" s="181"/>
      <c r="P71" s="181"/>
      <c r="Q71" s="181"/>
    </row>
    <row r="72" spans="2:17" ht="21.75" customHeight="1" thickBot="1" x14ac:dyDescent="0.3">
      <c r="B72" s="181"/>
      <c r="C72" s="47" t="s">
        <v>250</v>
      </c>
      <c r="D72" s="48">
        <f>'1) Budget Table'!D76</f>
        <v>292730.72499999998</v>
      </c>
      <c r="E72" s="48">
        <f>'1) Budget Table'!E76</f>
        <v>292730.72499999998</v>
      </c>
      <c r="F72" s="48">
        <f>'1) Budget Table'!F76</f>
        <v>0</v>
      </c>
      <c r="G72" s="48"/>
      <c r="H72" s="48"/>
      <c r="I72" s="48"/>
      <c r="J72" s="49">
        <f t="shared" ref="J72:J80" si="5">SUM(D72:I72)</f>
        <v>585461.44999999995</v>
      </c>
      <c r="K72" s="181"/>
      <c r="L72" s="181"/>
      <c r="M72" s="181"/>
      <c r="N72" s="181"/>
      <c r="O72" s="181"/>
      <c r="P72" s="181"/>
      <c r="Q72" s="181"/>
    </row>
    <row r="73" spans="2:17" ht="15.75" customHeight="1" x14ac:dyDescent="0.25">
      <c r="B73" s="181"/>
      <c r="C73" s="45" t="s">
        <v>251</v>
      </c>
      <c r="D73" s="183">
        <v>41556</v>
      </c>
      <c r="E73" s="183">
        <v>41556</v>
      </c>
      <c r="F73" s="183"/>
      <c r="G73" s="183"/>
      <c r="H73" s="183"/>
      <c r="I73" s="183"/>
      <c r="J73" s="46">
        <f t="shared" si="5"/>
        <v>83112</v>
      </c>
      <c r="K73" s="181"/>
      <c r="L73" s="181"/>
      <c r="M73" s="181"/>
      <c r="N73" s="181"/>
      <c r="O73" s="181"/>
      <c r="P73" s="181"/>
      <c r="Q73" s="181"/>
    </row>
    <row r="74" spans="2:17" ht="15.75" customHeight="1" x14ac:dyDescent="0.25">
      <c r="B74" s="181"/>
      <c r="C74" s="35" t="s">
        <v>252</v>
      </c>
      <c r="D74" s="183">
        <v>55626.65</v>
      </c>
      <c r="E74" s="183">
        <v>55626.65</v>
      </c>
      <c r="F74" s="161"/>
      <c r="G74" s="161"/>
      <c r="H74" s="161"/>
      <c r="I74" s="161"/>
      <c r="J74" s="44">
        <f t="shared" si="5"/>
        <v>111253.3</v>
      </c>
      <c r="K74" s="181"/>
      <c r="L74" s="181"/>
      <c r="M74" s="181"/>
      <c r="N74" s="181"/>
      <c r="O74" s="181"/>
      <c r="P74" s="181"/>
      <c r="Q74" s="181"/>
    </row>
    <row r="75" spans="2:17" ht="15.75" customHeight="1" x14ac:dyDescent="0.25">
      <c r="B75" s="181"/>
      <c r="C75" s="35" t="s">
        <v>253</v>
      </c>
      <c r="D75" s="183">
        <v>30228</v>
      </c>
      <c r="E75" s="183">
        <v>30228</v>
      </c>
      <c r="F75" s="150"/>
      <c r="G75" s="150"/>
      <c r="H75" s="150"/>
      <c r="I75" s="150"/>
      <c r="J75" s="44">
        <f t="shared" si="5"/>
        <v>60456</v>
      </c>
      <c r="K75" s="181"/>
      <c r="L75" s="181"/>
      <c r="M75" s="181"/>
      <c r="N75" s="181"/>
      <c r="O75" s="181"/>
      <c r="P75" s="181"/>
      <c r="Q75" s="181"/>
    </row>
    <row r="76" spans="2:17" x14ac:dyDescent="0.25">
      <c r="B76" s="181"/>
      <c r="C76" s="36" t="s">
        <v>254</v>
      </c>
      <c r="D76" s="183">
        <v>95549.5</v>
      </c>
      <c r="E76" s="183">
        <v>95549.5</v>
      </c>
      <c r="F76" s="150"/>
      <c r="G76" s="150"/>
      <c r="H76" s="150"/>
      <c r="I76" s="150"/>
      <c r="J76" s="44">
        <f t="shared" si="5"/>
        <v>191099</v>
      </c>
      <c r="K76" s="181"/>
      <c r="L76" s="181"/>
      <c r="M76" s="181"/>
      <c r="N76" s="181"/>
      <c r="O76" s="181"/>
      <c r="P76" s="181"/>
      <c r="Q76" s="181"/>
    </row>
    <row r="77" spans="2:17" x14ac:dyDescent="0.25">
      <c r="B77" s="181"/>
      <c r="C77" s="35" t="s">
        <v>255</v>
      </c>
      <c r="D77" s="183">
        <v>12810.165000000001</v>
      </c>
      <c r="E77" s="183">
        <v>12810.165000000001</v>
      </c>
      <c r="F77" s="150"/>
      <c r="G77" s="150"/>
      <c r="H77" s="150"/>
      <c r="I77" s="150"/>
      <c r="J77" s="44">
        <f t="shared" si="5"/>
        <v>25620.33</v>
      </c>
      <c r="K77" s="181"/>
      <c r="L77" s="181"/>
      <c r="M77" s="181"/>
      <c r="N77" s="181"/>
      <c r="O77" s="181"/>
      <c r="P77" s="181"/>
      <c r="Q77" s="181"/>
    </row>
    <row r="78" spans="2:17" x14ac:dyDescent="0.25">
      <c r="B78" s="181"/>
      <c r="C78" s="35" t="s">
        <v>256</v>
      </c>
      <c r="D78" s="183">
        <v>32346.334999999999</v>
      </c>
      <c r="E78" s="183">
        <v>32346.334999999999</v>
      </c>
      <c r="F78" s="150"/>
      <c r="G78" s="150"/>
      <c r="H78" s="150"/>
      <c r="I78" s="150"/>
      <c r="J78" s="44">
        <f t="shared" si="5"/>
        <v>64692.67</v>
      </c>
      <c r="K78" s="181"/>
      <c r="L78" s="181"/>
      <c r="M78" s="181"/>
      <c r="N78" s="181"/>
      <c r="O78" s="181"/>
      <c r="P78" s="181"/>
      <c r="Q78" s="181"/>
    </row>
    <row r="79" spans="2:17" x14ac:dyDescent="0.25">
      <c r="B79" s="181"/>
      <c r="C79" s="35" t="s">
        <v>257</v>
      </c>
      <c r="D79" s="183">
        <v>24614.075000000001</v>
      </c>
      <c r="E79" s="183">
        <v>24614.075000000001</v>
      </c>
      <c r="F79" s="150"/>
      <c r="G79" s="150"/>
      <c r="H79" s="150"/>
      <c r="I79" s="150"/>
      <c r="J79" s="44">
        <f t="shared" si="5"/>
        <v>49228.15</v>
      </c>
      <c r="K79" s="181"/>
      <c r="L79" s="181"/>
      <c r="M79" s="181"/>
      <c r="N79" s="181"/>
      <c r="O79" s="181"/>
      <c r="P79" s="181"/>
      <c r="Q79" s="181"/>
    </row>
    <row r="80" spans="2:17" x14ac:dyDescent="0.25">
      <c r="B80" s="181"/>
      <c r="C80" s="40" t="s">
        <v>258</v>
      </c>
      <c r="D80" s="50">
        <f>SUM(D73:D79)</f>
        <v>292730.72500000003</v>
      </c>
      <c r="E80" s="50">
        <f>SUM(E73:E79)</f>
        <v>292730.72500000003</v>
      </c>
      <c r="F80" s="50">
        <f>SUM(F73:F79)</f>
        <v>0</v>
      </c>
      <c r="G80" s="50"/>
      <c r="H80" s="50"/>
      <c r="I80" s="50"/>
      <c r="J80" s="44">
        <f t="shared" si="5"/>
        <v>585461.45000000007</v>
      </c>
      <c r="K80" s="181"/>
      <c r="L80" s="181"/>
      <c r="M80" s="181"/>
      <c r="N80" s="181"/>
      <c r="O80" s="181"/>
      <c r="P80" s="181"/>
      <c r="Q80" s="181"/>
    </row>
    <row r="81" spans="2:17" s="39" customFormat="1" x14ac:dyDescent="0.25">
      <c r="B81" s="182"/>
      <c r="C81" s="54"/>
      <c r="D81" s="55"/>
      <c r="E81" s="55"/>
      <c r="F81" s="55"/>
      <c r="G81" s="55"/>
      <c r="H81" s="55"/>
      <c r="I81" s="55"/>
      <c r="J81" s="56"/>
      <c r="K81" s="182"/>
      <c r="L81" s="182"/>
      <c r="M81" s="182"/>
      <c r="N81" s="182"/>
      <c r="O81" s="182"/>
      <c r="P81" s="182"/>
      <c r="Q81" s="182"/>
    </row>
    <row r="82" spans="2:17" x14ac:dyDescent="0.25">
      <c r="B82" s="181"/>
      <c r="C82" s="251" t="s">
        <v>98</v>
      </c>
      <c r="D82" s="252"/>
      <c r="E82" s="252"/>
      <c r="F82" s="252"/>
      <c r="G82" s="252"/>
      <c r="H82" s="252"/>
      <c r="I82" s="252"/>
      <c r="J82" s="253"/>
      <c r="K82" s="181"/>
      <c r="L82" s="181"/>
      <c r="M82" s="181"/>
      <c r="N82" s="181"/>
      <c r="O82" s="181"/>
      <c r="P82" s="181"/>
      <c r="Q82" s="181"/>
    </row>
    <row r="83" spans="2:17" ht="21.75" customHeight="1" thickBot="1" x14ac:dyDescent="0.3">
      <c r="B83" s="182"/>
      <c r="C83" s="47" t="s">
        <v>250</v>
      </c>
      <c r="D83" s="48">
        <f>'1) Budget Table'!D86</f>
        <v>435253.27</v>
      </c>
      <c r="E83" s="48">
        <f>'1) Budget Table'!E86</f>
        <v>435253.27</v>
      </c>
      <c r="F83" s="48">
        <f>'1) Budget Table'!F86</f>
        <v>0</v>
      </c>
      <c r="G83" s="48"/>
      <c r="H83" s="48"/>
      <c r="I83" s="48"/>
      <c r="J83" s="49">
        <f t="shared" ref="J83:J91" si="6">SUM(D83:I83)</f>
        <v>870506.54</v>
      </c>
      <c r="K83" s="181"/>
      <c r="L83" s="181"/>
      <c r="M83" s="181"/>
      <c r="N83" s="181"/>
      <c r="O83" s="181"/>
      <c r="P83" s="181"/>
      <c r="Q83" s="181"/>
    </row>
    <row r="84" spans="2:17" ht="18" customHeight="1" x14ac:dyDescent="0.25">
      <c r="B84" s="181"/>
      <c r="C84" s="45" t="s">
        <v>251</v>
      </c>
      <c r="D84" s="183">
        <f>46540-11024</f>
        <v>35516</v>
      </c>
      <c r="E84" s="183">
        <v>46540</v>
      </c>
      <c r="F84" s="183"/>
      <c r="G84" s="183"/>
      <c r="H84" s="183"/>
      <c r="I84" s="183"/>
      <c r="J84" s="46">
        <f t="shared" si="6"/>
        <v>82056</v>
      </c>
      <c r="K84" s="181"/>
      <c r="L84" s="181"/>
      <c r="M84" s="181"/>
      <c r="N84" s="181"/>
      <c r="O84" s="181"/>
      <c r="P84" s="181"/>
      <c r="Q84" s="181"/>
    </row>
    <row r="85" spans="2:17" ht="15.75" customHeight="1" x14ac:dyDescent="0.25">
      <c r="B85" s="181"/>
      <c r="C85" s="35" t="s">
        <v>252</v>
      </c>
      <c r="D85" s="183">
        <v>77073.649999999994</v>
      </c>
      <c r="E85" s="183">
        <v>77073.649999999994</v>
      </c>
      <c r="F85" s="161"/>
      <c r="G85" s="161"/>
      <c r="H85" s="161"/>
      <c r="I85" s="161"/>
      <c r="J85" s="44">
        <f t="shared" si="6"/>
        <v>154147.29999999999</v>
      </c>
      <c r="K85" s="181"/>
      <c r="L85" s="181"/>
      <c r="M85" s="181"/>
      <c r="N85" s="181"/>
      <c r="O85" s="181"/>
      <c r="P85" s="181"/>
      <c r="Q85" s="181"/>
    </row>
    <row r="86" spans="2:17" s="39" customFormat="1" ht="15.75" customHeight="1" x14ac:dyDescent="0.25">
      <c r="B86" s="181"/>
      <c r="C86" s="35" t="s">
        <v>253</v>
      </c>
      <c r="D86" s="183">
        <v>55200</v>
      </c>
      <c r="E86" s="183">
        <v>55200</v>
      </c>
      <c r="F86" s="150"/>
      <c r="G86" s="150"/>
      <c r="H86" s="150"/>
      <c r="I86" s="150"/>
      <c r="J86" s="44">
        <f t="shared" si="6"/>
        <v>110400</v>
      </c>
      <c r="K86" s="182"/>
      <c r="L86" s="182"/>
      <c r="M86" s="182"/>
      <c r="N86" s="182"/>
      <c r="O86" s="182"/>
      <c r="P86" s="182"/>
      <c r="Q86" s="182"/>
    </row>
    <row r="87" spans="2:17" x14ac:dyDescent="0.25">
      <c r="B87" s="182"/>
      <c r="C87" s="36" t="s">
        <v>254</v>
      </c>
      <c r="D87" s="183">
        <v>174950</v>
      </c>
      <c r="E87" s="183">
        <v>174950</v>
      </c>
      <c r="F87" s="150"/>
      <c r="G87" s="150"/>
      <c r="H87" s="150"/>
      <c r="I87" s="150"/>
      <c r="J87" s="44">
        <f t="shared" si="6"/>
        <v>349900</v>
      </c>
      <c r="K87" s="181"/>
      <c r="L87" s="181"/>
      <c r="M87" s="181"/>
      <c r="N87" s="181"/>
      <c r="O87" s="181"/>
      <c r="P87" s="181"/>
      <c r="Q87" s="181"/>
    </row>
    <row r="88" spans="2:17" x14ac:dyDescent="0.25">
      <c r="B88" s="182"/>
      <c r="C88" s="35" t="s">
        <v>255</v>
      </c>
      <c r="D88" s="183">
        <v>17776.665000000001</v>
      </c>
      <c r="E88" s="183">
        <v>17776.665000000001</v>
      </c>
      <c r="F88" s="150"/>
      <c r="G88" s="150"/>
      <c r="H88" s="150"/>
      <c r="I88" s="150"/>
      <c r="J88" s="44">
        <f t="shared" si="6"/>
        <v>35553.33</v>
      </c>
      <c r="K88" s="181"/>
      <c r="L88" s="181"/>
      <c r="M88" s="181"/>
      <c r="N88" s="181"/>
      <c r="O88" s="181"/>
      <c r="P88" s="181"/>
      <c r="Q88" s="181"/>
    </row>
    <row r="89" spans="2:17" x14ac:dyDescent="0.25">
      <c r="B89" s="182"/>
      <c r="C89" s="35" t="s">
        <v>256</v>
      </c>
      <c r="D89" s="183">
        <v>37650.834999999999</v>
      </c>
      <c r="E89" s="183">
        <v>37650.834999999999</v>
      </c>
      <c r="F89" s="150"/>
      <c r="G89" s="150"/>
      <c r="H89" s="150"/>
      <c r="I89" s="150"/>
      <c r="J89" s="44">
        <f t="shared" si="6"/>
        <v>75301.67</v>
      </c>
      <c r="K89" s="181"/>
      <c r="L89" s="181"/>
      <c r="M89" s="181"/>
      <c r="N89" s="181"/>
      <c r="O89" s="181"/>
      <c r="P89" s="181"/>
      <c r="Q89" s="181"/>
    </row>
    <row r="90" spans="2:17" x14ac:dyDescent="0.25">
      <c r="B90" s="181"/>
      <c r="C90" s="35" t="s">
        <v>257</v>
      </c>
      <c r="D90" s="183">
        <f>26062.12+11024</f>
        <v>37086.119999999995</v>
      </c>
      <c r="E90" s="183">
        <v>26062.12</v>
      </c>
      <c r="F90" s="150"/>
      <c r="G90" s="150"/>
      <c r="H90" s="150"/>
      <c r="I90" s="150"/>
      <c r="J90" s="44">
        <f t="shared" si="6"/>
        <v>63148.239999999991</v>
      </c>
      <c r="K90" s="181"/>
      <c r="L90" s="181"/>
      <c r="M90" s="181"/>
      <c r="N90" s="181"/>
      <c r="O90" s="181"/>
      <c r="P90" s="181"/>
      <c r="Q90" s="181"/>
    </row>
    <row r="91" spans="2:17" x14ac:dyDescent="0.25">
      <c r="B91" s="181"/>
      <c r="C91" s="40" t="s">
        <v>258</v>
      </c>
      <c r="D91" s="50">
        <f>SUM(D84:D90)</f>
        <v>435253.27</v>
      </c>
      <c r="E91" s="50">
        <f>SUM(E84:E90)</f>
        <v>435253.27</v>
      </c>
      <c r="F91" s="50">
        <f>SUM(F84:F90)</f>
        <v>0</v>
      </c>
      <c r="G91" s="50"/>
      <c r="H91" s="50"/>
      <c r="I91" s="50"/>
      <c r="J91" s="44">
        <f t="shared" si="6"/>
        <v>870506.54</v>
      </c>
      <c r="K91" s="181"/>
      <c r="L91" s="181"/>
      <c r="M91" s="181"/>
      <c r="N91" s="181"/>
      <c r="O91" s="181"/>
      <c r="P91" s="181"/>
      <c r="Q91" s="181"/>
    </row>
    <row r="92" spans="2:17" s="39" customFormat="1" x14ac:dyDescent="0.25">
      <c r="B92" s="182"/>
      <c r="C92" s="54"/>
      <c r="D92" s="55"/>
      <c r="E92" s="55"/>
      <c r="F92" s="55"/>
      <c r="G92" s="55"/>
      <c r="H92" s="55"/>
      <c r="I92" s="55"/>
      <c r="J92" s="56"/>
      <c r="K92" s="182"/>
      <c r="L92" s="182"/>
      <c r="M92" s="182"/>
      <c r="N92" s="182"/>
      <c r="O92" s="182"/>
      <c r="P92" s="182"/>
      <c r="Q92" s="182"/>
    </row>
    <row r="93" spans="2:17" x14ac:dyDescent="0.25">
      <c r="B93" s="181"/>
      <c r="C93" s="251" t="s">
        <v>114</v>
      </c>
      <c r="D93" s="252"/>
      <c r="E93" s="252"/>
      <c r="F93" s="252"/>
      <c r="G93" s="252"/>
      <c r="H93" s="252"/>
      <c r="I93" s="252"/>
      <c r="J93" s="253"/>
      <c r="K93" s="181"/>
      <c r="L93" s="181"/>
      <c r="M93" s="181"/>
      <c r="N93" s="181"/>
      <c r="O93" s="181"/>
      <c r="P93" s="181"/>
      <c r="Q93" s="181"/>
    </row>
    <row r="94" spans="2:17" ht="21.75" customHeight="1" thickBot="1" x14ac:dyDescent="0.3">
      <c r="B94" s="181"/>
      <c r="C94" s="47" t="s">
        <v>250</v>
      </c>
      <c r="D94" s="48">
        <f>'1) Budget Table'!D96</f>
        <v>0</v>
      </c>
      <c r="E94" s="48">
        <f>'1) Budget Table'!E96</f>
        <v>0</v>
      </c>
      <c r="F94" s="48">
        <f>'1) Budget Table'!F96</f>
        <v>0</v>
      </c>
      <c r="G94" s="48"/>
      <c r="H94" s="48"/>
      <c r="I94" s="48"/>
      <c r="J94" s="49">
        <f t="shared" ref="J94:J102" si="7">SUM(D94:I94)</f>
        <v>0</v>
      </c>
      <c r="K94" s="181"/>
      <c r="L94" s="181"/>
      <c r="M94" s="181"/>
      <c r="N94" s="181"/>
      <c r="O94" s="181"/>
      <c r="P94" s="181"/>
      <c r="Q94" s="181"/>
    </row>
    <row r="95" spans="2:17" ht="15.75" customHeight="1" x14ac:dyDescent="0.25">
      <c r="B95" s="181"/>
      <c r="C95" s="45" t="s">
        <v>251</v>
      </c>
      <c r="D95" s="149"/>
      <c r="E95" s="183"/>
      <c r="F95" s="183"/>
      <c r="G95" s="183"/>
      <c r="H95" s="183"/>
      <c r="I95" s="183"/>
      <c r="J95" s="46">
        <f t="shared" si="7"/>
        <v>0</v>
      </c>
      <c r="K95" s="181"/>
      <c r="L95" s="181"/>
      <c r="M95" s="181"/>
      <c r="N95" s="181"/>
      <c r="O95" s="181"/>
      <c r="P95" s="181"/>
      <c r="Q95" s="181"/>
    </row>
    <row r="96" spans="2:17" ht="15.75" customHeight="1" x14ac:dyDescent="0.25">
      <c r="B96" s="182"/>
      <c r="C96" s="35" t="s">
        <v>252</v>
      </c>
      <c r="D96" s="150"/>
      <c r="E96" s="161"/>
      <c r="F96" s="161"/>
      <c r="G96" s="161"/>
      <c r="H96" s="161"/>
      <c r="I96" s="161"/>
      <c r="J96" s="44">
        <f t="shared" si="7"/>
        <v>0</v>
      </c>
      <c r="K96" s="181"/>
      <c r="L96" s="181"/>
      <c r="M96" s="181"/>
      <c r="N96" s="181"/>
      <c r="O96" s="181"/>
      <c r="P96" s="181"/>
      <c r="Q96" s="181"/>
    </row>
    <row r="97" spans="2:17" ht="15.75" customHeight="1" x14ac:dyDescent="0.25">
      <c r="B97" s="181"/>
      <c r="C97" s="35" t="s">
        <v>253</v>
      </c>
      <c r="D97" s="150"/>
      <c r="E97" s="150"/>
      <c r="F97" s="150"/>
      <c r="G97" s="150"/>
      <c r="H97" s="150"/>
      <c r="I97" s="150"/>
      <c r="J97" s="44">
        <f t="shared" si="7"/>
        <v>0</v>
      </c>
      <c r="K97" s="181"/>
      <c r="L97" s="181"/>
      <c r="M97" s="181"/>
      <c r="N97" s="181"/>
      <c r="O97" s="181"/>
      <c r="P97" s="181"/>
      <c r="Q97" s="181"/>
    </row>
    <row r="98" spans="2:17" x14ac:dyDescent="0.25">
      <c r="B98" s="181"/>
      <c r="C98" s="36" t="s">
        <v>254</v>
      </c>
      <c r="D98" s="150"/>
      <c r="E98" s="150"/>
      <c r="F98" s="150"/>
      <c r="G98" s="150"/>
      <c r="H98" s="150"/>
      <c r="I98" s="150"/>
      <c r="J98" s="44">
        <f t="shared" si="7"/>
        <v>0</v>
      </c>
      <c r="K98" s="181"/>
      <c r="L98" s="181"/>
      <c r="M98" s="181"/>
      <c r="N98" s="181"/>
      <c r="O98" s="181"/>
      <c r="P98" s="181"/>
      <c r="Q98" s="181"/>
    </row>
    <row r="99" spans="2:17" x14ac:dyDescent="0.25">
      <c r="B99" s="181"/>
      <c r="C99" s="35" t="s">
        <v>255</v>
      </c>
      <c r="D99" s="150"/>
      <c r="E99" s="150"/>
      <c r="F99" s="150"/>
      <c r="G99" s="150"/>
      <c r="H99" s="150"/>
      <c r="I99" s="150"/>
      <c r="J99" s="44">
        <f t="shared" si="7"/>
        <v>0</v>
      </c>
      <c r="K99" s="181"/>
      <c r="L99" s="181"/>
      <c r="M99" s="181"/>
      <c r="N99" s="181"/>
      <c r="O99" s="181"/>
      <c r="P99" s="181"/>
      <c r="Q99" s="181"/>
    </row>
    <row r="100" spans="2:17" ht="25.5" customHeight="1" x14ac:dyDescent="0.25">
      <c r="B100" s="181"/>
      <c r="C100" s="35" t="s">
        <v>256</v>
      </c>
      <c r="D100" s="150"/>
      <c r="E100" s="150"/>
      <c r="F100" s="150"/>
      <c r="G100" s="150"/>
      <c r="H100" s="150"/>
      <c r="I100" s="150"/>
      <c r="J100" s="44">
        <f t="shared" si="7"/>
        <v>0</v>
      </c>
      <c r="K100" s="181"/>
      <c r="L100" s="181"/>
      <c r="M100" s="181"/>
      <c r="N100" s="181"/>
      <c r="O100" s="181"/>
      <c r="P100" s="181"/>
      <c r="Q100" s="181"/>
    </row>
    <row r="101" spans="2:17" x14ac:dyDescent="0.25">
      <c r="B101" s="182"/>
      <c r="C101" s="35" t="s">
        <v>257</v>
      </c>
      <c r="D101" s="150"/>
      <c r="E101" s="150"/>
      <c r="F101" s="150"/>
      <c r="G101" s="150"/>
      <c r="H101" s="150"/>
      <c r="I101" s="150"/>
      <c r="J101" s="44">
        <f t="shared" si="7"/>
        <v>0</v>
      </c>
      <c r="K101" s="181"/>
      <c r="L101" s="181"/>
      <c r="M101" s="181"/>
      <c r="N101" s="181"/>
      <c r="O101" s="181"/>
      <c r="P101" s="181"/>
      <c r="Q101" s="181"/>
    </row>
    <row r="102" spans="2:17" ht="15.75" customHeight="1" x14ac:dyDescent="0.25">
      <c r="B102" s="181"/>
      <c r="C102" s="40" t="s">
        <v>258</v>
      </c>
      <c r="D102" s="50">
        <f>SUM(D95:D101)</f>
        <v>0</v>
      </c>
      <c r="E102" s="50">
        <f>SUM(E95:E101)</f>
        <v>0</v>
      </c>
      <c r="F102" s="50">
        <f>SUM(F95:F101)</f>
        <v>0</v>
      </c>
      <c r="G102" s="50"/>
      <c r="H102" s="50"/>
      <c r="I102" s="50"/>
      <c r="J102" s="44">
        <f t="shared" si="7"/>
        <v>0</v>
      </c>
      <c r="K102" s="181"/>
      <c r="L102" s="181"/>
      <c r="M102" s="181"/>
      <c r="N102" s="181"/>
      <c r="O102" s="181"/>
      <c r="P102" s="181"/>
      <c r="Q102" s="181"/>
    </row>
    <row r="103" spans="2:17" ht="25.5" customHeight="1" x14ac:dyDescent="0.25">
      <c r="B103" s="181"/>
      <c r="C103" s="181"/>
      <c r="D103" s="181"/>
      <c r="E103" s="181"/>
      <c r="F103" s="181"/>
      <c r="G103" s="181"/>
      <c r="H103" s="181"/>
      <c r="I103" s="181"/>
      <c r="J103" s="181"/>
      <c r="K103" s="181"/>
      <c r="L103" s="181"/>
      <c r="M103" s="181"/>
      <c r="N103" s="181"/>
      <c r="O103" s="181"/>
      <c r="P103" s="181"/>
      <c r="Q103" s="181"/>
    </row>
    <row r="104" spans="2:17" x14ac:dyDescent="0.25">
      <c r="B104" s="251" t="s">
        <v>264</v>
      </c>
      <c r="C104" s="252"/>
      <c r="D104" s="252"/>
      <c r="E104" s="252"/>
      <c r="F104" s="252"/>
      <c r="G104" s="252"/>
      <c r="H104" s="252"/>
      <c r="I104" s="252"/>
      <c r="J104" s="253"/>
      <c r="K104" s="181"/>
      <c r="L104" s="181"/>
      <c r="M104" s="181"/>
      <c r="N104" s="181"/>
      <c r="O104" s="181"/>
      <c r="P104" s="181"/>
      <c r="Q104" s="181"/>
    </row>
    <row r="105" spans="2:17" x14ac:dyDescent="0.25">
      <c r="B105" s="181"/>
      <c r="C105" s="251" t="s">
        <v>125</v>
      </c>
      <c r="D105" s="252"/>
      <c r="E105" s="252"/>
      <c r="F105" s="252"/>
      <c r="G105" s="252"/>
      <c r="H105" s="252"/>
      <c r="I105" s="252"/>
      <c r="J105" s="253"/>
      <c r="K105" s="181"/>
      <c r="L105" s="181"/>
      <c r="M105" s="181"/>
      <c r="N105" s="181"/>
      <c r="O105" s="181"/>
      <c r="P105" s="181"/>
      <c r="Q105" s="181"/>
    </row>
    <row r="106" spans="2:17" ht="22.5" customHeight="1" thickBot="1" x14ac:dyDescent="0.3">
      <c r="B106" s="181"/>
      <c r="C106" s="47" t="s">
        <v>250</v>
      </c>
      <c r="D106" s="48">
        <f>'1) Budget Table'!D108</f>
        <v>0</v>
      </c>
      <c r="E106" s="48">
        <f>'1) Budget Table'!E108</f>
        <v>0</v>
      </c>
      <c r="F106" s="48">
        <f>'1) Budget Table'!F108</f>
        <v>215804.32</v>
      </c>
      <c r="G106" s="48">
        <f>'1) Budget Table'!G108</f>
        <v>215805.2</v>
      </c>
      <c r="H106" s="48"/>
      <c r="I106" s="48"/>
      <c r="J106" s="49">
        <f t="shared" ref="J106:J114" si="8">SUM(D106:I106)</f>
        <v>431609.52</v>
      </c>
      <c r="K106" s="181"/>
      <c r="L106" s="181"/>
      <c r="M106" s="181"/>
      <c r="N106" s="181"/>
      <c r="O106" s="181"/>
      <c r="P106" s="181"/>
      <c r="Q106" s="181"/>
    </row>
    <row r="107" spans="2:17" x14ac:dyDescent="0.25">
      <c r="B107" s="181"/>
      <c r="C107" s="45" t="s">
        <v>251</v>
      </c>
      <c r="D107" s="149"/>
      <c r="E107" s="183"/>
      <c r="F107" s="183">
        <v>77475</v>
      </c>
      <c r="G107" s="183">
        <v>77475</v>
      </c>
      <c r="H107" s="183"/>
      <c r="I107" s="183"/>
      <c r="J107" s="46">
        <f>SUM(D107:I107)</f>
        <v>154950</v>
      </c>
      <c r="K107" s="181"/>
      <c r="L107" s="181"/>
      <c r="M107" s="181"/>
      <c r="N107" s="181"/>
      <c r="O107" s="181"/>
      <c r="P107" s="181"/>
      <c r="Q107" s="181"/>
    </row>
    <row r="108" spans="2:17" x14ac:dyDescent="0.25">
      <c r="B108" s="181"/>
      <c r="C108" s="35" t="s">
        <v>252</v>
      </c>
      <c r="D108" s="150"/>
      <c r="E108" s="161"/>
      <c r="F108" s="183">
        <v>0</v>
      </c>
      <c r="G108" s="183">
        <v>0</v>
      </c>
      <c r="H108" s="161"/>
      <c r="I108" s="161"/>
      <c r="J108" s="44">
        <f t="shared" si="8"/>
        <v>0</v>
      </c>
      <c r="K108" s="181"/>
      <c r="L108" s="181"/>
      <c r="M108" s="181"/>
      <c r="N108" s="181"/>
      <c r="O108" s="181"/>
      <c r="P108" s="181"/>
      <c r="Q108" s="181"/>
    </row>
    <row r="109" spans="2:17" ht="15.75" customHeight="1" x14ac:dyDescent="0.25">
      <c r="B109" s="181"/>
      <c r="C109" s="35" t="s">
        <v>253</v>
      </c>
      <c r="D109" s="150"/>
      <c r="E109" s="150"/>
      <c r="F109" s="183">
        <v>0</v>
      </c>
      <c r="G109" s="183">
        <v>0</v>
      </c>
      <c r="H109" s="150"/>
      <c r="I109" s="150"/>
      <c r="J109" s="44">
        <f t="shared" si="8"/>
        <v>0</v>
      </c>
      <c r="K109" s="181"/>
      <c r="L109" s="181"/>
      <c r="M109" s="181"/>
      <c r="N109" s="181"/>
      <c r="O109" s="181"/>
      <c r="P109" s="181"/>
      <c r="Q109" s="181"/>
    </row>
    <row r="110" spans="2:17" x14ac:dyDescent="0.25">
      <c r="B110" s="181"/>
      <c r="C110" s="36" t="s">
        <v>254</v>
      </c>
      <c r="D110" s="150"/>
      <c r="E110" s="150"/>
      <c r="F110" s="183">
        <v>0</v>
      </c>
      <c r="G110" s="183">
        <v>0</v>
      </c>
      <c r="H110" s="150"/>
      <c r="I110" s="150"/>
      <c r="J110" s="44">
        <f t="shared" si="8"/>
        <v>0</v>
      </c>
      <c r="K110" s="181"/>
      <c r="L110" s="181"/>
      <c r="M110" s="181"/>
      <c r="N110" s="181"/>
      <c r="O110" s="181"/>
      <c r="P110" s="181"/>
      <c r="Q110" s="181"/>
    </row>
    <row r="111" spans="2:17" x14ac:dyDescent="0.25">
      <c r="B111" s="181"/>
      <c r="C111" s="35" t="s">
        <v>255</v>
      </c>
      <c r="D111" s="150"/>
      <c r="E111" s="150"/>
      <c r="F111" s="183">
        <v>10000</v>
      </c>
      <c r="G111" s="183">
        <v>10000</v>
      </c>
      <c r="H111" s="150"/>
      <c r="I111" s="150"/>
      <c r="J111" s="44">
        <f>SUM(D111:I111)</f>
        <v>20000</v>
      </c>
      <c r="K111" s="181"/>
      <c r="L111" s="181"/>
      <c r="M111" s="181"/>
      <c r="N111" s="181"/>
      <c r="O111" s="181"/>
      <c r="P111" s="181"/>
      <c r="Q111" s="181"/>
    </row>
    <row r="112" spans="2:17" x14ac:dyDescent="0.25">
      <c r="B112" s="181"/>
      <c r="C112" s="35" t="s">
        <v>256</v>
      </c>
      <c r="D112" s="150"/>
      <c r="E112" s="150"/>
      <c r="F112" s="183">
        <v>0</v>
      </c>
      <c r="G112" s="183">
        <v>0</v>
      </c>
      <c r="H112" s="150"/>
      <c r="I112" s="150"/>
      <c r="J112" s="44">
        <f t="shared" si="8"/>
        <v>0</v>
      </c>
      <c r="K112" s="181"/>
      <c r="L112" s="181"/>
      <c r="M112" s="181"/>
      <c r="N112" s="181"/>
      <c r="O112" s="181"/>
      <c r="P112" s="181"/>
      <c r="Q112" s="181"/>
    </row>
    <row r="113" spans="3:17" x14ac:dyDescent="0.25">
      <c r="C113" s="35" t="s">
        <v>257</v>
      </c>
      <c r="D113" s="150"/>
      <c r="E113" s="150"/>
      <c r="F113" s="183">
        <f>128329.76-0.44</f>
        <v>128329.31999999999</v>
      </c>
      <c r="G113" s="183">
        <f>128329.76+0.44</f>
        <v>128330.2</v>
      </c>
      <c r="H113" s="150"/>
      <c r="I113" s="150"/>
      <c r="J113" s="44">
        <f t="shared" si="8"/>
        <v>256659.52</v>
      </c>
      <c r="K113" s="181"/>
      <c r="L113" s="181"/>
      <c r="M113" s="181"/>
      <c r="N113" s="181"/>
      <c r="O113" s="181"/>
      <c r="P113" s="181"/>
      <c r="Q113" s="181"/>
    </row>
    <row r="114" spans="3:17" x14ac:dyDescent="0.25">
      <c r="C114" s="40" t="s">
        <v>258</v>
      </c>
      <c r="D114" s="50">
        <f>SUM(D107:D113)</f>
        <v>0</v>
      </c>
      <c r="E114" s="50">
        <f>SUM(E107:E113)</f>
        <v>0</v>
      </c>
      <c r="F114" s="50">
        <f>SUM(F107:F113)</f>
        <v>215804.32</v>
      </c>
      <c r="G114" s="50">
        <f>SUM(G107:G113)</f>
        <v>215805.2</v>
      </c>
      <c r="H114" s="50"/>
      <c r="I114" s="50"/>
      <c r="J114" s="44">
        <f t="shared" si="8"/>
        <v>431609.52</v>
      </c>
      <c r="K114" s="181"/>
      <c r="L114" s="181"/>
      <c r="M114" s="181"/>
      <c r="N114" s="181"/>
      <c r="O114" s="181"/>
      <c r="P114" s="181"/>
      <c r="Q114" s="181"/>
    </row>
    <row r="115" spans="3:17" s="39" customFormat="1" x14ac:dyDescent="0.25">
      <c r="C115" s="54"/>
      <c r="D115" s="55"/>
      <c r="E115" s="55"/>
      <c r="F115" s="55"/>
      <c r="G115" s="55"/>
      <c r="H115" s="55"/>
      <c r="I115" s="55"/>
      <c r="J115" s="56"/>
      <c r="K115" s="182"/>
      <c r="L115" s="182"/>
      <c r="M115" s="182"/>
      <c r="N115" s="182"/>
      <c r="O115" s="182"/>
      <c r="P115" s="182"/>
      <c r="Q115" s="182"/>
    </row>
    <row r="116" spans="3:17" ht="15.75" customHeight="1" x14ac:dyDescent="0.25">
      <c r="C116" s="251" t="s">
        <v>265</v>
      </c>
      <c r="D116" s="252"/>
      <c r="E116" s="252"/>
      <c r="F116" s="252"/>
      <c r="G116" s="252"/>
      <c r="H116" s="252"/>
      <c r="I116" s="252"/>
      <c r="J116" s="253"/>
      <c r="K116" s="181"/>
      <c r="L116" s="181"/>
      <c r="M116" s="181"/>
      <c r="N116" s="181"/>
      <c r="O116" s="181"/>
      <c r="P116" s="181"/>
      <c r="Q116" s="181"/>
    </row>
    <row r="117" spans="3:17" ht="21.75" customHeight="1" thickBot="1" x14ac:dyDescent="0.3">
      <c r="C117" s="47" t="s">
        <v>250</v>
      </c>
      <c r="D117" s="48">
        <f>'1) Budget Table'!D118</f>
        <v>0</v>
      </c>
      <c r="E117" s="48">
        <f>'1) Budget Table'!E118</f>
        <v>0</v>
      </c>
      <c r="F117" s="48">
        <f>'1) Budget Table'!F118</f>
        <v>285312.44</v>
      </c>
      <c r="G117" s="48">
        <f>'1) Budget Table'!G118</f>
        <v>285312.44</v>
      </c>
      <c r="H117" s="48"/>
      <c r="I117" s="48"/>
      <c r="J117" s="49">
        <f>SUM(D117:I117)</f>
        <v>570624.88</v>
      </c>
      <c r="K117" s="181"/>
      <c r="L117" s="181"/>
      <c r="M117" s="181"/>
      <c r="N117" s="181"/>
      <c r="O117" s="181"/>
      <c r="P117" s="181"/>
      <c r="Q117" s="181"/>
    </row>
    <row r="118" spans="3:17" x14ac:dyDescent="0.25">
      <c r="C118" s="45" t="s">
        <v>251</v>
      </c>
      <c r="D118" s="149"/>
      <c r="E118" s="183"/>
      <c r="F118" s="183">
        <v>61980</v>
      </c>
      <c r="G118" s="183">
        <v>61980</v>
      </c>
      <c r="H118" s="183"/>
      <c r="I118" s="183"/>
      <c r="J118" s="46">
        <f>SUM(D118:I118)</f>
        <v>123960</v>
      </c>
      <c r="K118" s="181"/>
      <c r="L118" s="181"/>
      <c r="M118" s="181"/>
      <c r="N118" s="181"/>
      <c r="O118" s="181"/>
      <c r="P118" s="181"/>
      <c r="Q118" s="181"/>
    </row>
    <row r="119" spans="3:17" x14ac:dyDescent="0.25">
      <c r="C119" s="35" t="s">
        <v>252</v>
      </c>
      <c r="D119" s="150"/>
      <c r="E119" s="161"/>
      <c r="F119" s="183">
        <v>0</v>
      </c>
      <c r="G119" s="183">
        <v>0</v>
      </c>
      <c r="H119" s="161"/>
      <c r="I119" s="161"/>
      <c r="J119" s="44">
        <f t="shared" ref="J119:J125" si="9">SUM(D119:I119)</f>
        <v>0</v>
      </c>
      <c r="K119" s="181"/>
      <c r="L119" s="181"/>
      <c r="M119" s="181"/>
      <c r="N119" s="181"/>
      <c r="O119" s="181"/>
      <c r="P119" s="181"/>
      <c r="Q119" s="181"/>
    </row>
    <row r="120" spans="3:17" ht="31.5" x14ac:dyDescent="0.25">
      <c r="C120" s="35" t="s">
        <v>253</v>
      </c>
      <c r="D120" s="150"/>
      <c r="E120" s="150"/>
      <c r="F120" s="183">
        <v>35000</v>
      </c>
      <c r="G120" s="183">
        <v>35000</v>
      </c>
      <c r="H120" s="150"/>
      <c r="I120" s="150"/>
      <c r="J120" s="44">
        <f t="shared" si="9"/>
        <v>70000</v>
      </c>
      <c r="K120" s="181"/>
      <c r="L120" s="181"/>
      <c r="M120" s="181"/>
      <c r="N120" s="181"/>
      <c r="O120" s="181"/>
      <c r="P120" s="181"/>
      <c r="Q120" s="181"/>
    </row>
    <row r="121" spans="3:17" x14ac:dyDescent="0.25">
      <c r="C121" s="36" t="s">
        <v>254</v>
      </c>
      <c r="D121" s="150"/>
      <c r="E121" s="150"/>
      <c r="F121" s="183">
        <v>150000</v>
      </c>
      <c r="G121" s="183">
        <v>150000</v>
      </c>
      <c r="H121" s="150"/>
      <c r="I121" s="150"/>
      <c r="J121" s="44">
        <f t="shared" si="9"/>
        <v>300000</v>
      </c>
      <c r="K121" s="181"/>
      <c r="L121" s="181"/>
      <c r="M121" s="181"/>
      <c r="N121" s="181"/>
      <c r="O121" s="181"/>
      <c r="P121" s="181"/>
      <c r="Q121" s="181"/>
    </row>
    <row r="122" spans="3:17" x14ac:dyDescent="0.25">
      <c r="C122" s="35" t="s">
        <v>255</v>
      </c>
      <c r="D122" s="150"/>
      <c r="E122" s="150"/>
      <c r="F122" s="183">
        <v>0</v>
      </c>
      <c r="G122" s="183">
        <v>0</v>
      </c>
      <c r="H122" s="150"/>
      <c r="I122" s="150"/>
      <c r="J122" s="44">
        <f t="shared" si="9"/>
        <v>0</v>
      </c>
      <c r="K122" s="181"/>
      <c r="L122" s="181"/>
      <c r="M122" s="181"/>
      <c r="N122" s="181"/>
      <c r="O122" s="181"/>
      <c r="P122" s="181"/>
      <c r="Q122" s="181"/>
    </row>
    <row r="123" spans="3:17" x14ac:dyDescent="0.25">
      <c r="C123" s="35" t="s">
        <v>256</v>
      </c>
      <c r="D123" s="150"/>
      <c r="E123" s="150"/>
      <c r="F123" s="183">
        <v>0</v>
      </c>
      <c r="G123" s="183">
        <v>0</v>
      </c>
      <c r="H123" s="150"/>
      <c r="I123" s="150"/>
      <c r="J123" s="44">
        <f t="shared" si="9"/>
        <v>0</v>
      </c>
      <c r="K123" s="181"/>
      <c r="L123" s="181"/>
      <c r="M123" s="181"/>
      <c r="N123" s="181"/>
      <c r="O123" s="181"/>
      <c r="P123" s="181"/>
      <c r="Q123" s="181"/>
    </row>
    <row r="124" spans="3:17" x14ac:dyDescent="0.25">
      <c r="C124" s="35" t="s">
        <v>257</v>
      </c>
      <c r="D124" s="150"/>
      <c r="E124" s="150"/>
      <c r="F124" s="183">
        <v>38332.44</v>
      </c>
      <c r="G124" s="183">
        <v>38332.44</v>
      </c>
      <c r="H124" s="150"/>
      <c r="I124" s="150"/>
      <c r="J124" s="44">
        <f t="shared" si="9"/>
        <v>76664.88</v>
      </c>
      <c r="K124" s="181"/>
      <c r="L124" s="181"/>
      <c r="M124" s="181"/>
      <c r="N124" s="181"/>
      <c r="O124" s="181"/>
      <c r="P124" s="181"/>
      <c r="Q124" s="181"/>
    </row>
    <row r="125" spans="3:17" x14ac:dyDescent="0.25">
      <c r="C125" s="40" t="s">
        <v>258</v>
      </c>
      <c r="D125" s="50">
        <f>SUM(D118:D124)</f>
        <v>0</v>
      </c>
      <c r="E125" s="50">
        <f>SUM(E118:E124)</f>
        <v>0</v>
      </c>
      <c r="F125" s="50">
        <f>SUM(F118:F124)</f>
        <v>285312.44</v>
      </c>
      <c r="G125" s="50">
        <f>SUM(G118:G124)</f>
        <v>285312.44</v>
      </c>
      <c r="H125" s="50"/>
      <c r="I125" s="50"/>
      <c r="J125" s="44">
        <f t="shared" si="9"/>
        <v>570624.88</v>
      </c>
      <c r="K125" s="181"/>
      <c r="L125" s="181"/>
      <c r="M125" s="181"/>
      <c r="N125" s="181"/>
      <c r="O125" s="181"/>
      <c r="P125" s="181"/>
      <c r="Q125" s="181"/>
    </row>
    <row r="126" spans="3:17" s="39" customFormat="1" x14ac:dyDescent="0.25">
      <c r="C126" s="54"/>
      <c r="D126" s="55"/>
      <c r="E126" s="55"/>
      <c r="F126" s="55"/>
      <c r="G126" s="55"/>
      <c r="H126" s="55"/>
      <c r="I126" s="55"/>
      <c r="J126" s="56"/>
      <c r="K126" s="182"/>
      <c r="L126" s="182"/>
      <c r="M126" s="182"/>
      <c r="N126" s="182"/>
      <c r="O126" s="182"/>
      <c r="P126" s="182"/>
      <c r="Q126" s="182"/>
    </row>
    <row r="127" spans="3:17" x14ac:dyDescent="0.25">
      <c r="C127" s="251" t="s">
        <v>154</v>
      </c>
      <c r="D127" s="252"/>
      <c r="E127" s="252"/>
      <c r="F127" s="252"/>
      <c r="G127" s="252"/>
      <c r="H127" s="252"/>
      <c r="I127" s="252"/>
      <c r="J127" s="253"/>
      <c r="K127" s="181"/>
      <c r="L127" s="181"/>
      <c r="M127" s="181"/>
      <c r="N127" s="181"/>
      <c r="O127" s="181"/>
      <c r="P127" s="181"/>
      <c r="Q127" s="181"/>
    </row>
    <row r="128" spans="3:17" ht="21" customHeight="1" thickBot="1" x14ac:dyDescent="0.3">
      <c r="C128" s="47" t="s">
        <v>250</v>
      </c>
      <c r="D128" s="48">
        <f>'1) Budget Table'!D128</f>
        <v>0</v>
      </c>
      <c r="E128" s="48">
        <f>'1) Budget Table'!E128</f>
        <v>0</v>
      </c>
      <c r="F128" s="48">
        <f>'1) Budget Table'!F128</f>
        <v>151482.32</v>
      </c>
      <c r="G128" s="48">
        <f>'1) Budget Table'!G128</f>
        <v>151482.32</v>
      </c>
      <c r="H128" s="48"/>
      <c r="I128" s="48"/>
      <c r="J128" s="49">
        <f t="shared" ref="J128:J136" si="10">SUM(D128:I128)</f>
        <v>302964.64</v>
      </c>
      <c r="K128" s="181"/>
      <c r="L128" s="181"/>
      <c r="M128" s="181"/>
      <c r="N128" s="181"/>
      <c r="O128" s="181"/>
      <c r="P128" s="181"/>
      <c r="Q128" s="181"/>
    </row>
    <row r="129" spans="3:17" x14ac:dyDescent="0.25">
      <c r="C129" s="45" t="s">
        <v>251</v>
      </c>
      <c r="D129" s="149"/>
      <c r="E129" s="183"/>
      <c r="F129" s="183">
        <v>46485</v>
      </c>
      <c r="G129" s="183">
        <v>46485</v>
      </c>
      <c r="H129" s="183"/>
      <c r="I129" s="183"/>
      <c r="J129" s="46">
        <f>SUM(D129:I129)</f>
        <v>92970</v>
      </c>
      <c r="K129" s="181"/>
      <c r="L129" s="181"/>
      <c r="M129" s="181"/>
      <c r="N129" s="181"/>
      <c r="O129" s="181"/>
      <c r="P129" s="181"/>
      <c r="Q129" s="181"/>
    </row>
    <row r="130" spans="3:17" x14ac:dyDescent="0.25">
      <c r="C130" s="35" t="s">
        <v>252</v>
      </c>
      <c r="D130" s="150"/>
      <c r="E130" s="161"/>
      <c r="F130" s="183">
        <v>0</v>
      </c>
      <c r="G130" s="183">
        <v>0</v>
      </c>
      <c r="H130" s="161"/>
      <c r="I130" s="161"/>
      <c r="J130" s="44">
        <f t="shared" si="10"/>
        <v>0</v>
      </c>
      <c r="K130" s="181"/>
      <c r="L130" s="181"/>
      <c r="M130" s="181"/>
      <c r="N130" s="181"/>
      <c r="O130" s="181"/>
      <c r="P130" s="181"/>
      <c r="Q130" s="181"/>
    </row>
    <row r="131" spans="3:17" ht="31.5" x14ac:dyDescent="0.25">
      <c r="C131" s="35" t="s">
        <v>253</v>
      </c>
      <c r="D131" s="150"/>
      <c r="E131" s="150"/>
      <c r="F131" s="183">
        <v>0</v>
      </c>
      <c r="G131" s="183">
        <v>0</v>
      </c>
      <c r="H131" s="150"/>
      <c r="I131" s="150"/>
      <c r="J131" s="44">
        <f t="shared" si="10"/>
        <v>0</v>
      </c>
      <c r="K131" s="181"/>
      <c r="L131" s="181"/>
      <c r="M131" s="181"/>
      <c r="N131" s="181"/>
      <c r="O131" s="181"/>
      <c r="P131" s="181"/>
      <c r="Q131" s="181"/>
    </row>
    <row r="132" spans="3:17" x14ac:dyDescent="0.25">
      <c r="C132" s="36" t="s">
        <v>254</v>
      </c>
      <c r="D132" s="150"/>
      <c r="E132" s="150"/>
      <c r="F132" s="183">
        <v>0</v>
      </c>
      <c r="G132" s="183">
        <v>0</v>
      </c>
      <c r="H132" s="150"/>
      <c r="I132" s="150"/>
      <c r="J132" s="44">
        <f t="shared" si="10"/>
        <v>0</v>
      </c>
      <c r="K132" s="181"/>
      <c r="L132" s="181"/>
      <c r="M132" s="181"/>
      <c r="N132" s="181"/>
      <c r="O132" s="181"/>
      <c r="P132" s="181"/>
      <c r="Q132" s="181"/>
    </row>
    <row r="133" spans="3:17" x14ac:dyDescent="0.25">
      <c r="C133" s="35" t="s">
        <v>255</v>
      </c>
      <c r="D133" s="150"/>
      <c r="E133" s="150"/>
      <c r="F133" s="183">
        <v>0</v>
      </c>
      <c r="G133" s="183">
        <v>0</v>
      </c>
      <c r="H133" s="150"/>
      <c r="I133" s="150"/>
      <c r="J133" s="44">
        <f t="shared" si="10"/>
        <v>0</v>
      </c>
      <c r="K133" s="181"/>
      <c r="L133" s="181"/>
      <c r="M133" s="181"/>
      <c r="N133" s="181"/>
      <c r="O133" s="181"/>
      <c r="P133" s="181"/>
      <c r="Q133" s="181"/>
    </row>
    <row r="134" spans="3:17" x14ac:dyDescent="0.25">
      <c r="C134" s="35" t="s">
        <v>256</v>
      </c>
      <c r="D134" s="150"/>
      <c r="E134" s="150"/>
      <c r="F134" s="183">
        <v>0</v>
      </c>
      <c r="G134" s="183">
        <v>0</v>
      </c>
      <c r="H134" s="150"/>
      <c r="I134" s="150"/>
      <c r="J134" s="44">
        <f t="shared" si="10"/>
        <v>0</v>
      </c>
      <c r="K134" s="181"/>
      <c r="L134" s="181"/>
      <c r="M134" s="181"/>
      <c r="N134" s="181"/>
      <c r="O134" s="181"/>
      <c r="P134" s="181"/>
      <c r="Q134" s="181"/>
    </row>
    <row r="135" spans="3:17" x14ac:dyDescent="0.25">
      <c r="C135" s="35" t="s">
        <v>257</v>
      </c>
      <c r="D135" s="150"/>
      <c r="E135" s="150"/>
      <c r="F135" s="183">
        <v>104997.32</v>
      </c>
      <c r="G135" s="183">
        <v>104997.32</v>
      </c>
      <c r="H135" s="150"/>
      <c r="I135" s="150"/>
      <c r="J135" s="44">
        <f t="shared" si="10"/>
        <v>209994.64</v>
      </c>
      <c r="K135" s="181"/>
      <c r="L135" s="181"/>
      <c r="M135" s="181"/>
      <c r="N135" s="181"/>
      <c r="O135" s="181"/>
      <c r="P135" s="181"/>
      <c r="Q135" s="181"/>
    </row>
    <row r="136" spans="3:17" x14ac:dyDescent="0.25">
      <c r="C136" s="40" t="s">
        <v>258</v>
      </c>
      <c r="D136" s="50">
        <f>SUM(D129:D135)</f>
        <v>0</v>
      </c>
      <c r="E136" s="50">
        <f>SUM(E129:E135)</f>
        <v>0</v>
      </c>
      <c r="F136" s="50">
        <f>SUM(F129:F135)</f>
        <v>151482.32</v>
      </c>
      <c r="G136" s="50">
        <f>SUM(G129:G135)</f>
        <v>151482.32</v>
      </c>
      <c r="H136" s="50"/>
      <c r="I136" s="50"/>
      <c r="J136" s="44">
        <f t="shared" si="10"/>
        <v>302964.64</v>
      </c>
      <c r="K136" s="181"/>
      <c r="L136" s="181"/>
      <c r="M136" s="181"/>
      <c r="N136" s="181"/>
      <c r="O136" s="181"/>
      <c r="P136" s="181"/>
      <c r="Q136" s="181"/>
    </row>
    <row r="137" spans="3:17" s="39" customFormat="1" x14ac:dyDescent="0.25">
      <c r="C137" s="54"/>
      <c r="D137" s="55"/>
      <c r="E137" s="55"/>
      <c r="F137" s="55"/>
      <c r="G137" s="55"/>
      <c r="H137" s="55"/>
      <c r="I137" s="55"/>
      <c r="J137" s="56"/>
      <c r="K137" s="182"/>
      <c r="L137" s="182"/>
      <c r="M137" s="182"/>
      <c r="N137" s="182"/>
      <c r="O137" s="182"/>
      <c r="P137" s="182"/>
      <c r="Q137" s="182"/>
    </row>
    <row r="138" spans="3:17" x14ac:dyDescent="0.25">
      <c r="C138" s="251" t="s">
        <v>167</v>
      </c>
      <c r="D138" s="252"/>
      <c r="E138" s="252"/>
      <c r="F138" s="252"/>
      <c r="G138" s="252"/>
      <c r="H138" s="252"/>
      <c r="I138" s="252"/>
      <c r="J138" s="253"/>
      <c r="K138" s="181"/>
      <c r="L138" s="181"/>
      <c r="M138" s="181"/>
      <c r="N138" s="181"/>
      <c r="O138" s="181"/>
      <c r="P138" s="181"/>
      <c r="Q138" s="181"/>
    </row>
    <row r="139" spans="3:17" ht="24" customHeight="1" thickBot="1" x14ac:dyDescent="0.3">
      <c r="C139" s="47" t="s">
        <v>250</v>
      </c>
      <c r="D139" s="48">
        <f>'1) Budget Table'!D138</f>
        <v>0</v>
      </c>
      <c r="E139" s="48">
        <f>'1) Budget Table'!E138</f>
        <v>0</v>
      </c>
      <c r="F139" s="48">
        <f>'1) Budget Table'!F138</f>
        <v>0</v>
      </c>
      <c r="G139" s="48"/>
      <c r="H139" s="48"/>
      <c r="I139" s="48"/>
      <c r="J139" s="49">
        <f t="shared" ref="J139:J147" si="11">SUM(D139:I139)</f>
        <v>0</v>
      </c>
      <c r="K139" s="181"/>
      <c r="L139" s="181"/>
      <c r="M139" s="181"/>
      <c r="N139" s="181"/>
      <c r="O139" s="181"/>
      <c r="P139" s="181"/>
      <c r="Q139" s="181"/>
    </row>
    <row r="140" spans="3:17" ht="15.75" customHeight="1" x14ac:dyDescent="0.25">
      <c r="C140" s="45" t="s">
        <v>251</v>
      </c>
      <c r="D140" s="149"/>
      <c r="E140" s="183"/>
      <c r="F140" s="183"/>
      <c r="G140" s="183"/>
      <c r="H140" s="183"/>
      <c r="I140" s="183"/>
      <c r="J140" s="46">
        <f t="shared" si="11"/>
        <v>0</v>
      </c>
      <c r="K140" s="181"/>
      <c r="L140" s="181"/>
      <c r="M140" s="181"/>
      <c r="N140" s="181"/>
      <c r="O140" s="181"/>
      <c r="P140" s="181"/>
      <c r="Q140" s="181"/>
    </row>
    <row r="141" spans="3:17" x14ac:dyDescent="0.25">
      <c r="C141" s="35" t="s">
        <v>252</v>
      </c>
      <c r="D141" s="150"/>
      <c r="E141" s="161"/>
      <c r="F141" s="161"/>
      <c r="G141" s="161"/>
      <c r="H141" s="161"/>
      <c r="I141" s="161"/>
      <c r="J141" s="44">
        <f t="shared" si="11"/>
        <v>0</v>
      </c>
      <c r="K141" s="181"/>
      <c r="L141" s="181"/>
      <c r="M141" s="181"/>
      <c r="N141" s="181"/>
      <c r="O141" s="181"/>
      <c r="P141" s="181"/>
      <c r="Q141" s="181"/>
    </row>
    <row r="142" spans="3:17" ht="15.75" customHeight="1" x14ac:dyDescent="0.25">
      <c r="C142" s="35" t="s">
        <v>253</v>
      </c>
      <c r="D142" s="150"/>
      <c r="E142" s="150"/>
      <c r="F142" s="150"/>
      <c r="G142" s="150"/>
      <c r="H142" s="150"/>
      <c r="I142" s="150"/>
      <c r="J142" s="44">
        <f t="shared" si="11"/>
        <v>0</v>
      </c>
      <c r="K142" s="181"/>
      <c r="L142" s="181"/>
      <c r="M142" s="181"/>
      <c r="N142" s="181"/>
      <c r="O142" s="181"/>
      <c r="P142" s="181"/>
      <c r="Q142" s="181"/>
    </row>
    <row r="143" spans="3:17" x14ac:dyDescent="0.25">
      <c r="C143" s="36" t="s">
        <v>254</v>
      </c>
      <c r="D143" s="150"/>
      <c r="E143" s="150"/>
      <c r="F143" s="150"/>
      <c r="G143" s="150"/>
      <c r="H143" s="150"/>
      <c r="I143" s="150"/>
      <c r="J143" s="44">
        <f t="shared" si="11"/>
        <v>0</v>
      </c>
      <c r="K143" s="181"/>
      <c r="L143" s="181"/>
      <c r="M143" s="181"/>
      <c r="N143" s="181"/>
      <c r="O143" s="181"/>
      <c r="P143" s="181"/>
      <c r="Q143" s="181"/>
    </row>
    <row r="144" spans="3:17" x14ac:dyDescent="0.25">
      <c r="C144" s="35" t="s">
        <v>255</v>
      </c>
      <c r="D144" s="150"/>
      <c r="E144" s="150"/>
      <c r="F144" s="150"/>
      <c r="G144" s="150"/>
      <c r="H144" s="150"/>
      <c r="I144" s="150"/>
      <c r="J144" s="44">
        <f t="shared" si="11"/>
        <v>0</v>
      </c>
      <c r="K144" s="181"/>
      <c r="L144" s="181"/>
      <c r="M144" s="181"/>
      <c r="N144" s="181"/>
      <c r="O144" s="181"/>
      <c r="P144" s="181"/>
      <c r="Q144" s="181"/>
    </row>
    <row r="145" spans="2:10" ht="15.75" customHeight="1" x14ac:dyDescent="0.25">
      <c r="B145" s="181"/>
      <c r="C145" s="35" t="s">
        <v>256</v>
      </c>
      <c r="D145" s="150"/>
      <c r="E145" s="150"/>
      <c r="F145" s="150"/>
      <c r="G145" s="150"/>
      <c r="H145" s="150"/>
      <c r="I145" s="150"/>
      <c r="J145" s="44">
        <f t="shared" si="11"/>
        <v>0</v>
      </c>
    </row>
    <row r="146" spans="2:10" x14ac:dyDescent="0.25">
      <c r="B146" s="181"/>
      <c r="C146" s="35" t="s">
        <v>257</v>
      </c>
      <c r="D146" s="150"/>
      <c r="E146" s="150"/>
      <c r="F146" s="150"/>
      <c r="G146" s="150"/>
      <c r="H146" s="150"/>
      <c r="I146" s="150"/>
      <c r="J146" s="44">
        <f t="shared" si="11"/>
        <v>0</v>
      </c>
    </row>
    <row r="147" spans="2:10" x14ac:dyDescent="0.25">
      <c r="B147" s="181"/>
      <c r="C147" s="40" t="s">
        <v>258</v>
      </c>
      <c r="D147" s="50">
        <f>SUM(D140:D146)</f>
        <v>0</v>
      </c>
      <c r="E147" s="50">
        <f>SUM(E140:E146)</f>
        <v>0</v>
      </c>
      <c r="F147" s="50">
        <f>SUM(F140:F146)</f>
        <v>0</v>
      </c>
      <c r="G147" s="50"/>
      <c r="H147" s="50"/>
      <c r="I147" s="50"/>
      <c r="J147" s="44">
        <f t="shared" si="11"/>
        <v>0</v>
      </c>
    </row>
    <row r="148" spans="2:10" x14ac:dyDescent="0.25">
      <c r="B148" s="181"/>
      <c r="C148" s="181"/>
      <c r="D148" s="182"/>
      <c r="E148" s="182"/>
      <c r="F148" s="182"/>
      <c r="G148" s="182"/>
      <c r="H148" s="182"/>
      <c r="I148" s="182"/>
      <c r="J148" s="181"/>
    </row>
    <row r="149" spans="2:10" x14ac:dyDescent="0.25">
      <c r="B149" s="251" t="s">
        <v>266</v>
      </c>
      <c r="C149" s="252"/>
      <c r="D149" s="252"/>
      <c r="E149" s="252"/>
      <c r="F149" s="252"/>
      <c r="G149" s="252"/>
      <c r="H149" s="252"/>
      <c r="I149" s="252"/>
      <c r="J149" s="253"/>
    </row>
    <row r="150" spans="2:10" x14ac:dyDescent="0.25">
      <c r="B150" s="181"/>
      <c r="C150" s="251" t="s">
        <v>177</v>
      </c>
      <c r="D150" s="252"/>
      <c r="E150" s="252"/>
      <c r="F150" s="252"/>
      <c r="G150" s="252"/>
      <c r="H150" s="252"/>
      <c r="I150" s="252"/>
      <c r="J150" s="253"/>
    </row>
    <row r="151" spans="2:10" ht="24" customHeight="1" thickBot="1" x14ac:dyDescent="0.3">
      <c r="B151" s="181"/>
      <c r="C151" s="47" t="s">
        <v>250</v>
      </c>
      <c r="D151" s="48">
        <f>'1) Budget Table'!D150</f>
        <v>0</v>
      </c>
      <c r="E151" s="48">
        <f>'1) Budget Table'!E150</f>
        <v>0</v>
      </c>
      <c r="F151" s="48">
        <f>'1) Budget Table'!F150</f>
        <v>0</v>
      </c>
      <c r="G151" s="48"/>
      <c r="H151" s="48"/>
      <c r="I151" s="48"/>
      <c r="J151" s="49">
        <f t="shared" ref="J151:J159" si="12">SUM(D151:I151)</f>
        <v>0</v>
      </c>
    </row>
    <row r="152" spans="2:10" ht="24.75" customHeight="1" x14ac:dyDescent="0.25">
      <c r="B152" s="181"/>
      <c r="C152" s="45" t="s">
        <v>251</v>
      </c>
      <c r="D152" s="149"/>
      <c r="E152" s="183"/>
      <c r="F152" s="183"/>
      <c r="G152" s="183"/>
      <c r="H152" s="183"/>
      <c r="I152" s="183"/>
      <c r="J152" s="46">
        <f t="shared" si="12"/>
        <v>0</v>
      </c>
    </row>
    <row r="153" spans="2:10" ht="15.75" customHeight="1" x14ac:dyDescent="0.25">
      <c r="B153" s="181"/>
      <c r="C153" s="35" t="s">
        <v>252</v>
      </c>
      <c r="D153" s="150"/>
      <c r="E153" s="161"/>
      <c r="F153" s="161"/>
      <c r="G153" s="161"/>
      <c r="H153" s="161"/>
      <c r="I153" s="161"/>
      <c r="J153" s="44">
        <f t="shared" si="12"/>
        <v>0</v>
      </c>
    </row>
    <row r="154" spans="2:10" ht="15.75" customHeight="1" x14ac:dyDescent="0.25">
      <c r="B154" s="181"/>
      <c r="C154" s="35" t="s">
        <v>253</v>
      </c>
      <c r="D154" s="150"/>
      <c r="E154" s="150"/>
      <c r="F154" s="150"/>
      <c r="G154" s="150"/>
      <c r="H154" s="150"/>
      <c r="I154" s="150"/>
      <c r="J154" s="44">
        <f t="shared" si="12"/>
        <v>0</v>
      </c>
    </row>
    <row r="155" spans="2:10" ht="15.75" customHeight="1" x14ac:dyDescent="0.25">
      <c r="B155" s="181"/>
      <c r="C155" s="36" t="s">
        <v>254</v>
      </c>
      <c r="D155" s="150"/>
      <c r="E155" s="150"/>
      <c r="F155" s="150"/>
      <c r="G155" s="150"/>
      <c r="H155" s="150"/>
      <c r="I155" s="150"/>
      <c r="J155" s="44">
        <f t="shared" si="12"/>
        <v>0</v>
      </c>
    </row>
    <row r="156" spans="2:10" ht="15.75" customHeight="1" x14ac:dyDescent="0.25">
      <c r="B156" s="181"/>
      <c r="C156" s="35" t="s">
        <v>255</v>
      </c>
      <c r="D156" s="150"/>
      <c r="E156" s="150"/>
      <c r="F156" s="150"/>
      <c r="G156" s="150"/>
      <c r="H156" s="150"/>
      <c r="I156" s="150"/>
      <c r="J156" s="44">
        <f t="shared" si="12"/>
        <v>0</v>
      </c>
    </row>
    <row r="157" spans="2:10" ht="15.75" customHeight="1" x14ac:dyDescent="0.25">
      <c r="B157" s="181"/>
      <c r="C157" s="35" t="s">
        <v>256</v>
      </c>
      <c r="D157" s="150"/>
      <c r="E157" s="150"/>
      <c r="F157" s="150"/>
      <c r="G157" s="150"/>
      <c r="H157" s="150"/>
      <c r="I157" s="150"/>
      <c r="J157" s="44">
        <f t="shared" si="12"/>
        <v>0</v>
      </c>
    </row>
    <row r="158" spans="2:10" ht="15.75" customHeight="1" x14ac:dyDescent="0.25">
      <c r="B158" s="181"/>
      <c r="C158" s="35" t="s">
        <v>257</v>
      </c>
      <c r="D158" s="150"/>
      <c r="E158" s="150"/>
      <c r="F158" s="150"/>
      <c r="G158" s="150"/>
      <c r="H158" s="150"/>
      <c r="I158" s="150"/>
      <c r="J158" s="44">
        <f t="shared" si="12"/>
        <v>0</v>
      </c>
    </row>
    <row r="159" spans="2:10" ht="15.75" customHeight="1" x14ac:dyDescent="0.25">
      <c r="B159" s="181"/>
      <c r="C159" s="40" t="s">
        <v>258</v>
      </c>
      <c r="D159" s="50">
        <f>SUM(D152:D158)</f>
        <v>0</v>
      </c>
      <c r="E159" s="50">
        <f>SUM(E152:E158)</f>
        <v>0</v>
      </c>
      <c r="F159" s="50">
        <f>SUM(F152:F158)</f>
        <v>0</v>
      </c>
      <c r="G159" s="50"/>
      <c r="H159" s="50"/>
      <c r="I159" s="50"/>
      <c r="J159" s="44">
        <f t="shared" si="12"/>
        <v>0</v>
      </c>
    </row>
    <row r="160" spans="2:10" s="39" customFormat="1" ht="15.75" customHeight="1" x14ac:dyDescent="0.25">
      <c r="B160" s="182"/>
      <c r="C160" s="54"/>
      <c r="D160" s="55"/>
      <c r="E160" s="55"/>
      <c r="F160" s="55"/>
      <c r="G160" s="55"/>
      <c r="H160" s="55"/>
      <c r="I160" s="55"/>
      <c r="J160" s="56"/>
    </row>
    <row r="161" spans="3:10" ht="15.75" customHeight="1" x14ac:dyDescent="0.25">
      <c r="C161" s="251" t="s">
        <v>186</v>
      </c>
      <c r="D161" s="252"/>
      <c r="E161" s="252"/>
      <c r="F161" s="252"/>
      <c r="G161" s="252"/>
      <c r="H161" s="252"/>
      <c r="I161" s="252"/>
      <c r="J161" s="253"/>
    </row>
    <row r="162" spans="3:10" ht="21" customHeight="1" thickBot="1" x14ac:dyDescent="0.3">
      <c r="C162" s="47" t="s">
        <v>250</v>
      </c>
      <c r="D162" s="48">
        <f>'1) Budget Table'!D160</f>
        <v>0</v>
      </c>
      <c r="E162" s="48">
        <f>'1) Budget Table'!E160</f>
        <v>0</v>
      </c>
      <c r="F162" s="48">
        <f>'1) Budget Table'!F160</f>
        <v>0</v>
      </c>
      <c r="G162" s="48"/>
      <c r="H162" s="48"/>
      <c r="I162" s="48"/>
      <c r="J162" s="49">
        <f t="shared" ref="J162:J170" si="13">SUM(D162:I162)</f>
        <v>0</v>
      </c>
    </row>
    <row r="163" spans="3:10" ht="15.75" customHeight="1" x14ac:dyDescent="0.25">
      <c r="C163" s="45" t="s">
        <v>251</v>
      </c>
      <c r="D163" s="149"/>
      <c r="E163" s="183"/>
      <c r="F163" s="183"/>
      <c r="G163" s="183"/>
      <c r="H163" s="183"/>
      <c r="I163" s="183"/>
      <c r="J163" s="46">
        <f t="shared" si="13"/>
        <v>0</v>
      </c>
    </row>
    <row r="164" spans="3:10" ht="15.75" customHeight="1" x14ac:dyDescent="0.25">
      <c r="C164" s="35" t="s">
        <v>252</v>
      </c>
      <c r="D164" s="150"/>
      <c r="E164" s="161"/>
      <c r="F164" s="161"/>
      <c r="G164" s="161"/>
      <c r="H164" s="161"/>
      <c r="I164" s="161"/>
      <c r="J164" s="44">
        <f t="shared" si="13"/>
        <v>0</v>
      </c>
    </row>
    <row r="165" spans="3:10" ht="15.75" customHeight="1" x14ac:dyDescent="0.25">
      <c r="C165" s="35" t="s">
        <v>253</v>
      </c>
      <c r="D165" s="150"/>
      <c r="E165" s="150"/>
      <c r="F165" s="150"/>
      <c r="G165" s="150"/>
      <c r="H165" s="150"/>
      <c r="I165" s="150"/>
      <c r="J165" s="44">
        <f t="shared" si="13"/>
        <v>0</v>
      </c>
    </row>
    <row r="166" spans="3:10" ht="15.75" customHeight="1" x14ac:dyDescent="0.25">
      <c r="C166" s="36" t="s">
        <v>254</v>
      </c>
      <c r="D166" s="150"/>
      <c r="E166" s="150"/>
      <c r="F166" s="150"/>
      <c r="G166" s="150"/>
      <c r="H166" s="150"/>
      <c r="I166" s="150"/>
      <c r="J166" s="44">
        <f t="shared" si="13"/>
        <v>0</v>
      </c>
    </row>
    <row r="167" spans="3:10" ht="15.75" customHeight="1" x14ac:dyDescent="0.25">
      <c r="C167" s="35" t="s">
        <v>255</v>
      </c>
      <c r="D167" s="150"/>
      <c r="E167" s="150"/>
      <c r="F167" s="150"/>
      <c r="G167" s="150"/>
      <c r="H167" s="150"/>
      <c r="I167" s="150"/>
      <c r="J167" s="44">
        <f t="shared" si="13"/>
        <v>0</v>
      </c>
    </row>
    <row r="168" spans="3:10" ht="15.75" customHeight="1" x14ac:dyDescent="0.25">
      <c r="C168" s="35" t="s">
        <v>256</v>
      </c>
      <c r="D168" s="150"/>
      <c r="E168" s="150"/>
      <c r="F168" s="150"/>
      <c r="G168" s="150"/>
      <c r="H168" s="150"/>
      <c r="I168" s="150"/>
      <c r="J168" s="44">
        <f t="shared" si="13"/>
        <v>0</v>
      </c>
    </row>
    <row r="169" spans="3:10" ht="15.75" customHeight="1" x14ac:dyDescent="0.25">
      <c r="C169" s="35" t="s">
        <v>257</v>
      </c>
      <c r="D169" s="150"/>
      <c r="E169" s="150"/>
      <c r="F169" s="150"/>
      <c r="G169" s="150"/>
      <c r="H169" s="150"/>
      <c r="I169" s="150"/>
      <c r="J169" s="44">
        <f t="shared" si="13"/>
        <v>0</v>
      </c>
    </row>
    <row r="170" spans="3:10" ht="15.75" customHeight="1" x14ac:dyDescent="0.25">
      <c r="C170" s="40" t="s">
        <v>258</v>
      </c>
      <c r="D170" s="50">
        <f>SUM(D163:D169)</f>
        <v>0</v>
      </c>
      <c r="E170" s="50">
        <f>SUM(E163:E169)</f>
        <v>0</v>
      </c>
      <c r="F170" s="50">
        <f>SUM(F163:F169)</f>
        <v>0</v>
      </c>
      <c r="G170" s="50"/>
      <c r="H170" s="50"/>
      <c r="I170" s="50"/>
      <c r="J170" s="44">
        <f t="shared" si="13"/>
        <v>0</v>
      </c>
    </row>
    <row r="171" spans="3:10" s="39" customFormat="1" ht="15.75" customHeight="1" x14ac:dyDescent="0.25">
      <c r="C171" s="54"/>
      <c r="D171" s="55"/>
      <c r="E171" s="55"/>
      <c r="F171" s="55"/>
      <c r="G171" s="55"/>
      <c r="H171" s="55"/>
      <c r="I171" s="55"/>
      <c r="J171" s="56"/>
    </row>
    <row r="172" spans="3:10" ht="15.75" customHeight="1" x14ac:dyDescent="0.25">
      <c r="C172" s="251" t="s">
        <v>195</v>
      </c>
      <c r="D172" s="252"/>
      <c r="E172" s="252"/>
      <c r="F172" s="252"/>
      <c r="G172" s="252"/>
      <c r="H172" s="252"/>
      <c r="I172" s="252"/>
      <c r="J172" s="253"/>
    </row>
    <row r="173" spans="3:10" ht="19.5" customHeight="1" thickBot="1" x14ac:dyDescent="0.3">
      <c r="C173" s="47" t="s">
        <v>250</v>
      </c>
      <c r="D173" s="48">
        <f>'1) Budget Table'!D170</f>
        <v>0</v>
      </c>
      <c r="E173" s="48">
        <f>'1) Budget Table'!E170</f>
        <v>0</v>
      </c>
      <c r="F173" s="48">
        <f>'1) Budget Table'!F170</f>
        <v>0</v>
      </c>
      <c r="G173" s="48"/>
      <c r="H173" s="48"/>
      <c r="I173" s="48"/>
      <c r="J173" s="49">
        <f t="shared" ref="J173:J181" si="14">SUM(D173:I173)</f>
        <v>0</v>
      </c>
    </row>
    <row r="174" spans="3:10" ht="15.75" customHeight="1" x14ac:dyDescent="0.25">
      <c r="C174" s="45" t="s">
        <v>251</v>
      </c>
      <c r="D174" s="149"/>
      <c r="E174" s="183"/>
      <c r="F174" s="183"/>
      <c r="G174" s="183"/>
      <c r="H174" s="183"/>
      <c r="I174" s="183"/>
      <c r="J174" s="46">
        <f t="shared" si="14"/>
        <v>0</v>
      </c>
    </row>
    <row r="175" spans="3:10" ht="15.75" customHeight="1" x14ac:dyDescent="0.25">
      <c r="C175" s="35" t="s">
        <v>252</v>
      </c>
      <c r="D175" s="150"/>
      <c r="E175" s="161"/>
      <c r="F175" s="161"/>
      <c r="G175" s="161"/>
      <c r="H175" s="161"/>
      <c r="I175" s="161"/>
      <c r="J175" s="44">
        <f t="shared" si="14"/>
        <v>0</v>
      </c>
    </row>
    <row r="176" spans="3:10" ht="15.75" customHeight="1" x14ac:dyDescent="0.25">
      <c r="C176" s="35" t="s">
        <v>253</v>
      </c>
      <c r="D176" s="150"/>
      <c r="E176" s="150"/>
      <c r="F176" s="150"/>
      <c r="G176" s="150"/>
      <c r="H176" s="150"/>
      <c r="I176" s="150"/>
      <c r="J176" s="44">
        <f t="shared" si="14"/>
        <v>0</v>
      </c>
    </row>
    <row r="177" spans="3:10" ht="15.75" customHeight="1" x14ac:dyDescent="0.25">
      <c r="C177" s="36" t="s">
        <v>254</v>
      </c>
      <c r="D177" s="150"/>
      <c r="E177" s="150"/>
      <c r="F177" s="150"/>
      <c r="G177" s="150"/>
      <c r="H177" s="150"/>
      <c r="I177" s="150"/>
      <c r="J177" s="44">
        <f t="shared" si="14"/>
        <v>0</v>
      </c>
    </row>
    <row r="178" spans="3:10" ht="15.75" customHeight="1" x14ac:dyDescent="0.25">
      <c r="C178" s="35" t="s">
        <v>255</v>
      </c>
      <c r="D178" s="150"/>
      <c r="E178" s="150"/>
      <c r="F178" s="150"/>
      <c r="G178" s="150"/>
      <c r="H178" s="150"/>
      <c r="I178" s="150"/>
      <c r="J178" s="44">
        <f t="shared" si="14"/>
        <v>0</v>
      </c>
    </row>
    <row r="179" spans="3:10" ht="15.75" customHeight="1" x14ac:dyDescent="0.25">
      <c r="C179" s="35" t="s">
        <v>256</v>
      </c>
      <c r="D179" s="150"/>
      <c r="E179" s="150"/>
      <c r="F179" s="150"/>
      <c r="G179" s="150"/>
      <c r="H179" s="150"/>
      <c r="I179" s="150"/>
      <c r="J179" s="44">
        <f t="shared" si="14"/>
        <v>0</v>
      </c>
    </row>
    <row r="180" spans="3:10" ht="15.75" customHeight="1" x14ac:dyDescent="0.25">
      <c r="C180" s="35" t="s">
        <v>257</v>
      </c>
      <c r="D180" s="150"/>
      <c r="E180" s="150"/>
      <c r="F180" s="150"/>
      <c r="G180" s="150"/>
      <c r="H180" s="150"/>
      <c r="I180" s="150"/>
      <c r="J180" s="44">
        <f t="shared" si="14"/>
        <v>0</v>
      </c>
    </row>
    <row r="181" spans="3:10" ht="15.75" customHeight="1" x14ac:dyDescent="0.25">
      <c r="C181" s="40" t="s">
        <v>258</v>
      </c>
      <c r="D181" s="50">
        <f>SUM(D174:D180)</f>
        <v>0</v>
      </c>
      <c r="E181" s="50">
        <f>SUM(E174:E180)</f>
        <v>0</v>
      </c>
      <c r="F181" s="50">
        <f>SUM(F174:F180)</f>
        <v>0</v>
      </c>
      <c r="G181" s="50"/>
      <c r="H181" s="50"/>
      <c r="I181" s="50"/>
      <c r="J181" s="44">
        <f t="shared" si="14"/>
        <v>0</v>
      </c>
    </row>
    <row r="182" spans="3:10" s="39" customFormat="1" ht="15.75" customHeight="1" x14ac:dyDescent="0.25">
      <c r="C182" s="54"/>
      <c r="D182" s="55"/>
      <c r="E182" s="55"/>
      <c r="F182" s="55"/>
      <c r="G182" s="55"/>
      <c r="H182" s="55"/>
      <c r="I182" s="55"/>
      <c r="J182" s="56"/>
    </row>
    <row r="183" spans="3:10" ht="15.75" customHeight="1" x14ac:dyDescent="0.25">
      <c r="C183" s="251" t="s">
        <v>204</v>
      </c>
      <c r="D183" s="252"/>
      <c r="E183" s="252"/>
      <c r="F183" s="252"/>
      <c r="G183" s="252"/>
      <c r="H183" s="252"/>
      <c r="I183" s="252"/>
      <c r="J183" s="253"/>
    </row>
    <row r="184" spans="3:10" ht="22.5" customHeight="1" thickBot="1" x14ac:dyDescent="0.3">
      <c r="C184" s="47" t="s">
        <v>250</v>
      </c>
      <c r="D184" s="48">
        <f>'1) Budget Table'!D180</f>
        <v>0</v>
      </c>
      <c r="E184" s="48">
        <f>'1) Budget Table'!E180</f>
        <v>0</v>
      </c>
      <c r="F184" s="48">
        <f>'1) Budget Table'!F180</f>
        <v>0</v>
      </c>
      <c r="G184" s="48"/>
      <c r="H184" s="48"/>
      <c r="I184" s="48"/>
      <c r="J184" s="49">
        <f t="shared" ref="J184:J192" si="15">SUM(D184:I184)</f>
        <v>0</v>
      </c>
    </row>
    <row r="185" spans="3:10" ht="15.75" customHeight="1" x14ac:dyDescent="0.25">
      <c r="C185" s="45" t="s">
        <v>251</v>
      </c>
      <c r="D185" s="149"/>
      <c r="E185" s="183"/>
      <c r="F185" s="183"/>
      <c r="G185" s="183"/>
      <c r="H185" s="183"/>
      <c r="I185" s="183"/>
      <c r="J185" s="46">
        <f t="shared" si="15"/>
        <v>0</v>
      </c>
    </row>
    <row r="186" spans="3:10" ht="15.75" customHeight="1" x14ac:dyDescent="0.25">
      <c r="C186" s="35" t="s">
        <v>252</v>
      </c>
      <c r="D186" s="150"/>
      <c r="E186" s="161"/>
      <c r="F186" s="161"/>
      <c r="G186" s="161"/>
      <c r="H186" s="161"/>
      <c r="I186" s="161"/>
      <c r="J186" s="44">
        <f t="shared" si="15"/>
        <v>0</v>
      </c>
    </row>
    <row r="187" spans="3:10" ht="15.75" customHeight="1" x14ac:dyDescent="0.25">
      <c r="C187" s="35" t="s">
        <v>253</v>
      </c>
      <c r="D187" s="150"/>
      <c r="E187" s="150"/>
      <c r="F187" s="150"/>
      <c r="G187" s="150"/>
      <c r="H187" s="150"/>
      <c r="I187" s="150"/>
      <c r="J187" s="44">
        <f t="shared" si="15"/>
        <v>0</v>
      </c>
    </row>
    <row r="188" spans="3:10" ht="15.75" customHeight="1" x14ac:dyDescent="0.25">
      <c r="C188" s="36" t="s">
        <v>254</v>
      </c>
      <c r="D188" s="150"/>
      <c r="E188" s="150"/>
      <c r="F188" s="150"/>
      <c r="G188" s="150"/>
      <c r="H188" s="150"/>
      <c r="I188" s="150"/>
      <c r="J188" s="44">
        <f t="shared" si="15"/>
        <v>0</v>
      </c>
    </row>
    <row r="189" spans="3:10" ht="15.75" customHeight="1" x14ac:dyDescent="0.25">
      <c r="C189" s="35" t="s">
        <v>255</v>
      </c>
      <c r="D189" s="150"/>
      <c r="E189" s="150"/>
      <c r="F189" s="150"/>
      <c r="G189" s="150"/>
      <c r="H189" s="150"/>
      <c r="I189" s="150"/>
      <c r="J189" s="44">
        <f t="shared" si="15"/>
        <v>0</v>
      </c>
    </row>
    <row r="190" spans="3:10" ht="15.75" customHeight="1" x14ac:dyDescent="0.25">
      <c r="C190" s="35" t="s">
        <v>256</v>
      </c>
      <c r="D190" s="150"/>
      <c r="E190" s="150"/>
      <c r="F190" s="150"/>
      <c r="G190" s="150"/>
      <c r="H190" s="150"/>
      <c r="I190" s="150"/>
      <c r="J190" s="44">
        <f t="shared" si="15"/>
        <v>0</v>
      </c>
    </row>
    <row r="191" spans="3:10" ht="15.75" customHeight="1" x14ac:dyDescent="0.25">
      <c r="C191" s="35" t="s">
        <v>257</v>
      </c>
      <c r="D191" s="150"/>
      <c r="E191" s="150"/>
      <c r="F191" s="150"/>
      <c r="G191" s="150"/>
      <c r="H191" s="150"/>
      <c r="I191" s="150"/>
      <c r="J191" s="44">
        <f t="shared" si="15"/>
        <v>0</v>
      </c>
    </row>
    <row r="192" spans="3:10" ht="15.75" customHeight="1" x14ac:dyDescent="0.25">
      <c r="C192" s="40" t="s">
        <v>258</v>
      </c>
      <c r="D192" s="50">
        <f>SUM(D185:D191)</f>
        <v>0</v>
      </c>
      <c r="E192" s="50">
        <f>SUM(E185:E191)</f>
        <v>0</v>
      </c>
      <c r="F192" s="50">
        <f>SUM(F185:F191)</f>
        <v>0</v>
      </c>
      <c r="G192" s="50"/>
      <c r="H192" s="50"/>
      <c r="I192" s="50"/>
      <c r="J192" s="44">
        <f t="shared" si="15"/>
        <v>0</v>
      </c>
    </row>
    <row r="193" spans="3:10" ht="15.75" customHeight="1" x14ac:dyDescent="0.25">
      <c r="C193" s="181"/>
      <c r="D193" s="182"/>
      <c r="E193" s="182"/>
      <c r="F193" s="182"/>
      <c r="G193" s="182"/>
      <c r="H193" s="182"/>
      <c r="I193" s="182"/>
      <c r="J193" s="181"/>
    </row>
    <row r="194" spans="3:10" ht="15.75" customHeight="1" x14ac:dyDescent="0.25">
      <c r="C194" s="251" t="s">
        <v>267</v>
      </c>
      <c r="D194" s="252"/>
      <c r="E194" s="252"/>
      <c r="F194" s="252"/>
      <c r="G194" s="252"/>
      <c r="H194" s="252"/>
      <c r="I194" s="252"/>
      <c r="J194" s="253"/>
    </row>
    <row r="195" spans="3:10" ht="19.5" customHeight="1" thickBot="1" x14ac:dyDescent="0.3">
      <c r="C195" s="47" t="s">
        <v>268</v>
      </c>
      <c r="D195" s="48">
        <f>'1) Budget Table'!D187</f>
        <v>532680</v>
      </c>
      <c r="E195" s="48">
        <f>'1) Budget Table'!E187</f>
        <v>35000</v>
      </c>
      <c r="F195" s="48">
        <f>'1) Budget Table'!F187</f>
        <v>35000</v>
      </c>
      <c r="G195" s="48">
        <f>'1) Budget Table'!G187</f>
        <v>35000</v>
      </c>
      <c r="H195" s="48"/>
      <c r="I195" s="48"/>
      <c r="J195" s="49">
        <f t="shared" ref="J195:J203" si="16">SUM(D195:I195)</f>
        <v>637680</v>
      </c>
    </row>
    <row r="196" spans="3:10" ht="15.75" customHeight="1" x14ac:dyDescent="0.25">
      <c r="C196" s="45" t="s">
        <v>251</v>
      </c>
      <c r="D196" s="149">
        <f>300000+30000</f>
        <v>330000</v>
      </c>
      <c r="E196" s="183">
        <v>30000</v>
      </c>
      <c r="F196" s="183">
        <v>0</v>
      </c>
      <c r="G196" s="183">
        <v>0</v>
      </c>
      <c r="H196" s="183"/>
      <c r="I196" s="183"/>
      <c r="J196" s="46">
        <f t="shared" si="16"/>
        <v>360000</v>
      </c>
    </row>
    <row r="197" spans="3:10" ht="15.75" customHeight="1" x14ac:dyDescent="0.25">
      <c r="C197" s="35" t="s">
        <v>252</v>
      </c>
      <c r="D197" s="150">
        <v>5000</v>
      </c>
      <c r="E197" s="161">
        <v>5000</v>
      </c>
      <c r="F197" s="183">
        <v>5000</v>
      </c>
      <c r="G197" s="183">
        <v>5000</v>
      </c>
      <c r="H197" s="161"/>
      <c r="I197" s="161"/>
      <c r="J197" s="44">
        <f t="shared" si="16"/>
        <v>20000</v>
      </c>
    </row>
    <row r="198" spans="3:10" ht="15.75" customHeight="1" x14ac:dyDescent="0.25">
      <c r="C198" s="35" t="s">
        <v>253</v>
      </c>
      <c r="D198" s="150"/>
      <c r="E198" s="150"/>
      <c r="F198" s="183">
        <v>0</v>
      </c>
      <c r="G198" s="183">
        <v>0</v>
      </c>
      <c r="H198" s="150"/>
      <c r="I198" s="150"/>
      <c r="J198" s="44">
        <f t="shared" si="16"/>
        <v>0</v>
      </c>
    </row>
    <row r="199" spans="3:10" ht="15.75" customHeight="1" x14ac:dyDescent="0.25">
      <c r="C199" s="36" t="s">
        <v>254</v>
      </c>
      <c r="D199" s="150">
        <v>180000</v>
      </c>
      <c r="E199" s="150"/>
      <c r="F199" s="183">
        <v>0</v>
      </c>
      <c r="G199" s="183">
        <v>0</v>
      </c>
      <c r="H199" s="150"/>
      <c r="I199" s="150"/>
      <c r="J199" s="44">
        <f t="shared" si="16"/>
        <v>180000</v>
      </c>
    </row>
    <row r="200" spans="3:10" ht="15.75" customHeight="1" x14ac:dyDescent="0.25">
      <c r="C200" s="35" t="s">
        <v>255</v>
      </c>
      <c r="D200" s="150">
        <v>17680</v>
      </c>
      <c r="E200" s="150"/>
      <c r="F200" s="183">
        <v>15000</v>
      </c>
      <c r="G200" s="183">
        <v>15000</v>
      </c>
      <c r="H200" s="150"/>
      <c r="I200" s="150"/>
      <c r="J200" s="44">
        <f t="shared" si="16"/>
        <v>47680</v>
      </c>
    </row>
    <row r="201" spans="3:10" ht="15.75" customHeight="1" x14ac:dyDescent="0.25">
      <c r="C201" s="35" t="s">
        <v>256</v>
      </c>
      <c r="D201" s="150"/>
      <c r="E201" s="150"/>
      <c r="F201" s="183">
        <v>0</v>
      </c>
      <c r="G201" s="183">
        <v>0</v>
      </c>
      <c r="H201" s="150"/>
      <c r="I201" s="150"/>
      <c r="J201" s="44">
        <f t="shared" si="16"/>
        <v>0</v>
      </c>
    </row>
    <row r="202" spans="3:10" ht="15.75" customHeight="1" x14ac:dyDescent="0.25">
      <c r="C202" s="35" t="s">
        <v>257</v>
      </c>
      <c r="D202" s="150"/>
      <c r="E202" s="150"/>
      <c r="F202" s="183">
        <v>15000</v>
      </c>
      <c r="G202" s="183">
        <v>15000</v>
      </c>
      <c r="H202" s="150"/>
      <c r="I202" s="150"/>
      <c r="J202" s="44">
        <f t="shared" si="16"/>
        <v>30000</v>
      </c>
    </row>
    <row r="203" spans="3:10" ht="15.75" customHeight="1" x14ac:dyDescent="0.25">
      <c r="C203" s="40" t="s">
        <v>258</v>
      </c>
      <c r="D203" s="50">
        <f>SUM(D196:D202)</f>
        <v>532680</v>
      </c>
      <c r="E203" s="50">
        <f>SUM(E196:E202)</f>
        <v>35000</v>
      </c>
      <c r="F203" s="50">
        <f>SUM(F196:F202)</f>
        <v>35000</v>
      </c>
      <c r="G203" s="50">
        <f>SUM(G196:G202)</f>
        <v>35000</v>
      </c>
      <c r="H203" s="50"/>
      <c r="I203" s="50"/>
      <c r="J203" s="44">
        <f t="shared" si="16"/>
        <v>637680</v>
      </c>
    </row>
    <row r="204" spans="3:10" ht="15.75" customHeight="1" thickBot="1" x14ac:dyDescent="0.3">
      <c r="C204" s="181"/>
      <c r="D204" s="182"/>
      <c r="E204" s="182"/>
      <c r="F204" s="182"/>
      <c r="G204" s="182"/>
      <c r="H204" s="182"/>
      <c r="I204" s="182"/>
      <c r="J204" s="181"/>
    </row>
    <row r="205" spans="3:10" ht="19.5" customHeight="1" thickBot="1" x14ac:dyDescent="0.3">
      <c r="C205" s="261" t="s">
        <v>222</v>
      </c>
      <c r="D205" s="262"/>
      <c r="E205" s="262"/>
      <c r="F205" s="262"/>
      <c r="G205" s="262"/>
      <c r="H205" s="262"/>
      <c r="I205" s="262"/>
      <c r="J205" s="263"/>
    </row>
    <row r="206" spans="3:10" ht="19.5" customHeight="1" x14ac:dyDescent="0.25">
      <c r="C206" s="61"/>
      <c r="D206" s="43" t="s">
        <v>223</v>
      </c>
      <c r="E206" s="43" t="s">
        <v>224</v>
      </c>
      <c r="F206" s="43" t="s">
        <v>225</v>
      </c>
      <c r="G206" s="43" t="s">
        <v>226</v>
      </c>
      <c r="H206" s="43" t="s">
        <v>227</v>
      </c>
      <c r="I206" s="43" t="s">
        <v>228</v>
      </c>
      <c r="J206" s="254" t="s">
        <v>222</v>
      </c>
    </row>
    <row r="207" spans="3:10" ht="19.5" customHeight="1" x14ac:dyDescent="0.25">
      <c r="C207" s="61"/>
      <c r="D207" s="38">
        <f>'1) Budget Table'!D13</f>
        <v>0</v>
      </c>
      <c r="E207" s="38">
        <f>'1) Budget Table'!E13</f>
        <v>0</v>
      </c>
      <c r="F207" s="38">
        <f>'1) Budget Table'!F13</f>
        <v>0</v>
      </c>
      <c r="G207" s="38">
        <f>'1) Budget Table'!G13</f>
        <v>0</v>
      </c>
      <c r="H207" s="38">
        <f>'1) Budget Table'!H13</f>
        <v>0</v>
      </c>
      <c r="I207" s="38">
        <f>'1) Budget Table'!I13</f>
        <v>0</v>
      </c>
      <c r="J207" s="233"/>
    </row>
    <row r="208" spans="3:10" ht="19.5" customHeight="1" x14ac:dyDescent="0.25">
      <c r="C208" s="11" t="s">
        <v>251</v>
      </c>
      <c r="D208" s="184">
        <f>SUM(D185,D174,D163,D152,D140,D129,D118,D107,D95,D84,D73,D62,D50,D39,D28,D17,D196)</f>
        <v>439009.5</v>
      </c>
      <c r="E208" s="184">
        <f>SUM(E185,E174,E163,E152,E140,E129,E118,E107,E95,E84,E73,E62,E50,E39,E28,E17,E196)</f>
        <v>150033.5</v>
      </c>
      <c r="F208" s="184">
        <f>SUM(F185,F174,F163,F152,F140,F129,F118,F107,F95,F84,F73,F62,F50,F39,F28,F17,F196)</f>
        <v>185940</v>
      </c>
      <c r="G208" s="184">
        <f>SUM(G185,G174,G163,G152,G140,G129,G118,G107,G95,G84,G73,G62,G50,G39,G28,G17,G196)</f>
        <v>185940</v>
      </c>
      <c r="H208" s="185"/>
      <c r="I208" s="185"/>
      <c r="J208" s="59">
        <f t="shared" ref="J208:J215" si="17">SUM(D208:I208)</f>
        <v>960923</v>
      </c>
    </row>
    <row r="209" spans="3:17" ht="34.5" customHeight="1" x14ac:dyDescent="0.25">
      <c r="C209" s="11" t="s">
        <v>252</v>
      </c>
      <c r="D209" s="184">
        <f>SUM(D186,D175,D164,D153,D141,D130,D119,D108,D96,D85,D74,D63,D51,D40,D29,D18,D197)</f>
        <v>203422.44999999998</v>
      </c>
      <c r="E209" s="184">
        <f t="shared" ref="E209:G209" si="18">SUM(E186,E175,E164,E153,E141,E130,E119,E108,E96,E85,E74,E63,E51,E40,E29,E18,E197)</f>
        <v>203422.44999999998</v>
      </c>
      <c r="F209" s="184">
        <f t="shared" si="18"/>
        <v>5000</v>
      </c>
      <c r="G209" s="184">
        <f t="shared" si="18"/>
        <v>5000</v>
      </c>
      <c r="H209" s="185"/>
      <c r="I209" s="185"/>
      <c r="J209" s="60">
        <f t="shared" si="17"/>
        <v>416844.89999999997</v>
      </c>
      <c r="K209" s="181"/>
      <c r="L209" s="181"/>
      <c r="M209" s="181"/>
      <c r="N209" s="181"/>
      <c r="O209" s="181"/>
      <c r="P209" s="181"/>
      <c r="Q209" s="181"/>
    </row>
    <row r="210" spans="3:17" ht="48" customHeight="1" x14ac:dyDescent="0.25">
      <c r="C210" s="11" t="s">
        <v>253</v>
      </c>
      <c r="D210" s="184">
        <f t="shared" ref="D210:G214" si="19">SUM(D187,D176,D165,D154,D142,D131,D120,D109,D97,D86,D75,D64,D52,D41,D30,D19,D198)</f>
        <v>107076.5</v>
      </c>
      <c r="E210" s="184">
        <f t="shared" si="19"/>
        <v>107076.5</v>
      </c>
      <c r="F210" s="184">
        <f t="shared" si="19"/>
        <v>35000</v>
      </c>
      <c r="G210" s="184">
        <f t="shared" si="19"/>
        <v>35000</v>
      </c>
      <c r="H210" s="185"/>
      <c r="I210" s="185"/>
      <c r="J210" s="60">
        <f t="shared" si="17"/>
        <v>284153</v>
      </c>
      <c r="K210" s="181"/>
      <c r="L210" s="181"/>
      <c r="M210" s="181"/>
      <c r="N210" s="181"/>
      <c r="O210" s="181"/>
      <c r="P210" s="181"/>
      <c r="Q210" s="181"/>
    </row>
    <row r="211" spans="3:17" ht="33" customHeight="1" x14ac:dyDescent="0.25">
      <c r="C211" s="18" t="s">
        <v>254</v>
      </c>
      <c r="D211" s="184">
        <f t="shared" si="19"/>
        <v>521559</v>
      </c>
      <c r="E211" s="184">
        <f t="shared" si="19"/>
        <v>341559</v>
      </c>
      <c r="F211" s="184">
        <f t="shared" si="19"/>
        <v>150000</v>
      </c>
      <c r="G211" s="184">
        <f t="shared" si="19"/>
        <v>150000</v>
      </c>
      <c r="H211" s="185"/>
      <c r="I211" s="185"/>
      <c r="J211" s="60">
        <f t="shared" si="17"/>
        <v>1163118</v>
      </c>
      <c r="K211" s="181"/>
      <c r="L211" s="181"/>
      <c r="M211" s="181"/>
      <c r="N211" s="181"/>
      <c r="O211" s="181"/>
      <c r="P211" s="181"/>
      <c r="Q211" s="181"/>
    </row>
    <row r="212" spans="3:17" ht="21" customHeight="1" x14ac:dyDescent="0.25">
      <c r="C212" s="11" t="s">
        <v>255</v>
      </c>
      <c r="D212" s="184">
        <f t="shared" si="19"/>
        <v>61381.995000000003</v>
      </c>
      <c r="E212" s="184">
        <f t="shared" si="19"/>
        <v>43701.995000000003</v>
      </c>
      <c r="F212" s="184">
        <f t="shared" si="19"/>
        <v>25000</v>
      </c>
      <c r="G212" s="184">
        <f t="shared" si="19"/>
        <v>25000</v>
      </c>
      <c r="H212" s="185"/>
      <c r="I212" s="185"/>
      <c r="J212" s="60">
        <f t="shared" si="17"/>
        <v>155083.99</v>
      </c>
      <c r="K212" s="167"/>
      <c r="L212" s="167"/>
      <c r="M212" s="167"/>
      <c r="N212" s="167"/>
      <c r="O212" s="167"/>
      <c r="P212" s="186"/>
      <c r="Q212" s="181"/>
    </row>
    <row r="213" spans="3:17" ht="39.75" customHeight="1" x14ac:dyDescent="0.25">
      <c r="C213" s="11" t="s">
        <v>256</v>
      </c>
      <c r="D213" s="184">
        <f t="shared" si="19"/>
        <v>262609.505</v>
      </c>
      <c r="E213" s="184">
        <f t="shared" si="19"/>
        <v>262609.505</v>
      </c>
      <c r="F213" s="184">
        <f t="shared" si="19"/>
        <v>0</v>
      </c>
      <c r="G213" s="184">
        <f t="shared" si="19"/>
        <v>0</v>
      </c>
      <c r="H213" s="185"/>
      <c r="I213" s="185"/>
      <c r="J213" s="60">
        <f t="shared" si="17"/>
        <v>525219.01</v>
      </c>
      <c r="K213" s="167"/>
      <c r="L213" s="167"/>
      <c r="M213" s="167"/>
      <c r="N213" s="167"/>
      <c r="O213" s="167"/>
      <c r="P213" s="186"/>
      <c r="Q213" s="181"/>
    </row>
    <row r="214" spans="3:17" ht="23.25" customHeight="1" x14ac:dyDescent="0.25">
      <c r="C214" s="11" t="s">
        <v>257</v>
      </c>
      <c r="D214" s="187">
        <f t="shared" si="19"/>
        <v>92349.814999999988</v>
      </c>
      <c r="E214" s="187">
        <f t="shared" si="19"/>
        <v>81325.815000000002</v>
      </c>
      <c r="F214" s="187">
        <f t="shared" si="19"/>
        <v>286659.08</v>
      </c>
      <c r="G214" s="187">
        <f t="shared" si="19"/>
        <v>286659.96000000002</v>
      </c>
      <c r="H214" s="188"/>
      <c r="I214" s="188"/>
      <c r="J214" s="60">
        <f t="shared" si="17"/>
        <v>746994.67</v>
      </c>
      <c r="K214" s="167"/>
      <c r="L214" s="167"/>
      <c r="M214" s="167"/>
      <c r="N214" s="167"/>
      <c r="O214" s="167"/>
      <c r="P214" s="186"/>
      <c r="Q214" s="181"/>
    </row>
    <row r="215" spans="3:17" ht="22.5" customHeight="1" x14ac:dyDescent="0.25">
      <c r="C215" s="189" t="s">
        <v>269</v>
      </c>
      <c r="D215" s="190">
        <f>SUM(D208:D214)</f>
        <v>1687408.7650000001</v>
      </c>
      <c r="E215" s="190">
        <f>SUM(E208:E214)</f>
        <v>1189728.7649999999</v>
      </c>
      <c r="F215" s="190">
        <f>SUM(F208:F214)</f>
        <v>687599.08000000007</v>
      </c>
      <c r="G215" s="190">
        <f>SUM(G208:G214)</f>
        <v>687599.96</v>
      </c>
      <c r="H215" s="191"/>
      <c r="I215" s="191"/>
      <c r="J215" s="192">
        <f t="shared" si="17"/>
        <v>4252336.57</v>
      </c>
      <c r="K215" s="167"/>
      <c r="L215" s="167"/>
      <c r="M215" s="167"/>
      <c r="N215" s="167"/>
      <c r="O215" s="167"/>
      <c r="P215" s="186"/>
      <c r="Q215" s="181"/>
    </row>
    <row r="216" spans="3:17" ht="26.25" customHeight="1" thickBot="1" x14ac:dyDescent="0.3">
      <c r="C216" s="193" t="s">
        <v>270</v>
      </c>
      <c r="D216" s="194">
        <f>D215*0.07</f>
        <v>118118.61355000002</v>
      </c>
      <c r="E216" s="194">
        <f t="shared" ref="E216:J216" si="20">E215*0.07</f>
        <v>83281.013550000003</v>
      </c>
      <c r="F216" s="194">
        <f t="shared" si="20"/>
        <v>48131.935600000012</v>
      </c>
      <c r="G216" s="194">
        <f t="shared" si="20"/>
        <v>48131.997200000005</v>
      </c>
      <c r="H216" s="195"/>
      <c r="I216" s="195"/>
      <c r="J216" s="196">
        <f t="shared" si="20"/>
        <v>297663.55990000005</v>
      </c>
      <c r="K216" s="19"/>
      <c r="L216" s="19"/>
      <c r="M216" s="19"/>
      <c r="N216" s="19"/>
      <c r="O216" s="197"/>
      <c r="P216" s="182"/>
      <c r="Q216" s="181"/>
    </row>
    <row r="217" spans="3:17" ht="23.25" customHeight="1" thickBot="1" x14ac:dyDescent="0.3">
      <c r="C217" s="102" t="s">
        <v>271</v>
      </c>
      <c r="D217" s="213">
        <f>SUM(D215:D216)</f>
        <v>1805527.3785500003</v>
      </c>
      <c r="E217" s="213">
        <f t="shared" ref="E217:J217" si="21">SUM(E215:E216)</f>
        <v>1273009.7785499999</v>
      </c>
      <c r="F217" s="213">
        <f>SUM(F215:F216)</f>
        <v>735731.01560000004</v>
      </c>
      <c r="G217" s="213">
        <f>SUM(G215:G216)</f>
        <v>735731.95719999995</v>
      </c>
      <c r="H217" s="214"/>
      <c r="I217" s="214"/>
      <c r="J217" s="215">
        <f t="shared" si="21"/>
        <v>4550000.1299000001</v>
      </c>
      <c r="K217" s="19"/>
      <c r="L217" s="19"/>
      <c r="M217" s="19"/>
      <c r="N217" s="19"/>
      <c r="O217" s="197"/>
      <c r="P217" s="182"/>
      <c r="Q217" s="181"/>
    </row>
    <row r="218" spans="3:17" ht="15.75" customHeight="1" x14ac:dyDescent="0.25">
      <c r="C218" s="181"/>
      <c r="D218" s="182"/>
      <c r="E218" s="182"/>
      <c r="F218" s="182"/>
      <c r="G218" s="182"/>
      <c r="H218" s="182"/>
      <c r="I218" s="182"/>
      <c r="J218" s="181"/>
      <c r="K218" s="181"/>
      <c r="L218" s="181"/>
      <c r="M218" s="181"/>
      <c r="N218" s="181"/>
      <c r="O218" s="41"/>
      <c r="P218" s="181"/>
      <c r="Q218" s="181"/>
    </row>
    <row r="219" spans="3:17" ht="15.75" customHeight="1" x14ac:dyDescent="0.25">
      <c r="C219" s="181"/>
      <c r="D219" s="182"/>
      <c r="E219" s="182"/>
      <c r="F219" s="182"/>
      <c r="G219" s="182"/>
      <c r="H219" s="182"/>
      <c r="I219" s="182"/>
      <c r="J219" s="181"/>
      <c r="K219" s="204"/>
      <c r="L219" s="204"/>
      <c r="M219" s="181"/>
      <c r="N219" s="181"/>
      <c r="O219" s="41"/>
      <c r="P219" s="181"/>
      <c r="Q219" s="181"/>
    </row>
    <row r="220" spans="3:17" ht="15.75" customHeight="1" x14ac:dyDescent="0.25">
      <c r="C220" s="181"/>
      <c r="D220" s="182"/>
      <c r="E220" s="182"/>
      <c r="F220" s="182"/>
      <c r="G220" s="182"/>
      <c r="H220" s="182"/>
      <c r="I220" s="182"/>
      <c r="J220" s="181"/>
      <c r="K220" s="204"/>
      <c r="L220" s="204"/>
      <c r="M220" s="181"/>
      <c r="N220" s="181"/>
      <c r="O220" s="181"/>
      <c r="P220" s="181"/>
      <c r="Q220" s="181"/>
    </row>
    <row r="221" spans="3:17" ht="40.5" customHeight="1" x14ac:dyDescent="0.25">
      <c r="C221" s="181"/>
      <c r="D221" s="182"/>
      <c r="E221" s="182"/>
      <c r="F221" s="182"/>
      <c r="G221" s="182"/>
      <c r="H221" s="182"/>
      <c r="I221" s="182"/>
      <c r="J221" s="181"/>
      <c r="K221" s="204"/>
      <c r="L221" s="204"/>
      <c r="M221" s="181"/>
      <c r="N221" s="181"/>
      <c r="O221" s="42"/>
      <c r="P221" s="181"/>
      <c r="Q221" s="181"/>
    </row>
    <row r="222" spans="3:17" ht="24.75" customHeight="1" x14ac:dyDescent="0.25">
      <c r="C222" s="181"/>
      <c r="D222" s="182"/>
      <c r="E222" s="182"/>
      <c r="F222" s="182"/>
      <c r="G222" s="182"/>
      <c r="H222" s="182"/>
      <c r="I222" s="182"/>
      <c r="J222" s="181"/>
      <c r="K222" s="204"/>
      <c r="L222" s="204"/>
      <c r="M222" s="181"/>
      <c r="N222" s="181"/>
      <c r="O222" s="42"/>
      <c r="P222" s="181"/>
      <c r="Q222" s="181"/>
    </row>
    <row r="223" spans="3:17" ht="41.25" customHeight="1" x14ac:dyDescent="0.25">
      <c r="C223" s="181"/>
      <c r="D223" s="182"/>
      <c r="E223" s="182"/>
      <c r="F223" s="182"/>
      <c r="G223" s="182"/>
      <c r="H223" s="182"/>
      <c r="I223" s="182"/>
      <c r="J223" s="181"/>
      <c r="K223" s="198"/>
      <c r="L223" s="204"/>
      <c r="M223" s="181"/>
      <c r="N223" s="181"/>
      <c r="O223" s="42"/>
      <c r="P223" s="181"/>
      <c r="Q223" s="181"/>
    </row>
    <row r="224" spans="3:17" ht="51.75" customHeight="1" x14ac:dyDescent="0.25">
      <c r="C224" s="181"/>
      <c r="D224" s="182"/>
      <c r="E224" s="182"/>
      <c r="F224" s="182"/>
      <c r="G224" s="182"/>
      <c r="H224" s="182"/>
      <c r="I224" s="182"/>
      <c r="J224" s="181"/>
      <c r="K224" s="198"/>
      <c r="L224" s="204"/>
      <c r="M224" s="181"/>
      <c r="N224" s="181"/>
      <c r="O224" s="42"/>
      <c r="P224" s="181"/>
      <c r="Q224" s="181"/>
    </row>
    <row r="225" spans="3:17" ht="42" customHeight="1" x14ac:dyDescent="0.25">
      <c r="C225" s="181"/>
      <c r="D225" s="182"/>
      <c r="E225" s="182"/>
      <c r="F225" s="182"/>
      <c r="G225" s="182"/>
      <c r="H225" s="182"/>
      <c r="I225" s="182"/>
      <c r="J225" s="181"/>
      <c r="K225" s="204"/>
      <c r="L225" s="204"/>
      <c r="M225" s="181"/>
      <c r="N225" s="181"/>
      <c r="O225" s="42"/>
      <c r="P225" s="181"/>
      <c r="Q225" s="181"/>
    </row>
    <row r="226" spans="3:17" s="39" customFormat="1" ht="42" customHeight="1" x14ac:dyDescent="0.25">
      <c r="C226" s="181"/>
      <c r="D226" s="182"/>
      <c r="E226" s="182"/>
      <c r="F226" s="182"/>
      <c r="G226" s="182"/>
      <c r="H226" s="182"/>
      <c r="I226" s="182"/>
      <c r="J226" s="181"/>
      <c r="K226" s="181"/>
      <c r="L226" s="204"/>
      <c r="M226" s="181"/>
      <c r="N226" s="181"/>
      <c r="O226" s="42"/>
      <c r="P226" s="181"/>
      <c r="Q226" s="182"/>
    </row>
    <row r="227" spans="3:17" s="39" customFormat="1" ht="42" customHeight="1" x14ac:dyDescent="0.25">
      <c r="C227" s="181"/>
      <c r="D227" s="182"/>
      <c r="E227" s="182"/>
      <c r="F227" s="182"/>
      <c r="G227" s="182"/>
      <c r="H227" s="182"/>
      <c r="I227" s="182"/>
      <c r="J227" s="181"/>
      <c r="K227" s="181"/>
      <c r="L227" s="204"/>
      <c r="M227" s="181"/>
      <c r="N227" s="181"/>
      <c r="O227" s="181"/>
      <c r="P227" s="181"/>
      <c r="Q227" s="182"/>
    </row>
    <row r="228" spans="3:17" s="39" customFormat="1" ht="63.75" customHeight="1" x14ac:dyDescent="0.25">
      <c r="C228" s="181"/>
      <c r="D228" s="182"/>
      <c r="E228" s="182"/>
      <c r="F228" s="182"/>
      <c r="G228" s="182"/>
      <c r="H228" s="182"/>
      <c r="I228" s="182"/>
      <c r="J228" s="181"/>
      <c r="K228" s="181"/>
      <c r="L228" s="41"/>
      <c r="M228" s="181"/>
      <c r="N228" s="181"/>
      <c r="O228" s="181"/>
      <c r="P228" s="181"/>
      <c r="Q228" s="182"/>
    </row>
    <row r="229" spans="3:17" s="39" customFormat="1" ht="42" customHeight="1" x14ac:dyDescent="0.25">
      <c r="C229" s="181"/>
      <c r="D229" s="182"/>
      <c r="E229" s="182"/>
      <c r="F229" s="182"/>
      <c r="G229" s="182"/>
      <c r="H229" s="182"/>
      <c r="I229" s="182"/>
      <c r="J229" s="181"/>
      <c r="K229" s="181"/>
      <c r="L229" s="181"/>
      <c r="M229" s="181"/>
      <c r="N229" s="181"/>
      <c r="O229" s="181"/>
      <c r="P229" s="41"/>
      <c r="Q229" s="182"/>
    </row>
    <row r="230" spans="3:17" ht="23.25" customHeight="1" x14ac:dyDescent="0.25">
      <c r="C230" s="181"/>
      <c r="D230" s="182"/>
      <c r="E230" s="182"/>
      <c r="F230" s="182"/>
      <c r="G230" s="182"/>
      <c r="H230" s="182"/>
      <c r="I230" s="182"/>
      <c r="J230" s="181"/>
      <c r="K230" s="181"/>
      <c r="L230" s="181"/>
      <c r="M230" s="181"/>
      <c r="N230" s="181"/>
      <c r="O230" s="181"/>
      <c r="P230" s="181"/>
      <c r="Q230" s="181"/>
    </row>
    <row r="231" spans="3:17" ht="27.75" customHeight="1" x14ac:dyDescent="0.25">
      <c r="C231" s="181"/>
      <c r="D231" s="182"/>
      <c r="E231" s="182"/>
      <c r="F231" s="182"/>
      <c r="G231" s="182"/>
      <c r="H231" s="182"/>
      <c r="I231" s="182"/>
      <c r="J231" s="181"/>
      <c r="K231" s="181"/>
      <c r="L231" s="181"/>
      <c r="M231" s="181"/>
      <c r="N231" s="181"/>
      <c r="O231" s="181"/>
      <c r="P231" s="181"/>
      <c r="Q231" s="181"/>
    </row>
    <row r="232" spans="3:17" ht="55.5" customHeight="1" x14ac:dyDescent="0.25">
      <c r="C232" s="181"/>
      <c r="D232" s="182"/>
      <c r="E232" s="182"/>
      <c r="F232" s="182"/>
      <c r="G232" s="182"/>
      <c r="H232" s="182"/>
      <c r="I232" s="182"/>
      <c r="J232" s="181"/>
      <c r="K232" s="181"/>
      <c r="L232" s="181"/>
      <c r="M232" s="181"/>
      <c r="N232" s="181"/>
      <c r="O232" s="181"/>
      <c r="P232" s="181"/>
      <c r="Q232" s="181"/>
    </row>
    <row r="233" spans="3:17" ht="57.75" customHeight="1" x14ac:dyDescent="0.25">
      <c r="C233" s="181"/>
      <c r="D233" s="182"/>
      <c r="E233" s="182"/>
      <c r="F233" s="182"/>
      <c r="G233" s="182"/>
      <c r="H233" s="182"/>
      <c r="I233" s="182"/>
      <c r="J233" s="181"/>
      <c r="K233" s="181"/>
      <c r="L233" s="181"/>
      <c r="M233" s="181"/>
      <c r="N233" s="181"/>
      <c r="O233" s="181"/>
      <c r="P233" s="181"/>
      <c r="Q233" s="181"/>
    </row>
    <row r="234" spans="3:17" ht="21.75" customHeight="1" x14ac:dyDescent="0.25">
      <c r="C234" s="181"/>
      <c r="D234" s="182"/>
      <c r="E234" s="182"/>
      <c r="F234" s="182"/>
      <c r="G234" s="182"/>
      <c r="H234" s="182"/>
      <c r="I234" s="182"/>
      <c r="J234" s="181"/>
      <c r="K234" s="181"/>
      <c r="L234" s="181"/>
      <c r="M234" s="181"/>
      <c r="N234" s="181"/>
      <c r="O234" s="181"/>
      <c r="P234" s="181"/>
      <c r="Q234" s="181"/>
    </row>
    <row r="235" spans="3:17" ht="49.5" customHeight="1" x14ac:dyDescent="0.25">
      <c r="C235" s="181"/>
      <c r="D235" s="182"/>
      <c r="E235" s="182"/>
      <c r="F235" s="182"/>
      <c r="G235" s="182"/>
      <c r="H235" s="182"/>
      <c r="I235" s="182"/>
      <c r="J235" s="181"/>
      <c r="K235" s="181"/>
      <c r="L235" s="181"/>
      <c r="M235" s="181"/>
      <c r="N235" s="181"/>
      <c r="O235" s="181"/>
      <c r="P235" s="181"/>
      <c r="Q235" s="181"/>
    </row>
    <row r="236" spans="3:17" ht="28.5" customHeight="1" x14ac:dyDescent="0.25">
      <c r="C236" s="181"/>
      <c r="D236" s="182"/>
      <c r="E236" s="182"/>
      <c r="F236" s="182"/>
      <c r="G236" s="182"/>
      <c r="H236" s="182"/>
      <c r="I236" s="182"/>
      <c r="J236" s="181"/>
      <c r="K236" s="181"/>
      <c r="L236" s="181"/>
      <c r="M236" s="181"/>
      <c r="N236" s="181"/>
      <c r="O236" s="181"/>
      <c r="P236" s="181"/>
      <c r="Q236" s="181"/>
    </row>
    <row r="237" spans="3:17" ht="28.5" customHeight="1" x14ac:dyDescent="0.25">
      <c r="C237" s="181"/>
      <c r="D237" s="182"/>
      <c r="E237" s="182"/>
      <c r="F237" s="182"/>
      <c r="G237" s="182"/>
      <c r="H237" s="182"/>
      <c r="I237" s="182"/>
      <c r="J237" s="181"/>
      <c r="K237" s="181"/>
      <c r="L237" s="181"/>
      <c r="M237" s="181"/>
      <c r="N237" s="181"/>
      <c r="O237" s="181"/>
      <c r="P237" s="181"/>
      <c r="Q237" s="181"/>
    </row>
    <row r="238" spans="3:17" ht="28.5" customHeight="1" x14ac:dyDescent="0.25">
      <c r="C238" s="181"/>
      <c r="D238" s="182"/>
      <c r="E238" s="182"/>
      <c r="F238" s="182"/>
      <c r="G238" s="182"/>
      <c r="H238" s="182"/>
      <c r="I238" s="182"/>
      <c r="J238" s="181"/>
      <c r="K238" s="181"/>
      <c r="L238" s="181"/>
      <c r="M238" s="181"/>
      <c r="N238" s="181"/>
      <c r="O238" s="181"/>
      <c r="P238" s="181"/>
      <c r="Q238" s="181"/>
    </row>
    <row r="239" spans="3:17" ht="23.25" customHeight="1" x14ac:dyDescent="0.25">
      <c r="C239" s="181"/>
      <c r="D239" s="182"/>
      <c r="E239" s="182"/>
      <c r="F239" s="182"/>
      <c r="G239" s="182"/>
      <c r="H239" s="182"/>
      <c r="I239" s="182"/>
      <c r="J239" s="181"/>
      <c r="K239" s="181"/>
      <c r="L239" s="181"/>
      <c r="M239" s="181"/>
      <c r="N239" s="181"/>
      <c r="O239" s="181"/>
      <c r="P239" s="181"/>
      <c r="Q239" s="41"/>
    </row>
    <row r="240" spans="3:17" ht="43.5" customHeight="1" x14ac:dyDescent="0.25">
      <c r="C240" s="181"/>
      <c r="D240" s="182"/>
      <c r="E240" s="182"/>
      <c r="F240" s="182"/>
      <c r="G240" s="182"/>
      <c r="H240" s="182"/>
      <c r="I240" s="182"/>
      <c r="J240" s="181"/>
      <c r="K240" s="181"/>
      <c r="L240" s="181"/>
      <c r="M240" s="181"/>
      <c r="N240" s="181"/>
      <c r="O240" s="181"/>
      <c r="P240" s="181"/>
      <c r="Q240" s="41"/>
    </row>
    <row r="241" spans="3:17" ht="55.5" customHeight="1" x14ac:dyDescent="0.25">
      <c r="C241" s="181"/>
      <c r="D241" s="182"/>
      <c r="E241" s="182"/>
      <c r="F241" s="182"/>
      <c r="G241" s="182"/>
      <c r="H241" s="182"/>
      <c r="I241" s="182"/>
      <c r="J241" s="181"/>
      <c r="K241" s="181"/>
      <c r="L241" s="181"/>
      <c r="M241" s="181"/>
      <c r="N241" s="181"/>
      <c r="O241" s="181"/>
      <c r="P241" s="181"/>
      <c r="Q241" s="181"/>
    </row>
    <row r="242" spans="3:17" ht="42.75" customHeight="1" x14ac:dyDescent="0.25">
      <c r="C242" s="181"/>
      <c r="D242" s="182"/>
      <c r="E242" s="182"/>
      <c r="F242" s="182"/>
      <c r="G242" s="182"/>
      <c r="H242" s="182"/>
      <c r="I242" s="182"/>
      <c r="J242" s="181"/>
      <c r="K242" s="181"/>
      <c r="L242" s="181"/>
      <c r="M242" s="181"/>
      <c r="N242" s="181"/>
      <c r="O242" s="181"/>
      <c r="P242" s="181"/>
      <c r="Q242" s="41"/>
    </row>
    <row r="243" spans="3:17" ht="21.75" customHeight="1" x14ac:dyDescent="0.25">
      <c r="C243" s="181"/>
      <c r="D243" s="182"/>
      <c r="E243" s="182"/>
      <c r="F243" s="182"/>
      <c r="G243" s="182"/>
      <c r="H243" s="182"/>
      <c r="I243" s="182"/>
      <c r="J243" s="181"/>
      <c r="K243" s="181"/>
      <c r="L243" s="181"/>
      <c r="M243" s="181"/>
      <c r="N243" s="181"/>
      <c r="O243" s="181"/>
      <c r="P243" s="181"/>
      <c r="Q243" s="41"/>
    </row>
    <row r="244" spans="3:17" ht="21.75" customHeight="1" x14ac:dyDescent="0.25">
      <c r="C244" s="181"/>
      <c r="D244" s="182"/>
      <c r="E244" s="182"/>
      <c r="F244" s="182"/>
      <c r="G244" s="182"/>
      <c r="H244" s="182"/>
      <c r="I244" s="182"/>
      <c r="J244" s="181"/>
      <c r="K244" s="181"/>
      <c r="L244" s="181"/>
      <c r="M244" s="181"/>
      <c r="N244" s="181"/>
      <c r="O244" s="181"/>
      <c r="P244" s="181"/>
      <c r="Q244" s="41"/>
    </row>
    <row r="245" spans="3:17" ht="23.25" customHeight="1" x14ac:dyDescent="0.25">
      <c r="C245" s="181"/>
      <c r="D245" s="182"/>
      <c r="E245" s="182"/>
      <c r="F245" s="182"/>
      <c r="G245" s="182"/>
      <c r="H245" s="182"/>
      <c r="I245" s="182"/>
      <c r="J245" s="181"/>
      <c r="K245" s="181"/>
      <c r="L245" s="181"/>
      <c r="M245" s="181"/>
      <c r="N245" s="181"/>
      <c r="O245" s="181"/>
      <c r="P245" s="181"/>
      <c r="Q245" s="181"/>
    </row>
    <row r="246" spans="3:17" ht="23.25" customHeight="1" x14ac:dyDescent="0.25">
      <c r="C246" s="181"/>
      <c r="D246" s="182"/>
      <c r="E246" s="182"/>
      <c r="F246" s="182"/>
      <c r="G246" s="182"/>
      <c r="H246" s="182"/>
      <c r="I246" s="182"/>
      <c r="J246" s="181"/>
      <c r="K246" s="181"/>
      <c r="L246" s="181"/>
      <c r="M246" s="181"/>
      <c r="N246" s="181"/>
      <c r="O246" s="181"/>
      <c r="P246" s="181"/>
      <c r="Q246" s="181"/>
    </row>
    <row r="247" spans="3:17" ht="21.75" customHeight="1" x14ac:dyDescent="0.25">
      <c r="C247" s="181"/>
      <c r="D247" s="182"/>
      <c r="E247" s="182"/>
      <c r="F247" s="182"/>
      <c r="G247" s="182"/>
      <c r="H247" s="182"/>
      <c r="I247" s="182"/>
      <c r="J247" s="181"/>
      <c r="K247" s="181"/>
      <c r="L247" s="181"/>
      <c r="M247" s="181"/>
      <c r="N247" s="181"/>
      <c r="O247" s="181"/>
      <c r="P247" s="181"/>
      <c r="Q247" s="181"/>
    </row>
    <row r="248" spans="3:17" ht="16.5" customHeight="1" x14ac:dyDescent="0.25">
      <c r="C248" s="181"/>
      <c r="D248" s="182"/>
      <c r="E248" s="182"/>
      <c r="F248" s="182"/>
      <c r="G248" s="182"/>
      <c r="H248" s="182"/>
      <c r="I248" s="182"/>
      <c r="J248" s="181"/>
      <c r="K248" s="181"/>
      <c r="L248" s="181"/>
      <c r="M248" s="181"/>
      <c r="N248" s="181"/>
      <c r="O248" s="181"/>
      <c r="P248" s="181"/>
      <c r="Q248" s="181"/>
    </row>
    <row r="249" spans="3:17" ht="29.25" customHeight="1" x14ac:dyDescent="0.25">
      <c r="C249" s="181"/>
      <c r="D249" s="182"/>
      <c r="E249" s="182"/>
      <c r="F249" s="182"/>
      <c r="G249" s="182"/>
      <c r="H249" s="182"/>
      <c r="I249" s="182"/>
      <c r="J249" s="181"/>
      <c r="K249" s="181"/>
      <c r="L249" s="181"/>
      <c r="M249" s="181"/>
      <c r="N249" s="181"/>
      <c r="O249" s="181"/>
      <c r="P249" s="181"/>
      <c r="Q249" s="181"/>
    </row>
    <row r="250" spans="3:17" ht="24.75" customHeight="1" x14ac:dyDescent="0.25">
      <c r="C250" s="181"/>
      <c r="D250" s="182"/>
      <c r="E250" s="182"/>
      <c r="F250" s="182"/>
      <c r="G250" s="182"/>
      <c r="H250" s="182"/>
      <c r="I250" s="182"/>
      <c r="J250" s="181"/>
      <c r="K250" s="181"/>
      <c r="L250" s="181"/>
      <c r="M250" s="181"/>
      <c r="N250" s="181"/>
      <c r="O250" s="181"/>
      <c r="P250" s="181"/>
      <c r="Q250" s="181"/>
    </row>
    <row r="251" spans="3:17" ht="33" customHeight="1" x14ac:dyDescent="0.25">
      <c r="C251" s="181"/>
      <c r="D251" s="182"/>
      <c r="E251" s="182"/>
      <c r="F251" s="182"/>
      <c r="G251" s="182"/>
      <c r="H251" s="182"/>
      <c r="I251" s="182"/>
      <c r="J251" s="181"/>
      <c r="K251" s="181"/>
      <c r="L251" s="181"/>
      <c r="M251" s="181"/>
      <c r="N251" s="181"/>
      <c r="O251" s="181"/>
      <c r="P251" s="181"/>
      <c r="Q251" s="181"/>
    </row>
    <row r="253" spans="3:17" ht="15" customHeight="1" x14ac:dyDescent="0.25">
      <c r="C253" s="181"/>
      <c r="D253" s="182"/>
      <c r="E253" s="182"/>
      <c r="F253" s="182"/>
      <c r="G253" s="182"/>
      <c r="H253" s="182"/>
      <c r="I253" s="182"/>
      <c r="J253" s="181"/>
      <c r="K253" s="181"/>
      <c r="L253" s="181"/>
      <c r="M253" s="181"/>
      <c r="N253" s="181"/>
      <c r="O253" s="181"/>
      <c r="P253" s="181"/>
      <c r="Q253" s="181"/>
    </row>
    <row r="254" spans="3:17" ht="25.5" customHeight="1" x14ac:dyDescent="0.25">
      <c r="C254" s="181"/>
      <c r="D254" s="182"/>
      <c r="E254" s="182"/>
      <c r="F254" s="182"/>
      <c r="G254" s="182"/>
      <c r="H254" s="182"/>
      <c r="I254" s="182"/>
      <c r="J254" s="181"/>
      <c r="K254" s="181"/>
      <c r="L254" s="181"/>
      <c r="M254" s="181"/>
      <c r="N254" s="181"/>
      <c r="O254" s="181"/>
      <c r="P254" s="181"/>
      <c r="Q254" s="181"/>
    </row>
  </sheetData>
  <sheetProtection insertColumns="0" insertRows="0" deleteRows="0"/>
  <mergeCells count="28">
    <mergeCell ref="C93:J93"/>
    <mergeCell ref="B104:J104"/>
    <mergeCell ref="C2:F2"/>
    <mergeCell ref="C10:F10"/>
    <mergeCell ref="B14:J14"/>
    <mergeCell ref="C15:J15"/>
    <mergeCell ref="B59:J59"/>
    <mergeCell ref="J12:J13"/>
    <mergeCell ref="C5:J5"/>
    <mergeCell ref="C26:J26"/>
    <mergeCell ref="C37:J37"/>
    <mergeCell ref="C47:J47"/>
    <mergeCell ref="C194:J194"/>
    <mergeCell ref="J206:J207"/>
    <mergeCell ref="C172:J172"/>
    <mergeCell ref="C183:J183"/>
    <mergeCell ref="C6:J8"/>
    <mergeCell ref="C161:J161"/>
    <mergeCell ref="C60:J60"/>
    <mergeCell ref="C105:J105"/>
    <mergeCell ref="C116:J116"/>
    <mergeCell ref="C127:J127"/>
    <mergeCell ref="C205:J205"/>
    <mergeCell ref="C138:J138"/>
    <mergeCell ref="B149:J149"/>
    <mergeCell ref="C150:J150"/>
    <mergeCell ref="C71:J71"/>
    <mergeCell ref="C82:J82"/>
  </mergeCells>
  <conditionalFormatting sqref="J24">
    <cfRule type="cellIs" dxfId="23" priority="18" operator="notEqual">
      <formula>$J$16</formula>
    </cfRule>
  </conditionalFormatting>
  <conditionalFormatting sqref="J35">
    <cfRule type="cellIs" dxfId="22" priority="17" operator="notEqual">
      <formula>$J$27</formula>
    </cfRule>
  </conditionalFormatting>
  <conditionalFormatting sqref="J46">
    <cfRule type="cellIs" dxfId="21" priority="16" operator="notEqual">
      <formula>$J$38</formula>
    </cfRule>
  </conditionalFormatting>
  <conditionalFormatting sqref="J57">
    <cfRule type="cellIs" dxfId="20" priority="15" operator="notEqual">
      <formula>$J$49</formula>
    </cfRule>
  </conditionalFormatting>
  <conditionalFormatting sqref="J69">
    <cfRule type="cellIs" dxfId="19" priority="14" operator="notEqual">
      <formula>$J$61</formula>
    </cfRule>
  </conditionalFormatting>
  <conditionalFormatting sqref="J80">
    <cfRule type="cellIs" dxfId="18" priority="13" operator="notEqual">
      <formula>$J$72</formula>
    </cfRule>
  </conditionalFormatting>
  <conditionalFormatting sqref="J91">
    <cfRule type="cellIs" dxfId="17" priority="12" operator="notEqual">
      <formula>$J$83</formula>
    </cfRule>
  </conditionalFormatting>
  <conditionalFormatting sqref="J102">
    <cfRule type="cellIs" dxfId="16" priority="11" operator="notEqual">
      <formula>$J$94</formula>
    </cfRule>
  </conditionalFormatting>
  <conditionalFormatting sqref="J114">
    <cfRule type="cellIs" dxfId="15" priority="10" operator="notEqual">
      <formula>$J$106</formula>
    </cfRule>
  </conditionalFormatting>
  <conditionalFormatting sqref="J125">
    <cfRule type="cellIs" dxfId="14" priority="9" operator="notEqual">
      <formula>$J$117</formula>
    </cfRule>
  </conditionalFormatting>
  <conditionalFormatting sqref="J136">
    <cfRule type="cellIs" dxfId="13" priority="8" operator="notEqual">
      <formula>$J$128</formula>
    </cfRule>
  </conditionalFormatting>
  <conditionalFormatting sqref="J147">
    <cfRule type="cellIs" dxfId="12" priority="7" operator="notEqual">
      <formula>$J$139</formula>
    </cfRule>
  </conditionalFormatting>
  <conditionalFormatting sqref="J159">
    <cfRule type="cellIs" dxfId="11" priority="6" operator="notEqual">
      <formula>$J$151</formula>
    </cfRule>
  </conditionalFormatting>
  <conditionalFormatting sqref="J170">
    <cfRule type="cellIs" dxfId="10" priority="5" operator="notEqual">
      <formula>$J$162</formula>
    </cfRule>
  </conditionalFormatting>
  <conditionalFormatting sqref="J181">
    <cfRule type="cellIs" dxfId="9" priority="4" operator="notEqual">
      <formula>$J$162</formula>
    </cfRule>
  </conditionalFormatting>
  <conditionalFormatting sqref="J192">
    <cfRule type="cellIs" dxfId="8" priority="3" operator="notEqual">
      <formula>$J$184</formula>
    </cfRule>
  </conditionalFormatting>
  <conditionalFormatting sqref="J203">
    <cfRule type="cellIs" dxfId="7" priority="2" operator="notEqual">
      <formula>$J$195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J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Table'!$J$200</xm:f>
            <x14:dxf>
              <font>
                <color rgb="FF9C0006"/>
              </font>
              <fill>
                <patternFill>
                  <bgColor rgb="FFFFC7CE"/>
                </patternFill>
              </fill>
            </x14:dxf>
          </x14:cfRule>
          <xm:sqref>J217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topLeftCell="A13" workbookViewId="0"/>
  </sheetViews>
  <sheetFormatPr defaultColWidth="8.7109375" defaultRowHeight="15" x14ac:dyDescent="0.25"/>
  <cols>
    <col min="2" max="2" width="73.28515625" customWidth="1"/>
  </cols>
  <sheetData>
    <row r="1" spans="2:2" ht="15.75" thickBot="1" x14ac:dyDescent="0.3"/>
    <row r="2" spans="2:2" ht="15.75" thickBot="1" x14ac:dyDescent="0.3">
      <c r="B2" s="107" t="s">
        <v>272</v>
      </c>
    </row>
    <row r="3" spans="2:2" x14ac:dyDescent="0.25">
      <c r="B3" s="108"/>
    </row>
    <row r="4" spans="2:2" ht="30.75" customHeight="1" x14ac:dyDescent="0.25">
      <c r="B4" s="109" t="s">
        <v>273</v>
      </c>
    </row>
    <row r="5" spans="2:2" ht="30.75" customHeight="1" x14ac:dyDescent="0.25">
      <c r="B5" s="109"/>
    </row>
    <row r="6" spans="2:2" ht="60" x14ac:dyDescent="0.25">
      <c r="B6" s="109" t="s">
        <v>274</v>
      </c>
    </row>
    <row r="7" spans="2:2" x14ac:dyDescent="0.25">
      <c r="B7" s="109"/>
    </row>
    <row r="8" spans="2:2" ht="60" x14ac:dyDescent="0.25">
      <c r="B8" s="109" t="s">
        <v>275</v>
      </c>
    </row>
    <row r="9" spans="2:2" x14ac:dyDescent="0.25">
      <c r="B9" s="109"/>
    </row>
    <row r="10" spans="2:2" ht="60" x14ac:dyDescent="0.25">
      <c r="B10" s="109" t="s">
        <v>276</v>
      </c>
    </row>
    <row r="11" spans="2:2" x14ac:dyDescent="0.25">
      <c r="B11" s="109"/>
    </row>
    <row r="12" spans="2:2" ht="30" x14ac:dyDescent="0.25">
      <c r="B12" s="109" t="s">
        <v>277</v>
      </c>
    </row>
    <row r="13" spans="2:2" x14ac:dyDescent="0.25">
      <c r="B13" s="109"/>
    </row>
    <row r="14" spans="2:2" ht="60" x14ac:dyDescent="0.25">
      <c r="B14" s="109" t="s">
        <v>278</v>
      </c>
    </row>
    <row r="15" spans="2:2" x14ac:dyDescent="0.25">
      <c r="B15" s="109"/>
    </row>
    <row r="16" spans="2:2" ht="45.75" thickBot="1" x14ac:dyDescent="0.3">
      <c r="B16" s="110" t="s">
        <v>279</v>
      </c>
    </row>
  </sheetData>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19" zoomScale="80" zoomScaleNormal="80" zoomScaleSheetLayoutView="70" workbookViewId="0"/>
  </sheetViews>
  <sheetFormatPr defaultColWidth="8.7109375" defaultRowHeight="15" x14ac:dyDescent="0.25"/>
  <cols>
    <col min="2" max="2" width="61.7109375" customWidth="1"/>
    <col min="4" max="4" width="17.7109375" customWidth="1"/>
  </cols>
  <sheetData>
    <row r="1" spans="2:4" ht="15.75" thickBot="1" x14ac:dyDescent="0.3"/>
    <row r="2" spans="2:4" x14ac:dyDescent="0.25">
      <c r="B2" s="270" t="s">
        <v>280</v>
      </c>
      <c r="C2" s="271"/>
      <c r="D2" s="272"/>
    </row>
    <row r="3" spans="2:4" ht="15.75" thickBot="1" x14ac:dyDescent="0.3">
      <c r="B3" s="273"/>
      <c r="C3" s="274"/>
      <c r="D3" s="275"/>
    </row>
    <row r="4" spans="2:4" ht="15.75" thickBot="1" x14ac:dyDescent="0.3"/>
    <row r="5" spans="2:4" x14ac:dyDescent="0.25">
      <c r="B5" s="281" t="s">
        <v>281</v>
      </c>
      <c r="C5" s="282"/>
      <c r="D5" s="283"/>
    </row>
    <row r="6" spans="2:4" ht="15.75" thickBot="1" x14ac:dyDescent="0.3">
      <c r="B6" s="278"/>
      <c r="C6" s="279"/>
      <c r="D6" s="280"/>
    </row>
    <row r="7" spans="2:4" x14ac:dyDescent="0.25">
      <c r="B7" s="68" t="s">
        <v>282</v>
      </c>
      <c r="C7" s="276">
        <f>SUM('1) Budget Table'!D24:F24,'1) Budget Table'!D34:F34,'1) Budget Table'!D44:F44,'1) Budget Table'!D54:F54)</f>
        <v>350000</v>
      </c>
      <c r="D7" s="277"/>
    </row>
    <row r="8" spans="2:4" x14ac:dyDescent="0.25">
      <c r="B8" s="68" t="s">
        <v>283</v>
      </c>
      <c r="C8" s="284">
        <f>SUM(D10:D14)</f>
        <v>0</v>
      </c>
      <c r="D8" s="285"/>
    </row>
    <row r="9" spans="2:4" x14ac:dyDescent="0.25">
      <c r="B9" s="69" t="s">
        <v>284</v>
      </c>
      <c r="C9" s="70" t="s">
        <v>285</v>
      </c>
      <c r="D9" s="71" t="s">
        <v>286</v>
      </c>
    </row>
    <row r="10" spans="2:4" ht="35.1" customHeight="1" x14ac:dyDescent="0.25">
      <c r="B10" s="88"/>
      <c r="C10" s="73"/>
      <c r="D10" s="74">
        <f>$C$7*C10</f>
        <v>0</v>
      </c>
    </row>
    <row r="11" spans="2:4" ht="35.1" customHeight="1" x14ac:dyDescent="0.25">
      <c r="B11" s="88"/>
      <c r="C11" s="73"/>
      <c r="D11" s="74">
        <f>C7*C11</f>
        <v>0</v>
      </c>
    </row>
    <row r="12" spans="2:4" ht="35.1" customHeight="1" x14ac:dyDescent="0.25">
      <c r="B12" s="89"/>
      <c r="C12" s="73"/>
      <c r="D12" s="74">
        <f>C7*C12</f>
        <v>0</v>
      </c>
    </row>
    <row r="13" spans="2:4" ht="35.1" customHeight="1" x14ac:dyDescent="0.25">
      <c r="B13" s="89"/>
      <c r="C13" s="73"/>
      <c r="D13" s="74">
        <f>C7*C13</f>
        <v>0</v>
      </c>
    </row>
    <row r="14" spans="2:4" ht="35.1" customHeight="1" thickBot="1" x14ac:dyDescent="0.3">
      <c r="B14" s="90"/>
      <c r="C14" s="73"/>
      <c r="D14" s="78">
        <f>C7*C14</f>
        <v>0</v>
      </c>
    </row>
    <row r="15" spans="2:4" ht="15.75" thickBot="1" x14ac:dyDescent="0.3"/>
    <row r="16" spans="2:4" x14ac:dyDescent="0.25">
      <c r="B16" s="281" t="s">
        <v>287</v>
      </c>
      <c r="C16" s="282"/>
      <c r="D16" s="283"/>
    </row>
    <row r="17" spans="2:4" ht="15.75" thickBot="1" x14ac:dyDescent="0.3">
      <c r="B17" s="286"/>
      <c r="C17" s="287"/>
      <c r="D17" s="288"/>
    </row>
    <row r="18" spans="2:4" x14ac:dyDescent="0.25">
      <c r="B18" s="68" t="s">
        <v>282</v>
      </c>
      <c r="C18" s="276">
        <f>SUM('1) Budget Table'!D66:F66,'1) Budget Table'!D76:F76,'1) Budget Table'!D86:F86,'1) Budget Table'!D96:F96)</f>
        <v>1959457.5300000003</v>
      </c>
      <c r="D18" s="277"/>
    </row>
    <row r="19" spans="2:4" x14ac:dyDescent="0.25">
      <c r="B19" s="68" t="s">
        <v>283</v>
      </c>
      <c r="C19" s="284">
        <f>SUM(D21:D25)</f>
        <v>0</v>
      </c>
      <c r="D19" s="285"/>
    </row>
    <row r="20" spans="2:4" x14ac:dyDescent="0.25">
      <c r="B20" s="69" t="s">
        <v>284</v>
      </c>
      <c r="C20" s="70" t="s">
        <v>285</v>
      </c>
      <c r="D20" s="71" t="s">
        <v>286</v>
      </c>
    </row>
    <row r="21" spans="2:4" ht="35.1" customHeight="1" x14ac:dyDescent="0.25">
      <c r="B21" s="72"/>
      <c r="C21" s="73"/>
      <c r="D21" s="74">
        <f>$C$18*C21</f>
        <v>0</v>
      </c>
    </row>
    <row r="22" spans="2:4" ht="35.1" customHeight="1" x14ac:dyDescent="0.25">
      <c r="B22" s="75"/>
      <c r="C22" s="73"/>
      <c r="D22" s="74">
        <f>$C$18*C22</f>
        <v>0</v>
      </c>
    </row>
    <row r="23" spans="2:4" ht="35.1" customHeight="1" x14ac:dyDescent="0.25">
      <c r="B23" s="76"/>
      <c r="C23" s="73"/>
      <c r="D23" s="74">
        <f>$C$18*C23</f>
        <v>0</v>
      </c>
    </row>
    <row r="24" spans="2:4" ht="35.1" customHeight="1" x14ac:dyDescent="0.25">
      <c r="B24" s="76"/>
      <c r="C24" s="73"/>
      <c r="D24" s="74">
        <f>$C$18*C24</f>
        <v>0</v>
      </c>
    </row>
    <row r="25" spans="2:4" ht="35.1" customHeight="1" thickBot="1" x14ac:dyDescent="0.3">
      <c r="B25" s="77"/>
      <c r="C25" s="73"/>
      <c r="D25" s="74">
        <f>$C$18*C25</f>
        <v>0</v>
      </c>
    </row>
    <row r="26" spans="2:4" ht="15.75" thickBot="1" x14ac:dyDescent="0.3"/>
    <row r="27" spans="2:4" x14ac:dyDescent="0.25">
      <c r="B27" s="281" t="s">
        <v>288</v>
      </c>
      <c r="C27" s="282"/>
      <c r="D27" s="283"/>
    </row>
    <row r="28" spans="2:4" ht="15.75" thickBot="1" x14ac:dyDescent="0.3">
      <c r="B28" s="278"/>
      <c r="C28" s="279"/>
      <c r="D28" s="280"/>
    </row>
    <row r="29" spans="2:4" x14ac:dyDescent="0.25">
      <c r="B29" s="68" t="s">
        <v>282</v>
      </c>
      <c r="C29" s="276">
        <f>SUM('1) Budget Table'!D108:F108,'1) Budget Table'!D118:F118,'1) Budget Table'!D128:F128,'1) Budget Table'!D138:F138)</f>
        <v>652599.08000000007</v>
      </c>
      <c r="D29" s="277"/>
    </row>
    <row r="30" spans="2:4" x14ac:dyDescent="0.25">
      <c r="B30" s="68" t="s">
        <v>283</v>
      </c>
      <c r="C30" s="284">
        <f>SUM(D32:D36)</f>
        <v>0</v>
      </c>
      <c r="D30" s="285"/>
    </row>
    <row r="31" spans="2:4" x14ac:dyDescent="0.25">
      <c r="B31" s="69" t="s">
        <v>284</v>
      </c>
      <c r="C31" s="70" t="s">
        <v>285</v>
      </c>
      <c r="D31" s="71" t="s">
        <v>286</v>
      </c>
    </row>
    <row r="32" spans="2:4" ht="35.1" customHeight="1" x14ac:dyDescent="0.25">
      <c r="B32" s="72"/>
      <c r="C32" s="73"/>
      <c r="D32" s="74">
        <f>$C$29*C32</f>
        <v>0</v>
      </c>
    </row>
    <row r="33" spans="2:4" ht="35.1" customHeight="1" x14ac:dyDescent="0.25">
      <c r="B33" s="75"/>
      <c r="C33" s="73"/>
      <c r="D33" s="74">
        <f>$C$29*C33</f>
        <v>0</v>
      </c>
    </row>
    <row r="34" spans="2:4" ht="35.1" customHeight="1" x14ac:dyDescent="0.25">
      <c r="B34" s="76"/>
      <c r="C34" s="73"/>
      <c r="D34" s="74">
        <f>$C$29*C34</f>
        <v>0</v>
      </c>
    </row>
    <row r="35" spans="2:4" ht="35.1" customHeight="1" x14ac:dyDescent="0.25">
      <c r="B35" s="76"/>
      <c r="C35" s="73"/>
      <c r="D35" s="74">
        <f>$C$29*C35</f>
        <v>0</v>
      </c>
    </row>
    <row r="36" spans="2:4" ht="35.1" customHeight="1" thickBot="1" x14ac:dyDescent="0.3">
      <c r="B36" s="77"/>
      <c r="C36" s="73"/>
      <c r="D36" s="74">
        <f>$C$29*C36</f>
        <v>0</v>
      </c>
    </row>
    <row r="37" spans="2:4" ht="15.75" thickBot="1" x14ac:dyDescent="0.3"/>
    <row r="38" spans="2:4" x14ac:dyDescent="0.25">
      <c r="B38" s="281" t="s">
        <v>289</v>
      </c>
      <c r="C38" s="282"/>
      <c r="D38" s="283"/>
    </row>
    <row r="39" spans="2:4" ht="15.75" thickBot="1" x14ac:dyDescent="0.3">
      <c r="B39" s="278"/>
      <c r="C39" s="279"/>
      <c r="D39" s="280"/>
    </row>
    <row r="40" spans="2:4" x14ac:dyDescent="0.25">
      <c r="B40" s="68" t="s">
        <v>282</v>
      </c>
      <c r="C40" s="276">
        <f>SUM('1) Budget Table'!D150:F150,'1) Budget Table'!D160:F160,'1) Budget Table'!D170:F170,'1) Budget Table'!D180:F180)</f>
        <v>0</v>
      </c>
      <c r="D40" s="277"/>
    </row>
    <row r="41" spans="2:4" x14ac:dyDescent="0.25">
      <c r="B41" s="68" t="s">
        <v>283</v>
      </c>
      <c r="C41" s="284">
        <f>SUM(D43:D47)</f>
        <v>0</v>
      </c>
      <c r="D41" s="285"/>
    </row>
    <row r="42" spans="2:4" x14ac:dyDescent="0.25">
      <c r="B42" s="69" t="s">
        <v>284</v>
      </c>
      <c r="C42" s="70" t="s">
        <v>285</v>
      </c>
      <c r="D42" s="71" t="s">
        <v>286</v>
      </c>
    </row>
    <row r="43" spans="2:4" ht="35.1" customHeight="1" x14ac:dyDescent="0.25">
      <c r="B43" s="72"/>
      <c r="C43" s="73"/>
      <c r="D43" s="74">
        <f>$C$40*C43</f>
        <v>0</v>
      </c>
    </row>
    <row r="44" spans="2:4" ht="35.1" customHeight="1" x14ac:dyDescent="0.25">
      <c r="B44" s="75"/>
      <c r="C44" s="73"/>
      <c r="D44" s="74">
        <f>$C$40*C44</f>
        <v>0</v>
      </c>
    </row>
    <row r="45" spans="2:4" ht="35.1" customHeight="1" x14ac:dyDescent="0.25">
      <c r="B45" s="76"/>
      <c r="C45" s="73"/>
      <c r="D45" s="74">
        <f>$C$40*C45</f>
        <v>0</v>
      </c>
    </row>
    <row r="46" spans="2:4" ht="35.1" customHeight="1" x14ac:dyDescent="0.25">
      <c r="B46" s="76"/>
      <c r="C46" s="73"/>
      <c r="D46" s="74">
        <f>$C$40*C46</f>
        <v>0</v>
      </c>
    </row>
    <row r="47" spans="2:4" ht="35.1" customHeight="1" thickBot="1" x14ac:dyDescent="0.3">
      <c r="B47" s="77"/>
      <c r="C47" s="73"/>
      <c r="D47" s="78">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J25"/>
  <sheetViews>
    <sheetView showGridLines="0" tabSelected="1" zoomScale="80" zoomScaleNormal="80" workbookViewId="0">
      <selection activeCell="E23" sqref="E23"/>
    </sheetView>
  </sheetViews>
  <sheetFormatPr defaultColWidth="8.7109375" defaultRowHeight="15" x14ac:dyDescent="0.25"/>
  <cols>
    <col min="1" max="1" width="12.42578125" customWidth="1"/>
    <col min="2" max="2" width="20.42578125" customWidth="1"/>
    <col min="3" max="8" width="25.42578125" customWidth="1"/>
    <col min="9" max="9" width="24.42578125" customWidth="1"/>
    <col min="10" max="10" width="18.42578125" customWidth="1"/>
    <col min="11" max="11" width="21.7109375" customWidth="1"/>
    <col min="12" max="13" width="15.7109375" bestFit="1" customWidth="1"/>
    <col min="14" max="14" width="11.28515625" bestFit="1" customWidth="1"/>
  </cols>
  <sheetData>
    <row r="1" spans="2:9" ht="15.75" thickBot="1" x14ac:dyDescent="0.3"/>
    <row r="2" spans="2:9" s="62" customFormat="1" ht="15.75" x14ac:dyDescent="0.25">
      <c r="B2" s="289" t="s">
        <v>290</v>
      </c>
      <c r="C2" s="290"/>
      <c r="D2" s="290"/>
      <c r="E2" s="290"/>
      <c r="F2" s="290"/>
      <c r="G2" s="290"/>
      <c r="H2" s="290"/>
      <c r="I2" s="291"/>
    </row>
    <row r="3" spans="2:9" s="62" customFormat="1" ht="16.5" thickBot="1" x14ac:dyDescent="0.3">
      <c r="B3" s="292"/>
      <c r="C3" s="293"/>
      <c r="D3" s="293"/>
      <c r="E3" s="293"/>
      <c r="F3" s="293"/>
      <c r="G3" s="293"/>
      <c r="H3" s="293"/>
      <c r="I3" s="294"/>
    </row>
    <row r="4" spans="2:9" s="62" customFormat="1" ht="16.5" thickBot="1" x14ac:dyDescent="0.3">
      <c r="B4" s="199"/>
      <c r="C4" s="199"/>
      <c r="D4" s="199"/>
      <c r="E4" s="199"/>
      <c r="F4" s="199"/>
      <c r="G4" s="199"/>
      <c r="H4" s="199"/>
      <c r="I4" s="199"/>
    </row>
    <row r="5" spans="2:9" s="62" customFormat="1" ht="16.5" thickBot="1" x14ac:dyDescent="0.3">
      <c r="B5" s="261" t="s">
        <v>222</v>
      </c>
      <c r="C5" s="262"/>
      <c r="D5" s="262"/>
      <c r="E5" s="262"/>
      <c r="F5" s="262"/>
      <c r="G5" s="262"/>
      <c r="H5" s="262"/>
      <c r="I5" s="263"/>
    </row>
    <row r="6" spans="2:9" s="62" customFormat="1" ht="15.75" x14ac:dyDescent="0.25">
      <c r="B6" s="61"/>
      <c r="C6" s="43" t="s">
        <v>291</v>
      </c>
      <c r="D6" s="43" t="s">
        <v>292</v>
      </c>
      <c r="E6" s="43" t="s">
        <v>293</v>
      </c>
      <c r="F6" s="43" t="s">
        <v>294</v>
      </c>
      <c r="G6" s="43" t="s">
        <v>246</v>
      </c>
      <c r="H6" s="43" t="s">
        <v>247</v>
      </c>
      <c r="I6" s="254" t="s">
        <v>222</v>
      </c>
    </row>
    <row r="7" spans="2:9" s="62" customFormat="1" ht="15.75" x14ac:dyDescent="0.25">
      <c r="B7" s="61"/>
      <c r="C7" s="38">
        <f>'1) Budget Table'!D13</f>
        <v>0</v>
      </c>
      <c r="D7" s="38">
        <f>'1) Budget Table'!E13</f>
        <v>0</v>
      </c>
      <c r="E7" s="38">
        <f>'1) Budget Table'!F13</f>
        <v>0</v>
      </c>
      <c r="F7" s="38">
        <f>'1) Budget Table'!G13</f>
        <v>0</v>
      </c>
      <c r="G7" s="38">
        <f>'1) Budget Table'!H13</f>
        <v>0</v>
      </c>
      <c r="H7" s="38">
        <f>'1) Budget Table'!I13</f>
        <v>0</v>
      </c>
      <c r="I7" s="233"/>
    </row>
    <row r="8" spans="2:9" s="62" customFormat="1" ht="31.5" x14ac:dyDescent="0.25">
      <c r="B8" s="11" t="s">
        <v>251</v>
      </c>
      <c r="C8" s="184">
        <f>'2) By Category'!D208</f>
        <v>439009.5</v>
      </c>
      <c r="D8" s="184">
        <f>'2) By Category'!E208</f>
        <v>150033.5</v>
      </c>
      <c r="E8" s="184">
        <f>'2) By Category'!F208</f>
        <v>185940</v>
      </c>
      <c r="F8" s="185"/>
      <c r="G8" s="185"/>
      <c r="H8" s="185"/>
      <c r="I8" s="59">
        <f t="shared" ref="I8:I15" si="0">SUM(C8:H8)</f>
        <v>774983</v>
      </c>
    </row>
    <row r="9" spans="2:9" s="62" customFormat="1" ht="47.25" x14ac:dyDescent="0.25">
      <c r="B9" s="11" t="s">
        <v>252</v>
      </c>
      <c r="C9" s="184">
        <f>'2) By Category'!D209</f>
        <v>203422.44999999998</v>
      </c>
      <c r="D9" s="184">
        <f>'2) By Category'!E209</f>
        <v>203422.44999999998</v>
      </c>
      <c r="E9" s="184">
        <f>'2) By Category'!F209</f>
        <v>5000</v>
      </c>
      <c r="F9" s="185"/>
      <c r="G9" s="185"/>
      <c r="H9" s="185"/>
      <c r="I9" s="60">
        <f t="shared" si="0"/>
        <v>411844.89999999997</v>
      </c>
    </row>
    <row r="10" spans="2:9" s="62" customFormat="1" ht="78.75" x14ac:dyDescent="0.25">
      <c r="B10" s="11" t="s">
        <v>253</v>
      </c>
      <c r="C10" s="184">
        <f>'2) By Category'!D210</f>
        <v>107076.5</v>
      </c>
      <c r="D10" s="184">
        <f>'2) By Category'!E210</f>
        <v>107076.5</v>
      </c>
      <c r="E10" s="184">
        <f>'2) By Category'!F210</f>
        <v>35000</v>
      </c>
      <c r="F10" s="185"/>
      <c r="G10" s="185"/>
      <c r="H10" s="185"/>
      <c r="I10" s="60">
        <f t="shared" si="0"/>
        <v>249153</v>
      </c>
    </row>
    <row r="11" spans="2:9" s="62" customFormat="1" ht="31.5" x14ac:dyDescent="0.25">
      <c r="B11" s="18" t="s">
        <v>254</v>
      </c>
      <c r="C11" s="184">
        <f>'2) By Category'!D211</f>
        <v>521559</v>
      </c>
      <c r="D11" s="184">
        <f>'2) By Category'!E211</f>
        <v>341559</v>
      </c>
      <c r="E11" s="184">
        <f>'2) By Category'!F211</f>
        <v>150000</v>
      </c>
      <c r="F11" s="185"/>
      <c r="G11" s="185"/>
      <c r="H11" s="185"/>
      <c r="I11" s="60">
        <f t="shared" si="0"/>
        <v>1013118</v>
      </c>
    </row>
    <row r="12" spans="2:9" s="62" customFormat="1" ht="15.75" x14ac:dyDescent="0.25">
      <c r="B12" s="11" t="s">
        <v>255</v>
      </c>
      <c r="C12" s="184">
        <f>'2) By Category'!D212</f>
        <v>61381.995000000003</v>
      </c>
      <c r="D12" s="184">
        <f>'2) By Category'!E212</f>
        <v>43701.995000000003</v>
      </c>
      <c r="E12" s="184">
        <f>'2) By Category'!F212</f>
        <v>25000</v>
      </c>
      <c r="F12" s="185"/>
      <c r="G12" s="185"/>
      <c r="H12" s="185"/>
      <c r="I12" s="60">
        <f t="shared" si="0"/>
        <v>130083.99</v>
      </c>
    </row>
    <row r="13" spans="2:9" s="62" customFormat="1" ht="47.25" x14ac:dyDescent="0.25">
      <c r="B13" s="11" t="s">
        <v>256</v>
      </c>
      <c r="C13" s="184">
        <f>'2) By Category'!D213</f>
        <v>262609.505</v>
      </c>
      <c r="D13" s="184">
        <f>'2) By Category'!E213</f>
        <v>262609.505</v>
      </c>
      <c r="E13" s="184">
        <f>'2) By Category'!F213</f>
        <v>0</v>
      </c>
      <c r="F13" s="185"/>
      <c r="G13" s="185"/>
      <c r="H13" s="185"/>
      <c r="I13" s="60">
        <f t="shared" si="0"/>
        <v>525219.01</v>
      </c>
    </row>
    <row r="14" spans="2:9" s="62" customFormat="1" ht="48" thickBot="1" x14ac:dyDescent="0.3">
      <c r="B14" s="111" t="s">
        <v>257</v>
      </c>
      <c r="C14" s="194">
        <f>'2) By Category'!D214</f>
        <v>92349.814999999988</v>
      </c>
      <c r="D14" s="194">
        <f>'2) By Category'!E214</f>
        <v>81325.815000000002</v>
      </c>
      <c r="E14" s="194">
        <f>'2) By Category'!F214</f>
        <v>286659.08</v>
      </c>
      <c r="F14" s="195"/>
      <c r="G14" s="195"/>
      <c r="H14" s="195"/>
      <c r="I14" s="112">
        <f t="shared" si="0"/>
        <v>460334.71</v>
      </c>
    </row>
    <row r="15" spans="2:9" s="62" customFormat="1" ht="30" customHeight="1" x14ac:dyDescent="0.25">
      <c r="B15" s="200" t="s">
        <v>295</v>
      </c>
      <c r="C15" s="113">
        <f>SUM(C8:C14)</f>
        <v>1687408.7650000001</v>
      </c>
      <c r="D15" s="113">
        <f>SUM(D8:D14)</f>
        <v>1189728.7649999999</v>
      </c>
      <c r="E15" s="113">
        <f>SUM(E8:E14)</f>
        <v>687599.08000000007</v>
      </c>
      <c r="F15" s="147"/>
      <c r="G15" s="147"/>
      <c r="H15" s="147"/>
      <c r="I15" s="114">
        <f t="shared" si="0"/>
        <v>3564736.6100000003</v>
      </c>
    </row>
    <row r="16" spans="2:9" s="62" customFormat="1" ht="19.5" customHeight="1" x14ac:dyDescent="0.25">
      <c r="B16" s="189" t="s">
        <v>270</v>
      </c>
      <c r="C16" s="115">
        <f>C15*0.07</f>
        <v>118118.61355000002</v>
      </c>
      <c r="D16" s="115">
        <f t="shared" ref="D16:I16" si="1">D15*0.07</f>
        <v>83281.013550000003</v>
      </c>
      <c r="E16" s="115">
        <f t="shared" si="1"/>
        <v>48131.935600000012</v>
      </c>
      <c r="F16" s="115"/>
      <c r="G16" s="115"/>
      <c r="H16" s="115"/>
      <c r="I16" s="115">
        <f t="shared" si="1"/>
        <v>249531.56270000004</v>
      </c>
    </row>
    <row r="17" spans="2:10" s="62" customFormat="1" ht="25.5" customHeight="1" thickBot="1" x14ac:dyDescent="0.3">
      <c r="B17" s="116" t="s">
        <v>12</v>
      </c>
      <c r="C17" s="117">
        <f>C15+C16</f>
        <v>1805527.3785500003</v>
      </c>
      <c r="D17" s="117">
        <f t="shared" ref="D17:I17" si="2">D15+D16</f>
        <v>1273009.7785499999</v>
      </c>
      <c r="E17" s="117">
        <f t="shared" si="2"/>
        <v>735731.01560000004</v>
      </c>
      <c r="F17" s="117"/>
      <c r="G17" s="117"/>
      <c r="H17" s="117"/>
      <c r="I17" s="117">
        <f t="shared" si="2"/>
        <v>3814268.1727000005</v>
      </c>
      <c r="J17" s="199"/>
    </row>
    <row r="18" spans="2:10" s="62" customFormat="1" ht="16.5" thickBot="1" x14ac:dyDescent="0.3">
      <c r="B18" s="199"/>
      <c r="C18" s="199"/>
      <c r="D18" s="199"/>
      <c r="E18" s="199"/>
      <c r="F18" s="199"/>
      <c r="G18" s="199"/>
      <c r="H18" s="199"/>
      <c r="I18" s="199"/>
      <c r="J18" s="199"/>
    </row>
    <row r="19" spans="2:10" s="62" customFormat="1" ht="15.75" customHeight="1" x14ac:dyDescent="0.25">
      <c r="B19" s="220" t="s">
        <v>231</v>
      </c>
      <c r="C19" s="221"/>
      <c r="D19" s="221"/>
      <c r="E19" s="221"/>
      <c r="F19" s="222"/>
      <c r="G19" s="222"/>
      <c r="H19" s="222"/>
      <c r="I19" s="222"/>
      <c r="J19" s="201"/>
    </row>
    <row r="20" spans="2:10" ht="15.75" x14ac:dyDescent="0.25">
      <c r="B20" s="16"/>
      <c r="C20" s="14" t="s">
        <v>296</v>
      </c>
      <c r="D20" s="14" t="s">
        <v>297</v>
      </c>
      <c r="E20" s="14" t="s">
        <v>298</v>
      </c>
      <c r="F20" s="14" t="s">
        <v>299</v>
      </c>
      <c r="G20" s="14" t="s">
        <v>300</v>
      </c>
      <c r="H20" s="14" t="s">
        <v>301</v>
      </c>
      <c r="I20" s="139" t="s">
        <v>271</v>
      </c>
      <c r="J20" s="17" t="s">
        <v>232</v>
      </c>
    </row>
    <row r="21" spans="2:10" ht="15.75" x14ac:dyDescent="0.25">
      <c r="B21" s="16"/>
      <c r="C21" s="14">
        <f>'1) Budget Table'!D13</f>
        <v>0</v>
      </c>
      <c r="D21" s="14">
        <f>'1) Budget Table'!E13</f>
        <v>0</v>
      </c>
      <c r="E21" s="14">
        <f>'1) Budget Table'!F13</f>
        <v>0</v>
      </c>
      <c r="F21" s="139">
        <v>0</v>
      </c>
      <c r="G21" s="139">
        <v>0</v>
      </c>
      <c r="H21" s="139">
        <v>0</v>
      </c>
      <c r="I21" s="139"/>
      <c r="J21" s="17"/>
    </row>
    <row r="22" spans="2:10" ht="23.25" customHeight="1" x14ac:dyDescent="0.25">
      <c r="B22" s="15" t="s">
        <v>233</v>
      </c>
      <c r="C22" s="137">
        <f>'1) Budget Table'!D206</f>
        <v>1263869.1649850002</v>
      </c>
      <c r="D22" s="137">
        <f>'1) Budget Table'!E206</f>
        <v>891106.84498500009</v>
      </c>
      <c r="E22" s="137">
        <f>'1) Budget Table'!F206</f>
        <v>515011.71091999998</v>
      </c>
      <c r="F22" s="137">
        <f>'1) Budget Table'!G206</f>
        <v>515012.37003999995</v>
      </c>
      <c r="G22" s="137">
        <f>'1) Budget Table'!H206</f>
        <v>0</v>
      </c>
      <c r="H22" s="137">
        <f>'1) Budget Table'!I206</f>
        <v>0</v>
      </c>
      <c r="I22" s="140">
        <f>'1) Budget Table'!J206</f>
        <v>3185000.0909299999</v>
      </c>
      <c r="J22" s="6">
        <f>'1) Budget Table'!K206</f>
        <v>0.7</v>
      </c>
    </row>
    <row r="23" spans="2:10" ht="24.75" customHeight="1" x14ac:dyDescent="0.25">
      <c r="B23" s="15" t="s">
        <v>234</v>
      </c>
      <c r="C23" s="137">
        <f>'1) Budget Table'!D207</f>
        <v>541658.2135650001</v>
      </c>
      <c r="D23" s="137">
        <f>'1) Budget Table'!E207</f>
        <v>381902.93356500001</v>
      </c>
      <c r="E23" s="137">
        <f>'1) Budget Table'!F207</f>
        <v>220719.30468</v>
      </c>
      <c r="F23" s="137">
        <f>'1) Budget Table'!G207</f>
        <v>220719.58715999997</v>
      </c>
      <c r="G23" s="137">
        <f>'1) Budget Table'!H207</f>
        <v>0</v>
      </c>
      <c r="H23" s="137">
        <f>'1) Budget Table'!I207</f>
        <v>0</v>
      </c>
      <c r="I23" s="140">
        <f>'1) Budget Table'!J207</f>
        <v>1365000.0389700001</v>
      </c>
      <c r="J23" s="6">
        <f>'1) Budget Table'!K207</f>
        <v>0.3</v>
      </c>
    </row>
    <row r="24" spans="2:10" ht="24.75" customHeight="1" x14ac:dyDescent="0.25">
      <c r="B24" s="15" t="s">
        <v>302</v>
      </c>
      <c r="C24" s="137">
        <f>'1) Budget Table'!D208</f>
        <v>0</v>
      </c>
      <c r="D24" s="137">
        <f>'1) Budget Table'!E208</f>
        <v>0</v>
      </c>
      <c r="E24" s="137">
        <f>'1) Budget Table'!F208</f>
        <v>0</v>
      </c>
      <c r="F24" s="137">
        <f>'1) Budget Table'!G208</f>
        <v>0</v>
      </c>
      <c r="G24" s="137">
        <f>'1) Budget Table'!H208</f>
        <v>0</v>
      </c>
      <c r="H24" s="137">
        <f>'1) Budget Table'!I208</f>
        <v>0</v>
      </c>
      <c r="I24" s="140">
        <f>'1) Budget Table'!J208</f>
        <v>0</v>
      </c>
      <c r="J24" s="6">
        <f>'1) Budget Table'!K208</f>
        <v>0</v>
      </c>
    </row>
    <row r="25" spans="2:10" ht="16.5" thickBot="1" x14ac:dyDescent="0.3">
      <c r="B25" s="7" t="s">
        <v>271</v>
      </c>
      <c r="C25" s="138">
        <f>'1) Budget Table'!D209</f>
        <v>1805527.3785500003</v>
      </c>
      <c r="D25" s="138">
        <f>'1) Budget Table'!E209</f>
        <v>1273009.7785500002</v>
      </c>
      <c r="E25" s="138">
        <f>'1) Budget Table'!F209</f>
        <v>735731.01560000004</v>
      </c>
      <c r="F25" s="138">
        <f>'1) Budget Table'!G209</f>
        <v>735731.95719999995</v>
      </c>
      <c r="G25" s="138">
        <f>'1) Budget Table'!H209</f>
        <v>0</v>
      </c>
      <c r="H25" s="138">
        <f>'1) Budget Table'!I209</f>
        <v>0</v>
      </c>
      <c r="I25" s="141">
        <f>'1) Budget Table'!J209</f>
        <v>4550000.1299000001</v>
      </c>
      <c r="J25" s="142"/>
    </row>
  </sheetData>
  <sheetProtection formatCells="0" formatColumns="0" formatRows="0"/>
  <mergeCells count="4">
    <mergeCell ref="B19:I19"/>
    <mergeCell ref="B5:I5"/>
    <mergeCell ref="I6:I7"/>
    <mergeCell ref="B2:I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Table'!$J$200</xm:f>
            <x14:dxf>
              <font>
                <color rgb="FF9C0006"/>
              </font>
              <fill>
                <patternFill>
                  <bgColor rgb="FFFFC7CE"/>
                </patternFill>
              </fill>
            </x14:dxf>
          </x14:cfRule>
          <xm:sqref>I17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7109375" defaultRowHeight="15" x14ac:dyDescent="0.25"/>
  <sheetData>
    <row r="1" spans="1:1" x14ac:dyDescent="0.25">
      <c r="A1" s="106">
        <v>0</v>
      </c>
    </row>
    <row r="2" spans="1:1" x14ac:dyDescent="0.25">
      <c r="A2" s="106">
        <v>0.2</v>
      </c>
    </row>
    <row r="3" spans="1:1" x14ac:dyDescent="0.25">
      <c r="A3" s="106">
        <v>0.4</v>
      </c>
    </row>
    <row r="4" spans="1:1" x14ac:dyDescent="0.25">
      <c r="A4" s="106">
        <v>0.6</v>
      </c>
    </row>
    <row r="5" spans="1:1" x14ac:dyDescent="0.25">
      <c r="A5" s="106">
        <v>0.8</v>
      </c>
    </row>
    <row r="6" spans="1:1" x14ac:dyDescent="0.25">
      <c r="A6" s="106">
        <v>1</v>
      </c>
    </row>
  </sheetData>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7109375" defaultRowHeight="15" x14ac:dyDescent="0.25"/>
  <sheetData>
    <row r="1" spans="1:2" x14ac:dyDescent="0.25">
      <c r="A1" s="63" t="s">
        <v>303</v>
      </c>
      <c r="B1" s="64" t="s">
        <v>304</v>
      </c>
    </row>
    <row r="2" spans="1:2" x14ac:dyDescent="0.25">
      <c r="A2" s="65" t="s">
        <v>305</v>
      </c>
      <c r="B2" s="66" t="s">
        <v>306</v>
      </c>
    </row>
    <row r="3" spans="1:2" x14ac:dyDescent="0.25">
      <c r="A3" s="65" t="s">
        <v>307</v>
      </c>
      <c r="B3" s="66" t="s">
        <v>308</v>
      </c>
    </row>
    <row r="4" spans="1:2" x14ac:dyDescent="0.25">
      <c r="A4" s="65" t="s">
        <v>309</v>
      </c>
      <c r="B4" s="66" t="s">
        <v>310</v>
      </c>
    </row>
    <row r="5" spans="1:2" x14ac:dyDescent="0.25">
      <c r="A5" s="65" t="s">
        <v>311</v>
      </c>
      <c r="B5" s="66" t="s">
        <v>312</v>
      </c>
    </row>
    <row r="6" spans="1:2" x14ac:dyDescent="0.25">
      <c r="A6" s="65" t="s">
        <v>313</v>
      </c>
      <c r="B6" s="66" t="s">
        <v>314</v>
      </c>
    </row>
    <row r="7" spans="1:2" x14ac:dyDescent="0.25">
      <c r="A7" s="65" t="s">
        <v>315</v>
      </c>
      <c r="B7" s="66" t="s">
        <v>316</v>
      </c>
    </row>
    <row r="8" spans="1:2" x14ac:dyDescent="0.25">
      <c r="A8" s="65" t="s">
        <v>317</v>
      </c>
      <c r="B8" s="66" t="s">
        <v>318</v>
      </c>
    </row>
    <row r="9" spans="1:2" x14ac:dyDescent="0.25">
      <c r="A9" s="65" t="s">
        <v>319</v>
      </c>
      <c r="B9" s="66" t="s">
        <v>320</v>
      </c>
    </row>
    <row r="10" spans="1:2" x14ac:dyDescent="0.25">
      <c r="A10" s="65" t="s">
        <v>321</v>
      </c>
      <c r="B10" s="66" t="s">
        <v>322</v>
      </c>
    </row>
    <row r="11" spans="1:2" x14ac:dyDescent="0.25">
      <c r="A11" s="65" t="s">
        <v>323</v>
      </c>
      <c r="B11" s="66" t="s">
        <v>324</v>
      </c>
    </row>
    <row r="12" spans="1:2" x14ac:dyDescent="0.25">
      <c r="A12" s="65" t="s">
        <v>325</v>
      </c>
      <c r="B12" s="66" t="s">
        <v>326</v>
      </c>
    </row>
    <row r="13" spans="1:2" x14ac:dyDescent="0.25">
      <c r="A13" s="65" t="s">
        <v>327</v>
      </c>
      <c r="B13" s="66" t="s">
        <v>328</v>
      </c>
    </row>
    <row r="14" spans="1:2" x14ac:dyDescent="0.25">
      <c r="A14" s="65" t="s">
        <v>329</v>
      </c>
      <c r="B14" s="66" t="s">
        <v>330</v>
      </c>
    </row>
    <row r="15" spans="1:2" x14ac:dyDescent="0.25">
      <c r="A15" s="65" t="s">
        <v>331</v>
      </c>
      <c r="B15" s="66" t="s">
        <v>332</v>
      </c>
    </row>
    <row r="16" spans="1:2" x14ac:dyDescent="0.25">
      <c r="A16" s="65" t="s">
        <v>333</v>
      </c>
      <c r="B16" s="66" t="s">
        <v>334</v>
      </c>
    </row>
    <row r="17" spans="1:2" x14ac:dyDescent="0.25">
      <c r="A17" s="65" t="s">
        <v>335</v>
      </c>
      <c r="B17" s="66" t="s">
        <v>336</v>
      </c>
    </row>
    <row r="18" spans="1:2" x14ac:dyDescent="0.25">
      <c r="A18" s="65" t="s">
        <v>337</v>
      </c>
      <c r="B18" s="66" t="s">
        <v>338</v>
      </c>
    </row>
    <row r="19" spans="1:2" x14ac:dyDescent="0.25">
      <c r="A19" s="65" t="s">
        <v>339</v>
      </c>
      <c r="B19" s="66" t="s">
        <v>340</v>
      </c>
    </row>
    <row r="20" spans="1:2" x14ac:dyDescent="0.25">
      <c r="A20" s="65" t="s">
        <v>341</v>
      </c>
      <c r="B20" s="66" t="s">
        <v>342</v>
      </c>
    </row>
    <row r="21" spans="1:2" x14ac:dyDescent="0.25">
      <c r="A21" s="65" t="s">
        <v>343</v>
      </c>
      <c r="B21" s="66" t="s">
        <v>344</v>
      </c>
    </row>
    <row r="22" spans="1:2" x14ac:dyDescent="0.25">
      <c r="A22" s="65" t="s">
        <v>345</v>
      </c>
      <c r="B22" s="66" t="s">
        <v>346</v>
      </c>
    </row>
    <row r="23" spans="1:2" x14ac:dyDescent="0.25">
      <c r="A23" s="65" t="s">
        <v>347</v>
      </c>
      <c r="B23" s="66" t="s">
        <v>348</v>
      </c>
    </row>
    <row r="24" spans="1:2" x14ac:dyDescent="0.25">
      <c r="A24" s="65" t="s">
        <v>349</v>
      </c>
      <c r="B24" s="66" t="s">
        <v>350</v>
      </c>
    </row>
    <row r="25" spans="1:2" x14ac:dyDescent="0.25">
      <c r="A25" s="65" t="s">
        <v>351</v>
      </c>
      <c r="B25" s="66" t="s">
        <v>352</v>
      </c>
    </row>
    <row r="26" spans="1:2" x14ac:dyDescent="0.25">
      <c r="A26" s="65" t="s">
        <v>353</v>
      </c>
      <c r="B26" s="66" t="s">
        <v>354</v>
      </c>
    </row>
    <row r="27" spans="1:2" x14ac:dyDescent="0.25">
      <c r="A27" s="65" t="s">
        <v>355</v>
      </c>
      <c r="B27" s="66" t="s">
        <v>356</v>
      </c>
    </row>
    <row r="28" spans="1:2" x14ac:dyDescent="0.25">
      <c r="A28" s="65" t="s">
        <v>357</v>
      </c>
      <c r="B28" s="66" t="s">
        <v>358</v>
      </c>
    </row>
    <row r="29" spans="1:2" x14ac:dyDescent="0.25">
      <c r="A29" s="65" t="s">
        <v>359</v>
      </c>
      <c r="B29" s="66" t="s">
        <v>360</v>
      </c>
    </row>
    <row r="30" spans="1:2" x14ac:dyDescent="0.25">
      <c r="A30" s="65" t="s">
        <v>361</v>
      </c>
      <c r="B30" s="66" t="s">
        <v>362</v>
      </c>
    </row>
    <row r="31" spans="1:2" x14ac:dyDescent="0.25">
      <c r="A31" s="65" t="s">
        <v>363</v>
      </c>
      <c r="B31" s="66" t="s">
        <v>364</v>
      </c>
    </row>
    <row r="32" spans="1:2" x14ac:dyDescent="0.25">
      <c r="A32" s="65" t="s">
        <v>365</v>
      </c>
      <c r="B32" s="66" t="s">
        <v>366</v>
      </c>
    </row>
    <row r="33" spans="1:2" x14ac:dyDescent="0.25">
      <c r="A33" s="65" t="s">
        <v>367</v>
      </c>
      <c r="B33" s="66" t="s">
        <v>368</v>
      </c>
    </row>
    <row r="34" spans="1:2" x14ac:dyDescent="0.25">
      <c r="A34" s="65" t="s">
        <v>369</v>
      </c>
      <c r="B34" s="66" t="s">
        <v>370</v>
      </c>
    </row>
    <row r="35" spans="1:2" x14ac:dyDescent="0.25">
      <c r="A35" s="65" t="s">
        <v>371</v>
      </c>
      <c r="B35" s="66" t="s">
        <v>372</v>
      </c>
    </row>
    <row r="36" spans="1:2" x14ac:dyDescent="0.25">
      <c r="A36" s="65" t="s">
        <v>373</v>
      </c>
      <c r="B36" s="66" t="s">
        <v>374</v>
      </c>
    </row>
    <row r="37" spans="1:2" x14ac:dyDescent="0.25">
      <c r="A37" s="65" t="s">
        <v>375</v>
      </c>
      <c r="B37" s="66" t="s">
        <v>376</v>
      </c>
    </row>
    <row r="38" spans="1:2" x14ac:dyDescent="0.25">
      <c r="A38" s="65" t="s">
        <v>377</v>
      </c>
      <c r="B38" s="66" t="s">
        <v>378</v>
      </c>
    </row>
    <row r="39" spans="1:2" x14ac:dyDescent="0.25">
      <c r="A39" s="65" t="s">
        <v>379</v>
      </c>
      <c r="B39" s="66" t="s">
        <v>380</v>
      </c>
    </row>
    <row r="40" spans="1:2" x14ac:dyDescent="0.25">
      <c r="A40" s="65" t="s">
        <v>381</v>
      </c>
      <c r="B40" s="66" t="s">
        <v>382</v>
      </c>
    </row>
    <row r="41" spans="1:2" x14ac:dyDescent="0.25">
      <c r="A41" s="65" t="s">
        <v>383</v>
      </c>
      <c r="B41" s="66" t="s">
        <v>384</v>
      </c>
    </row>
    <row r="42" spans="1:2" x14ac:dyDescent="0.25">
      <c r="A42" s="65" t="s">
        <v>385</v>
      </c>
      <c r="B42" s="66" t="s">
        <v>386</v>
      </c>
    </row>
    <row r="43" spans="1:2" x14ac:dyDescent="0.25">
      <c r="A43" s="65" t="s">
        <v>387</v>
      </c>
      <c r="B43" s="66" t="s">
        <v>388</v>
      </c>
    </row>
    <row r="44" spans="1:2" x14ac:dyDescent="0.25">
      <c r="A44" s="65" t="s">
        <v>389</v>
      </c>
      <c r="B44" s="66" t="s">
        <v>390</v>
      </c>
    </row>
    <row r="45" spans="1:2" x14ac:dyDescent="0.25">
      <c r="A45" s="65" t="s">
        <v>391</v>
      </c>
      <c r="B45" s="66" t="s">
        <v>392</v>
      </c>
    </row>
    <row r="46" spans="1:2" x14ac:dyDescent="0.25">
      <c r="A46" s="65" t="s">
        <v>393</v>
      </c>
      <c r="B46" s="66" t="s">
        <v>394</v>
      </c>
    </row>
    <row r="47" spans="1:2" x14ac:dyDescent="0.25">
      <c r="A47" s="65" t="s">
        <v>395</v>
      </c>
      <c r="B47" s="66" t="s">
        <v>396</v>
      </c>
    </row>
    <row r="48" spans="1:2" x14ac:dyDescent="0.25">
      <c r="A48" s="65" t="s">
        <v>397</v>
      </c>
      <c r="B48" s="66" t="s">
        <v>398</v>
      </c>
    </row>
    <row r="49" spans="1:2" x14ac:dyDescent="0.25">
      <c r="A49" s="65" t="s">
        <v>399</v>
      </c>
      <c r="B49" s="66" t="s">
        <v>400</v>
      </c>
    </row>
    <row r="50" spans="1:2" x14ac:dyDescent="0.25">
      <c r="A50" s="65" t="s">
        <v>401</v>
      </c>
      <c r="B50" s="66" t="s">
        <v>402</v>
      </c>
    </row>
    <row r="51" spans="1:2" x14ac:dyDescent="0.25">
      <c r="A51" s="65" t="s">
        <v>403</v>
      </c>
      <c r="B51" s="66" t="s">
        <v>404</v>
      </c>
    </row>
    <row r="52" spans="1:2" x14ac:dyDescent="0.25">
      <c r="A52" s="65" t="s">
        <v>405</v>
      </c>
      <c r="B52" s="66" t="s">
        <v>406</v>
      </c>
    </row>
    <row r="53" spans="1:2" x14ac:dyDescent="0.25">
      <c r="A53" s="65" t="s">
        <v>407</v>
      </c>
      <c r="B53" s="66" t="s">
        <v>408</v>
      </c>
    </row>
    <row r="54" spans="1:2" x14ac:dyDescent="0.25">
      <c r="A54" s="65" t="s">
        <v>409</v>
      </c>
      <c r="B54" s="66" t="s">
        <v>410</v>
      </c>
    </row>
    <row r="55" spans="1:2" x14ac:dyDescent="0.25">
      <c r="A55" s="65" t="s">
        <v>411</v>
      </c>
      <c r="B55" s="66" t="s">
        <v>412</v>
      </c>
    </row>
    <row r="56" spans="1:2" x14ac:dyDescent="0.25">
      <c r="A56" s="65" t="s">
        <v>413</v>
      </c>
      <c r="B56" s="66" t="s">
        <v>414</v>
      </c>
    </row>
    <row r="57" spans="1:2" x14ac:dyDescent="0.25">
      <c r="A57" s="65" t="s">
        <v>415</v>
      </c>
      <c r="B57" s="66" t="s">
        <v>416</v>
      </c>
    </row>
    <row r="58" spans="1:2" x14ac:dyDescent="0.25">
      <c r="A58" s="65" t="s">
        <v>417</v>
      </c>
      <c r="B58" s="66" t="s">
        <v>418</v>
      </c>
    </row>
    <row r="59" spans="1:2" x14ac:dyDescent="0.25">
      <c r="A59" s="65" t="s">
        <v>419</v>
      </c>
      <c r="B59" s="66" t="s">
        <v>420</v>
      </c>
    </row>
    <row r="60" spans="1:2" x14ac:dyDescent="0.25">
      <c r="A60" s="65" t="s">
        <v>421</v>
      </c>
      <c r="B60" s="66" t="s">
        <v>422</v>
      </c>
    </row>
    <row r="61" spans="1:2" x14ac:dyDescent="0.25">
      <c r="A61" s="65" t="s">
        <v>423</v>
      </c>
      <c r="B61" s="66" t="s">
        <v>424</v>
      </c>
    </row>
    <row r="62" spans="1:2" x14ac:dyDescent="0.25">
      <c r="A62" s="65" t="s">
        <v>425</v>
      </c>
      <c r="B62" s="66" t="s">
        <v>426</v>
      </c>
    </row>
    <row r="63" spans="1:2" x14ac:dyDescent="0.25">
      <c r="A63" s="65" t="s">
        <v>427</v>
      </c>
      <c r="B63" s="66" t="s">
        <v>428</v>
      </c>
    </row>
    <row r="64" spans="1:2" x14ac:dyDescent="0.25">
      <c r="A64" s="65" t="s">
        <v>429</v>
      </c>
      <c r="B64" s="66" t="s">
        <v>430</v>
      </c>
    </row>
    <row r="65" spans="1:2" x14ac:dyDescent="0.25">
      <c r="A65" s="65" t="s">
        <v>431</v>
      </c>
      <c r="B65" s="66" t="s">
        <v>432</v>
      </c>
    </row>
    <row r="66" spans="1:2" x14ac:dyDescent="0.25">
      <c r="A66" s="65" t="s">
        <v>433</v>
      </c>
      <c r="B66" s="66" t="s">
        <v>434</v>
      </c>
    </row>
    <row r="67" spans="1:2" x14ac:dyDescent="0.25">
      <c r="A67" s="65" t="s">
        <v>435</v>
      </c>
      <c r="B67" s="66" t="s">
        <v>436</v>
      </c>
    </row>
    <row r="68" spans="1:2" x14ac:dyDescent="0.25">
      <c r="A68" s="65" t="s">
        <v>437</v>
      </c>
      <c r="B68" s="66" t="s">
        <v>438</v>
      </c>
    </row>
    <row r="69" spans="1:2" x14ac:dyDescent="0.25">
      <c r="A69" s="65" t="s">
        <v>439</v>
      </c>
      <c r="B69" s="66" t="s">
        <v>440</v>
      </c>
    </row>
    <row r="70" spans="1:2" x14ac:dyDescent="0.25">
      <c r="A70" s="65" t="s">
        <v>441</v>
      </c>
      <c r="B70" s="66" t="s">
        <v>442</v>
      </c>
    </row>
    <row r="71" spans="1:2" x14ac:dyDescent="0.25">
      <c r="A71" s="65" t="s">
        <v>443</v>
      </c>
      <c r="B71" s="66" t="s">
        <v>444</v>
      </c>
    </row>
    <row r="72" spans="1:2" x14ac:dyDescent="0.25">
      <c r="A72" s="65" t="s">
        <v>445</v>
      </c>
      <c r="B72" s="66" t="s">
        <v>446</v>
      </c>
    </row>
    <row r="73" spans="1:2" x14ac:dyDescent="0.25">
      <c r="A73" s="65" t="s">
        <v>447</v>
      </c>
      <c r="B73" s="66" t="s">
        <v>448</v>
      </c>
    </row>
    <row r="74" spans="1:2" x14ac:dyDescent="0.25">
      <c r="A74" s="65" t="s">
        <v>449</v>
      </c>
      <c r="B74" s="66" t="s">
        <v>450</v>
      </c>
    </row>
    <row r="75" spans="1:2" x14ac:dyDescent="0.25">
      <c r="A75" s="65" t="s">
        <v>451</v>
      </c>
      <c r="B75" s="67" t="s">
        <v>452</v>
      </c>
    </row>
    <row r="76" spans="1:2" x14ac:dyDescent="0.25">
      <c r="A76" s="65" t="s">
        <v>453</v>
      </c>
      <c r="B76" s="67" t="s">
        <v>454</v>
      </c>
    </row>
    <row r="77" spans="1:2" x14ac:dyDescent="0.25">
      <c r="A77" s="65" t="s">
        <v>455</v>
      </c>
      <c r="B77" s="67" t="s">
        <v>456</v>
      </c>
    </row>
    <row r="78" spans="1:2" x14ac:dyDescent="0.25">
      <c r="A78" s="65" t="s">
        <v>457</v>
      </c>
      <c r="B78" s="67" t="s">
        <v>458</v>
      </c>
    </row>
    <row r="79" spans="1:2" x14ac:dyDescent="0.25">
      <c r="A79" s="65" t="s">
        <v>459</v>
      </c>
      <c r="B79" s="67" t="s">
        <v>460</v>
      </c>
    </row>
    <row r="80" spans="1:2" x14ac:dyDescent="0.25">
      <c r="A80" s="65" t="s">
        <v>461</v>
      </c>
      <c r="B80" s="67" t="s">
        <v>462</v>
      </c>
    </row>
    <row r="81" spans="1:2" x14ac:dyDescent="0.25">
      <c r="A81" s="65" t="s">
        <v>463</v>
      </c>
      <c r="B81" s="67" t="s">
        <v>464</v>
      </c>
    </row>
    <row r="82" spans="1:2" x14ac:dyDescent="0.25">
      <c r="A82" s="65" t="s">
        <v>465</v>
      </c>
      <c r="B82" s="67" t="s">
        <v>466</v>
      </c>
    </row>
    <row r="83" spans="1:2" x14ac:dyDescent="0.25">
      <c r="A83" s="65" t="s">
        <v>467</v>
      </c>
      <c r="B83" s="67" t="s">
        <v>468</v>
      </c>
    </row>
    <row r="84" spans="1:2" x14ac:dyDescent="0.25">
      <c r="A84" s="65" t="s">
        <v>469</v>
      </c>
      <c r="B84" s="67" t="s">
        <v>470</v>
      </c>
    </row>
    <row r="85" spans="1:2" x14ac:dyDescent="0.25">
      <c r="A85" s="65" t="s">
        <v>471</v>
      </c>
      <c r="B85" s="67" t="s">
        <v>472</v>
      </c>
    </row>
    <row r="86" spans="1:2" x14ac:dyDescent="0.25">
      <c r="A86" s="65" t="s">
        <v>473</v>
      </c>
      <c r="B86" s="67" t="s">
        <v>474</v>
      </c>
    </row>
    <row r="87" spans="1:2" x14ac:dyDescent="0.25">
      <c r="A87" s="65" t="s">
        <v>475</v>
      </c>
      <c r="B87" s="67" t="s">
        <v>476</v>
      </c>
    </row>
    <row r="88" spans="1:2" x14ac:dyDescent="0.25">
      <c r="A88" s="65" t="s">
        <v>477</v>
      </c>
      <c r="B88" s="67" t="s">
        <v>478</v>
      </c>
    </row>
    <row r="89" spans="1:2" x14ac:dyDescent="0.25">
      <c r="A89" s="65" t="s">
        <v>479</v>
      </c>
      <c r="B89" s="67" t="s">
        <v>480</v>
      </c>
    </row>
    <row r="90" spans="1:2" x14ac:dyDescent="0.25">
      <c r="A90" s="65" t="s">
        <v>481</v>
      </c>
      <c r="B90" s="67" t="s">
        <v>482</v>
      </c>
    </row>
    <row r="91" spans="1:2" x14ac:dyDescent="0.25">
      <c r="A91" s="65" t="s">
        <v>483</v>
      </c>
      <c r="B91" s="67" t="s">
        <v>484</v>
      </c>
    </row>
    <row r="92" spans="1:2" x14ac:dyDescent="0.25">
      <c r="A92" s="65" t="s">
        <v>485</v>
      </c>
      <c r="B92" s="67" t="s">
        <v>486</v>
      </c>
    </row>
    <row r="93" spans="1:2" x14ac:dyDescent="0.25">
      <c r="A93" s="65" t="s">
        <v>487</v>
      </c>
      <c r="B93" s="67" t="s">
        <v>488</v>
      </c>
    </row>
    <row r="94" spans="1:2" x14ac:dyDescent="0.25">
      <c r="A94" s="65" t="s">
        <v>489</v>
      </c>
      <c r="B94" s="67" t="s">
        <v>490</v>
      </c>
    </row>
    <row r="95" spans="1:2" x14ac:dyDescent="0.25">
      <c r="A95" s="65" t="s">
        <v>491</v>
      </c>
      <c r="B95" s="67" t="s">
        <v>492</v>
      </c>
    </row>
    <row r="96" spans="1:2" x14ac:dyDescent="0.25">
      <c r="A96" s="65" t="s">
        <v>493</v>
      </c>
      <c r="B96" s="67" t="s">
        <v>494</v>
      </c>
    </row>
    <row r="97" spans="1:2" x14ac:dyDescent="0.25">
      <c r="A97" s="65" t="s">
        <v>495</v>
      </c>
      <c r="B97" s="67" t="s">
        <v>496</v>
      </c>
    </row>
    <row r="98" spans="1:2" x14ac:dyDescent="0.25">
      <c r="A98" s="65" t="s">
        <v>497</v>
      </c>
      <c r="B98" s="67" t="s">
        <v>498</v>
      </c>
    </row>
    <row r="99" spans="1:2" x14ac:dyDescent="0.25">
      <c r="A99" s="65" t="s">
        <v>499</v>
      </c>
      <c r="B99" s="67" t="s">
        <v>500</v>
      </c>
    </row>
    <row r="100" spans="1:2" x14ac:dyDescent="0.25">
      <c r="A100" s="65" t="s">
        <v>501</v>
      </c>
      <c r="B100" s="67" t="s">
        <v>502</v>
      </c>
    </row>
    <row r="101" spans="1:2" x14ac:dyDescent="0.25">
      <c r="A101" s="65" t="s">
        <v>503</v>
      </c>
      <c r="B101" s="67" t="s">
        <v>504</v>
      </c>
    </row>
    <row r="102" spans="1:2" x14ac:dyDescent="0.25">
      <c r="A102" s="65" t="s">
        <v>505</v>
      </c>
      <c r="B102" s="67" t="s">
        <v>506</v>
      </c>
    </row>
    <row r="103" spans="1:2" x14ac:dyDescent="0.25">
      <c r="A103" s="65" t="s">
        <v>507</v>
      </c>
      <c r="B103" s="67" t="s">
        <v>508</v>
      </c>
    </row>
    <row r="104" spans="1:2" x14ac:dyDescent="0.25">
      <c r="A104" s="65" t="s">
        <v>509</v>
      </c>
      <c r="B104" s="67" t="s">
        <v>510</v>
      </c>
    </row>
    <row r="105" spans="1:2" x14ac:dyDescent="0.25">
      <c r="A105" s="65" t="s">
        <v>511</v>
      </c>
      <c r="B105" s="67" t="s">
        <v>512</v>
      </c>
    </row>
    <row r="106" spans="1:2" x14ac:dyDescent="0.25">
      <c r="A106" s="65" t="s">
        <v>513</v>
      </c>
      <c r="B106" s="67" t="s">
        <v>514</v>
      </c>
    </row>
    <row r="107" spans="1:2" x14ac:dyDescent="0.25">
      <c r="A107" s="65" t="s">
        <v>515</v>
      </c>
      <c r="B107" s="67" t="s">
        <v>516</v>
      </c>
    </row>
    <row r="108" spans="1:2" x14ac:dyDescent="0.25">
      <c r="A108" s="65" t="s">
        <v>517</v>
      </c>
      <c r="B108" s="67" t="s">
        <v>518</v>
      </c>
    </row>
    <row r="109" spans="1:2" x14ac:dyDescent="0.25">
      <c r="A109" s="65" t="s">
        <v>519</v>
      </c>
      <c r="B109" s="67" t="s">
        <v>520</v>
      </c>
    </row>
    <row r="110" spans="1:2" x14ac:dyDescent="0.25">
      <c r="A110" s="65" t="s">
        <v>521</v>
      </c>
      <c r="B110" s="67" t="s">
        <v>522</v>
      </c>
    </row>
    <row r="111" spans="1:2" x14ac:dyDescent="0.25">
      <c r="A111" s="65" t="s">
        <v>523</v>
      </c>
      <c r="B111" s="67" t="s">
        <v>524</v>
      </c>
    </row>
    <row r="112" spans="1:2" x14ac:dyDescent="0.25">
      <c r="A112" s="65" t="s">
        <v>525</v>
      </c>
      <c r="B112" s="67" t="s">
        <v>526</v>
      </c>
    </row>
    <row r="113" spans="1:2" x14ac:dyDescent="0.25">
      <c r="A113" s="65" t="s">
        <v>527</v>
      </c>
      <c r="B113" s="67" t="s">
        <v>528</v>
      </c>
    </row>
    <row r="114" spans="1:2" x14ac:dyDescent="0.25">
      <c r="A114" s="65" t="s">
        <v>529</v>
      </c>
      <c r="B114" s="67" t="s">
        <v>530</v>
      </c>
    </row>
    <row r="115" spans="1:2" x14ac:dyDescent="0.25">
      <c r="A115" s="65" t="s">
        <v>531</v>
      </c>
      <c r="B115" s="67" t="s">
        <v>532</v>
      </c>
    </row>
    <row r="116" spans="1:2" x14ac:dyDescent="0.25">
      <c r="A116" s="65" t="s">
        <v>533</v>
      </c>
      <c r="B116" s="67" t="s">
        <v>534</v>
      </c>
    </row>
    <row r="117" spans="1:2" x14ac:dyDescent="0.25">
      <c r="A117" s="65" t="s">
        <v>535</v>
      </c>
      <c r="B117" s="67" t="s">
        <v>536</v>
      </c>
    </row>
    <row r="118" spans="1:2" x14ac:dyDescent="0.25">
      <c r="A118" s="65" t="s">
        <v>537</v>
      </c>
      <c r="B118" s="67" t="s">
        <v>538</v>
      </c>
    </row>
    <row r="119" spans="1:2" x14ac:dyDescent="0.25">
      <c r="A119" s="65" t="s">
        <v>539</v>
      </c>
      <c r="B119" s="67" t="s">
        <v>540</v>
      </c>
    </row>
    <row r="120" spans="1:2" x14ac:dyDescent="0.25">
      <c r="A120" s="65" t="s">
        <v>541</v>
      </c>
      <c r="B120" s="67" t="s">
        <v>542</v>
      </c>
    </row>
    <row r="121" spans="1:2" x14ac:dyDescent="0.25">
      <c r="A121" s="65" t="s">
        <v>543</v>
      </c>
      <c r="B121" s="67" t="s">
        <v>544</v>
      </c>
    </row>
    <row r="122" spans="1:2" x14ac:dyDescent="0.25">
      <c r="A122" s="65" t="s">
        <v>545</v>
      </c>
      <c r="B122" s="67" t="s">
        <v>546</v>
      </c>
    </row>
    <row r="123" spans="1:2" x14ac:dyDescent="0.25">
      <c r="A123" s="65" t="s">
        <v>547</v>
      </c>
      <c r="B123" s="67" t="s">
        <v>548</v>
      </c>
    </row>
    <row r="124" spans="1:2" x14ac:dyDescent="0.25">
      <c r="A124" s="65" t="s">
        <v>549</v>
      </c>
      <c r="B124" s="67" t="s">
        <v>550</v>
      </c>
    </row>
    <row r="125" spans="1:2" x14ac:dyDescent="0.25">
      <c r="A125" s="65" t="s">
        <v>551</v>
      </c>
      <c r="B125" s="67" t="s">
        <v>552</v>
      </c>
    </row>
    <row r="126" spans="1:2" x14ac:dyDescent="0.25">
      <c r="A126" s="65" t="s">
        <v>553</v>
      </c>
      <c r="B126" s="67" t="s">
        <v>554</v>
      </c>
    </row>
    <row r="127" spans="1:2" x14ac:dyDescent="0.25">
      <c r="A127" s="65" t="s">
        <v>555</v>
      </c>
      <c r="B127" s="67" t="s">
        <v>556</v>
      </c>
    </row>
    <row r="128" spans="1:2" x14ac:dyDescent="0.25">
      <c r="A128" s="65" t="s">
        <v>557</v>
      </c>
      <c r="B128" s="67" t="s">
        <v>558</v>
      </c>
    </row>
    <row r="129" spans="1:2" x14ac:dyDescent="0.25">
      <c r="A129" s="65" t="s">
        <v>559</v>
      </c>
      <c r="B129" s="67" t="s">
        <v>560</v>
      </c>
    </row>
    <row r="130" spans="1:2" x14ac:dyDescent="0.25">
      <c r="A130" s="65" t="s">
        <v>561</v>
      </c>
      <c r="B130" s="67" t="s">
        <v>562</v>
      </c>
    </row>
    <row r="131" spans="1:2" x14ac:dyDescent="0.25">
      <c r="A131" s="65" t="s">
        <v>563</v>
      </c>
      <c r="B131" s="67" t="s">
        <v>564</v>
      </c>
    </row>
    <row r="132" spans="1:2" x14ac:dyDescent="0.25">
      <c r="A132" s="65" t="s">
        <v>565</v>
      </c>
      <c r="B132" s="67" t="s">
        <v>566</v>
      </c>
    </row>
    <row r="133" spans="1:2" x14ac:dyDescent="0.25">
      <c r="A133" s="65" t="s">
        <v>567</v>
      </c>
      <c r="B133" s="67" t="s">
        <v>568</v>
      </c>
    </row>
    <row r="134" spans="1:2" x14ac:dyDescent="0.25">
      <c r="A134" s="65" t="s">
        <v>569</v>
      </c>
      <c r="B134" s="67" t="s">
        <v>570</v>
      </c>
    </row>
    <row r="135" spans="1:2" x14ac:dyDescent="0.25">
      <c r="A135" s="65" t="s">
        <v>571</v>
      </c>
      <c r="B135" s="67" t="s">
        <v>572</v>
      </c>
    </row>
    <row r="136" spans="1:2" x14ac:dyDescent="0.25">
      <c r="A136" s="65" t="s">
        <v>573</v>
      </c>
      <c r="B136" s="67" t="s">
        <v>574</v>
      </c>
    </row>
    <row r="137" spans="1:2" x14ac:dyDescent="0.25">
      <c r="A137" s="65" t="s">
        <v>575</v>
      </c>
      <c r="B137" s="67" t="s">
        <v>576</v>
      </c>
    </row>
    <row r="138" spans="1:2" x14ac:dyDescent="0.25">
      <c r="A138" s="65" t="s">
        <v>577</v>
      </c>
      <c r="B138" s="67" t="s">
        <v>578</v>
      </c>
    </row>
    <row r="139" spans="1:2" x14ac:dyDescent="0.25">
      <c r="A139" s="65" t="s">
        <v>579</v>
      </c>
      <c r="B139" s="67" t="s">
        <v>580</v>
      </c>
    </row>
    <row r="140" spans="1:2" x14ac:dyDescent="0.25">
      <c r="A140" s="65" t="s">
        <v>581</v>
      </c>
      <c r="B140" s="67" t="s">
        <v>582</v>
      </c>
    </row>
    <row r="141" spans="1:2" x14ac:dyDescent="0.25">
      <c r="A141" s="65" t="s">
        <v>583</v>
      </c>
      <c r="B141" s="67" t="s">
        <v>584</v>
      </c>
    </row>
    <row r="142" spans="1:2" x14ac:dyDescent="0.25">
      <c r="A142" s="65" t="s">
        <v>585</v>
      </c>
      <c r="B142" s="67" t="s">
        <v>586</v>
      </c>
    </row>
    <row r="143" spans="1:2" x14ac:dyDescent="0.25">
      <c r="A143" s="65" t="s">
        <v>587</v>
      </c>
      <c r="B143" s="67" t="s">
        <v>588</v>
      </c>
    </row>
    <row r="144" spans="1:2" x14ac:dyDescent="0.25">
      <c r="A144" s="65" t="s">
        <v>589</v>
      </c>
      <c r="B144" s="67" t="s">
        <v>590</v>
      </c>
    </row>
    <row r="145" spans="1:2" x14ac:dyDescent="0.25">
      <c r="A145" s="65" t="s">
        <v>591</v>
      </c>
      <c r="B145" s="67" t="s">
        <v>592</v>
      </c>
    </row>
    <row r="146" spans="1:2" x14ac:dyDescent="0.25">
      <c r="A146" s="65" t="s">
        <v>593</v>
      </c>
      <c r="B146" s="67" t="s">
        <v>594</v>
      </c>
    </row>
    <row r="147" spans="1:2" x14ac:dyDescent="0.25">
      <c r="A147" s="65" t="s">
        <v>595</v>
      </c>
      <c r="B147" s="67" t="s">
        <v>596</v>
      </c>
    </row>
    <row r="148" spans="1:2" x14ac:dyDescent="0.25">
      <c r="A148" s="65" t="s">
        <v>597</v>
      </c>
      <c r="B148" s="67" t="s">
        <v>598</v>
      </c>
    </row>
    <row r="149" spans="1:2" x14ac:dyDescent="0.25">
      <c r="A149" s="65" t="s">
        <v>599</v>
      </c>
      <c r="B149" s="67" t="s">
        <v>600</v>
      </c>
    </row>
    <row r="150" spans="1:2" x14ac:dyDescent="0.25">
      <c r="A150" s="65" t="s">
        <v>601</v>
      </c>
      <c r="B150" s="67" t="s">
        <v>602</v>
      </c>
    </row>
    <row r="151" spans="1:2" x14ac:dyDescent="0.25">
      <c r="A151" s="65" t="s">
        <v>603</v>
      </c>
      <c r="B151" s="67" t="s">
        <v>604</v>
      </c>
    </row>
    <row r="152" spans="1:2" x14ac:dyDescent="0.25">
      <c r="A152" s="65" t="s">
        <v>605</v>
      </c>
      <c r="B152" s="67" t="s">
        <v>606</v>
      </c>
    </row>
    <row r="153" spans="1:2" x14ac:dyDescent="0.25">
      <c r="A153" s="65" t="s">
        <v>607</v>
      </c>
      <c r="B153" s="67" t="s">
        <v>608</v>
      </c>
    </row>
    <row r="154" spans="1:2" x14ac:dyDescent="0.25">
      <c r="A154" s="65" t="s">
        <v>609</v>
      </c>
      <c r="B154" s="67" t="s">
        <v>610</v>
      </c>
    </row>
    <row r="155" spans="1:2" x14ac:dyDescent="0.25">
      <c r="A155" s="65" t="s">
        <v>611</v>
      </c>
      <c r="B155" s="67" t="s">
        <v>612</v>
      </c>
    </row>
    <row r="156" spans="1:2" x14ac:dyDescent="0.25">
      <c r="A156" s="65" t="s">
        <v>613</v>
      </c>
      <c r="B156" s="67" t="s">
        <v>614</v>
      </c>
    </row>
    <row r="157" spans="1:2" x14ac:dyDescent="0.25">
      <c r="A157" s="65" t="s">
        <v>615</v>
      </c>
      <c r="B157" s="67" t="s">
        <v>616</v>
      </c>
    </row>
    <row r="158" spans="1:2" x14ac:dyDescent="0.25">
      <c r="A158" s="65" t="s">
        <v>617</v>
      </c>
      <c r="B158" s="67" t="s">
        <v>618</v>
      </c>
    </row>
    <row r="159" spans="1:2" x14ac:dyDescent="0.25">
      <c r="A159" s="65" t="s">
        <v>619</v>
      </c>
      <c r="B159" s="67" t="s">
        <v>620</v>
      </c>
    </row>
    <row r="160" spans="1:2" x14ac:dyDescent="0.25">
      <c r="A160" s="65" t="s">
        <v>621</v>
      </c>
      <c r="B160" s="67" t="s">
        <v>622</v>
      </c>
    </row>
    <row r="161" spans="1:2" x14ac:dyDescent="0.25">
      <c r="A161" s="65" t="s">
        <v>623</v>
      </c>
      <c r="B161" s="67" t="s">
        <v>624</v>
      </c>
    </row>
    <row r="162" spans="1:2" x14ac:dyDescent="0.25">
      <c r="A162" s="65" t="s">
        <v>625</v>
      </c>
      <c r="B162" s="67" t="s">
        <v>626</v>
      </c>
    </row>
    <row r="163" spans="1:2" x14ac:dyDescent="0.25">
      <c r="A163" s="65" t="s">
        <v>627</v>
      </c>
      <c r="B163" s="67" t="s">
        <v>628</v>
      </c>
    </row>
    <row r="164" spans="1:2" x14ac:dyDescent="0.25">
      <c r="A164" s="65" t="s">
        <v>629</v>
      </c>
      <c r="B164" s="67" t="s">
        <v>630</v>
      </c>
    </row>
    <row r="165" spans="1:2" x14ac:dyDescent="0.25">
      <c r="A165" s="65" t="s">
        <v>631</v>
      </c>
      <c r="B165" s="67" t="s">
        <v>632</v>
      </c>
    </row>
    <row r="166" spans="1:2" x14ac:dyDescent="0.25">
      <c r="A166" s="65" t="s">
        <v>633</v>
      </c>
      <c r="B166" s="67" t="s">
        <v>634</v>
      </c>
    </row>
    <row r="167" spans="1:2" x14ac:dyDescent="0.25">
      <c r="A167" s="65" t="s">
        <v>635</v>
      </c>
      <c r="B167" s="67" t="s">
        <v>636</v>
      </c>
    </row>
    <row r="168" spans="1:2" x14ac:dyDescent="0.25">
      <c r="A168" s="65" t="s">
        <v>637</v>
      </c>
      <c r="B168" s="67" t="s">
        <v>638</v>
      </c>
    </row>
    <row r="169" spans="1:2" x14ac:dyDescent="0.25">
      <c r="A169" s="65" t="s">
        <v>639</v>
      </c>
      <c r="B169" s="67" t="s">
        <v>640</v>
      </c>
    </row>
    <row r="170" spans="1:2" x14ac:dyDescent="0.25">
      <c r="A170" s="65" t="s">
        <v>641</v>
      </c>
      <c r="B170" s="67" t="s">
        <v>642</v>
      </c>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f0676f9-c32d-473e-b8dc-b5c85159b996">
      <UserInfo>
        <DisplayName>Yvonne FORSEN</DisplayName>
        <AccountId>36</AccountId>
        <AccountType/>
      </UserInfo>
      <UserInfo>
        <DisplayName>KALLON EMMANUEL VINCENT NELSON</DisplayName>
        <AccountId>34</AccountId>
        <AccountType/>
      </UserInfo>
      <UserInfo>
        <DisplayName>PARK Donghyuk</DisplayName>
        <AccountId>12</AccountId>
        <AccountType/>
      </UserInfo>
      <UserInfo>
        <DisplayName>Michael STANLEY</DisplayName>
        <AccountId>44</AccountId>
        <AccountType/>
      </UserInfo>
      <UserInfo>
        <DisplayName>Hyoung-Joon LIM</DisplayName>
        <AccountId>52</AccountId>
        <AccountType/>
      </UserInfo>
      <UserInfo>
        <DisplayName>Mouhamad Hamid BAH</DisplayName>
        <AccountId>13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5AC6A772410AB499884870EC31ECEE7" ma:contentTypeVersion="6" ma:contentTypeDescription="Create a new document." ma:contentTypeScope="" ma:versionID="d4f58ecf2783996bd87f2ca48c326b68">
  <xsd:schema xmlns:xsd="http://www.w3.org/2001/XMLSchema" xmlns:xs="http://www.w3.org/2001/XMLSchema" xmlns:p="http://schemas.microsoft.com/office/2006/metadata/properties" xmlns:ns2="31dc3eb6-a4d3-4b82-ae6c-0290cd188278" xmlns:ns3="df0676f9-c32d-473e-b8dc-b5c85159b996" targetNamespace="http://schemas.microsoft.com/office/2006/metadata/properties" ma:root="true" ma:fieldsID="0e9599d1893da691cce6aacd924bb884" ns2:_="" ns3:_="">
    <xsd:import namespace="31dc3eb6-a4d3-4b82-ae6c-0290cd188278"/>
    <xsd:import namespace="df0676f9-c32d-473e-b8dc-b5c85159b9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dc3eb6-a4d3-4b82-ae6c-0290cd1882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0676f9-c32d-473e-b8dc-b5c85159b99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7A00A2-B917-44FC-99C3-6509756D6C11}">
  <ds:schemaRefs>
    <ds:schemaRef ds:uri="http://schemas.microsoft.com/office/2006/metadata/properties"/>
    <ds:schemaRef ds:uri="http://schemas.microsoft.com/office/infopath/2007/PartnerControls"/>
    <ds:schemaRef ds:uri="df0676f9-c32d-473e-b8dc-b5c85159b996"/>
  </ds:schemaRefs>
</ds:datastoreItem>
</file>

<file path=customXml/itemProps2.xml><?xml version="1.0" encoding="utf-8"?>
<ds:datastoreItem xmlns:ds="http://schemas.openxmlformats.org/officeDocument/2006/customXml" ds:itemID="{087CE2D6-6164-48E6-BAE1-D0337FA0CC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dc3eb6-a4d3-4b82-ae6c-0290cd188278"/>
    <ds:schemaRef ds:uri="df0676f9-c32d-473e-b8dc-b5c85159b9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9975EC-6F0F-418C-8CF4-9C174C4B49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SESAY Alimamy</cp:lastModifiedBy>
  <cp:revision/>
  <dcterms:created xsi:type="dcterms:W3CDTF">2017-11-15T21:17:43Z</dcterms:created>
  <dcterms:modified xsi:type="dcterms:W3CDTF">2021-10-28T17:07:47Z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0x01010015AC6A772410AB499884870EC31ECEE7</vt:lpwstr>
  </property>
  <property fmtid="{D5CDD505-2E9C-101B-9397-08002B2CF9AE}" pid="3" name="MSIP_Label_2059aa38-f392-4105-be92-628035578272_Enabled">
    <vt:lpwstr>true</vt:lpwstr>
  </property>
  <property fmtid="{D5CDD505-2E9C-101B-9397-08002B2CF9AE}" pid="4" name="MSIP_Label_2059aa38-f392-4105-be92-628035578272_SetDate">
    <vt:lpwstr>2021-09-22T15:26:24Z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25956a3f-6943-41ec-af23-779d7338ee11</vt:lpwstr>
  </property>
  <property fmtid="{D5CDD505-2E9C-101B-9397-08002B2CF9AE}" pid="9" name="MSIP_Label_2059aa38-f392-4105-be92-628035578272_ContentBits">
    <vt:lpwstr>0</vt:lpwstr>
  </property>
</Properties>
</file>