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_options" sheetId="1" r:id="rId4"/>
    <sheet state="visible" name="Annex D_385_Annual" sheetId="2" r:id="rId5"/>
    <sheet state="hidden" name="_control" sheetId="3" r:id="rId6"/>
  </sheets>
  <definedNames/>
  <calcPr/>
  <extLst>
    <ext uri="GoogleSheetsCustomDataVersion1">
      <go:sheetsCustomData xmlns:go="http://customooxmlschemas.google.com/" r:id="rId7" roundtripDataSignature="AMtx7mg7BvdfbFjYfmJ3csW9x05kOR9tMQ=="/>
    </ext>
  </extLst>
</workbook>
</file>

<file path=xl/sharedStrings.xml><?xml version="1.0" encoding="utf-8"?>
<sst xmlns="http://schemas.openxmlformats.org/spreadsheetml/2006/main" count="234" uniqueCount="185">
  <si>
    <t>* This sheet is manipulated by the 'Options...' dialog and should not be changed by hand</t>
  </si>
  <si>
    <t>Annex D - PBF Project Budget</t>
  </si>
  <si>
    <t>Mandatory Budget Allocation for local partners set by PBF</t>
  </si>
  <si>
    <t>Table 1 - PBF project budget by outcome, output and activity</t>
  </si>
  <si>
    <t xml:space="preserve">Current Allocation  </t>
  </si>
  <si>
    <r>
      <rPr>
        <rFont val="Calibri"/>
        <b/>
        <color rgb="FF000000"/>
        <sz val="12.0"/>
      </rPr>
      <t>Outcome/ Output</t>
    </r>
    <r>
      <rPr>
        <rFont val="Calibri"/>
        <b val="0"/>
        <color rgb="FF000000"/>
        <sz val="12.0"/>
      </rPr>
      <t xml:space="preserve"> number</t>
    </r>
  </si>
  <si>
    <r>
      <rPr>
        <rFont val="Calibri"/>
        <b/>
        <color rgb="FF000000"/>
        <sz val="12.0"/>
      </rPr>
      <t>Description</t>
    </r>
    <r>
      <rPr>
        <rFont val="Calibri"/>
        <b val="0"/>
        <color rgb="FF000000"/>
        <sz val="12.0"/>
      </rPr>
      <t xml:space="preserve"> (Text)</t>
    </r>
  </si>
  <si>
    <t>UNOPS</t>
  </si>
  <si>
    <t>UNODC</t>
  </si>
  <si>
    <t>Recipient Organization 3</t>
  </si>
  <si>
    <t>Total</t>
  </si>
  <si>
    <r>
      <rPr>
        <rFont val="Calibri"/>
        <b/>
        <color rgb="FF000000"/>
        <sz val="12.0"/>
      </rPr>
      <t>% of budget</t>
    </r>
    <r>
      <rPr>
        <rFont val="Calibri"/>
        <b val="0"/>
        <color rgb="FF000000"/>
        <sz val="12.0"/>
      </rPr>
      <t xml:space="preserve"> per activity  allocated to </t>
    </r>
    <r>
      <rPr>
        <rFont val="Calibri"/>
        <b/>
        <color rgb="FF000000"/>
        <sz val="12.0"/>
      </rPr>
      <t>Gender Equality and Women's Empowerment (GEWE)</t>
    </r>
    <r>
      <rPr>
        <rFont val="Calibri"/>
        <b val="0"/>
        <color rgb="FF000000"/>
        <sz val="12.0"/>
      </rPr>
      <t xml:space="preserve"> (if any):</t>
    </r>
  </si>
  <si>
    <r>
      <rPr>
        <rFont val="Calibri"/>
        <color rgb="FFFF0000"/>
        <sz val="12.0"/>
      </rPr>
      <t xml:space="preserve">Current level of </t>
    </r>
    <r>
      <rPr>
        <rFont val="Calibri"/>
        <b/>
        <color rgb="FFFF0000"/>
        <sz val="12.0"/>
      </rPr>
      <t xml:space="preserve">expenditure/ commitment </t>
    </r>
    <r>
      <rPr>
        <rFont val="Calibri"/>
        <color rgb="FFFF0000"/>
        <sz val="12.0"/>
      </rPr>
      <t>(To be completed at time of project progress reporting)</t>
    </r>
    <r>
      <rPr>
        <rFont val="Calibri"/>
        <b/>
        <color rgb="FFFF0000"/>
        <sz val="12.0"/>
      </rPr>
      <t xml:space="preserve"> </t>
    </r>
  </si>
  <si>
    <r>
      <rPr>
        <rFont val="Calibri"/>
        <b/>
        <color rgb="FF000000"/>
        <sz val="12.0"/>
      </rPr>
      <t xml:space="preserve">GEWE justification </t>
    </r>
    <r>
      <rPr>
        <rFont val="Calibri"/>
        <b val="0"/>
        <color rgb="FF000000"/>
        <sz val="12.0"/>
      </rPr>
      <t>(e.g. training includes session on gender equality, specific efforts made to ensure equal representation of women and men etc.)</t>
    </r>
  </si>
  <si>
    <r>
      <rPr>
        <rFont val="Calibri"/>
        <color rgb="FF000000"/>
        <sz val="12.0"/>
      </rPr>
      <t xml:space="preserve">Any other </t>
    </r>
    <r>
      <rPr>
        <rFont val="Calibri"/>
        <b/>
        <color rgb="FF000000"/>
        <sz val="12.0"/>
      </rPr>
      <t>remarks</t>
    </r>
    <r>
      <rPr>
        <rFont val="Calibri"/>
        <color rgb="FF000000"/>
        <sz val="12.0"/>
      </rPr>
      <t xml:space="preserve"> (e.g. on types of inputs provided or budget justification, esp. for TA or travel costs)</t>
    </r>
  </si>
  <si>
    <t xml:space="preserve">OUTCOME 1: </t>
  </si>
  <si>
    <t>Women peacebuilders have greater means to operate safely</t>
  </si>
  <si>
    <t>Output 1.1:</t>
  </si>
  <si>
    <t xml:space="preserve">Women peacebuilders have increased knowledge and practices in project and finance management </t>
  </si>
  <si>
    <t>Activity 1.1.1:</t>
  </si>
  <si>
    <t>Capacity KAP Assessment/Baseline Survey</t>
  </si>
  <si>
    <t>Capacity Assessment targeting gap assessment of women groups  capacity in project management, finance management, grant management, reporting, audit</t>
  </si>
  <si>
    <t>Activity 1.1.2:</t>
  </si>
  <si>
    <t>Design and  establishment of online support platform</t>
  </si>
  <si>
    <t>Online support platform while open to all civil society members will target initially only women groups and women supporting groups focusing on gender equality and gender empowerment</t>
  </si>
  <si>
    <t>Activity 1.1.3:</t>
  </si>
  <si>
    <t>Training in Project/Result Based Management</t>
  </si>
  <si>
    <t>Activity will target identified partners, additional women groups, women peacebuilders, HRDs, female journalists, artists and other marginalized or threaten women of the civil society</t>
  </si>
  <si>
    <t>Activity 1.1.4</t>
  </si>
  <si>
    <t>Training in Financial Management</t>
  </si>
  <si>
    <t>Activity 1.1.5</t>
  </si>
  <si>
    <t>Training in Grant management and reporting</t>
  </si>
  <si>
    <t>Activity 1.1.6</t>
  </si>
  <si>
    <t>Certification of accounts</t>
  </si>
  <si>
    <t xml:space="preserve"> Activity will target identified partners, additional women groups, women peacebuilders, HRDs, female journalists, artists and other marginalized or threaten women of the civil society </t>
  </si>
  <si>
    <t>Activity 1.1.7</t>
  </si>
  <si>
    <t>Certification in Project Management</t>
  </si>
  <si>
    <t>Activity 1.1.8</t>
  </si>
  <si>
    <t>Training in communications</t>
  </si>
  <si>
    <t>Activity 1.1.9</t>
  </si>
  <si>
    <t>Development of training curriculum material</t>
  </si>
  <si>
    <t>Tailored to targeted beneficiaries and women groups</t>
  </si>
  <si>
    <t>Activity 1.1.10</t>
  </si>
  <si>
    <t>Subscription of  online services</t>
  </si>
  <si>
    <t>Related to provide online protection and coaching in for targeted women groups and civil society</t>
  </si>
  <si>
    <t>Output Total</t>
  </si>
  <si>
    <t>Output 1.2:</t>
  </si>
  <si>
    <t>Women peacebuilders have increased financial means to pursue their critical work</t>
  </si>
  <si>
    <t>Activity 1.2.1</t>
  </si>
  <si>
    <t>Provision of small  sub-grants</t>
  </si>
  <si>
    <t>Activity 1.2.2</t>
  </si>
  <si>
    <t>Provision of direct grants</t>
  </si>
  <si>
    <t>Output 1.3:</t>
  </si>
  <si>
    <t>Targeted women organisations are supported with the provision of technical services and equipment</t>
  </si>
  <si>
    <t>Activity 1.3.1</t>
  </si>
  <si>
    <t>Procurement of IT equipment</t>
  </si>
  <si>
    <t>Activity 1.3.2</t>
  </si>
  <si>
    <t>Provision of IT services</t>
  </si>
  <si>
    <t>Activity 1.3.4</t>
  </si>
  <si>
    <t>Provision of communication services</t>
  </si>
  <si>
    <t>Activity 1.3.5</t>
  </si>
  <si>
    <t>Provision of translation services</t>
  </si>
  <si>
    <t>Activity 1.3.6</t>
  </si>
  <si>
    <t>Procurement of mapping services</t>
  </si>
  <si>
    <t>Provision of geographic and local context information to build local women support groups</t>
  </si>
  <si>
    <t>Activity 1.3.7</t>
  </si>
  <si>
    <t>Procurement of research services</t>
  </si>
  <si>
    <t>Provision of local data and information to support women groups protection and project management delivery</t>
  </si>
  <si>
    <t>Output 1.4:</t>
  </si>
  <si>
    <t>Vulnerable victims including women peacebuilders and HRDs have increased access to justice and protection mechanisms when leading critical rights work</t>
  </si>
  <si>
    <t>Activity 1.4.1</t>
  </si>
  <si>
    <t>Baseline assessment and consultations to identify women groups capacity in formal and informal justice</t>
  </si>
  <si>
    <t>Activity will target identified partners, additional women groups, women peacebuilders, HRDs</t>
  </si>
  <si>
    <t>Activity 1.4.2</t>
  </si>
  <si>
    <t>Developing information material for guidance to legal aid</t>
  </si>
  <si>
    <t>Activity 1.4.3</t>
  </si>
  <si>
    <t>Protection activities including access to justice and petition rights of grassroots women CBOs and HRDs</t>
  </si>
  <si>
    <t>Activity 1.4.4</t>
  </si>
  <si>
    <t>Organizing training sessions for women legal aid providers on access to justice opportunities</t>
  </si>
  <si>
    <t>Activity 1.4.5</t>
  </si>
  <si>
    <t>Training of CBOs on how to responsibly and effectively support communities for denial of justice and human right violations.</t>
  </si>
  <si>
    <t>Activity 1.4.6</t>
  </si>
  <si>
    <t>Creating networks of victim protection agencies</t>
  </si>
  <si>
    <t>Activity 1.4.7</t>
  </si>
  <si>
    <t>Protection trainings</t>
  </si>
  <si>
    <t>Activity 1.4.8</t>
  </si>
  <si>
    <t>Dialogues, consultations and research</t>
  </si>
  <si>
    <t>Output 1.5</t>
  </si>
  <si>
    <t>Preservation of creative and artistic expressions</t>
  </si>
  <si>
    <t>Activity 1.5.1</t>
  </si>
  <si>
    <t>Artistic Residences</t>
  </si>
  <si>
    <t>Dedicated Art spaces for female artists empowerment and growth</t>
  </si>
  <si>
    <t>Activity 1.5.2</t>
  </si>
  <si>
    <t>Masterclasses</t>
  </si>
  <si>
    <t>Activity 1.5.3</t>
  </si>
  <si>
    <t>Activity 1.5.4</t>
  </si>
  <si>
    <t>Provision  of artistic services</t>
  </si>
  <si>
    <t>OUTCOME 2</t>
  </si>
  <si>
    <t>State authorities  have greater means to protect and provide assistance to vulnerable and marginalised victims</t>
  </si>
  <si>
    <t>Output 2.1</t>
  </si>
  <si>
    <t>Support to judicial systems practitioners and authorities</t>
  </si>
  <si>
    <t>Activity 2.2.1</t>
  </si>
  <si>
    <t>Gap assessment on witness protection and available services</t>
  </si>
  <si>
    <t>Dedicated trainings for judicial system practioners including magistrates, lawyers and judges</t>
  </si>
  <si>
    <t>Activity 2.2.2</t>
  </si>
  <si>
    <t>Training state authorities in witness protection processes and mechanisms</t>
  </si>
  <si>
    <t>Dedicated trainings for judicial system practioners including magistrates, lawyers and judges with a tailored training on women witness protection requirements and specificitiess</t>
  </si>
  <si>
    <t>Activity 2.2.3</t>
  </si>
  <si>
    <t>Activity 2.2.4</t>
  </si>
  <si>
    <t>Activity 2.2.5</t>
  </si>
  <si>
    <t>Activity 2.2.6</t>
  </si>
  <si>
    <t>Activity 2.2.7</t>
  </si>
  <si>
    <t>Activity 2.2.8</t>
  </si>
  <si>
    <t>Additional personnel costs</t>
  </si>
  <si>
    <t>Additional operational costs</t>
  </si>
  <si>
    <t>Monitoring budget</t>
  </si>
  <si>
    <t>Budget for independent final evaluation</t>
  </si>
  <si>
    <t>Total Additional Costs</t>
  </si>
  <si>
    <t>Totals</t>
  </si>
  <si>
    <t>Sub-Total Project Budget</t>
  </si>
  <si>
    <t>Indirect support costs (7%):</t>
  </si>
  <si>
    <t>Performance-Based Tranche Breakdown</t>
  </si>
  <si>
    <t>Tranche %</t>
  </si>
  <si>
    <t>First Tranche:</t>
  </si>
  <si>
    <t>Second Tranche:</t>
  </si>
  <si>
    <t>Third Tranche</t>
  </si>
  <si>
    <t>Total:</t>
  </si>
  <si>
    <r>
      <rPr>
        <rFont val="Calibri"/>
        <b/>
        <color rgb="FF000000"/>
        <sz val="11.0"/>
      </rPr>
      <t xml:space="preserve">$ Towards GEWE </t>
    </r>
    <r>
      <rPr>
        <rFont val="Calibri"/>
        <b val="0"/>
        <color rgb="FF000000"/>
        <sz val="11.0"/>
      </rPr>
      <t>(includes indirect costs)</t>
    </r>
  </si>
  <si>
    <t>Total Expenditure</t>
  </si>
  <si>
    <t>% Towards GEWE</t>
  </si>
  <si>
    <t>Delivery Rate:</t>
  </si>
  <si>
    <r>
      <rPr>
        <rFont val="Calibri"/>
        <b/>
        <color rgb="FF000000"/>
        <sz val="11.0"/>
      </rPr>
      <t xml:space="preserve">$ Towards M&amp;E </t>
    </r>
    <r>
      <rPr>
        <rFont val="Calibri"/>
        <b val="0"/>
        <color rgb="FF000000"/>
        <sz val="11.0"/>
      </rPr>
      <t>(includes indirect costs)</t>
    </r>
  </si>
  <si>
    <t>% Towards M&amp;E</t>
  </si>
  <si>
    <r>
      <rPr>
        <rFont val="Calibri"/>
        <color rgb="FF000000"/>
        <sz val="11.0"/>
      </rPr>
      <t xml:space="preserve">Note: PBF does not accept projects with less than </t>
    </r>
    <r>
      <rPr>
        <rFont val="Calibri"/>
        <b/>
        <color rgb="FF000000"/>
        <sz val="11.0"/>
      </rPr>
      <t>5%</t>
    </r>
    <r>
      <rPr>
        <rFont val="Calibri"/>
        <color rgb="FF000000"/>
        <sz val="11.0"/>
      </rPr>
      <t xml:space="preserve"> towards M&amp;E and less than </t>
    </r>
    <r>
      <rPr>
        <rFont val="Calibri"/>
        <b/>
        <color rgb="FF000000"/>
        <sz val="11.0"/>
      </rPr>
      <t xml:space="preserve">15% </t>
    </r>
    <r>
      <rPr>
        <rFont val="Calibri"/>
        <color rgb="FF000000"/>
        <sz val="11.0"/>
      </rPr>
      <t xml:space="preserve">towards GEWE. These figures will show as </t>
    </r>
    <r>
      <rPr>
        <rFont val="Calibri"/>
        <color rgb="FFFF0000"/>
        <sz val="11.0"/>
      </rPr>
      <t xml:space="preserve">red </t>
    </r>
    <r>
      <rPr>
        <rFont val="Calibri"/>
        <color rgb="FF000000"/>
        <sz val="11.0"/>
      </rPr>
      <t xml:space="preserve">if this minimum threshold is not met.  </t>
    </r>
  </si>
  <si>
    <t>*</t>
  </si>
  <si>
    <t>Control Worksheet (NB any row with a '*' as the first character in column A is ignored)</t>
  </si>
  <si>
    <t>Global Parameters (setdefault will be used unless parameter of same name is passed in from Agresso)</t>
  </si>
  <si>
    <t>Parameter</t>
  </si>
  <si>
    <t>Value</t>
  </si>
  <si>
    <t>setdefault</t>
  </si>
  <si>
    <t>client</t>
  </si>
  <si>
    <t>EN</t>
  </si>
  <si>
    <t>period</t>
  </si>
  <si>
    <t>setnum allows use of arithmetic expressions on parameters</t>
  </si>
  <si>
    <t>*setnum</t>
  </si>
  <si>
    <t>year</t>
  </si>
  <si>
    <t>&lt;period&gt; \ 100</t>
  </si>
  <si>
    <t>pyear</t>
  </si>
  <si>
    <t>&lt;year&gt; - 1</t>
  </si>
  <si>
    <t>period0</t>
  </si>
  <si>
    <t>&lt;year&gt; * 100</t>
  </si>
  <si>
    <t>setperiod allows use of arithmetic expressions on period parameters</t>
  </si>
  <si>
    <t>e.g. set previous 12 periods for a rolling 12 month crosstab by period</t>
  </si>
  <si>
    <t>*setperiod</t>
  </si>
  <si>
    <t>period1</t>
  </si>
  <si>
    <t>&lt;period&gt; - 11</t>
  </si>
  <si>
    <t>period2</t>
  </si>
  <si>
    <t>&lt;period&gt; - 10</t>
  </si>
  <si>
    <t>period3</t>
  </si>
  <si>
    <t>&lt;period&gt; - 9</t>
  </si>
  <si>
    <t>period4</t>
  </si>
  <si>
    <t>&lt;period&gt; - 8</t>
  </si>
  <si>
    <t>period5</t>
  </si>
  <si>
    <t>&lt;period&gt; - 7</t>
  </si>
  <si>
    <t>period6</t>
  </si>
  <si>
    <t>&lt;period&gt; - 6</t>
  </si>
  <si>
    <t>period7</t>
  </si>
  <si>
    <t>&lt;period&gt; - 5</t>
  </si>
  <si>
    <t>period8</t>
  </si>
  <si>
    <t>&lt;period&gt; - 4</t>
  </si>
  <si>
    <t>period9</t>
  </si>
  <si>
    <t>&lt;period&gt; - 3</t>
  </si>
  <si>
    <t>period10</t>
  </si>
  <si>
    <t>&lt;period&gt; - 2</t>
  </si>
  <si>
    <t>period11</t>
  </si>
  <si>
    <t>&lt;period&gt; - 1</t>
  </si>
  <si>
    <t>*set</t>
  </si>
  <si>
    <t>period12</t>
  </si>
  <si>
    <t>&lt;period&gt;</t>
  </si>
  <si>
    <t>Worksheet Directory</t>
  </si>
  <si>
    <t>Sheet Name</t>
  </si>
  <si>
    <t>Template Name</t>
  </si>
  <si>
    <t>Local Parameters</t>
  </si>
  <si>
    <t>Sheet</t>
  </si>
  <si>
    <t>Project Expenditure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</si>
</sst>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 $&quot;* #,##0\ ;&quot; $&quot;* \(#,##0\);&quot; $&quot;* \-#\ ;\ @\ "/>
    <numFmt numFmtId="165" formatCode="&quot; $&quot;* #,##0.00\ ;&quot; $&quot;* \(#,##0.00\);&quot; $&quot;* \-#\ ;\ @\ "/>
  </numFmts>
  <fonts count="14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>
      <b/>
      <sz val="24.0"/>
      <color rgb="FF00B0F0"/>
      <name val="Calibri"/>
    </font>
    <font>
      <b/>
      <sz val="12.0"/>
      <color theme="1"/>
      <name val="Calibri"/>
    </font>
    <font>
      <b/>
      <sz val="14.0"/>
      <color theme="1"/>
      <name val="Calibri"/>
    </font>
    <font/>
    <font>
      <sz val="12.0"/>
      <color rgb="FFFF0000"/>
      <name val="Calibri"/>
    </font>
    <font>
      <sz val="12.0"/>
      <color theme="1"/>
      <name val="Calibri"/>
    </font>
    <font>
      <b/>
      <sz val="11.0"/>
      <color theme="1"/>
      <name val="Roboto"/>
    </font>
    <font>
      <sz val="11.0"/>
      <color rgb="FFFF0000"/>
      <name val="Calibri"/>
    </font>
    <font>
      <b/>
      <sz val="12.0"/>
      <color rgb="FFFF0000"/>
      <name val="Calibri"/>
    </font>
    <font>
      <b/>
      <sz val="12.0"/>
      <color theme="1"/>
      <name val="Arial"/>
    </font>
    <font>
      <b/>
      <sz val="11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D0CECE"/>
        <bgColor rgb="FFD0CECE"/>
      </patternFill>
    </fill>
    <fill>
      <patternFill patternType="solid">
        <fgColor rgb="FFFFD965"/>
        <bgColor rgb="FFFFD965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8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vertical="bottom"/>
    </xf>
    <xf borderId="0" fillId="0" fontId="3" numFmtId="0" xfId="0" applyAlignment="1" applyFont="1">
      <alignment shrinkToFit="0" vertical="top" wrapText="1"/>
    </xf>
    <xf borderId="0" fillId="0" fontId="4" numFmtId="0" xfId="0" applyAlignment="1" applyFont="1">
      <alignment shrinkToFit="0" vertical="bottom" wrapText="1"/>
    </xf>
    <xf borderId="0" fillId="0" fontId="4" numFmtId="9" xfId="0" applyAlignment="1" applyFont="1" applyNumberFormat="1">
      <alignment horizontal="right" shrinkToFit="0" vertical="bottom" wrapText="1"/>
    </xf>
    <xf borderId="0" fillId="0" fontId="2" numFmtId="164" xfId="0" applyAlignment="1" applyFont="1" applyNumberFormat="1">
      <alignment vertical="bottom"/>
    </xf>
    <xf borderId="0" fillId="2" fontId="2" numFmtId="165" xfId="0" applyAlignment="1" applyFill="1" applyFont="1" applyNumberFormat="1">
      <alignment vertical="top"/>
    </xf>
    <xf borderId="1" fillId="0" fontId="2" numFmtId="0" xfId="0" applyAlignment="1" applyBorder="1" applyFont="1">
      <alignment vertical="bottom"/>
    </xf>
    <xf borderId="2" fillId="0" fontId="5" numFmtId="0" xfId="0" applyAlignment="1" applyBorder="1" applyFont="1">
      <alignment shrinkToFit="0" vertical="bottom" wrapText="1"/>
    </xf>
    <xf borderId="3" fillId="0" fontId="6" numFmtId="0" xfId="0" applyBorder="1" applyFont="1"/>
    <xf borderId="4" fillId="0" fontId="6" numFmtId="0" xfId="0" applyBorder="1" applyFont="1"/>
    <xf borderId="1" fillId="0" fontId="4" numFmtId="0" xfId="0" applyAlignment="1" applyBorder="1" applyFont="1">
      <alignment shrinkToFit="0" vertical="bottom" wrapText="1"/>
    </xf>
    <xf borderId="1" fillId="0" fontId="4" numFmtId="10" xfId="0" applyAlignment="1" applyBorder="1" applyFont="1" applyNumberFormat="1">
      <alignment horizontal="right" shrinkToFit="0" vertical="bottom" wrapText="1"/>
    </xf>
    <xf borderId="1" fillId="2" fontId="2" numFmtId="165" xfId="0" applyAlignment="1" applyBorder="1" applyFont="1" applyNumberFormat="1">
      <alignment vertical="top"/>
    </xf>
    <xf borderId="1" fillId="0" fontId="2" numFmtId="164" xfId="0" applyAlignment="1" applyBorder="1" applyFont="1" applyNumberFormat="1">
      <alignment vertical="bottom"/>
    </xf>
    <xf borderId="1" fillId="3" fontId="4" numFmtId="0" xfId="0" applyAlignment="1" applyBorder="1" applyFill="1" applyFont="1">
      <alignment horizontal="center" shrinkToFit="0" vertical="bottom" wrapText="1"/>
    </xf>
    <xf borderId="1" fillId="2" fontId="4" numFmtId="164" xfId="0" applyAlignment="1" applyBorder="1" applyFont="1" applyNumberFormat="1">
      <alignment horizontal="center" shrinkToFit="0" vertical="bottom" wrapText="1"/>
    </xf>
    <xf borderId="1" fillId="2" fontId="4" numFmtId="0" xfId="0" applyAlignment="1" applyBorder="1" applyFont="1">
      <alignment horizontal="center" shrinkToFit="0" vertical="bottom" wrapText="1"/>
    </xf>
    <xf borderId="1" fillId="3" fontId="4" numFmtId="164" xfId="0" applyAlignment="1" applyBorder="1" applyFont="1" applyNumberFormat="1">
      <alignment horizontal="center" shrinkToFit="0" vertical="bottom" wrapText="1"/>
    </xf>
    <xf borderId="1" fillId="3" fontId="7" numFmtId="164" xfId="0" applyAlignment="1" applyBorder="1" applyFont="1" applyNumberFormat="1">
      <alignment horizontal="center" shrinkToFit="0" vertical="bottom" wrapText="1"/>
    </xf>
    <xf borderId="1" fillId="3" fontId="4" numFmtId="0" xfId="0" applyAlignment="1" applyBorder="1" applyFont="1">
      <alignment shrinkToFit="0" vertical="top" wrapText="1"/>
    </xf>
    <xf borderId="1" fillId="3" fontId="8" numFmtId="0" xfId="0" applyAlignment="1" applyBorder="1" applyFont="1">
      <alignment horizontal="center" shrinkToFit="0" vertical="bottom" wrapText="1"/>
    </xf>
    <xf borderId="1" fillId="3" fontId="4" numFmtId="0" xfId="0" applyAlignment="1" applyBorder="1" applyFont="1">
      <alignment shrinkToFit="0" vertical="bottom" wrapText="1"/>
    </xf>
    <xf borderId="2" fillId="2" fontId="4" numFmtId="49" xfId="0" applyAlignment="1" applyBorder="1" applyFont="1" applyNumberFormat="1">
      <alignment shrinkToFit="0" vertical="bottom" wrapText="1"/>
    </xf>
    <xf borderId="0" fillId="0" fontId="2" numFmtId="165" xfId="0" applyAlignment="1" applyFont="1" applyNumberFormat="1">
      <alignment vertical="bottom"/>
    </xf>
    <xf borderId="2" fillId="0" fontId="9" numFmtId="49" xfId="0" applyAlignment="1" applyBorder="1" applyFont="1" applyNumberFormat="1">
      <alignment shrinkToFit="0" vertical="bottom" wrapText="1"/>
    </xf>
    <xf borderId="1" fillId="3" fontId="8" numFmtId="0" xfId="0" applyAlignment="1" applyBorder="1" applyFont="1">
      <alignment shrinkToFit="0" vertical="bottom" wrapText="1"/>
    </xf>
    <xf borderId="1" fillId="0" fontId="8" numFmtId="0" xfId="0" applyAlignment="1" applyBorder="1" applyFont="1">
      <alignment shrinkToFit="0" vertical="top" wrapText="1"/>
    </xf>
    <xf borderId="1" fillId="0" fontId="8" numFmtId="164" xfId="0" applyAlignment="1" applyBorder="1" applyFont="1" applyNumberFormat="1">
      <alignment horizontal="center" shrinkToFit="0" vertical="bottom" wrapText="1"/>
    </xf>
    <xf borderId="1" fillId="0" fontId="2" numFmtId="165" xfId="0" applyAlignment="1" applyBorder="1" applyFont="1" applyNumberFormat="1">
      <alignment vertical="bottom"/>
    </xf>
    <xf borderId="1" fillId="3" fontId="8" numFmtId="164" xfId="0" applyAlignment="1" applyBorder="1" applyFont="1" applyNumberFormat="1">
      <alignment horizontal="center" shrinkToFit="0" vertical="bottom" wrapText="1"/>
    </xf>
    <xf borderId="1" fillId="0" fontId="8" numFmtId="9" xfId="0" applyAlignment="1" applyBorder="1" applyFont="1" applyNumberFormat="1">
      <alignment horizontal="center" shrinkToFit="0" vertical="bottom" wrapText="1"/>
    </xf>
    <xf borderId="1" fillId="0" fontId="10" numFmtId="164" xfId="0" applyAlignment="1" applyBorder="1" applyFont="1" applyNumberFormat="1">
      <alignment horizontal="right" readingOrder="0" vertical="bottom"/>
    </xf>
    <xf borderId="1" fillId="2" fontId="8" numFmtId="165" xfId="0" applyAlignment="1" applyBorder="1" applyFont="1" applyNumberFormat="1">
      <alignment shrinkToFit="0" vertical="top" wrapText="1"/>
    </xf>
    <xf borderId="1" fillId="0" fontId="2" numFmtId="49" xfId="0" applyAlignment="1" applyBorder="1" applyFont="1" applyNumberFormat="1">
      <alignment vertical="bottom"/>
    </xf>
    <xf borderId="1" fillId="0" fontId="10" numFmtId="164" xfId="0" applyAlignment="1" applyBorder="1" applyFont="1" applyNumberFormat="1">
      <alignment horizontal="right" vertical="bottom"/>
    </xf>
    <xf borderId="1" fillId="2" fontId="8" numFmtId="0" xfId="0" applyAlignment="1" applyBorder="1" applyFont="1">
      <alignment shrinkToFit="0" vertical="top" wrapText="1"/>
    </xf>
    <xf borderId="1" fillId="2" fontId="8" numFmtId="164" xfId="0" applyAlignment="1" applyBorder="1" applyFont="1" applyNumberFormat="1">
      <alignment horizontal="center" shrinkToFit="0" vertical="bottom" wrapText="1"/>
    </xf>
    <xf borderId="1" fillId="2" fontId="2" numFmtId="165" xfId="0" applyAlignment="1" applyBorder="1" applyFont="1" applyNumberFormat="1">
      <alignment vertical="bottom"/>
    </xf>
    <xf borderId="1" fillId="2" fontId="8" numFmtId="9" xfId="0" applyAlignment="1" applyBorder="1" applyFont="1" applyNumberFormat="1">
      <alignment horizontal="center" shrinkToFit="0" vertical="bottom" wrapText="1"/>
    </xf>
    <xf borderId="1" fillId="2" fontId="10" numFmtId="164" xfId="0" applyAlignment="1" applyBorder="1" applyFont="1" applyNumberFormat="1">
      <alignment horizontal="right" vertical="bottom"/>
    </xf>
    <xf borderId="1" fillId="2" fontId="2" numFmtId="49" xfId="0" applyAlignment="1" applyBorder="1" applyFont="1" applyNumberFormat="1">
      <alignment vertical="bottom"/>
    </xf>
    <xf borderId="1" fillId="2" fontId="2" numFmtId="0" xfId="0" applyAlignment="1" applyBorder="1" applyFont="1">
      <alignment vertical="bottom"/>
    </xf>
    <xf borderId="1" fillId="2" fontId="8" numFmtId="0" xfId="0" applyAlignment="1" applyBorder="1" applyFont="1">
      <alignment shrinkToFit="0" vertical="bottom" wrapText="1"/>
    </xf>
    <xf borderId="1" fillId="2" fontId="10" numFmtId="164" xfId="0" applyAlignment="1" applyBorder="1" applyFont="1" applyNumberFormat="1">
      <alignment horizontal="right" readingOrder="0" vertical="bottom"/>
    </xf>
    <xf borderId="1" fillId="3" fontId="4" numFmtId="165" xfId="0" applyAlignment="1" applyBorder="1" applyFont="1" applyNumberFormat="1">
      <alignment horizontal="center" shrinkToFit="0" vertical="bottom" wrapText="1"/>
    </xf>
    <xf borderId="1" fillId="3" fontId="11" numFmtId="164" xfId="0" applyAlignment="1" applyBorder="1" applyFont="1" applyNumberFormat="1">
      <alignment horizontal="center" shrinkToFit="0" vertical="bottom" wrapText="1"/>
    </xf>
    <xf borderId="2" fillId="2" fontId="4" numFmtId="0" xfId="0" applyAlignment="1" applyBorder="1" applyFont="1">
      <alignment shrinkToFit="0" vertical="top" wrapText="1"/>
    </xf>
    <xf borderId="0" fillId="2" fontId="2" numFmtId="0" xfId="0" applyAlignment="1" applyFont="1">
      <alignment vertical="bottom"/>
    </xf>
    <xf borderId="1" fillId="0" fontId="10" numFmtId="165" xfId="0" applyBorder="1" applyFont="1" applyNumberFormat="1"/>
    <xf borderId="1" fillId="2" fontId="2" numFmtId="164" xfId="0" applyAlignment="1" applyBorder="1" applyFont="1" applyNumberFormat="1">
      <alignment vertical="bottom"/>
    </xf>
    <xf borderId="1" fillId="2" fontId="2" numFmtId="0" xfId="0" applyAlignment="1" applyBorder="1" applyFont="1">
      <alignment vertical="top"/>
    </xf>
    <xf borderId="1" fillId="3" fontId="7" numFmtId="0" xfId="0" applyAlignment="1" applyBorder="1" applyFont="1">
      <alignment shrinkToFit="0" vertical="bottom" wrapText="1"/>
    </xf>
    <xf borderId="1" fillId="2" fontId="12" numFmtId="0" xfId="0" applyAlignment="1" applyBorder="1" applyFont="1">
      <alignment shrinkToFit="0" vertical="bottom" wrapText="0"/>
    </xf>
    <xf borderId="1" fillId="2" fontId="2" numFmtId="164" xfId="0" applyAlignment="1" applyBorder="1" applyFont="1" applyNumberFormat="1">
      <alignment vertical="top"/>
    </xf>
    <xf borderId="1" fillId="4" fontId="11" numFmtId="164" xfId="0" applyAlignment="1" applyBorder="1" applyFill="1" applyFont="1" applyNumberFormat="1">
      <alignment horizontal="center" shrinkToFit="0" vertical="bottom" wrapText="1"/>
    </xf>
    <xf borderId="1" fillId="0" fontId="8" numFmtId="164" xfId="0" applyAlignment="1" applyBorder="1" applyFont="1" applyNumberFormat="1">
      <alignment horizontal="right" shrinkToFit="0" vertical="bottom" wrapText="1"/>
    </xf>
    <xf borderId="1" fillId="3" fontId="8" numFmtId="164" xfId="0" applyAlignment="1" applyBorder="1" applyFont="1" applyNumberFormat="1">
      <alignment horizontal="right" shrinkToFit="0" vertical="bottom" wrapText="1"/>
    </xf>
    <xf borderId="1" fillId="0" fontId="2" numFmtId="164" xfId="0" applyAlignment="1" applyBorder="1" applyFont="1" applyNumberFormat="1">
      <alignment readingOrder="0" vertical="bottom"/>
    </xf>
    <xf borderId="1" fillId="5" fontId="4" numFmtId="0" xfId="0" applyAlignment="1" applyBorder="1" applyFill="1" applyFont="1">
      <alignment shrinkToFit="0" vertical="bottom" wrapText="1"/>
    </xf>
    <xf borderId="1" fillId="5" fontId="4" numFmtId="164" xfId="0" applyAlignment="1" applyBorder="1" applyFont="1" applyNumberFormat="1">
      <alignment horizontal="right" shrinkToFit="0" vertical="bottom" wrapText="1"/>
    </xf>
    <xf borderId="1" fillId="5" fontId="4" numFmtId="165" xfId="0" applyAlignment="1" applyBorder="1" applyFont="1" applyNumberFormat="1">
      <alignment horizontal="right" shrinkToFit="0" vertical="bottom" wrapText="1"/>
    </xf>
    <xf borderId="2" fillId="5" fontId="4" numFmtId="0" xfId="0" applyAlignment="1" applyBorder="1" applyFont="1">
      <alignment horizontal="center" shrinkToFit="0" vertical="bottom" wrapText="1"/>
    </xf>
    <xf borderId="5" fillId="3" fontId="2" numFmtId="0" xfId="0" applyAlignment="1" applyBorder="1" applyFont="1">
      <alignment vertical="bottom"/>
    </xf>
    <xf borderId="5" fillId="3" fontId="4" numFmtId="164" xfId="0" applyAlignment="1" applyBorder="1" applyFont="1" applyNumberFormat="1">
      <alignment horizontal="center" shrinkToFit="0" vertical="bottom" wrapText="1"/>
    </xf>
    <xf borderId="5" fillId="3" fontId="4" numFmtId="165" xfId="0" applyAlignment="1" applyBorder="1" applyFont="1" applyNumberFormat="1">
      <alignment horizontal="center" shrinkToFit="0" vertical="bottom" wrapText="1"/>
    </xf>
    <xf borderId="6" fillId="0" fontId="6" numFmtId="0" xfId="0" applyBorder="1" applyFont="1"/>
    <xf borderId="1" fillId="3" fontId="8" numFmtId="165" xfId="0" applyAlignment="1" applyBorder="1" applyFont="1" applyNumberFormat="1">
      <alignment horizontal="right" shrinkToFit="0" vertical="bottom" wrapText="1"/>
    </xf>
    <xf borderId="1" fillId="3" fontId="4" numFmtId="164" xfId="0" applyAlignment="1" applyBorder="1" applyFont="1" applyNumberFormat="1">
      <alignment horizontal="right" shrinkToFit="0" vertical="bottom" wrapText="1"/>
    </xf>
    <xf borderId="1" fillId="3" fontId="4" numFmtId="165" xfId="0" applyAlignment="1" applyBorder="1" applyFont="1" applyNumberFormat="1">
      <alignment horizontal="right" shrinkToFit="0" vertical="bottom" wrapText="1"/>
    </xf>
    <xf borderId="2" fillId="3" fontId="4" numFmtId="0" xfId="0" applyAlignment="1" applyBorder="1" applyFont="1">
      <alignment horizontal="center" shrinkToFit="0" vertical="bottom" wrapText="1"/>
    </xf>
    <xf borderId="1" fillId="3" fontId="2" numFmtId="0" xfId="0" applyAlignment="1" applyBorder="1" applyFont="1">
      <alignment vertical="bottom"/>
    </xf>
    <xf borderId="5" fillId="3" fontId="4" numFmtId="0" xfId="0" applyAlignment="1" applyBorder="1" applyFont="1">
      <alignment horizontal="center" shrinkToFit="0" vertical="bottom" wrapText="1"/>
    </xf>
    <xf borderId="1" fillId="2" fontId="4" numFmtId="9" xfId="0" applyAlignment="1" applyBorder="1" applyFont="1" applyNumberFormat="1">
      <alignment horizontal="center" shrinkToFit="0" vertical="bottom" wrapText="1"/>
    </xf>
    <xf borderId="1" fillId="3" fontId="4" numFmtId="9" xfId="0" applyAlignment="1" applyBorder="1" applyFont="1" applyNumberFormat="1">
      <alignment horizontal="center" shrinkToFit="0" vertical="bottom" wrapText="1"/>
    </xf>
    <xf borderId="1" fillId="3" fontId="13" numFmtId="0" xfId="0" applyAlignment="1" applyBorder="1" applyFont="1">
      <alignment shrinkToFit="0" vertical="bottom" wrapText="1"/>
    </xf>
    <xf borderId="1" fillId="3" fontId="10" numFmtId="164" xfId="0" applyAlignment="1" applyBorder="1" applyFont="1" applyNumberFormat="1">
      <alignment horizontal="right" shrinkToFit="0" vertical="bottom" wrapText="1"/>
    </xf>
    <xf borderId="1" fillId="3" fontId="4" numFmtId="10" xfId="0" applyAlignment="1" applyBorder="1" applyFont="1" applyNumberFormat="1">
      <alignment horizontal="right" shrinkToFit="0" vertical="bottom" wrapText="1"/>
    </xf>
    <xf borderId="1" fillId="2" fontId="2" numFmtId="9" xfId="0" applyAlignment="1" applyBorder="1" applyFont="1" applyNumberFormat="1">
      <alignment vertical="bottom"/>
    </xf>
    <xf borderId="1" fillId="3" fontId="2" numFmtId="0" xfId="0" applyAlignment="1" applyBorder="1" applyFont="1">
      <alignment horizontal="center" shrinkToFit="0" vertical="bottom" wrapText="1"/>
    </xf>
    <xf borderId="1" fillId="3" fontId="10" numFmtId="10" xfId="0" applyAlignment="1" applyBorder="1" applyFont="1" applyNumberFormat="1">
      <alignment horizontal="right" shrinkToFit="0" vertical="bottom" wrapText="1"/>
    </xf>
    <xf borderId="1" fillId="2" fontId="2" numFmtId="9" xfId="0" applyAlignment="1" applyBorder="1" applyFont="1" applyNumberFormat="1">
      <alignment vertical="top"/>
    </xf>
    <xf borderId="2" fillId="0" fontId="1" numFmtId="0" xfId="0" applyBorder="1" applyFont="1"/>
    <xf borderId="5" fillId="0" fontId="2" numFmtId="0" xfId="0" applyAlignment="1" applyBorder="1" applyFont="1">
      <alignment vertical="bottom"/>
    </xf>
    <xf borderId="7" fillId="6" fontId="2" numFmtId="0" xfId="0" applyAlignment="1" applyBorder="1" applyFill="1" applyFont="1">
      <alignment horizontal="center" shrinkToFit="0" vertical="bottom" wrapText="1"/>
    </xf>
    <xf borderId="8" fillId="0" fontId="6" numFmtId="0" xfId="0" applyBorder="1" applyFont="1"/>
    <xf borderId="0" fillId="0" fontId="2" numFmtId="164" xfId="0" applyAlignment="1" applyFont="1" applyNumberForma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0</v>
      </c>
    </row>
    <row r="16">
      <c r="A16" s="1" t="b">
        <v>0</v>
      </c>
    </row>
    <row r="17">
      <c r="A17" s="1">
        <v>3.0</v>
      </c>
    </row>
    <row r="18">
      <c r="A18" s="1" t="b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.75"/>
    <col customWidth="1" min="2" max="2" width="19.5"/>
    <col customWidth="1" min="3" max="3" width="30.88"/>
    <col customWidth="1" min="4" max="4" width="20.75"/>
    <col customWidth="1" min="8" max="8" width="24.38"/>
    <col customWidth="1" min="9" max="9" width="17.63"/>
    <col customWidth="1" min="10" max="10" width="23.13"/>
    <col customWidth="1" min="11" max="11" width="31.25"/>
  </cols>
  <sheetData>
    <row r="1">
      <c r="A1" s="2"/>
      <c r="B1" s="3" t="s">
        <v>1</v>
      </c>
      <c r="F1" s="4" t="s">
        <v>2</v>
      </c>
      <c r="G1" s="5">
        <v>0.4</v>
      </c>
      <c r="H1" s="2"/>
      <c r="I1" s="6"/>
      <c r="J1" s="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8"/>
      <c r="B2" s="9" t="s">
        <v>3</v>
      </c>
      <c r="C2" s="10"/>
      <c r="D2" s="10"/>
      <c r="E2" s="11"/>
      <c r="F2" s="12" t="s">
        <v>4</v>
      </c>
      <c r="G2" s="13">
        <f>(D7+D8+D9+D10+D11+D12+D13+D14+D15+D16+D19+D20+D23+D24+D25+D27+D28+E31+E32+E33+E34+E35+E36+D37+D42+D43+D44+E49+E50)/G86</f>
        <v>0.8207832118</v>
      </c>
      <c r="H2" s="8"/>
      <c r="I2" s="13"/>
      <c r="J2" s="14"/>
      <c r="K2" s="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8"/>
      <c r="B3" s="8"/>
      <c r="C3" s="8"/>
      <c r="D3" s="15"/>
      <c r="E3" s="15"/>
      <c r="F3" s="8"/>
      <c r="G3" s="15"/>
      <c r="H3" s="8"/>
      <c r="I3" s="15"/>
      <c r="J3" s="14"/>
      <c r="K3" s="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8"/>
      <c r="B4" s="16" t="s">
        <v>5</v>
      </c>
      <c r="C4" s="16" t="s">
        <v>6</v>
      </c>
      <c r="D4" s="17" t="s">
        <v>7</v>
      </c>
      <c r="E4" s="17" t="s">
        <v>8</v>
      </c>
      <c r="F4" s="18" t="s">
        <v>9</v>
      </c>
      <c r="G4" s="19" t="s">
        <v>10</v>
      </c>
      <c r="H4" s="16" t="s">
        <v>11</v>
      </c>
      <c r="I4" s="20" t="s">
        <v>12</v>
      </c>
      <c r="J4" s="21" t="s">
        <v>13</v>
      </c>
      <c r="K4" s="22" t="s">
        <v>14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8"/>
      <c r="B5" s="23" t="s">
        <v>15</v>
      </c>
      <c r="C5" s="24" t="s">
        <v>16</v>
      </c>
      <c r="D5" s="10"/>
      <c r="E5" s="10"/>
      <c r="F5" s="10"/>
      <c r="G5" s="10"/>
      <c r="H5" s="10"/>
      <c r="I5" s="10"/>
      <c r="J5" s="10"/>
      <c r="K5" s="11"/>
      <c r="L5" s="2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8"/>
      <c r="B6" s="23" t="s">
        <v>17</v>
      </c>
      <c r="C6" s="26" t="s">
        <v>18</v>
      </c>
      <c r="D6" s="10"/>
      <c r="E6" s="10"/>
      <c r="F6" s="10"/>
      <c r="G6" s="10"/>
      <c r="H6" s="10"/>
      <c r="I6" s="10"/>
      <c r="J6" s="10"/>
      <c r="K6" s="11"/>
      <c r="L6" s="2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8"/>
      <c r="B7" s="27" t="s">
        <v>19</v>
      </c>
      <c r="C7" s="28" t="s">
        <v>20</v>
      </c>
      <c r="D7" s="29">
        <v>7356.37</v>
      </c>
      <c r="E7" s="29"/>
      <c r="F7" s="30"/>
      <c r="G7" s="31">
        <f t="shared" ref="G7:G16" si="1">SUM(D7:F7)</f>
        <v>7356.37</v>
      </c>
      <c r="H7" s="32">
        <v>1.0</v>
      </c>
      <c r="I7" s="33">
        <v>5911.0</v>
      </c>
      <c r="J7" s="34" t="s">
        <v>21</v>
      </c>
      <c r="K7" s="35"/>
      <c r="L7" s="2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8"/>
      <c r="B8" s="27" t="s">
        <v>22</v>
      </c>
      <c r="C8" s="28" t="s">
        <v>23</v>
      </c>
      <c r="D8" s="29">
        <v>58850.98</v>
      </c>
      <c r="E8" s="29"/>
      <c r="F8" s="30"/>
      <c r="G8" s="31">
        <f t="shared" si="1"/>
        <v>58850.98</v>
      </c>
      <c r="H8" s="32">
        <v>1.0</v>
      </c>
      <c r="I8" s="33">
        <v>5308.0</v>
      </c>
      <c r="J8" s="34" t="s">
        <v>24</v>
      </c>
      <c r="K8" s="35"/>
      <c r="L8" s="25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8"/>
      <c r="B9" s="27" t="s">
        <v>25</v>
      </c>
      <c r="C9" s="28" t="s">
        <v>26</v>
      </c>
      <c r="D9" s="29">
        <v>22069.12</v>
      </c>
      <c r="E9" s="29"/>
      <c r="F9" s="30"/>
      <c r="G9" s="31">
        <f t="shared" si="1"/>
        <v>22069.12</v>
      </c>
      <c r="H9" s="32">
        <v>1.0</v>
      </c>
      <c r="I9" s="33">
        <v>1990.0</v>
      </c>
      <c r="J9" s="34" t="s">
        <v>27</v>
      </c>
      <c r="K9" s="35"/>
      <c r="L9" s="2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8"/>
      <c r="B10" s="27" t="s">
        <v>28</v>
      </c>
      <c r="C10" s="28" t="s">
        <v>29</v>
      </c>
      <c r="D10" s="29">
        <v>36781.86</v>
      </c>
      <c r="E10" s="29"/>
      <c r="F10" s="30"/>
      <c r="G10" s="31">
        <f t="shared" si="1"/>
        <v>36781.86</v>
      </c>
      <c r="H10" s="32">
        <v>1.0</v>
      </c>
      <c r="I10" s="33">
        <v>8866.0</v>
      </c>
      <c r="J10" s="34" t="s">
        <v>27</v>
      </c>
      <c r="K10" s="35"/>
      <c r="L10" s="2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8"/>
      <c r="B11" s="27" t="s">
        <v>30</v>
      </c>
      <c r="C11" s="28" t="s">
        <v>31</v>
      </c>
      <c r="D11" s="29">
        <v>7356.37</v>
      </c>
      <c r="E11" s="29"/>
      <c r="F11" s="30"/>
      <c r="G11" s="31">
        <f t="shared" si="1"/>
        <v>7356.37</v>
      </c>
      <c r="H11" s="32">
        <v>1.0</v>
      </c>
      <c r="I11" s="36">
        <v>663.4699999999999</v>
      </c>
      <c r="J11" s="34" t="s">
        <v>27</v>
      </c>
      <c r="K11" s="35"/>
      <c r="L11" s="2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8"/>
      <c r="B12" s="27" t="s">
        <v>32</v>
      </c>
      <c r="C12" s="28" t="s">
        <v>33</v>
      </c>
      <c r="D12" s="29">
        <v>29425.49</v>
      </c>
      <c r="E12" s="29"/>
      <c r="F12" s="30"/>
      <c r="G12" s="31">
        <f t="shared" si="1"/>
        <v>29425.49</v>
      </c>
      <c r="H12" s="32">
        <v>1.0</v>
      </c>
      <c r="I12" s="33">
        <v>7093.0</v>
      </c>
      <c r="J12" s="34" t="s">
        <v>34</v>
      </c>
      <c r="K12" s="35"/>
      <c r="L12" s="2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8"/>
      <c r="B13" s="27" t="s">
        <v>35</v>
      </c>
      <c r="C13" s="37" t="s">
        <v>36</v>
      </c>
      <c r="D13" s="38">
        <v>22069.12</v>
      </c>
      <c r="E13" s="38"/>
      <c r="F13" s="39"/>
      <c r="G13" s="31">
        <f t="shared" si="1"/>
        <v>22069.12</v>
      </c>
      <c r="H13" s="40">
        <v>1.0</v>
      </c>
      <c r="I13" s="41">
        <v>1990.4</v>
      </c>
      <c r="J13" s="34" t="s">
        <v>27</v>
      </c>
      <c r="K13" s="42"/>
      <c r="L13" s="2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43"/>
      <c r="B14" s="27" t="s">
        <v>37</v>
      </c>
      <c r="C14" s="37" t="s">
        <v>38</v>
      </c>
      <c r="D14" s="38">
        <v>14712.74</v>
      </c>
      <c r="E14" s="38"/>
      <c r="F14" s="39"/>
      <c r="G14" s="31">
        <f t="shared" si="1"/>
        <v>14712.74</v>
      </c>
      <c r="H14" s="40">
        <v>1.0</v>
      </c>
      <c r="I14" s="41">
        <v>1326.9299999999998</v>
      </c>
      <c r="J14" s="34" t="s">
        <v>27</v>
      </c>
      <c r="K14" s="4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43"/>
      <c r="B15" s="27" t="s">
        <v>39</v>
      </c>
      <c r="C15" s="44" t="s">
        <v>40</v>
      </c>
      <c r="D15" s="38">
        <v>22069.12</v>
      </c>
      <c r="E15" s="17"/>
      <c r="F15" s="39"/>
      <c r="G15" s="31">
        <f t="shared" si="1"/>
        <v>22069.12</v>
      </c>
      <c r="H15" s="40">
        <v>1.0</v>
      </c>
      <c r="I15" s="45">
        <v>3546.0</v>
      </c>
      <c r="J15" s="34" t="s">
        <v>41</v>
      </c>
      <c r="K15" s="42"/>
      <c r="L15" s="2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43"/>
      <c r="B16" s="27" t="s">
        <v>42</v>
      </c>
      <c r="C16" s="44" t="s">
        <v>43</v>
      </c>
      <c r="D16" s="38">
        <v>4413.82</v>
      </c>
      <c r="E16" s="17"/>
      <c r="F16" s="39"/>
      <c r="G16" s="31">
        <f t="shared" si="1"/>
        <v>4413.82</v>
      </c>
      <c r="H16" s="40">
        <v>1.0</v>
      </c>
      <c r="I16" s="41">
        <v>398.09</v>
      </c>
      <c r="J16" s="34" t="s">
        <v>44</v>
      </c>
      <c r="K16" s="42"/>
      <c r="L16" s="2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43"/>
      <c r="B17" s="8"/>
      <c r="C17" s="23" t="s">
        <v>45</v>
      </c>
      <c r="D17" s="19">
        <f>SUM(D7:D16)</f>
        <v>225104.99</v>
      </c>
      <c r="E17" s="19">
        <f t="shared" ref="E17:G17" si="2">SUM(E7:E14)</f>
        <v>0</v>
      </c>
      <c r="F17" s="46">
        <f t="shared" si="2"/>
        <v>0</v>
      </c>
      <c r="G17" s="19">
        <f t="shared" si="2"/>
        <v>198622.05</v>
      </c>
      <c r="H17" s="46">
        <f>(H7*G7)+(H8*G8)+(H9*G9)+(H10*G10)+(H11*G11)+(H12*G12)+(H13*G13)+(H14*G14)</f>
        <v>198622.05</v>
      </c>
      <c r="I17" s="47">
        <f>SUM(I7:I16)</f>
        <v>37092.89</v>
      </c>
      <c r="J17" s="14"/>
      <c r="K17" s="42"/>
      <c r="L17" s="2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43"/>
      <c r="B18" s="23" t="s">
        <v>46</v>
      </c>
      <c r="C18" s="48" t="s">
        <v>47</v>
      </c>
      <c r="D18" s="10"/>
      <c r="E18" s="10"/>
      <c r="F18" s="10"/>
      <c r="G18" s="10"/>
      <c r="H18" s="10"/>
      <c r="I18" s="10"/>
      <c r="J18" s="10"/>
      <c r="K18" s="11"/>
      <c r="L18" s="25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43"/>
      <c r="B19" s="27" t="s">
        <v>48</v>
      </c>
      <c r="C19" s="28" t="s">
        <v>49</v>
      </c>
      <c r="D19" s="29">
        <v>109493.0</v>
      </c>
      <c r="E19" s="29"/>
      <c r="F19" s="30"/>
      <c r="G19" s="31">
        <f t="shared" ref="G19:G20" si="3">SUM(D19:F19)</f>
        <v>109493</v>
      </c>
      <c r="H19" s="32">
        <v>1.0</v>
      </c>
      <c r="I19" s="36">
        <v>9875.12</v>
      </c>
      <c r="J19" s="34" t="s">
        <v>27</v>
      </c>
      <c r="K19" s="35"/>
      <c r="L19" s="2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43"/>
      <c r="B20" s="27" t="s">
        <v>50</v>
      </c>
      <c r="C20" s="28" t="s">
        <v>51</v>
      </c>
      <c r="D20" s="29">
        <v>109493.0</v>
      </c>
      <c r="E20" s="29"/>
      <c r="F20" s="30"/>
      <c r="G20" s="31">
        <f t="shared" si="3"/>
        <v>109493</v>
      </c>
      <c r="H20" s="32">
        <v>1.0</v>
      </c>
      <c r="I20" s="36">
        <v>9875.12</v>
      </c>
      <c r="J20" s="34" t="s">
        <v>27</v>
      </c>
      <c r="K20" s="35"/>
      <c r="L20" s="25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43"/>
      <c r="B21" s="8"/>
      <c r="C21" s="23" t="s">
        <v>45</v>
      </c>
      <c r="D21" s="19">
        <f t="shared" ref="D21:G21" si="4">SUM(D19:D20)</f>
        <v>218986</v>
      </c>
      <c r="E21" s="19">
        <f t="shared" si="4"/>
        <v>0</v>
      </c>
      <c r="F21" s="46">
        <f t="shared" si="4"/>
        <v>0</v>
      </c>
      <c r="G21" s="19">
        <f t="shared" si="4"/>
        <v>218986</v>
      </c>
      <c r="H21" s="46">
        <f>(G19*H19)+(G20*H20)</f>
        <v>218986</v>
      </c>
      <c r="I21" s="47">
        <f>SUM(I19:I20)</f>
        <v>19750.24</v>
      </c>
      <c r="J21" s="14"/>
      <c r="K21" s="42"/>
      <c r="L21" s="25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43"/>
      <c r="B22" s="23" t="s">
        <v>52</v>
      </c>
      <c r="C22" s="48" t="s">
        <v>53</v>
      </c>
      <c r="D22" s="10"/>
      <c r="E22" s="10"/>
      <c r="F22" s="10"/>
      <c r="G22" s="10"/>
      <c r="H22" s="10"/>
      <c r="I22" s="10"/>
      <c r="J22" s="10"/>
      <c r="K22" s="11"/>
      <c r="L22" s="25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43"/>
      <c r="B23" s="27" t="s">
        <v>54</v>
      </c>
      <c r="C23" s="28" t="s">
        <v>55</v>
      </c>
      <c r="D23" s="29">
        <v>66207.0</v>
      </c>
      <c r="E23" s="29"/>
      <c r="F23" s="30"/>
      <c r="G23" s="31">
        <f t="shared" ref="G23:G28" si="5">SUM(D23:F23)</f>
        <v>66207</v>
      </c>
      <c r="H23" s="32">
        <v>1.0</v>
      </c>
      <c r="I23" s="33">
        <v>9329.64381652001</v>
      </c>
      <c r="J23" s="34" t="s">
        <v>27</v>
      </c>
      <c r="K23" s="35"/>
      <c r="L23" s="2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43"/>
      <c r="B24" s="27" t="s">
        <v>56</v>
      </c>
      <c r="C24" s="28" t="s">
        <v>57</v>
      </c>
      <c r="D24" s="29">
        <v>66207.0</v>
      </c>
      <c r="E24" s="29"/>
      <c r="F24" s="30"/>
      <c r="G24" s="31">
        <f t="shared" si="5"/>
        <v>66207</v>
      </c>
      <c r="H24" s="32">
        <v>1.0</v>
      </c>
      <c r="I24" s="33">
        <v>5971.0</v>
      </c>
      <c r="J24" s="34" t="s">
        <v>27</v>
      </c>
      <c r="K24" s="35"/>
      <c r="L24" s="2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43"/>
      <c r="B25" s="27" t="s">
        <v>58</v>
      </c>
      <c r="C25" s="28" t="s">
        <v>59</v>
      </c>
      <c r="D25" s="29">
        <v>14713.0</v>
      </c>
      <c r="E25" s="29"/>
      <c r="F25" s="30"/>
      <c r="G25" s="31">
        <f t="shared" si="5"/>
        <v>14713</v>
      </c>
      <c r="H25" s="32">
        <v>1.0</v>
      </c>
      <c r="I25" s="36">
        <v>1326.96</v>
      </c>
      <c r="J25" s="34" t="s">
        <v>27</v>
      </c>
      <c r="K25" s="35"/>
      <c r="L25" s="25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43"/>
      <c r="B26" s="27" t="s">
        <v>60</v>
      </c>
      <c r="C26" s="28" t="s">
        <v>61</v>
      </c>
      <c r="D26" s="29">
        <v>14713.0</v>
      </c>
      <c r="E26" s="29"/>
      <c r="F26" s="30"/>
      <c r="G26" s="31">
        <f t="shared" si="5"/>
        <v>14713</v>
      </c>
      <c r="H26" s="32">
        <v>1.0</v>
      </c>
      <c r="I26" s="36">
        <v>3546.4695587683555</v>
      </c>
      <c r="J26" s="34" t="s">
        <v>27</v>
      </c>
      <c r="K26" s="35"/>
      <c r="L26" s="25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>
      <c r="A27" s="43"/>
      <c r="B27" s="27" t="s">
        <v>62</v>
      </c>
      <c r="C27" s="28" t="s">
        <v>63</v>
      </c>
      <c r="D27" s="29">
        <v>11035.0</v>
      </c>
      <c r="E27" s="29"/>
      <c r="F27" s="30"/>
      <c r="G27" s="31">
        <f t="shared" si="5"/>
        <v>11035</v>
      </c>
      <c r="H27" s="32">
        <v>1.0</v>
      </c>
      <c r="I27" s="36">
        <v>995.23</v>
      </c>
      <c r="J27" s="34" t="s">
        <v>64</v>
      </c>
      <c r="K27" s="35"/>
      <c r="L27" s="25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>
      <c r="A28" s="8"/>
      <c r="B28" s="27" t="s">
        <v>65</v>
      </c>
      <c r="C28" s="37" t="s">
        <v>66</v>
      </c>
      <c r="D28" s="38">
        <v>14713.0</v>
      </c>
      <c r="E28" s="38"/>
      <c r="F28" s="39"/>
      <c r="G28" s="31">
        <f t="shared" si="5"/>
        <v>14713</v>
      </c>
      <c r="H28" s="40">
        <v>1.0</v>
      </c>
      <c r="I28" s="41">
        <v>1326.96</v>
      </c>
      <c r="J28" s="34" t="s">
        <v>67</v>
      </c>
      <c r="K28" s="42"/>
      <c r="L28" s="25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>
      <c r="A29" s="8"/>
      <c r="B29" s="8"/>
      <c r="C29" s="23" t="s">
        <v>45</v>
      </c>
      <c r="D29" s="19">
        <f t="shared" ref="D29:G29" si="6">SUM(D23:D28)</f>
        <v>187588</v>
      </c>
      <c r="E29" s="19">
        <f t="shared" si="6"/>
        <v>0</v>
      </c>
      <c r="F29" s="46">
        <f t="shared" si="6"/>
        <v>0</v>
      </c>
      <c r="G29" s="19">
        <f t="shared" si="6"/>
        <v>187588</v>
      </c>
      <c r="H29" s="46">
        <f>(H23*G23)+(H24*G24)+(H25*G25)+(H26*G26)+(H27*G27)+(H28*G28)</f>
        <v>187588</v>
      </c>
      <c r="I29" s="47">
        <f>SUM(I23:I28)</f>
        <v>22496.26338</v>
      </c>
      <c r="J29" s="14"/>
      <c r="K29" s="42"/>
      <c r="L29" s="25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8"/>
      <c r="B30" s="23" t="s">
        <v>68</v>
      </c>
      <c r="C30" s="48" t="s">
        <v>69</v>
      </c>
      <c r="D30" s="10"/>
      <c r="E30" s="10"/>
      <c r="F30" s="10"/>
      <c r="G30" s="10"/>
      <c r="H30" s="10"/>
      <c r="I30" s="10"/>
      <c r="J30" s="10"/>
      <c r="K30" s="11"/>
      <c r="L30" s="25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8"/>
      <c r="B31" s="27" t="s">
        <v>70</v>
      </c>
      <c r="C31" s="28" t="s">
        <v>71</v>
      </c>
      <c r="D31" s="29"/>
      <c r="E31" s="29">
        <v>32200.0</v>
      </c>
      <c r="F31" s="30"/>
      <c r="G31" s="31">
        <f t="shared" ref="G31:G36" si="7">SUM(D31:F31)</f>
        <v>32200</v>
      </c>
      <c r="H31" s="32">
        <v>1.0</v>
      </c>
      <c r="I31" s="50">
        <f>6000+4615</f>
        <v>10615</v>
      </c>
      <c r="J31" s="34" t="s">
        <v>72</v>
      </c>
      <c r="K31" s="35"/>
      <c r="L31" s="25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8"/>
      <c r="B32" s="27" t="s">
        <v>73</v>
      </c>
      <c r="C32" s="28" t="s">
        <v>74</v>
      </c>
      <c r="D32" s="29"/>
      <c r="E32" s="29">
        <v>18000.0</v>
      </c>
      <c r="F32" s="30"/>
      <c r="G32" s="31">
        <f t="shared" si="7"/>
        <v>18000</v>
      </c>
      <c r="H32" s="32">
        <v>1.0</v>
      </c>
      <c r="I32" s="50">
        <f>3000+4615</f>
        <v>7615</v>
      </c>
      <c r="J32" s="34" t="s">
        <v>72</v>
      </c>
      <c r="K32" s="35"/>
      <c r="L32" s="25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8"/>
      <c r="B33" s="27" t="s">
        <v>75</v>
      </c>
      <c r="C33" s="28" t="s">
        <v>76</v>
      </c>
      <c r="D33" s="29"/>
      <c r="E33" s="29">
        <v>36500.0</v>
      </c>
      <c r="F33" s="30"/>
      <c r="G33" s="31">
        <f t="shared" si="7"/>
        <v>36500</v>
      </c>
      <c r="H33" s="32">
        <v>1.0</v>
      </c>
      <c r="I33" s="50">
        <f>6129+4615</f>
        <v>10744</v>
      </c>
      <c r="J33" s="34" t="s">
        <v>72</v>
      </c>
      <c r="K33" s="35"/>
      <c r="L33" s="2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8"/>
      <c r="B34" s="27" t="s">
        <v>77</v>
      </c>
      <c r="C34" s="28" t="s">
        <v>78</v>
      </c>
      <c r="D34" s="29"/>
      <c r="E34" s="29">
        <v>52500.0</v>
      </c>
      <c r="F34" s="30"/>
      <c r="G34" s="31">
        <f t="shared" si="7"/>
        <v>52500</v>
      </c>
      <c r="H34" s="32">
        <v>1.0</v>
      </c>
      <c r="I34" s="50">
        <v>4615.0</v>
      </c>
      <c r="J34" s="34" t="s">
        <v>27</v>
      </c>
      <c r="K34" s="35"/>
      <c r="L34" s="25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8"/>
      <c r="B35" s="27" t="s">
        <v>79</v>
      </c>
      <c r="C35" s="28" t="s">
        <v>80</v>
      </c>
      <c r="D35" s="29"/>
      <c r="E35" s="29">
        <v>36000.0</v>
      </c>
      <c r="F35" s="30"/>
      <c r="G35" s="31">
        <f t="shared" si="7"/>
        <v>36000</v>
      </c>
      <c r="H35" s="32">
        <v>0.8</v>
      </c>
      <c r="I35" s="15"/>
      <c r="J35" s="34" t="s">
        <v>27</v>
      </c>
      <c r="K35" s="35"/>
      <c r="L35" s="25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8"/>
      <c r="B36" s="27" t="s">
        <v>81</v>
      </c>
      <c r="C36" s="37" t="s">
        <v>82</v>
      </c>
      <c r="D36" s="38"/>
      <c r="E36" s="38">
        <v>12000.0</v>
      </c>
      <c r="F36" s="39"/>
      <c r="G36" s="31">
        <f t="shared" si="7"/>
        <v>12000</v>
      </c>
      <c r="H36" s="40">
        <v>0.8</v>
      </c>
      <c r="I36" s="51"/>
      <c r="J36" s="34" t="s">
        <v>27</v>
      </c>
      <c r="K36" s="42"/>
      <c r="L36" s="25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>
      <c r="A37" s="8"/>
      <c r="B37" s="27" t="s">
        <v>83</v>
      </c>
      <c r="C37" s="37" t="s">
        <v>84</v>
      </c>
      <c r="D37" s="38">
        <v>213335.0</v>
      </c>
      <c r="E37" s="38"/>
      <c r="F37" s="39"/>
      <c r="G37" s="31"/>
      <c r="H37" s="40">
        <v>1.0</v>
      </c>
      <c r="I37" s="45">
        <v>34282.0</v>
      </c>
      <c r="J37" s="34" t="s">
        <v>27</v>
      </c>
      <c r="K37" s="42"/>
      <c r="L37" s="25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8"/>
      <c r="B38" s="27" t="s">
        <v>85</v>
      </c>
      <c r="C38" s="37" t="s">
        <v>86</v>
      </c>
      <c r="D38" s="38"/>
      <c r="E38" s="38"/>
      <c r="F38" s="39"/>
      <c r="G38" s="31">
        <f>SUM(D38:F38)</f>
        <v>0</v>
      </c>
      <c r="H38" s="40">
        <v>1.0</v>
      </c>
      <c r="I38" s="51"/>
      <c r="J38" s="34" t="s">
        <v>27</v>
      </c>
      <c r="K38" s="42"/>
      <c r="L38" s="25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8"/>
      <c r="B39" s="8"/>
      <c r="C39" s="23" t="s">
        <v>45</v>
      </c>
      <c r="D39" s="19">
        <f t="shared" ref="D39:G39" si="8">SUM(D31:D38)</f>
        <v>213335</v>
      </c>
      <c r="E39" s="19">
        <f t="shared" si="8"/>
        <v>187200</v>
      </c>
      <c r="F39" s="46">
        <f t="shared" si="8"/>
        <v>0</v>
      </c>
      <c r="G39" s="19">
        <f t="shared" si="8"/>
        <v>187200</v>
      </c>
      <c r="H39" s="46">
        <f>(H31*G31)+(H32*G32)+(H33*G33)+(H34*G34)+(H35*G35)+(H36*G36)+(H38*G38)</f>
        <v>177600</v>
      </c>
      <c r="I39" s="47">
        <f>SUM(I31:I38)</f>
        <v>67871</v>
      </c>
      <c r="J39" s="14"/>
      <c r="K39" s="42"/>
      <c r="L39" s="25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8"/>
      <c r="B40" s="43"/>
      <c r="C40" s="52"/>
      <c r="D40" s="51"/>
      <c r="E40" s="51"/>
      <c r="F40" s="39"/>
      <c r="G40" s="51"/>
      <c r="H40" s="39"/>
      <c r="I40" s="51"/>
      <c r="J40" s="14"/>
      <c r="K40" s="39"/>
      <c r="L40" s="25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8"/>
      <c r="B41" s="23" t="s">
        <v>87</v>
      </c>
      <c r="C41" s="48" t="s">
        <v>88</v>
      </c>
      <c r="D41" s="10"/>
      <c r="E41" s="10"/>
      <c r="F41" s="10"/>
      <c r="G41" s="10"/>
      <c r="H41" s="10"/>
      <c r="I41" s="10"/>
      <c r="J41" s="10"/>
      <c r="K41" s="11"/>
      <c r="L41" s="2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8"/>
      <c r="B42" s="53" t="s">
        <v>89</v>
      </c>
      <c r="C42" s="28" t="s">
        <v>90</v>
      </c>
      <c r="D42" s="29">
        <v>36782.0</v>
      </c>
      <c r="E42" s="29"/>
      <c r="F42" s="30"/>
      <c r="G42" s="31">
        <f t="shared" ref="G42:G45" si="9">SUM(D42:F42)</f>
        <v>36782</v>
      </c>
      <c r="H42" s="32">
        <v>1.0</v>
      </c>
      <c r="I42" s="36">
        <v>3317.35</v>
      </c>
      <c r="J42" s="34" t="s">
        <v>91</v>
      </c>
      <c r="K42" s="35"/>
      <c r="L42" s="25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8"/>
      <c r="B43" s="53" t="s">
        <v>92</v>
      </c>
      <c r="C43" s="28" t="s">
        <v>93</v>
      </c>
      <c r="D43" s="29">
        <v>14713.0</v>
      </c>
      <c r="E43" s="29"/>
      <c r="F43" s="30"/>
      <c r="G43" s="31">
        <f t="shared" si="9"/>
        <v>14713</v>
      </c>
      <c r="H43" s="32">
        <v>1.0</v>
      </c>
      <c r="I43" s="36">
        <v>1326.96</v>
      </c>
      <c r="J43" s="34" t="s">
        <v>91</v>
      </c>
      <c r="K43" s="35"/>
      <c r="L43" s="25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8"/>
      <c r="B44" s="53" t="s">
        <v>94</v>
      </c>
      <c r="C44" s="28" t="s">
        <v>49</v>
      </c>
      <c r="D44" s="29">
        <v>88276.0</v>
      </c>
      <c r="E44" s="29"/>
      <c r="F44" s="30"/>
      <c r="G44" s="31">
        <f t="shared" si="9"/>
        <v>88276</v>
      </c>
      <c r="H44" s="32">
        <v>0.95</v>
      </c>
      <c r="I44" s="36">
        <v>7961.57</v>
      </c>
      <c r="J44" s="34" t="s">
        <v>91</v>
      </c>
      <c r="K44" s="35"/>
      <c r="L44" s="25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8"/>
      <c r="B45" s="53" t="s">
        <v>95</v>
      </c>
      <c r="C45" s="28" t="s">
        <v>96</v>
      </c>
      <c r="D45" s="29">
        <v>36782.0</v>
      </c>
      <c r="E45" s="29"/>
      <c r="F45" s="30"/>
      <c r="G45" s="31">
        <f t="shared" si="9"/>
        <v>36782</v>
      </c>
      <c r="H45" s="32">
        <v>1.0</v>
      </c>
      <c r="I45" s="36">
        <v>3317.35</v>
      </c>
      <c r="J45" s="34" t="s">
        <v>91</v>
      </c>
      <c r="K45" s="35"/>
      <c r="L45" s="25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8"/>
      <c r="B46" s="8"/>
      <c r="C46" s="23" t="s">
        <v>45</v>
      </c>
      <c r="D46" s="19">
        <f t="shared" ref="D46:G46" si="10">SUM(D42:D45)</f>
        <v>176553</v>
      </c>
      <c r="E46" s="19">
        <f t="shared" si="10"/>
        <v>0</v>
      </c>
      <c r="F46" s="46">
        <f t="shared" si="10"/>
        <v>0</v>
      </c>
      <c r="G46" s="19">
        <f t="shared" si="10"/>
        <v>176553</v>
      </c>
      <c r="H46" s="46">
        <f>(H42*G42)+(H43*G43)+(H44*G44)+(H45*G45)</f>
        <v>172139.2</v>
      </c>
      <c r="I46" s="47">
        <f>SUM(I42:I45)</f>
        <v>15923.23</v>
      </c>
      <c r="J46" s="14"/>
      <c r="K46" s="42"/>
      <c r="L46" s="25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>
      <c r="A47" s="8"/>
      <c r="B47" s="23" t="s">
        <v>97</v>
      </c>
      <c r="C47" s="48" t="s">
        <v>98</v>
      </c>
      <c r="D47" s="10"/>
      <c r="E47" s="10"/>
      <c r="F47" s="10"/>
      <c r="G47" s="10"/>
      <c r="H47" s="10"/>
      <c r="I47" s="10"/>
      <c r="J47" s="10"/>
      <c r="K47" s="11"/>
      <c r="L47" s="25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8"/>
      <c r="B48" s="23" t="s">
        <v>99</v>
      </c>
      <c r="C48" s="54" t="s">
        <v>100</v>
      </c>
      <c r="D48" s="55"/>
      <c r="E48" s="55"/>
      <c r="F48" s="52"/>
      <c r="G48" s="55"/>
      <c r="H48" s="52"/>
      <c r="I48" s="55"/>
      <c r="J48" s="52"/>
      <c r="K48" s="52"/>
      <c r="L48" s="25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8"/>
      <c r="B49" s="27" t="s">
        <v>101</v>
      </c>
      <c r="C49" s="28" t="s">
        <v>102</v>
      </c>
      <c r="D49" s="29"/>
      <c r="E49" s="29">
        <v>32000.0</v>
      </c>
      <c r="F49" s="30"/>
      <c r="G49" s="31">
        <f t="shared" ref="G49:G56" si="11">SUM(D49:F49)</f>
        <v>32000</v>
      </c>
      <c r="H49" s="32">
        <v>0.8</v>
      </c>
      <c r="I49" s="15"/>
      <c r="J49" s="34" t="s">
        <v>103</v>
      </c>
      <c r="K49" s="35"/>
      <c r="L49" s="25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8"/>
      <c r="B50" s="27" t="s">
        <v>104</v>
      </c>
      <c r="C50" s="28" t="s">
        <v>105</v>
      </c>
      <c r="D50" s="29"/>
      <c r="E50" s="29">
        <v>41903.0</v>
      </c>
      <c r="F50" s="30"/>
      <c r="G50" s="31">
        <f t="shared" si="11"/>
        <v>41903</v>
      </c>
      <c r="H50" s="32">
        <v>0.8</v>
      </c>
      <c r="I50" s="15"/>
      <c r="J50" s="34" t="s">
        <v>106</v>
      </c>
      <c r="K50" s="35"/>
      <c r="L50" s="25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8"/>
      <c r="B51" s="27" t="s">
        <v>107</v>
      </c>
      <c r="C51" s="28"/>
      <c r="D51" s="29"/>
      <c r="E51" s="29"/>
      <c r="F51" s="30"/>
      <c r="G51" s="31">
        <f t="shared" si="11"/>
        <v>0</v>
      </c>
      <c r="H51" s="32"/>
      <c r="I51" s="15"/>
      <c r="J51" s="34"/>
      <c r="K51" s="35"/>
      <c r="L51" s="25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8"/>
      <c r="B52" s="27" t="s">
        <v>108</v>
      </c>
      <c r="C52" s="28"/>
      <c r="D52" s="29"/>
      <c r="E52" s="29"/>
      <c r="F52" s="30"/>
      <c r="G52" s="31">
        <f t="shared" si="11"/>
        <v>0</v>
      </c>
      <c r="H52" s="32"/>
      <c r="I52" s="15"/>
      <c r="J52" s="34"/>
      <c r="K52" s="35"/>
      <c r="L52" s="25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8"/>
      <c r="B53" s="27" t="s">
        <v>109</v>
      </c>
      <c r="C53" s="28"/>
      <c r="D53" s="29"/>
      <c r="E53" s="29"/>
      <c r="F53" s="30"/>
      <c r="G53" s="31">
        <f t="shared" si="11"/>
        <v>0</v>
      </c>
      <c r="H53" s="32"/>
      <c r="I53" s="15"/>
      <c r="J53" s="34"/>
      <c r="K53" s="35"/>
      <c r="L53" s="25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8"/>
      <c r="B54" s="27" t="s">
        <v>110</v>
      </c>
      <c r="C54" s="28"/>
      <c r="D54" s="29"/>
      <c r="E54" s="29"/>
      <c r="F54" s="30"/>
      <c r="G54" s="31">
        <f t="shared" si="11"/>
        <v>0</v>
      </c>
      <c r="H54" s="32"/>
      <c r="I54" s="15"/>
      <c r="J54" s="34"/>
      <c r="K54" s="35"/>
      <c r="L54" s="25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8"/>
      <c r="B55" s="27" t="s">
        <v>111</v>
      </c>
      <c r="C55" s="37"/>
      <c r="D55" s="38"/>
      <c r="E55" s="38"/>
      <c r="F55" s="39"/>
      <c r="G55" s="31">
        <f t="shared" si="11"/>
        <v>0</v>
      </c>
      <c r="H55" s="40"/>
      <c r="I55" s="51"/>
      <c r="J55" s="34"/>
      <c r="K55" s="42"/>
      <c r="L55" s="25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8"/>
      <c r="B56" s="27" t="s">
        <v>112</v>
      </c>
      <c r="C56" s="37"/>
      <c r="D56" s="38"/>
      <c r="E56" s="38"/>
      <c r="F56" s="39"/>
      <c r="G56" s="31">
        <f t="shared" si="11"/>
        <v>0</v>
      </c>
      <c r="H56" s="40"/>
      <c r="I56" s="51"/>
      <c r="J56" s="34"/>
      <c r="K56" s="42"/>
      <c r="L56" s="25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8"/>
      <c r="B57" s="8"/>
      <c r="C57" s="23" t="s">
        <v>45</v>
      </c>
      <c r="D57" s="19">
        <f t="shared" ref="D57:G57" si="12">SUM(D49:D56)</f>
        <v>0</v>
      </c>
      <c r="E57" s="19">
        <f t="shared" si="12"/>
        <v>73903</v>
      </c>
      <c r="F57" s="46">
        <f t="shared" si="12"/>
        <v>0</v>
      </c>
      <c r="G57" s="19">
        <f t="shared" si="12"/>
        <v>73903</v>
      </c>
      <c r="H57" s="46">
        <f>(H49*G49)+(H50*G50)+(H51*G51)+(H52*G52)+(H53*G53)+(H54*G54)+(H55*G55)+(H56*G56)</f>
        <v>59122.4</v>
      </c>
      <c r="I57" s="56">
        <f>SUM(I49:I56)</f>
        <v>0</v>
      </c>
      <c r="J57" s="14"/>
      <c r="K57" s="42"/>
      <c r="L57" s="25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8"/>
      <c r="B58" s="43"/>
      <c r="C58" s="43"/>
      <c r="D58" s="51"/>
      <c r="E58" s="51"/>
      <c r="F58" s="39"/>
      <c r="G58" s="51"/>
      <c r="H58" s="39"/>
      <c r="I58" s="51"/>
      <c r="J58" s="14"/>
      <c r="K58" s="4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8"/>
      <c r="B59" s="43"/>
      <c r="C59" s="43"/>
      <c r="D59" s="51"/>
      <c r="E59" s="51"/>
      <c r="F59" s="39"/>
      <c r="G59" s="51"/>
      <c r="H59" s="39"/>
      <c r="I59" s="51"/>
      <c r="J59" s="14"/>
      <c r="K59" s="4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8"/>
      <c r="B60" s="23" t="s">
        <v>113</v>
      </c>
      <c r="C60" s="44"/>
      <c r="D60" s="15"/>
      <c r="E60" s="57">
        <v>48000.0</v>
      </c>
      <c r="F60" s="30"/>
      <c r="G60" s="58">
        <f t="shared" ref="G60:G63" si="13">SUM(D60:F60)</f>
        <v>48000</v>
      </c>
      <c r="H60" s="32">
        <v>0.8</v>
      </c>
      <c r="I60" s="59">
        <v>16776.0</v>
      </c>
      <c r="J60" s="34"/>
      <c r="K60" s="35"/>
      <c r="L60" s="25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8"/>
      <c r="B61" s="23" t="s">
        <v>114</v>
      </c>
      <c r="C61" s="44"/>
      <c r="D61" s="15"/>
      <c r="E61" s="15"/>
      <c r="F61" s="30"/>
      <c r="G61" s="58">
        <f t="shared" si="13"/>
        <v>0</v>
      </c>
      <c r="H61" s="32"/>
      <c r="I61" s="15"/>
      <c r="J61" s="34"/>
      <c r="K61" s="35"/>
      <c r="L61" s="25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8"/>
      <c r="B62" s="23" t="s">
        <v>115</v>
      </c>
      <c r="C62" s="43"/>
      <c r="D62" s="57">
        <v>37200.0</v>
      </c>
      <c r="E62" s="57">
        <v>14000.0</v>
      </c>
      <c r="F62" s="30"/>
      <c r="G62" s="58">
        <f t="shared" si="13"/>
        <v>51200</v>
      </c>
      <c r="H62" s="32">
        <v>1.0</v>
      </c>
      <c r="I62" s="15"/>
      <c r="J62" s="34"/>
      <c r="K62" s="35"/>
      <c r="L62" s="25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8"/>
      <c r="B63" s="23" t="s">
        <v>116</v>
      </c>
      <c r="C63" s="44"/>
      <c r="D63" s="57">
        <v>16000.0</v>
      </c>
      <c r="E63" s="57">
        <v>4000.0</v>
      </c>
      <c r="F63" s="30"/>
      <c r="G63" s="58">
        <f t="shared" si="13"/>
        <v>20000</v>
      </c>
      <c r="H63" s="32">
        <v>1.0</v>
      </c>
      <c r="I63" s="15"/>
      <c r="J63" s="34"/>
      <c r="K63" s="35"/>
      <c r="L63" s="25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8"/>
      <c r="B64" s="43"/>
      <c r="C64" s="60" t="s">
        <v>117</v>
      </c>
      <c r="D64" s="61">
        <f t="shared" ref="D64:G64" si="14">SUM(D60:D63)</f>
        <v>53200</v>
      </c>
      <c r="E64" s="61">
        <f t="shared" si="14"/>
        <v>66000</v>
      </c>
      <c r="F64" s="62">
        <f t="shared" si="14"/>
        <v>0</v>
      </c>
      <c r="G64" s="61">
        <f t="shared" si="14"/>
        <v>119200</v>
      </c>
      <c r="H64" s="46">
        <f>(H60*G60)+(H61*G61)+(H62*G62)+(H63*G63)</f>
        <v>109600</v>
      </c>
      <c r="I64" s="56">
        <f>SUM(I60:I63)</f>
        <v>16776</v>
      </c>
      <c r="J64" s="14"/>
      <c r="K64" s="44"/>
      <c r="L64" s="49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8"/>
      <c r="B65" s="43"/>
      <c r="C65" s="43"/>
      <c r="D65" s="51"/>
      <c r="E65" s="51"/>
      <c r="F65" s="39"/>
      <c r="G65" s="51"/>
      <c r="H65" s="39"/>
      <c r="I65" s="51"/>
      <c r="J65" s="14"/>
      <c r="K65" s="43"/>
      <c r="L65" s="49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8"/>
      <c r="B66" s="43"/>
      <c r="C66" s="43"/>
      <c r="D66" s="51"/>
      <c r="E66" s="51"/>
      <c r="F66" s="39"/>
      <c r="G66" s="51"/>
      <c r="H66" s="39"/>
      <c r="I66" s="51"/>
      <c r="J66" s="14"/>
      <c r="K66" s="43"/>
      <c r="L66" s="49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8"/>
      <c r="B67" s="43"/>
      <c r="C67" s="43"/>
      <c r="D67" s="51"/>
      <c r="E67" s="51"/>
      <c r="F67" s="39"/>
      <c r="G67" s="51"/>
      <c r="H67" s="39"/>
      <c r="I67" s="51"/>
      <c r="J67" s="14"/>
      <c r="K67" s="43"/>
      <c r="L67" s="49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8"/>
      <c r="B68" s="43"/>
      <c r="C68" s="43"/>
      <c r="D68" s="51"/>
      <c r="E68" s="51"/>
      <c r="F68" s="39"/>
      <c r="G68" s="51"/>
      <c r="H68" s="39"/>
      <c r="I68" s="51"/>
      <c r="J68" s="14"/>
      <c r="K68" s="43"/>
      <c r="L68" s="49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8"/>
      <c r="B69" s="43"/>
      <c r="C69" s="43"/>
      <c r="D69" s="51"/>
      <c r="E69" s="51"/>
      <c r="F69" s="39"/>
      <c r="G69" s="51"/>
      <c r="H69" s="39"/>
      <c r="I69" s="51"/>
      <c r="J69" s="14"/>
      <c r="K69" s="43"/>
      <c r="L69" s="49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8"/>
      <c r="B70" s="43"/>
      <c r="C70" s="43"/>
      <c r="D70" s="51"/>
      <c r="E70" s="51"/>
      <c r="F70" s="39"/>
      <c r="G70" s="51"/>
      <c r="H70" s="39"/>
      <c r="I70" s="51"/>
      <c r="J70" s="14"/>
      <c r="K70" s="43"/>
      <c r="L70" s="49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8"/>
      <c r="B71" s="43"/>
      <c r="C71" s="43"/>
      <c r="D71" s="51"/>
      <c r="E71" s="51"/>
      <c r="F71" s="39"/>
      <c r="G71" s="51"/>
      <c r="H71" s="39"/>
      <c r="I71" s="51"/>
      <c r="J71" s="14"/>
      <c r="K71" s="43"/>
      <c r="L71" s="49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8"/>
      <c r="B72" s="43"/>
      <c r="C72" s="63" t="s">
        <v>118</v>
      </c>
      <c r="D72" s="10"/>
      <c r="E72" s="10"/>
      <c r="F72" s="10"/>
      <c r="G72" s="11"/>
      <c r="H72" s="43"/>
      <c r="I72" s="51"/>
      <c r="J72" s="14"/>
      <c r="K72" s="4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8"/>
      <c r="B73" s="43"/>
      <c r="C73" s="64"/>
      <c r="D73" s="65" t="str">
        <f t="shared" ref="D73:F73" si="15">D4</f>
        <v>UNOPS</v>
      </c>
      <c r="E73" s="65" t="str">
        <f t="shared" si="15"/>
        <v>UNODC</v>
      </c>
      <c r="F73" s="66" t="str">
        <f t="shared" si="15"/>
        <v>Recipient Organization 3</v>
      </c>
      <c r="G73" s="65" t="s">
        <v>10</v>
      </c>
      <c r="H73" s="43"/>
      <c r="I73" s="51"/>
      <c r="J73" s="14"/>
      <c r="K73" s="4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8"/>
      <c r="B74" s="43"/>
      <c r="C74" s="67"/>
      <c r="D74" s="67"/>
      <c r="E74" s="67"/>
      <c r="F74" s="67"/>
      <c r="G74" s="67"/>
      <c r="H74" s="43"/>
      <c r="I74" s="51"/>
      <c r="J74" s="14"/>
      <c r="K74" s="4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8"/>
      <c r="B75" s="43"/>
      <c r="C75" s="27" t="s">
        <v>119</v>
      </c>
      <c r="D75" s="58">
        <f t="shared" ref="D75:F75" si="16">SUM(D17,D21,D29,D39,D46,D57,D60,D61,D62,D63)</f>
        <v>1074766.99</v>
      </c>
      <c r="E75" s="58">
        <f t="shared" si="16"/>
        <v>327103</v>
      </c>
      <c r="F75" s="68">
        <f t="shared" si="16"/>
        <v>0</v>
      </c>
      <c r="G75" s="58">
        <f>SUM(D75:F75)</f>
        <v>1401869.99</v>
      </c>
      <c r="H75" s="43"/>
      <c r="I75" s="15"/>
      <c r="J75" s="14"/>
      <c r="K75" s="4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8"/>
      <c r="B76" s="8"/>
      <c r="C76" s="27" t="s">
        <v>120</v>
      </c>
      <c r="D76" s="58">
        <f>D75*0.07-1</f>
        <v>75232.6893</v>
      </c>
      <c r="E76" s="58">
        <f t="shared" ref="E76:F76" si="17">E75*0.07</f>
        <v>22897.21</v>
      </c>
      <c r="F76" s="68">
        <f t="shared" si="17"/>
        <v>0</v>
      </c>
      <c r="G76" s="58">
        <f>G75*0.07-1</f>
        <v>98129.8993</v>
      </c>
      <c r="H76" s="8"/>
      <c r="I76" s="15"/>
      <c r="J76" s="14"/>
      <c r="K76" s="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8"/>
      <c r="B77" s="8"/>
      <c r="C77" s="23" t="s">
        <v>10</v>
      </c>
      <c r="D77" s="69">
        <f t="shared" ref="D77:G77" si="18">SUM(D75:D76)</f>
        <v>1149999.679</v>
      </c>
      <c r="E77" s="69">
        <f t="shared" si="18"/>
        <v>350000.21</v>
      </c>
      <c r="F77" s="70">
        <f t="shared" si="18"/>
        <v>0</v>
      </c>
      <c r="G77" s="69">
        <f t="shared" si="18"/>
        <v>1499999.889</v>
      </c>
      <c r="H77" s="8"/>
      <c r="I77" s="15"/>
      <c r="J77" s="14"/>
      <c r="K77" s="8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8"/>
      <c r="B78" s="8"/>
      <c r="C78" s="8"/>
      <c r="D78" s="15"/>
      <c r="E78" s="15"/>
      <c r="F78" s="8"/>
      <c r="G78" s="15"/>
      <c r="H78" s="8"/>
      <c r="I78" s="51"/>
      <c r="J78" s="14"/>
      <c r="K78" s="8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43"/>
      <c r="B79" s="43"/>
      <c r="C79" s="43"/>
      <c r="D79" s="51"/>
      <c r="E79" s="51"/>
      <c r="F79" s="39"/>
      <c r="G79" s="51"/>
      <c r="H79" s="39"/>
      <c r="I79" s="51"/>
      <c r="J79" s="14"/>
      <c r="K79" s="43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>
      <c r="A80" s="8"/>
      <c r="B80" s="8"/>
      <c r="C80" s="71" t="s">
        <v>121</v>
      </c>
      <c r="D80" s="10"/>
      <c r="E80" s="10"/>
      <c r="F80" s="10"/>
      <c r="G80" s="10"/>
      <c r="H80" s="11"/>
      <c r="I80" s="51"/>
      <c r="J80" s="14"/>
      <c r="K80" s="8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8"/>
      <c r="B81" s="8"/>
      <c r="C81" s="72"/>
      <c r="D81" s="65" t="str">
        <f t="shared" ref="D81:F81" si="19">D4</f>
        <v>UNOPS</v>
      </c>
      <c r="E81" s="65" t="str">
        <f t="shared" si="19"/>
        <v>UNODC</v>
      </c>
      <c r="F81" s="73" t="str">
        <f t="shared" si="19"/>
        <v>Recipient Organization 3</v>
      </c>
      <c r="G81" s="65" t="s">
        <v>10</v>
      </c>
      <c r="H81" s="73" t="s">
        <v>122</v>
      </c>
      <c r="I81" s="51"/>
      <c r="J81" s="14"/>
      <c r="K81" s="8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8"/>
      <c r="B82" s="8"/>
      <c r="C82" s="72"/>
      <c r="D82" s="67"/>
      <c r="E82" s="67"/>
      <c r="F82" s="67"/>
      <c r="G82" s="67"/>
      <c r="H82" s="67"/>
      <c r="I82" s="51"/>
      <c r="J82" s="14"/>
      <c r="K82" s="8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8"/>
      <c r="B83" s="8"/>
      <c r="C83" s="23" t="s">
        <v>123</v>
      </c>
      <c r="D83" s="69">
        <v>402500.0</v>
      </c>
      <c r="E83" s="69">
        <v>122500.21</v>
      </c>
      <c r="F83" s="70">
        <f t="shared" ref="F83:F85" si="20">$F$77*H83</f>
        <v>0</v>
      </c>
      <c r="G83" s="69">
        <f t="shared" ref="G83:G85" si="21">SUM(D83:F83)</f>
        <v>525000.21</v>
      </c>
      <c r="H83" s="74">
        <v>0.35</v>
      </c>
      <c r="I83" s="51"/>
      <c r="J83" s="14"/>
      <c r="K83" s="8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8"/>
      <c r="B84" s="8"/>
      <c r="C84" s="23" t="s">
        <v>124</v>
      </c>
      <c r="D84" s="69">
        <v>402500.0</v>
      </c>
      <c r="E84" s="69">
        <v>122500.0</v>
      </c>
      <c r="F84" s="70">
        <f t="shared" si="20"/>
        <v>0</v>
      </c>
      <c r="G84" s="69">
        <f t="shared" si="21"/>
        <v>525000</v>
      </c>
      <c r="H84" s="74">
        <v>0.35</v>
      </c>
      <c r="I84" s="51"/>
      <c r="J84" s="14"/>
      <c r="K84" s="8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8"/>
      <c r="B85" s="8"/>
      <c r="C85" s="23" t="s">
        <v>125</v>
      </c>
      <c r="D85" s="69">
        <v>345000.0</v>
      </c>
      <c r="E85" s="69">
        <v>105000.0</v>
      </c>
      <c r="F85" s="70">
        <f t="shared" si="20"/>
        <v>0</v>
      </c>
      <c r="G85" s="69">
        <f t="shared" si="21"/>
        <v>450000</v>
      </c>
      <c r="H85" s="74">
        <v>0.3</v>
      </c>
      <c r="I85" s="51"/>
      <c r="J85" s="14"/>
      <c r="K85" s="8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8"/>
      <c r="B86" s="8"/>
      <c r="C86" s="23" t="s">
        <v>126</v>
      </c>
      <c r="D86" s="69">
        <f t="shared" ref="D86:H86" si="22">SUM(D83:D85)</f>
        <v>1150000</v>
      </c>
      <c r="E86" s="69">
        <f t="shared" si="22"/>
        <v>350000.21</v>
      </c>
      <c r="F86" s="70">
        <f t="shared" si="22"/>
        <v>0</v>
      </c>
      <c r="G86" s="69">
        <f t="shared" si="22"/>
        <v>1500000.21</v>
      </c>
      <c r="H86" s="75">
        <f t="shared" si="22"/>
        <v>1</v>
      </c>
      <c r="I86" s="15"/>
      <c r="J86" s="14"/>
      <c r="K86" s="8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8"/>
      <c r="B87" s="8"/>
      <c r="C87" s="8"/>
      <c r="D87" s="15"/>
      <c r="E87" s="15"/>
      <c r="F87" s="30"/>
      <c r="G87" s="15"/>
      <c r="H87" s="30"/>
      <c r="I87" s="15"/>
      <c r="J87" s="14"/>
      <c r="K87" s="8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8"/>
      <c r="B88" s="8"/>
      <c r="C88" s="76" t="s">
        <v>127</v>
      </c>
      <c r="D88" s="69">
        <f>SUM(H17,H21,H29,H39,H46,H57,H64)*1.07</f>
        <v>1202313.686</v>
      </c>
      <c r="E88" s="51"/>
      <c r="F88" s="39"/>
      <c r="G88" s="51"/>
      <c r="H88" s="46" t="s">
        <v>128</v>
      </c>
      <c r="I88" s="77">
        <f>sum(I64+I57+I46+I39+I29+I21+I17)</f>
        <v>179909.6234</v>
      </c>
      <c r="J88" s="14"/>
      <c r="K88" s="8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8"/>
      <c r="B89" s="8"/>
      <c r="C89" s="76" t="s">
        <v>129</v>
      </c>
      <c r="D89" s="78">
        <f>D88/G77</f>
        <v>0.8015425162</v>
      </c>
      <c r="E89" s="51"/>
      <c r="F89" s="79"/>
      <c r="G89" s="51"/>
      <c r="H89" s="80" t="s">
        <v>130</v>
      </c>
      <c r="I89" s="81">
        <f>I88/G75</f>
        <v>0.1283354553</v>
      </c>
      <c r="J89" s="82"/>
      <c r="K89" s="8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8"/>
      <c r="B90" s="8"/>
      <c r="C90" s="83"/>
      <c r="D90" s="11"/>
      <c r="E90" s="51"/>
      <c r="F90" s="43"/>
      <c r="G90" s="51"/>
      <c r="H90" s="8"/>
      <c r="I90" s="15"/>
      <c r="J90" s="14"/>
      <c r="K90" s="8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8"/>
      <c r="B91" s="8"/>
      <c r="C91" s="76" t="s">
        <v>131</v>
      </c>
      <c r="D91" s="69">
        <f>SUM(D62:F63)*1.07</f>
        <v>76184</v>
      </c>
      <c r="E91" s="51"/>
      <c r="F91" s="39"/>
      <c r="G91" s="51"/>
      <c r="H91" s="8"/>
      <c r="I91" s="15"/>
      <c r="J91" s="14"/>
      <c r="K91" s="8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8"/>
      <c r="B92" s="8"/>
      <c r="C92" s="76" t="s">
        <v>132</v>
      </c>
      <c r="D92" s="78">
        <f>D91/G86</f>
        <v>0.05078932622</v>
      </c>
      <c r="E92" s="51"/>
      <c r="F92" s="39"/>
      <c r="G92" s="51"/>
      <c r="H92" s="8"/>
      <c r="I92" s="15"/>
      <c r="J92" s="14"/>
      <c r="K92" s="8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84"/>
      <c r="B93" s="8"/>
      <c r="C93" s="85" t="s">
        <v>133</v>
      </c>
      <c r="D93" s="86"/>
      <c r="E93" s="51"/>
      <c r="F93" s="43"/>
      <c r="G93" s="51"/>
      <c r="H93" s="8"/>
      <c r="I93" s="15"/>
      <c r="J93" s="14"/>
      <c r="K93" s="8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6"/>
      <c r="E94" s="6"/>
      <c r="F94" s="2"/>
      <c r="G94" s="2"/>
      <c r="H94" s="2"/>
      <c r="I94" s="6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6"/>
      <c r="E95" s="6"/>
      <c r="F95" s="2"/>
      <c r="G95" s="2"/>
      <c r="H95" s="2"/>
      <c r="I95" s="6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6"/>
      <c r="E96" s="6"/>
      <c r="F96" s="2"/>
      <c r="G96" s="2"/>
      <c r="H96" s="2"/>
      <c r="I96" s="6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6"/>
      <c r="E97" s="6"/>
      <c r="F97" s="2"/>
      <c r="G97" s="2"/>
      <c r="H97" s="2"/>
      <c r="I97" s="6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6"/>
      <c r="E98" s="6"/>
      <c r="F98" s="2"/>
      <c r="G98" s="2"/>
      <c r="H98" s="2"/>
      <c r="I98" s="6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6"/>
      <c r="E99" s="6"/>
      <c r="F99" s="2"/>
      <c r="G99" s="2"/>
      <c r="H99" s="2"/>
      <c r="I99" s="6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87"/>
      <c r="E100" s="6"/>
      <c r="F100" s="2"/>
      <c r="G100" s="2"/>
      <c r="H100" s="2"/>
      <c r="I100" s="6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87"/>
      <c r="E101" s="6"/>
      <c r="F101" s="2"/>
      <c r="G101" s="2"/>
      <c r="H101" s="2"/>
      <c r="I101" s="6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6"/>
      <c r="E102" s="6"/>
      <c r="F102" s="2"/>
      <c r="G102" s="2"/>
      <c r="H102" s="2"/>
      <c r="I102" s="6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6"/>
      <c r="E103" s="6"/>
      <c r="F103" s="2"/>
      <c r="G103" s="2"/>
      <c r="H103" s="2"/>
      <c r="I103" s="6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6"/>
      <c r="E104" s="6"/>
      <c r="F104" s="2"/>
      <c r="G104" s="2"/>
      <c r="H104" s="2"/>
      <c r="I104" s="6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6"/>
      <c r="E105" s="6"/>
      <c r="F105" s="2"/>
      <c r="G105" s="2"/>
      <c r="H105" s="2"/>
      <c r="I105" s="6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6"/>
      <c r="E106" s="6"/>
      <c r="F106" s="2"/>
      <c r="G106" s="2"/>
      <c r="H106" s="2"/>
      <c r="I106" s="6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6"/>
      <c r="E107" s="6"/>
      <c r="F107" s="2"/>
      <c r="G107" s="2"/>
      <c r="H107" s="2"/>
      <c r="I107" s="6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6"/>
      <c r="E108" s="6"/>
      <c r="F108" s="2"/>
      <c r="G108" s="2"/>
      <c r="H108" s="2"/>
      <c r="I108" s="6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6"/>
      <c r="E109" s="6"/>
      <c r="F109" s="2"/>
      <c r="G109" s="2"/>
      <c r="H109" s="2"/>
      <c r="I109" s="6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6"/>
      <c r="E110" s="6"/>
      <c r="F110" s="2"/>
      <c r="G110" s="2"/>
      <c r="H110" s="2"/>
      <c r="I110" s="6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6"/>
      <c r="E111" s="6"/>
      <c r="F111" s="2"/>
      <c r="G111" s="2"/>
      <c r="H111" s="2"/>
      <c r="I111" s="6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6"/>
      <c r="E112" s="6"/>
      <c r="F112" s="2"/>
      <c r="G112" s="2"/>
      <c r="H112" s="2"/>
      <c r="I112" s="6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6"/>
      <c r="E113" s="6"/>
      <c r="F113" s="2"/>
      <c r="G113" s="2"/>
      <c r="H113" s="2"/>
      <c r="I113" s="6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6"/>
      <c r="E114" s="6"/>
      <c r="F114" s="2"/>
      <c r="G114" s="2"/>
      <c r="H114" s="2"/>
      <c r="I114" s="6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6"/>
      <c r="E115" s="6"/>
      <c r="F115" s="2"/>
      <c r="G115" s="2"/>
      <c r="H115" s="2"/>
      <c r="I115" s="6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6"/>
      <c r="E116" s="6"/>
      <c r="F116" s="2"/>
      <c r="G116" s="2"/>
      <c r="H116" s="2"/>
      <c r="I116" s="6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6"/>
      <c r="E117" s="6"/>
      <c r="F117" s="2"/>
      <c r="G117" s="2"/>
      <c r="H117" s="2"/>
      <c r="I117" s="6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6"/>
      <c r="E118" s="6"/>
      <c r="F118" s="2"/>
      <c r="G118" s="2"/>
      <c r="H118" s="2"/>
      <c r="I118" s="6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6"/>
      <c r="E119" s="6"/>
      <c r="F119" s="2"/>
      <c r="G119" s="2"/>
      <c r="H119" s="2"/>
      <c r="I119" s="6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6"/>
      <c r="E120" s="6"/>
      <c r="F120" s="2"/>
      <c r="G120" s="2"/>
      <c r="H120" s="2"/>
      <c r="I120" s="6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6"/>
      <c r="E121" s="6"/>
      <c r="F121" s="2"/>
      <c r="G121" s="2"/>
      <c r="H121" s="2"/>
      <c r="I121" s="6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6"/>
      <c r="E122" s="6"/>
      <c r="F122" s="2"/>
      <c r="G122" s="2"/>
      <c r="H122" s="2"/>
      <c r="I122" s="6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6"/>
      <c r="E123" s="6"/>
      <c r="F123" s="2"/>
      <c r="G123" s="2"/>
      <c r="H123" s="2"/>
      <c r="I123" s="6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6"/>
      <c r="E124" s="6"/>
      <c r="F124" s="2"/>
      <c r="G124" s="2"/>
      <c r="H124" s="2"/>
      <c r="I124" s="6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6"/>
      <c r="E125" s="6"/>
      <c r="F125" s="2"/>
      <c r="G125" s="2"/>
      <c r="H125" s="2"/>
      <c r="I125" s="6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6"/>
      <c r="E126" s="6"/>
      <c r="F126" s="2"/>
      <c r="G126" s="2"/>
      <c r="H126" s="2"/>
      <c r="I126" s="6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6"/>
      <c r="E127" s="6"/>
      <c r="F127" s="2"/>
      <c r="G127" s="2"/>
      <c r="H127" s="2"/>
      <c r="I127" s="6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6"/>
      <c r="E128" s="6"/>
      <c r="F128" s="2"/>
      <c r="G128" s="2"/>
      <c r="H128" s="2"/>
      <c r="I128" s="6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6"/>
      <c r="E129" s="6"/>
      <c r="F129" s="2"/>
      <c r="G129" s="2"/>
      <c r="H129" s="2"/>
      <c r="I129" s="6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6"/>
      <c r="E130" s="6"/>
      <c r="F130" s="2"/>
      <c r="G130" s="2"/>
      <c r="H130" s="2"/>
      <c r="I130" s="6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6"/>
      <c r="E131" s="6"/>
      <c r="F131" s="2"/>
      <c r="G131" s="2"/>
      <c r="H131" s="2"/>
      <c r="I131" s="6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6"/>
      <c r="E132" s="6"/>
      <c r="F132" s="2"/>
      <c r="G132" s="2"/>
      <c r="H132" s="2"/>
      <c r="I132" s="6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6"/>
      <c r="E133" s="6"/>
      <c r="F133" s="2"/>
      <c r="G133" s="2"/>
      <c r="H133" s="2"/>
      <c r="I133" s="6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6"/>
      <c r="E134" s="6"/>
      <c r="F134" s="2"/>
      <c r="G134" s="2"/>
      <c r="H134" s="2"/>
      <c r="I134" s="6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6"/>
      <c r="E135" s="6"/>
      <c r="F135" s="2"/>
      <c r="G135" s="2"/>
      <c r="H135" s="2"/>
      <c r="I135" s="6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6"/>
      <c r="E136" s="6"/>
      <c r="F136" s="2"/>
      <c r="G136" s="2"/>
      <c r="H136" s="2"/>
      <c r="I136" s="6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6"/>
      <c r="E137" s="6"/>
      <c r="F137" s="2"/>
      <c r="G137" s="2"/>
      <c r="H137" s="2"/>
      <c r="I137" s="6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6"/>
      <c r="E138" s="6"/>
      <c r="F138" s="2"/>
      <c r="G138" s="2"/>
      <c r="H138" s="2"/>
      <c r="I138" s="6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6"/>
      <c r="E139" s="6"/>
      <c r="F139" s="2"/>
      <c r="G139" s="2"/>
      <c r="H139" s="2"/>
      <c r="I139" s="6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6"/>
      <c r="E140" s="6"/>
      <c r="F140" s="2"/>
      <c r="G140" s="2"/>
      <c r="H140" s="2"/>
      <c r="I140" s="6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6"/>
      <c r="E141" s="6"/>
      <c r="F141" s="2"/>
      <c r="G141" s="2"/>
      <c r="H141" s="2"/>
      <c r="I141" s="6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6"/>
      <c r="E142" s="6"/>
      <c r="F142" s="2"/>
      <c r="G142" s="2"/>
      <c r="H142" s="2"/>
      <c r="I142" s="6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6"/>
      <c r="E143" s="6"/>
      <c r="F143" s="2"/>
      <c r="G143" s="2"/>
      <c r="H143" s="2"/>
      <c r="I143" s="6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6"/>
      <c r="E144" s="6"/>
      <c r="F144" s="2"/>
      <c r="G144" s="2"/>
      <c r="H144" s="2"/>
      <c r="I144" s="6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6"/>
      <c r="E145" s="6"/>
      <c r="F145" s="2"/>
      <c r="G145" s="2"/>
      <c r="H145" s="2"/>
      <c r="I145" s="6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6"/>
      <c r="E146" s="6"/>
      <c r="F146" s="2"/>
      <c r="G146" s="2"/>
      <c r="H146" s="2"/>
      <c r="I146" s="6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6"/>
      <c r="E147" s="6"/>
      <c r="F147" s="2"/>
      <c r="G147" s="2"/>
      <c r="H147" s="2"/>
      <c r="I147" s="6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6"/>
      <c r="E148" s="6"/>
      <c r="F148" s="2"/>
      <c r="G148" s="2"/>
      <c r="H148" s="2"/>
      <c r="I148" s="6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6"/>
      <c r="E149" s="6"/>
      <c r="F149" s="2"/>
      <c r="G149" s="2"/>
      <c r="H149" s="2"/>
      <c r="I149" s="6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6"/>
      <c r="E150" s="6"/>
      <c r="F150" s="2"/>
      <c r="G150" s="2"/>
      <c r="H150" s="2"/>
      <c r="I150" s="6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6"/>
      <c r="E151" s="6"/>
      <c r="F151" s="2"/>
      <c r="G151" s="2"/>
      <c r="H151" s="2"/>
      <c r="I151" s="6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6"/>
      <c r="E152" s="6"/>
      <c r="F152" s="2"/>
      <c r="G152" s="2"/>
      <c r="H152" s="2"/>
      <c r="I152" s="6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6"/>
      <c r="E153" s="6"/>
      <c r="F153" s="2"/>
      <c r="G153" s="2"/>
      <c r="H153" s="2"/>
      <c r="I153" s="6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6"/>
      <c r="E154" s="6"/>
      <c r="F154" s="2"/>
      <c r="G154" s="2"/>
      <c r="H154" s="2"/>
      <c r="I154" s="6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6"/>
      <c r="E155" s="6"/>
      <c r="F155" s="2"/>
      <c r="G155" s="2"/>
      <c r="H155" s="2"/>
      <c r="I155" s="6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6"/>
      <c r="E156" s="6"/>
      <c r="F156" s="2"/>
      <c r="G156" s="2"/>
      <c r="H156" s="2"/>
      <c r="I156" s="6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6"/>
      <c r="E157" s="6"/>
      <c r="F157" s="2"/>
      <c r="G157" s="2"/>
      <c r="H157" s="2"/>
      <c r="I157" s="6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6"/>
      <c r="E158" s="6"/>
      <c r="F158" s="2"/>
      <c r="G158" s="2"/>
      <c r="H158" s="2"/>
      <c r="I158" s="6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6"/>
      <c r="E159" s="6"/>
      <c r="F159" s="2"/>
      <c r="G159" s="2"/>
      <c r="H159" s="2"/>
      <c r="I159" s="6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6"/>
      <c r="E160" s="6"/>
      <c r="F160" s="2"/>
      <c r="G160" s="2"/>
      <c r="H160" s="2"/>
      <c r="I160" s="6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6"/>
      <c r="E161" s="6"/>
      <c r="F161" s="2"/>
      <c r="G161" s="2"/>
      <c r="H161" s="2"/>
      <c r="I161" s="6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6"/>
      <c r="E162" s="6"/>
      <c r="F162" s="2"/>
      <c r="G162" s="2"/>
      <c r="H162" s="2"/>
      <c r="I162" s="6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6"/>
      <c r="E163" s="6"/>
      <c r="F163" s="2"/>
      <c r="G163" s="2"/>
      <c r="H163" s="2"/>
      <c r="I163" s="6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6"/>
      <c r="E164" s="6"/>
      <c r="F164" s="2"/>
      <c r="G164" s="2"/>
      <c r="H164" s="2"/>
      <c r="I164" s="6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6"/>
      <c r="E165" s="6"/>
      <c r="F165" s="2"/>
      <c r="G165" s="2"/>
      <c r="H165" s="2"/>
      <c r="I165" s="6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6"/>
      <c r="E166" s="6"/>
      <c r="F166" s="2"/>
      <c r="G166" s="2"/>
      <c r="H166" s="2"/>
      <c r="I166" s="6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6"/>
      <c r="E167" s="6"/>
      <c r="F167" s="2"/>
      <c r="G167" s="2"/>
      <c r="H167" s="2"/>
      <c r="I167" s="6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6"/>
      <c r="E168" s="6"/>
      <c r="F168" s="2"/>
      <c r="G168" s="2"/>
      <c r="H168" s="2"/>
      <c r="I168" s="6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6"/>
      <c r="E169" s="6"/>
      <c r="F169" s="2"/>
      <c r="G169" s="2"/>
      <c r="H169" s="2"/>
      <c r="I169" s="6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6"/>
      <c r="E170" s="6"/>
      <c r="F170" s="2"/>
      <c r="G170" s="2"/>
      <c r="H170" s="2"/>
      <c r="I170" s="6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6"/>
      <c r="E171" s="6"/>
      <c r="F171" s="2"/>
      <c r="G171" s="2"/>
      <c r="H171" s="2"/>
      <c r="I171" s="6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6"/>
      <c r="E172" s="6"/>
      <c r="F172" s="2"/>
      <c r="G172" s="2"/>
      <c r="H172" s="2"/>
      <c r="I172" s="6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6"/>
      <c r="E173" s="6"/>
      <c r="F173" s="2"/>
      <c r="G173" s="2"/>
      <c r="H173" s="2"/>
      <c r="I173" s="6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6"/>
      <c r="E174" s="6"/>
      <c r="F174" s="2"/>
      <c r="G174" s="2"/>
      <c r="H174" s="2"/>
      <c r="I174" s="6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6"/>
      <c r="E175" s="6"/>
      <c r="F175" s="2"/>
      <c r="G175" s="2"/>
      <c r="H175" s="2"/>
      <c r="I175" s="6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6"/>
      <c r="E176" s="6"/>
      <c r="F176" s="2"/>
      <c r="G176" s="2"/>
      <c r="H176" s="2"/>
      <c r="I176" s="6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6"/>
      <c r="E177" s="6"/>
      <c r="F177" s="2"/>
      <c r="G177" s="2"/>
      <c r="H177" s="2"/>
      <c r="I177" s="6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6"/>
      <c r="E178" s="6"/>
      <c r="F178" s="2"/>
      <c r="G178" s="2"/>
      <c r="H178" s="2"/>
      <c r="I178" s="6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6"/>
      <c r="E179" s="6"/>
      <c r="F179" s="2"/>
      <c r="G179" s="2"/>
      <c r="H179" s="2"/>
      <c r="I179" s="6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6"/>
      <c r="E180" s="6"/>
      <c r="F180" s="2"/>
      <c r="G180" s="2"/>
      <c r="H180" s="2"/>
      <c r="I180" s="6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6"/>
      <c r="E181" s="6"/>
      <c r="F181" s="2"/>
      <c r="G181" s="2"/>
      <c r="H181" s="2"/>
      <c r="I181" s="6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6"/>
      <c r="E182" s="6"/>
      <c r="F182" s="2"/>
      <c r="G182" s="2"/>
      <c r="H182" s="2"/>
      <c r="I182" s="6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6"/>
      <c r="E183" s="6"/>
      <c r="F183" s="2"/>
      <c r="G183" s="2"/>
      <c r="H183" s="2"/>
      <c r="I183" s="6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6"/>
      <c r="E184" s="6"/>
      <c r="F184" s="2"/>
      <c r="G184" s="2"/>
      <c r="H184" s="2"/>
      <c r="I184" s="6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6"/>
      <c r="E185" s="6"/>
      <c r="F185" s="2"/>
      <c r="G185" s="2"/>
      <c r="H185" s="2"/>
      <c r="I185" s="6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6"/>
      <c r="E186" s="6"/>
      <c r="F186" s="2"/>
      <c r="G186" s="2"/>
      <c r="H186" s="2"/>
      <c r="I186" s="6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6"/>
      <c r="E187" s="6"/>
      <c r="F187" s="2"/>
      <c r="G187" s="2"/>
      <c r="H187" s="2"/>
      <c r="I187" s="6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6"/>
      <c r="E188" s="6"/>
      <c r="F188" s="2"/>
      <c r="G188" s="2"/>
      <c r="H188" s="2"/>
      <c r="I188" s="6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6"/>
      <c r="E189" s="6"/>
      <c r="F189" s="2"/>
      <c r="G189" s="2"/>
      <c r="H189" s="2"/>
      <c r="I189" s="6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6"/>
      <c r="E190" s="6"/>
      <c r="F190" s="2"/>
      <c r="G190" s="2"/>
      <c r="H190" s="2"/>
      <c r="I190" s="6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6"/>
      <c r="E191" s="6"/>
      <c r="F191" s="2"/>
      <c r="G191" s="2"/>
      <c r="H191" s="2"/>
      <c r="I191" s="6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6"/>
      <c r="E192" s="6"/>
      <c r="F192" s="2"/>
      <c r="G192" s="2"/>
      <c r="H192" s="2"/>
      <c r="I192" s="6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6"/>
      <c r="E193" s="6"/>
      <c r="F193" s="2"/>
      <c r="G193" s="2"/>
      <c r="H193" s="2"/>
      <c r="I193" s="6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6"/>
      <c r="E194" s="6"/>
      <c r="F194" s="2"/>
      <c r="G194" s="2"/>
      <c r="H194" s="2"/>
      <c r="I194" s="6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6"/>
      <c r="E195" s="6"/>
      <c r="F195" s="2"/>
      <c r="G195" s="2"/>
      <c r="H195" s="2"/>
      <c r="I195" s="6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6"/>
      <c r="E196" s="6"/>
      <c r="F196" s="2"/>
      <c r="G196" s="2"/>
      <c r="H196" s="2"/>
      <c r="I196" s="6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6"/>
      <c r="E197" s="6"/>
      <c r="F197" s="2"/>
      <c r="G197" s="2"/>
      <c r="H197" s="2"/>
      <c r="I197" s="6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6"/>
      <c r="E198" s="6"/>
      <c r="F198" s="2"/>
      <c r="G198" s="2"/>
      <c r="H198" s="2"/>
      <c r="I198" s="6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6"/>
      <c r="E199" s="6"/>
      <c r="F199" s="2"/>
      <c r="G199" s="2"/>
      <c r="H199" s="2"/>
      <c r="I199" s="6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6"/>
      <c r="E200" s="6"/>
      <c r="F200" s="2"/>
      <c r="G200" s="2"/>
      <c r="H200" s="2"/>
      <c r="I200" s="6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6"/>
      <c r="E201" s="6"/>
      <c r="F201" s="2"/>
      <c r="G201" s="2"/>
      <c r="H201" s="2"/>
      <c r="I201" s="6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6"/>
      <c r="E202" s="6"/>
      <c r="F202" s="2"/>
      <c r="G202" s="2"/>
      <c r="H202" s="2"/>
      <c r="I202" s="6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6"/>
      <c r="E203" s="6"/>
      <c r="F203" s="2"/>
      <c r="G203" s="2"/>
      <c r="H203" s="2"/>
      <c r="I203" s="6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6"/>
      <c r="E204" s="6"/>
      <c r="F204" s="2"/>
      <c r="G204" s="2"/>
      <c r="H204" s="2"/>
      <c r="I204" s="6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6"/>
      <c r="E205" s="6"/>
      <c r="F205" s="2"/>
      <c r="G205" s="2"/>
      <c r="H205" s="2"/>
      <c r="I205" s="6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6"/>
      <c r="E206" s="6"/>
      <c r="F206" s="2"/>
      <c r="G206" s="2"/>
      <c r="H206" s="2"/>
      <c r="I206" s="6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6"/>
      <c r="E207" s="6"/>
      <c r="F207" s="2"/>
      <c r="G207" s="2"/>
      <c r="H207" s="2"/>
      <c r="I207" s="6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6"/>
      <c r="E208" s="6"/>
      <c r="F208" s="2"/>
      <c r="G208" s="2"/>
      <c r="H208" s="2"/>
      <c r="I208" s="6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6"/>
      <c r="E209" s="6"/>
      <c r="F209" s="2"/>
      <c r="G209" s="2"/>
      <c r="H209" s="2"/>
      <c r="I209" s="6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6"/>
      <c r="E210" s="6"/>
      <c r="F210" s="2"/>
      <c r="G210" s="2"/>
      <c r="H210" s="2"/>
      <c r="I210" s="6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6"/>
      <c r="E211" s="6"/>
      <c r="F211" s="2"/>
      <c r="G211" s="2"/>
      <c r="H211" s="2"/>
      <c r="I211" s="6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6"/>
      <c r="E212" s="6"/>
      <c r="F212" s="2"/>
      <c r="G212" s="2"/>
      <c r="H212" s="2"/>
      <c r="I212" s="6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6"/>
      <c r="E213" s="6"/>
      <c r="F213" s="2"/>
      <c r="G213" s="2"/>
      <c r="H213" s="2"/>
      <c r="I213" s="6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6"/>
      <c r="E214" s="6"/>
      <c r="F214" s="2"/>
      <c r="G214" s="2"/>
      <c r="H214" s="2"/>
      <c r="I214" s="6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6"/>
      <c r="E215" s="6"/>
      <c r="F215" s="2"/>
      <c r="G215" s="2"/>
      <c r="H215" s="2"/>
      <c r="I215" s="6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6"/>
      <c r="E216" s="6"/>
      <c r="F216" s="2"/>
      <c r="G216" s="2"/>
      <c r="H216" s="2"/>
      <c r="I216" s="6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6"/>
      <c r="E217" s="6"/>
      <c r="F217" s="2"/>
      <c r="G217" s="2"/>
      <c r="H217" s="2"/>
      <c r="I217" s="6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6"/>
      <c r="E218" s="6"/>
      <c r="F218" s="2"/>
      <c r="G218" s="2"/>
      <c r="H218" s="2"/>
      <c r="I218" s="6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6"/>
      <c r="E219" s="6"/>
      <c r="F219" s="2"/>
      <c r="G219" s="2"/>
      <c r="H219" s="2"/>
      <c r="I219" s="6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6"/>
      <c r="E220" s="6"/>
      <c r="F220" s="2"/>
      <c r="G220" s="2"/>
      <c r="H220" s="2"/>
      <c r="I220" s="6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6"/>
      <c r="E221" s="6"/>
      <c r="F221" s="2"/>
      <c r="G221" s="2"/>
      <c r="H221" s="2"/>
      <c r="I221" s="6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6"/>
      <c r="E222" s="6"/>
      <c r="F222" s="2"/>
      <c r="G222" s="2"/>
      <c r="H222" s="2"/>
      <c r="I222" s="6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6"/>
      <c r="E223" s="6"/>
      <c r="F223" s="2"/>
      <c r="G223" s="2"/>
      <c r="H223" s="2"/>
      <c r="I223" s="6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6"/>
      <c r="E224" s="6"/>
      <c r="F224" s="2"/>
      <c r="G224" s="2"/>
      <c r="H224" s="2"/>
      <c r="I224" s="6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6"/>
      <c r="E225" s="6"/>
      <c r="F225" s="2"/>
      <c r="G225" s="2"/>
      <c r="H225" s="2"/>
      <c r="I225" s="6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6"/>
      <c r="E226" s="6"/>
      <c r="F226" s="2"/>
      <c r="G226" s="2"/>
      <c r="H226" s="2"/>
      <c r="I226" s="6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6"/>
      <c r="E227" s="6"/>
      <c r="F227" s="2"/>
      <c r="G227" s="2"/>
      <c r="H227" s="2"/>
      <c r="I227" s="6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6"/>
      <c r="E228" s="6"/>
      <c r="F228" s="2"/>
      <c r="G228" s="2"/>
      <c r="H228" s="2"/>
      <c r="I228" s="6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6"/>
      <c r="E229" s="6"/>
      <c r="F229" s="2"/>
      <c r="G229" s="2"/>
      <c r="H229" s="2"/>
      <c r="I229" s="6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6"/>
      <c r="E230" s="6"/>
      <c r="F230" s="2"/>
      <c r="G230" s="2"/>
      <c r="H230" s="2"/>
      <c r="I230" s="6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6"/>
      <c r="E231" s="6"/>
      <c r="F231" s="2"/>
      <c r="G231" s="2"/>
      <c r="H231" s="2"/>
      <c r="I231" s="6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6"/>
      <c r="E232" s="6"/>
      <c r="F232" s="2"/>
      <c r="G232" s="2"/>
      <c r="H232" s="2"/>
      <c r="I232" s="6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6"/>
      <c r="E233" s="6"/>
      <c r="F233" s="2"/>
      <c r="G233" s="2"/>
      <c r="H233" s="2"/>
      <c r="I233" s="6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6"/>
      <c r="E234" s="6"/>
      <c r="F234" s="2"/>
      <c r="G234" s="2"/>
      <c r="H234" s="2"/>
      <c r="I234" s="6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6"/>
      <c r="E235" s="6"/>
      <c r="F235" s="2"/>
      <c r="G235" s="2"/>
      <c r="H235" s="2"/>
      <c r="I235" s="6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6"/>
      <c r="E236" s="6"/>
      <c r="F236" s="2"/>
      <c r="G236" s="2"/>
      <c r="H236" s="2"/>
      <c r="I236" s="6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6"/>
      <c r="E237" s="6"/>
      <c r="F237" s="2"/>
      <c r="G237" s="2"/>
      <c r="H237" s="2"/>
      <c r="I237" s="6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6"/>
      <c r="E238" s="6"/>
      <c r="F238" s="2"/>
      <c r="G238" s="2"/>
      <c r="H238" s="2"/>
      <c r="I238" s="6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6"/>
      <c r="E239" s="6"/>
      <c r="F239" s="2"/>
      <c r="G239" s="2"/>
      <c r="H239" s="2"/>
      <c r="I239" s="6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6"/>
      <c r="E240" s="6"/>
      <c r="F240" s="2"/>
      <c r="G240" s="2"/>
      <c r="H240" s="2"/>
      <c r="I240" s="6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6"/>
      <c r="E241" s="6"/>
      <c r="F241" s="2"/>
      <c r="G241" s="2"/>
      <c r="H241" s="2"/>
      <c r="I241" s="6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6"/>
      <c r="E242" s="6"/>
      <c r="F242" s="2"/>
      <c r="G242" s="2"/>
      <c r="H242" s="2"/>
      <c r="I242" s="6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6"/>
      <c r="E243" s="6"/>
      <c r="F243" s="2"/>
      <c r="G243" s="2"/>
      <c r="H243" s="2"/>
      <c r="I243" s="6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6"/>
      <c r="E244" s="6"/>
      <c r="F244" s="2"/>
      <c r="G244" s="2"/>
      <c r="H244" s="2"/>
      <c r="I244" s="6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6"/>
      <c r="E245" s="6"/>
      <c r="F245" s="2"/>
      <c r="G245" s="2"/>
      <c r="H245" s="2"/>
      <c r="I245" s="6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6"/>
      <c r="E246" s="6"/>
      <c r="F246" s="2"/>
      <c r="G246" s="2"/>
      <c r="H246" s="2"/>
      <c r="I246" s="6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6"/>
      <c r="E247" s="6"/>
      <c r="F247" s="2"/>
      <c r="G247" s="2"/>
      <c r="H247" s="2"/>
      <c r="I247" s="6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6"/>
      <c r="E248" s="6"/>
      <c r="F248" s="2"/>
      <c r="G248" s="2"/>
      <c r="H248" s="2"/>
      <c r="I248" s="6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6"/>
      <c r="E249" s="6"/>
      <c r="F249" s="2"/>
      <c r="G249" s="2"/>
      <c r="H249" s="2"/>
      <c r="I249" s="6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6"/>
      <c r="E250" s="6"/>
      <c r="F250" s="2"/>
      <c r="G250" s="2"/>
      <c r="H250" s="2"/>
      <c r="I250" s="6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6"/>
      <c r="E251" s="6"/>
      <c r="F251" s="2"/>
      <c r="G251" s="2"/>
      <c r="H251" s="2"/>
      <c r="I251" s="6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6"/>
      <c r="E252" s="6"/>
      <c r="F252" s="2"/>
      <c r="G252" s="2"/>
      <c r="H252" s="2"/>
      <c r="I252" s="6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6"/>
      <c r="E253" s="6"/>
      <c r="F253" s="2"/>
      <c r="G253" s="2"/>
      <c r="H253" s="2"/>
      <c r="I253" s="6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6"/>
      <c r="E254" s="6"/>
      <c r="F254" s="2"/>
      <c r="G254" s="2"/>
      <c r="H254" s="2"/>
      <c r="I254" s="6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6"/>
      <c r="E255" s="6"/>
      <c r="F255" s="2"/>
      <c r="G255" s="2"/>
      <c r="H255" s="2"/>
      <c r="I255" s="6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6"/>
      <c r="E256" s="6"/>
      <c r="F256" s="2"/>
      <c r="G256" s="2"/>
      <c r="H256" s="2"/>
      <c r="I256" s="6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6"/>
      <c r="E257" s="6"/>
      <c r="F257" s="2"/>
      <c r="G257" s="2"/>
      <c r="H257" s="2"/>
      <c r="I257" s="6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6"/>
      <c r="E258" s="6"/>
      <c r="F258" s="2"/>
      <c r="G258" s="2"/>
      <c r="H258" s="2"/>
      <c r="I258" s="6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6"/>
      <c r="E259" s="6"/>
      <c r="F259" s="2"/>
      <c r="G259" s="2"/>
      <c r="H259" s="2"/>
      <c r="I259" s="6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6"/>
      <c r="E260" s="6"/>
      <c r="F260" s="2"/>
      <c r="G260" s="2"/>
      <c r="H260" s="2"/>
      <c r="I260" s="6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6"/>
      <c r="E261" s="6"/>
      <c r="F261" s="2"/>
      <c r="G261" s="2"/>
      <c r="H261" s="2"/>
      <c r="I261" s="6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6"/>
      <c r="E262" s="6"/>
      <c r="F262" s="2"/>
      <c r="G262" s="2"/>
      <c r="H262" s="2"/>
      <c r="I262" s="6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6"/>
      <c r="E263" s="6"/>
      <c r="F263" s="2"/>
      <c r="G263" s="2"/>
      <c r="H263" s="2"/>
      <c r="I263" s="6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6"/>
      <c r="E264" s="6"/>
      <c r="F264" s="2"/>
      <c r="G264" s="2"/>
      <c r="H264" s="2"/>
      <c r="I264" s="6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6"/>
      <c r="E265" s="6"/>
      <c r="F265" s="2"/>
      <c r="G265" s="2"/>
      <c r="H265" s="2"/>
      <c r="I265" s="6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6"/>
      <c r="E266" s="6"/>
      <c r="F266" s="2"/>
      <c r="G266" s="2"/>
      <c r="H266" s="2"/>
      <c r="I266" s="6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6"/>
      <c r="E267" s="6"/>
      <c r="F267" s="2"/>
      <c r="G267" s="2"/>
      <c r="H267" s="2"/>
      <c r="I267" s="6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6"/>
      <c r="E268" s="6"/>
      <c r="F268" s="2"/>
      <c r="G268" s="2"/>
      <c r="H268" s="2"/>
      <c r="I268" s="6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6"/>
      <c r="E269" s="6"/>
      <c r="F269" s="2"/>
      <c r="G269" s="2"/>
      <c r="H269" s="2"/>
      <c r="I269" s="6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6"/>
      <c r="E270" s="6"/>
      <c r="F270" s="2"/>
      <c r="G270" s="2"/>
      <c r="H270" s="2"/>
      <c r="I270" s="6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6"/>
      <c r="E271" s="6"/>
      <c r="F271" s="2"/>
      <c r="G271" s="2"/>
      <c r="H271" s="2"/>
      <c r="I271" s="6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6"/>
      <c r="E272" s="6"/>
      <c r="F272" s="2"/>
      <c r="G272" s="2"/>
      <c r="H272" s="2"/>
      <c r="I272" s="6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6"/>
      <c r="E273" s="6"/>
      <c r="F273" s="2"/>
      <c r="G273" s="2"/>
      <c r="H273" s="2"/>
      <c r="I273" s="6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6"/>
      <c r="E274" s="6"/>
      <c r="F274" s="2"/>
      <c r="G274" s="2"/>
      <c r="H274" s="2"/>
      <c r="I274" s="6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6"/>
      <c r="E275" s="6"/>
      <c r="F275" s="2"/>
      <c r="G275" s="2"/>
      <c r="H275" s="2"/>
      <c r="I275" s="6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6"/>
      <c r="E276" s="6"/>
      <c r="F276" s="2"/>
      <c r="G276" s="2"/>
      <c r="H276" s="2"/>
      <c r="I276" s="6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6"/>
      <c r="E277" s="6"/>
      <c r="F277" s="2"/>
      <c r="G277" s="2"/>
      <c r="H277" s="2"/>
      <c r="I277" s="6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6"/>
      <c r="E278" s="6"/>
      <c r="F278" s="2"/>
      <c r="G278" s="2"/>
      <c r="H278" s="2"/>
      <c r="I278" s="6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6"/>
      <c r="E279" s="6"/>
      <c r="F279" s="2"/>
      <c r="G279" s="2"/>
      <c r="H279" s="2"/>
      <c r="I279" s="6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6"/>
      <c r="E280" s="6"/>
      <c r="F280" s="2"/>
      <c r="G280" s="2"/>
      <c r="H280" s="2"/>
      <c r="I280" s="6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6"/>
      <c r="E281" s="6"/>
      <c r="F281" s="2"/>
      <c r="G281" s="2"/>
      <c r="H281" s="2"/>
      <c r="I281" s="6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6"/>
      <c r="E282" s="6"/>
      <c r="F282" s="2"/>
      <c r="G282" s="2"/>
      <c r="H282" s="2"/>
      <c r="I282" s="6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6"/>
      <c r="E283" s="6"/>
      <c r="F283" s="2"/>
      <c r="G283" s="2"/>
      <c r="H283" s="2"/>
      <c r="I283" s="6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6"/>
      <c r="E284" s="6"/>
      <c r="F284" s="2"/>
      <c r="G284" s="2"/>
      <c r="H284" s="2"/>
      <c r="I284" s="6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6"/>
      <c r="E285" s="6"/>
      <c r="F285" s="2"/>
      <c r="G285" s="2"/>
      <c r="H285" s="2"/>
      <c r="I285" s="6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6"/>
      <c r="E286" s="6"/>
      <c r="F286" s="2"/>
      <c r="G286" s="2"/>
      <c r="H286" s="2"/>
      <c r="I286" s="6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6"/>
      <c r="E287" s="6"/>
      <c r="F287" s="2"/>
      <c r="G287" s="2"/>
      <c r="H287" s="2"/>
      <c r="I287" s="6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6"/>
      <c r="E288" s="6"/>
      <c r="F288" s="2"/>
      <c r="G288" s="2"/>
      <c r="H288" s="2"/>
      <c r="I288" s="6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6"/>
      <c r="E289" s="6"/>
      <c r="F289" s="2"/>
      <c r="G289" s="2"/>
      <c r="H289" s="2"/>
      <c r="I289" s="6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6"/>
      <c r="E290" s="6"/>
      <c r="F290" s="2"/>
      <c r="G290" s="2"/>
      <c r="H290" s="2"/>
      <c r="I290" s="6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6"/>
      <c r="E291" s="6"/>
      <c r="F291" s="2"/>
      <c r="G291" s="2"/>
      <c r="H291" s="2"/>
      <c r="I291" s="6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6"/>
      <c r="E292" s="6"/>
      <c r="F292" s="2"/>
      <c r="G292" s="2"/>
      <c r="H292" s="2"/>
      <c r="I292" s="6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6"/>
      <c r="E293" s="6"/>
      <c r="F293" s="2"/>
      <c r="G293" s="2"/>
      <c r="H293" s="2"/>
      <c r="I293" s="6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6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6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6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6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6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6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6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6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6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6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6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6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6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6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6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6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6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6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6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6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6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6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6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6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6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6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6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6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6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6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6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6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6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6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6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6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6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6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6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6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6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6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6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6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6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6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6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6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6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6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6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6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6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6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6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6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6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6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6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6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6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6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6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6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6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6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6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6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6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6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6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6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6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6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6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6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6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6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6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6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6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6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6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6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6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6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6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6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6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6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6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6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6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6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6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6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6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6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6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6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6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6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6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6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6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6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6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6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6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6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6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6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6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6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6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6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6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6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6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6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6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6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6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6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6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6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6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6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6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6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6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6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6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6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6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6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6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6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6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6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6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6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6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6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6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6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6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6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6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6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6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6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6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6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6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6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6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6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6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6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6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6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6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6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6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6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6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6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6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6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6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6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6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6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6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6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6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6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6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6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6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6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6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6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6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6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6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6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6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6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6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6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6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6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6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6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6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6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6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6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6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6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6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6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6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6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6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6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6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6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6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6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6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6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6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6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6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6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6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6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6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6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6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6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6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6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6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6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6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6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6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6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6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6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6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6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6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6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6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6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6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6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6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6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6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6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6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6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6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6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6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6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6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6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6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6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6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6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6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6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6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6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6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6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6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6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6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6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6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6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6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6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6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6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6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6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6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6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6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6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6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6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6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6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6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6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6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6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6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6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6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6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6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6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6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6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6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6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6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6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6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6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6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6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6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6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6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6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6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6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6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6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6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6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6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6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6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6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6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6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6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6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6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6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6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6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6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6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6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6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6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6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6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6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6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6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6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6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6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6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6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6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6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6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6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6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6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6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6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6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6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6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6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6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6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6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6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6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6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6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6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6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6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6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6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6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6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6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6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6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6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6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6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6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6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6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6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6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6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6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6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6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6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6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6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6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6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6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6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6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6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6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6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6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6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6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6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6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6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6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6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6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6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6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6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6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6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6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6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6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6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6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6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6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6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6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6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6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6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6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6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6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6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6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6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6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6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6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6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6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6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6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6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6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6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6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6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6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6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6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6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6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6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6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6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6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6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6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6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6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6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6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6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6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6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6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6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6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6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6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6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6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6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6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6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6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6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6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6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6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6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6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6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6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6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6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6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6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6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6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6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6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6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6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6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6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6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6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6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6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6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6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6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6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6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6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6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6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6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6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6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6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6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6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6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6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6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6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6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6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6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6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6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6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6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6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6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6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6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6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6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6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6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6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6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6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6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6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6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6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6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6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6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6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6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6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6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6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6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6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6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6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6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6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6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6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6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6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6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6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6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6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6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6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6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6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6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6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6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6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6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6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6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6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6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6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6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6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6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6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6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6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6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6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6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6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6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6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6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6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6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6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6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6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6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6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6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6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6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6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6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6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6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6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6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6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6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6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6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6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6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6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6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</sheetData>
  <mergeCells count="23">
    <mergeCell ref="B1:E1"/>
    <mergeCell ref="B2:E2"/>
    <mergeCell ref="C5:K5"/>
    <mergeCell ref="C6:K6"/>
    <mergeCell ref="C18:K18"/>
    <mergeCell ref="C22:K22"/>
    <mergeCell ref="C30:K30"/>
    <mergeCell ref="C41:K41"/>
    <mergeCell ref="C47:K47"/>
    <mergeCell ref="C72:G72"/>
    <mergeCell ref="C73:C74"/>
    <mergeCell ref="D73:D74"/>
    <mergeCell ref="E73:E74"/>
    <mergeCell ref="F73:F74"/>
    <mergeCell ref="C90:D90"/>
    <mergeCell ref="C93:D93"/>
    <mergeCell ref="G73:G74"/>
    <mergeCell ref="C80:H80"/>
    <mergeCell ref="D81:D82"/>
    <mergeCell ref="E81:E82"/>
    <mergeCell ref="F81:F82"/>
    <mergeCell ref="G81:G82"/>
    <mergeCell ref="H81:H82"/>
  </mergeCells>
  <printOptions gridLines="1" horizontalCentered="1"/>
  <pageMargins bottom="0.75" footer="0.0" header="0.0" left="0.7" right="0.7" top="0.75"/>
  <pageSetup paperSize="9" scale="55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3" width="13.75"/>
    <col customWidth="1" min="4" max="5" width="26.88"/>
    <col customWidth="1" min="6" max="26" width="7.63"/>
  </cols>
  <sheetData>
    <row r="1">
      <c r="A1" s="1" t="s">
        <v>134</v>
      </c>
      <c r="B1" s="1" t="s">
        <v>135</v>
      </c>
    </row>
    <row r="4">
      <c r="A4" s="1" t="s">
        <v>134</v>
      </c>
      <c r="B4" s="1" t="s">
        <v>136</v>
      </c>
    </row>
    <row r="5">
      <c r="A5" s="1" t="s">
        <v>134</v>
      </c>
      <c r="B5" s="1" t="s">
        <v>137</v>
      </c>
      <c r="C5" s="1" t="s">
        <v>138</v>
      </c>
    </row>
    <row r="6">
      <c r="A6" s="1" t="s">
        <v>139</v>
      </c>
      <c r="B6" s="1" t="s">
        <v>140</v>
      </c>
      <c r="C6" s="1" t="s">
        <v>141</v>
      </c>
    </row>
    <row r="7">
      <c r="A7" s="1" t="s">
        <v>139</v>
      </c>
      <c r="B7" s="1" t="s">
        <v>142</v>
      </c>
      <c r="C7" s="1">
        <v>201709.0</v>
      </c>
    </row>
    <row r="9">
      <c r="A9" s="1" t="s">
        <v>134</v>
      </c>
      <c r="B9" s="1" t="s">
        <v>143</v>
      </c>
    </row>
    <row r="10">
      <c r="A10" s="1" t="s">
        <v>144</v>
      </c>
      <c r="B10" s="1" t="s">
        <v>145</v>
      </c>
      <c r="C10" s="1" t="s">
        <v>146</v>
      </c>
    </row>
    <row r="11">
      <c r="A11" s="1" t="s">
        <v>144</v>
      </c>
      <c r="B11" s="1" t="s">
        <v>147</v>
      </c>
      <c r="C11" s="1" t="s">
        <v>148</v>
      </c>
    </row>
    <row r="12">
      <c r="A12" s="1" t="s">
        <v>144</v>
      </c>
      <c r="B12" s="1" t="s">
        <v>149</v>
      </c>
      <c r="C12" s="1" t="s">
        <v>150</v>
      </c>
    </row>
    <row r="14">
      <c r="A14" s="1" t="s">
        <v>134</v>
      </c>
      <c r="B14" s="1" t="s">
        <v>151</v>
      </c>
    </row>
    <row r="15">
      <c r="A15" s="1" t="s">
        <v>134</v>
      </c>
      <c r="B15" s="1" t="s">
        <v>152</v>
      </c>
    </row>
    <row r="16">
      <c r="A16" s="1" t="s">
        <v>153</v>
      </c>
      <c r="B16" s="1" t="s">
        <v>154</v>
      </c>
      <c r="C16" s="1" t="s">
        <v>155</v>
      </c>
    </row>
    <row r="17">
      <c r="A17" s="1" t="s">
        <v>153</v>
      </c>
      <c r="B17" s="1" t="s">
        <v>156</v>
      </c>
      <c r="C17" s="1" t="s">
        <v>157</v>
      </c>
    </row>
    <row r="18">
      <c r="A18" s="1" t="s">
        <v>153</v>
      </c>
      <c r="B18" s="1" t="s">
        <v>158</v>
      </c>
      <c r="C18" s="1" t="s">
        <v>159</v>
      </c>
    </row>
    <row r="19">
      <c r="A19" s="1" t="s">
        <v>153</v>
      </c>
      <c r="B19" s="1" t="s">
        <v>160</v>
      </c>
      <c r="C19" s="1" t="s">
        <v>161</v>
      </c>
    </row>
    <row r="20">
      <c r="A20" s="1" t="s">
        <v>153</v>
      </c>
      <c r="B20" s="1" t="s">
        <v>162</v>
      </c>
      <c r="C20" s="1" t="s">
        <v>163</v>
      </c>
    </row>
    <row r="21" ht="15.75" customHeight="1">
      <c r="A21" s="1" t="s">
        <v>153</v>
      </c>
      <c r="B21" s="1" t="s">
        <v>164</v>
      </c>
      <c r="C21" s="1" t="s">
        <v>165</v>
      </c>
    </row>
    <row r="22" ht="15.75" customHeight="1">
      <c r="A22" s="1" t="s">
        <v>153</v>
      </c>
      <c r="B22" s="1" t="s">
        <v>166</v>
      </c>
      <c r="C22" s="1" t="s">
        <v>167</v>
      </c>
    </row>
    <row r="23" ht="15.75" customHeight="1">
      <c r="A23" s="1" t="s">
        <v>153</v>
      </c>
      <c r="B23" s="1" t="s">
        <v>168</v>
      </c>
      <c r="C23" s="1" t="s">
        <v>169</v>
      </c>
    </row>
    <row r="24" ht="15.75" customHeight="1">
      <c r="A24" s="1" t="s">
        <v>153</v>
      </c>
      <c r="B24" s="1" t="s">
        <v>170</v>
      </c>
      <c r="C24" s="1" t="s">
        <v>171</v>
      </c>
    </row>
    <row r="25" ht="15.75" customHeight="1">
      <c r="A25" s="1" t="s">
        <v>153</v>
      </c>
      <c r="B25" s="1" t="s">
        <v>172</v>
      </c>
      <c r="C25" s="1" t="s">
        <v>173</v>
      </c>
    </row>
    <row r="26" ht="15.75" customHeight="1">
      <c r="A26" s="1" t="s">
        <v>153</v>
      </c>
      <c r="B26" s="1" t="s">
        <v>174</v>
      </c>
      <c r="C26" s="1" t="s">
        <v>175</v>
      </c>
    </row>
    <row r="27" ht="15.75" customHeight="1">
      <c r="A27" s="1" t="s">
        <v>176</v>
      </c>
      <c r="B27" s="1" t="s">
        <v>177</v>
      </c>
      <c r="C27" s="1" t="s">
        <v>178</v>
      </c>
    </row>
    <row r="28" ht="15.75" customHeight="1"/>
    <row r="29" ht="15.75" customHeight="1"/>
    <row r="30" ht="15.75" customHeight="1"/>
    <row r="31" ht="15.75" customHeight="1">
      <c r="A31" s="1" t="s">
        <v>134</v>
      </c>
      <c r="B31" s="1" t="s">
        <v>179</v>
      </c>
    </row>
    <row r="32" ht="15.75" customHeight="1">
      <c r="A32" s="1" t="s">
        <v>134</v>
      </c>
      <c r="B32" s="1" t="s">
        <v>180</v>
      </c>
      <c r="C32" s="1" t="s">
        <v>181</v>
      </c>
      <c r="D32" s="1" t="s">
        <v>182</v>
      </c>
    </row>
    <row r="33" ht="15.75" customHeight="1"/>
    <row r="34" ht="15.75" customHeight="1">
      <c r="A34" s="1" t="s">
        <v>183</v>
      </c>
      <c r="B34" s="1" t="s">
        <v>184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2017-08-29T08:57:06Z</dcterms:created>
  <dc:creator>Allan Bautista ENRIQUEZ</dc:creator>
</cp:coreProperties>
</file>