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ELL\Documents\@ PBF BF\Pour Gateway\BFA_B5\"/>
    </mc:Choice>
  </mc:AlternateContent>
  <xr:revisionPtr revIDLastSave="0" documentId="13_ncr:1_{0919928C-4BF4-4072-99CA-7F7D49DC52E0}" xr6:coauthVersionLast="47" xr6:coauthVersionMax="47" xr10:uidLastSave="{00000000-0000-0000-0000-000000000000}"/>
  <bookViews>
    <workbookView xWindow="-108" yWindow="-108" windowWidth="23256" windowHeight="12456"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1'!$B$14:$K$101</definedName>
    <definedName name="_xlnm.Print_Titles" localSheetId="1">'1) Tableau budgétaire 1'!$12:$13</definedName>
    <definedName name="_xlnm.Print_Area" localSheetId="1">'1) Tableau budgétaire 1'!$A$1:$J$481</definedName>
    <definedName name="_xlnm.Print_Area" localSheetId="5">'5) Pour utilisation par MPTFO'!$A$1:$F$24</definedName>
    <definedName name="_xlnm.Print_Area" localSheetId="0">Recap!$B$1:$L$51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7" i="1" l="1"/>
  <c r="D429" i="1"/>
  <c r="D7" i="4"/>
  <c r="G432" i="1"/>
  <c r="D16" i="1"/>
  <c r="D442" i="1"/>
  <c r="D427" i="1"/>
  <c r="D430" i="1"/>
  <c r="G430" i="1" s="1"/>
  <c r="D431" i="1"/>
  <c r="G431" i="1"/>
  <c r="D428" i="1"/>
  <c r="E27" i="8" l="1"/>
  <c r="E26" i="8"/>
  <c r="E25" i="8"/>
  <c r="D26" i="8"/>
  <c r="D25" i="8"/>
  <c r="G440" i="1" l="1"/>
  <c r="G439" i="1"/>
  <c r="G441" i="1"/>
  <c r="E24" i="8" l="1"/>
  <c r="D147" i="5"/>
  <c r="I411" i="1"/>
  <c r="I447" i="1"/>
  <c r="D474" i="1"/>
  <c r="I383" i="1"/>
  <c r="I356" i="1"/>
  <c r="I315" i="1"/>
  <c r="I288" i="1"/>
  <c r="I247" i="1"/>
  <c r="I200" i="1"/>
  <c r="I89" i="1"/>
  <c r="I62" i="1"/>
  <c r="I35" i="1"/>
  <c r="E447" i="1"/>
  <c r="F14" i="5"/>
  <c r="F188" i="5"/>
  <c r="E188" i="5"/>
  <c r="D188" i="5"/>
  <c r="D447" i="1" l="1"/>
  <c r="D24" i="8"/>
  <c r="C21" i="8" l="1"/>
  <c r="C20" i="8"/>
  <c r="C19" i="8"/>
  <c r="C16" i="8"/>
  <c r="C15" i="8"/>
  <c r="C12" i="8"/>
  <c r="C11" i="8"/>
  <c r="C8" i="8"/>
  <c r="C7" i="8"/>
  <c r="C6" i="8"/>
  <c r="G427" i="1" l="1"/>
  <c r="G428" i="1"/>
  <c r="G429" i="1"/>
  <c r="G433" i="1"/>
  <c r="G434" i="1"/>
  <c r="G435" i="1"/>
  <c r="G436" i="1"/>
  <c r="G437"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I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11" i="1" l="1"/>
  <c r="H247" i="1"/>
  <c r="H35" i="1"/>
  <c r="H200" i="1"/>
  <c r="G147" i="5"/>
  <c r="H315" i="1"/>
  <c r="H62" i="1"/>
  <c r="H356" i="1"/>
  <c r="H89" i="1"/>
  <c r="H383" i="1"/>
  <c r="H447"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D471" i="1" l="1"/>
  <c r="E48" i="8"/>
  <c r="I327" i="1"/>
  <c r="I259" i="1"/>
  <c r="I101" i="1"/>
  <c r="I471" i="1" l="1"/>
  <c r="G18" i="5"/>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E21" i="8" s="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E8" i="8" s="1"/>
  <c r="F89" i="1"/>
  <c r="E62" i="1"/>
  <c r="F28" i="5"/>
  <c r="D62" i="1"/>
  <c r="F17" i="5"/>
  <c r="E35" i="1"/>
  <c r="E6" i="8" s="1"/>
  <c r="E458" i="1" l="1"/>
  <c r="E459" i="1" s="1"/>
  <c r="E196" i="5"/>
  <c r="E197" i="5" s="1"/>
  <c r="F8" i="4"/>
  <c r="F12" i="4"/>
  <c r="F13" i="4"/>
  <c r="F10" i="4"/>
  <c r="C15" i="4"/>
  <c r="C16" i="4" s="1"/>
  <c r="C17" i="4" s="1"/>
  <c r="F9" i="4"/>
  <c r="E16" i="8"/>
  <c r="E14" i="8" s="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D423" i="1"/>
  <c r="D411" i="1"/>
  <c r="D143" i="5"/>
  <c r="G143" i="5" s="1"/>
  <c r="D356" i="1"/>
  <c r="D19" i="8" s="1"/>
  <c r="D327" i="1"/>
  <c r="D17" i="8" s="1"/>
  <c r="G17" i="8" s="1"/>
  <c r="D315" i="1"/>
  <c r="D16" i="8" s="1"/>
  <c r="G16" i="8" s="1"/>
  <c r="D288" i="1"/>
  <c r="D15" i="8" s="1"/>
  <c r="D259" i="1"/>
  <c r="D247" i="1"/>
  <c r="D200" i="1"/>
  <c r="D101" i="1"/>
  <c r="D89" i="1"/>
  <c r="D35" i="1"/>
  <c r="D458" i="1" l="1"/>
  <c r="G458" i="1" s="1"/>
  <c r="G197" i="5"/>
  <c r="G50" i="8" s="1"/>
  <c r="E51" i="8"/>
  <c r="E22" i="8"/>
  <c r="E28" i="8" s="1"/>
  <c r="E29" i="8" s="1"/>
  <c r="E30" i="8" s="1"/>
  <c r="F467" i="1"/>
  <c r="E23" i="4" s="1"/>
  <c r="E24" i="4"/>
  <c r="F466" i="1"/>
  <c r="D23" i="4"/>
  <c r="D24" i="4"/>
  <c r="F15" i="4"/>
  <c r="F16" i="4" s="1"/>
  <c r="D21" i="8"/>
  <c r="G21" i="8" s="1"/>
  <c r="D8" i="8"/>
  <c r="G8" i="8" s="1"/>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D459" i="1" l="1"/>
  <c r="D460" i="1" s="1"/>
  <c r="G198" i="5"/>
  <c r="G51" i="8" s="1"/>
  <c r="D18" i="8"/>
  <c r="D10" i="8"/>
  <c r="G6" i="8"/>
  <c r="D5" i="8"/>
  <c r="I472" i="1"/>
  <c r="F17" i="4"/>
  <c r="F469" i="1"/>
  <c r="E22" i="4"/>
  <c r="E469" i="1"/>
  <c r="G11" i="8"/>
  <c r="G10" i="8" s="1"/>
  <c r="G19" i="8"/>
  <c r="G18" i="8" s="1"/>
  <c r="D22" i="4"/>
  <c r="F33" i="8"/>
  <c r="G9" i="8"/>
  <c r="E33" i="8"/>
  <c r="E34" i="8"/>
  <c r="G23" i="8"/>
  <c r="D45" i="6"/>
  <c r="D47" i="6"/>
  <c r="D46" i="6"/>
  <c r="D43" i="6"/>
  <c r="D44" i="6"/>
  <c r="D34" i="6"/>
  <c r="D36" i="6"/>
  <c r="D32" i="6"/>
  <c r="D33" i="6"/>
  <c r="D35" i="6"/>
  <c r="D24" i="6"/>
  <c r="D25" i="6"/>
  <c r="D21" i="6"/>
  <c r="D22" i="6"/>
  <c r="D23" i="6"/>
  <c r="D12" i="6"/>
  <c r="D11" i="6"/>
  <c r="D14" i="6"/>
  <c r="D13" i="6"/>
  <c r="D22" i="8" l="1"/>
  <c r="D28" i="8" s="1"/>
  <c r="G5" i="8"/>
  <c r="G22" i="8" s="1"/>
  <c r="D467" i="1"/>
  <c r="G467" i="1" s="1"/>
  <c r="D466" i="1"/>
  <c r="G466" i="1" s="1"/>
  <c r="G459" i="1"/>
  <c r="G460" i="1" s="1"/>
  <c r="D472" i="1" s="1"/>
  <c r="C30" i="6"/>
  <c r="C41" i="6"/>
  <c r="C19" i="6"/>
  <c r="C8" i="6"/>
  <c r="D475" i="1" l="1"/>
  <c r="G469" i="1"/>
  <c r="G470" i="1" s="1"/>
  <c r="D469" i="1"/>
  <c r="G28" i="8"/>
  <c r="D29" i="8"/>
  <c r="C23" i="4"/>
  <c r="F23" i="4" s="1"/>
  <c r="C24" i="4"/>
  <c r="F24" i="4" s="1"/>
  <c r="C22" i="4"/>
  <c r="F22" i="4" s="1"/>
  <c r="D30" i="8" l="1"/>
  <c r="G29" i="8"/>
  <c r="G30" i="8" l="1"/>
  <c r="H29" i="8" s="1"/>
  <c r="D33" i="8"/>
  <c r="G33" i="8" s="1"/>
  <c r="D34" i="8"/>
  <c r="G34" i="8" s="1"/>
  <c r="H5" i="8" l="1"/>
  <c r="H18" i="8"/>
  <c r="H23" i="8"/>
  <c r="H10" i="8"/>
  <c r="H14" i="8"/>
  <c r="H30" i="8"/>
</calcChain>
</file>

<file path=xl/sharedStrings.xml><?xml version="1.0" encoding="utf-8"?>
<sst xmlns="http://schemas.openxmlformats.org/spreadsheetml/2006/main" count="840" uniqueCount="649">
  <si>
    <t>Projet : Appui au processus de réconciliation nationale au Burkina Faso</t>
  </si>
  <si>
    <t>RECAPITULATIF DU BUDGET</t>
  </si>
  <si>
    <t>Ref de Resultats / Produits</t>
  </si>
  <si>
    <t>Formulation des produits</t>
  </si>
  <si>
    <t>PNUD</t>
  </si>
  <si>
    <t>TOTAL BUDGET</t>
  </si>
  <si>
    <t>%</t>
  </si>
  <si>
    <t xml:space="preserve">RESULTAT 1: </t>
  </si>
  <si>
    <t xml:space="preserve">Produit 1.1: </t>
  </si>
  <si>
    <t xml:space="preserve">Produit 1.2: </t>
  </si>
  <si>
    <t xml:space="preserve">Produit 1.3: </t>
  </si>
  <si>
    <t xml:space="preserve">Produit 1.4: </t>
  </si>
  <si>
    <t xml:space="preserve">RESULTAT 2: </t>
  </si>
  <si>
    <t>Produit 2.1</t>
  </si>
  <si>
    <t xml:space="preserve">Produit 2.2 </t>
  </si>
  <si>
    <t xml:space="preserve">RESULTAT 3: </t>
  </si>
  <si>
    <t xml:space="preserve">Produit 3.1 </t>
  </si>
  <si>
    <t>Produit 3.2</t>
  </si>
  <si>
    <t>Produit 3.3</t>
  </si>
  <si>
    <t xml:space="preserve">RESULTAT 4: </t>
  </si>
  <si>
    <t>Produit 4.1</t>
  </si>
  <si>
    <t>Produit 4.2</t>
  </si>
  <si>
    <t>Produit 4.3</t>
  </si>
  <si>
    <t>SOUS TOTAL DES ACTIVITES</t>
  </si>
  <si>
    <t>Resultat 5: Coordination, Suivi-Evaluation et Gestion</t>
  </si>
  <si>
    <t>Coût de personnel du projet si pas inclus dans les activites si-dessus</t>
  </si>
  <si>
    <t>Coûts operationnels si pas inclus dans les activites si-dessus</t>
  </si>
  <si>
    <t>Suivi Evaluation</t>
  </si>
  <si>
    <t>Evaluation finale du projet</t>
  </si>
  <si>
    <t>SOUS TOTAL ACTIVITES + COORDINATION ET GESTION</t>
  </si>
  <si>
    <t>GMS / Couts indirects (7%):</t>
  </si>
  <si>
    <t>BUDGET TOTAL DU PROJET</t>
  </si>
  <si>
    <t>TRANCHES DE VERSEMENTS</t>
  </si>
  <si>
    <t>FAO</t>
  </si>
  <si>
    <t xml:space="preserve">TOTAL </t>
  </si>
  <si>
    <t>Première tranche 70%</t>
  </si>
  <si>
    <t>Deuxième tranche 30%</t>
  </si>
  <si>
    <t>RECAPITULATIF DU BUDGET PAR CATEGORIE UNDG</t>
  </si>
  <si>
    <t>Organisation recipiendiaire 1</t>
  </si>
  <si>
    <t>Organisation recipiendiaire 2</t>
  </si>
  <si>
    <t>Organisation recipiendiaire 3</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</si>
  <si>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</si>
  <si>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</si>
  <si>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</si>
  <si>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</si>
  <si>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</si>
  <si>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</si>
  <si>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</si>
  <si>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</si>
  <si>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</si>
  <si>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</si>
  <si>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</si>
  <si>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</si>
  <si>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</si>
  <si>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</si>
  <si>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t>Tableau 1 - Budget du projet PBF par résultat, produit et activité</t>
  </si>
  <si>
    <t>Appui au processus de réconciliation nationale au Burkina Faso</t>
  </si>
  <si>
    <t>Nombre de resultat/ produit</t>
  </si>
  <si>
    <t>Formulation du resultat/ produit/activite</t>
  </si>
  <si>
    <t xml:space="preserve">Organisation recipiendiaire 3 (budget en USD)
</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</si>
  <si>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</si>
  <si>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</si>
  <si>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</si>
  <si>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</si>
  <si>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Catégorie UNDG</t>
  </si>
  <si>
    <t xml:space="preserve">RESULTAT 1:  </t>
  </si>
  <si>
    <t>LE BURKINA FASO DISPOSE DES INSTRUMENTS STRATEGIQUES QUI RENFORCENT LA RÉCONCILIATION NATIONALE ET LE VIVRE-ENSEMBLE</t>
  </si>
  <si>
    <t>Produit 1.1:</t>
  </si>
  <si>
    <t>Une stratégie de réconciliation nationale assortie d’un plan d’actions est élaborée</t>
  </si>
  <si>
    <t>Activite 1.1.1: Mettre à la disposition du Ministère de la réconciliation nationale et  de la cohésion sociale (MRNCS) et des parties prenantes, l'expertise pour appuyer un processus inclusif et participatif d'élaboration de la stratégie de réconciliation nationale</t>
  </si>
  <si>
    <t>Prestation consultant</t>
  </si>
  <si>
    <t>Activite 1.1.2: Organiser un atelier de revue technique de la stratégie de réconciliation nationale</t>
  </si>
  <si>
    <t>Tenue de l'atelier</t>
  </si>
  <si>
    <t xml:space="preserve"> DSA staff</t>
  </si>
  <si>
    <t>Activite 1.1.3: Organiser des ateliers de restitution de la stratégie de réconciliation nationale au niveau régional et prendre en compte les observations de tous les acteurs pour enrichir le document en vue de sa finalisation</t>
  </si>
  <si>
    <t>13 Ateliers de restitutions</t>
  </si>
  <si>
    <t>Ateliers d'intégration des observations</t>
  </si>
  <si>
    <t>DSA staff</t>
  </si>
  <si>
    <t>Activite 1.1.4:</t>
  </si>
  <si>
    <t>Total pour produit 1.1</t>
  </si>
  <si>
    <t>Produit 1.2:</t>
  </si>
  <si>
    <t>Un pacte du Vivre ensemble est élaboré avec l’implication de l’ensemble des acteurs.</t>
  </si>
  <si>
    <t>Activite 1.2.1: Mettre à la disposition du MRNCS et des parties prenantes, l'expertise pour appuyer un processus inclusif et participatif d'élaboration du Pacte de Vivre Ensemble</t>
  </si>
  <si>
    <t>Activite 1.2.2: Organiser un atelier de revue technique du Pacte de Vivre Ensemble</t>
  </si>
  <si>
    <t>Atelier de revue</t>
  </si>
  <si>
    <t>Activite 1.2.3: Organiser des ateliers de restitution du Pacte de Vivre Ensemble et prendre en compte les observations de tous les acteurs pour enrichir le document en vue de sa finalisation</t>
  </si>
  <si>
    <t>Atelier d'intégration des observations</t>
  </si>
  <si>
    <t xml:space="preserve">Activite 1.2.4: </t>
  </si>
  <si>
    <t xml:space="preserve">Activite 1.2.5: </t>
  </si>
  <si>
    <t xml:space="preserve">Activite 1.2.6: </t>
  </si>
  <si>
    <t>Total pour produit 1.2</t>
  </si>
  <si>
    <t>la stratégie de réconciliation nationale et le Pacte du Vivre ensemble sont validés au cours d’un forum national réunissant toutes les sensibilités socio-politiques</t>
  </si>
  <si>
    <t>Activite 1.3.1: Assurer la participation de personnes ressources et partages d'expériences de processus de réconciliation dans la préparation/tenue du Forum national</t>
  </si>
  <si>
    <t>Rencontre de partages d'expériences</t>
  </si>
  <si>
    <t>DSA des participants de pays amis</t>
  </si>
  <si>
    <t>Activite 1.3.2:Organiser les réunions/ateliers des instances chargées de la coordination et du pilotage du processus d'élaboration des documents (stratégies, pacte de vivre ensemble, etc.) et de préparation du Forum national</t>
  </si>
  <si>
    <t>Prises en charge des comités de coordination et d'élaboration</t>
  </si>
  <si>
    <t>Tenues des rencontres des comités</t>
  </si>
  <si>
    <t>Activite 1.3.3: Organiser un forum national regroupant les représentants de toutes les parties prenantes dans le cadre de la validation de la stratégie de réconciliation nationale et du Pacte de vivre ensemble</t>
  </si>
  <si>
    <t>Ateliers de préparation</t>
  </si>
  <si>
    <t>Activite 1.3.4: Editer les stratégies de réconciliation nationale, de cohésion sociale et le pacte de vivre ensemble</t>
  </si>
  <si>
    <t>Prestataire</t>
  </si>
  <si>
    <t>Reproduction des documents</t>
  </si>
  <si>
    <t xml:space="preserve">Activite 1.3.5: </t>
  </si>
  <si>
    <t>Total pour produit 1.3</t>
  </si>
  <si>
    <t>Produit 1.4:</t>
  </si>
  <si>
    <t>Activite 1.4.1:</t>
  </si>
  <si>
    <t>Activite 1.4.2:</t>
  </si>
  <si>
    <t>Total pour produit 1.4</t>
  </si>
  <si>
    <t>UNE MOBILISATION SOCIALE INCLUSIVE CONTRIBUE AU RENFORCEMENT DE L’ENGAGEMENT DES POPULATIONS BURKINABE DANS LE PROCESSUS DE RECONCILIATION NATIONALE ET  DE RENFORCEMENT DE LA COHESION SOCIALE</t>
  </si>
  <si>
    <t xml:space="preserve">Produit 2.1: </t>
  </si>
  <si>
    <t>Une stratégie de communication est élaborée pour diffuser et motiver la participation et l’engagement des populations à la mise en œuvre de la stratégie de réconciliation nationale et du pacte du Vivre ensemble</t>
  </si>
  <si>
    <t>Activite 2.1.1: Recruter un consultant pour appuyer le MRNCS à l'élaboration de la stratégie et du plan de communication des stratégies de réconciliation nationale et de cohésion sociale</t>
  </si>
  <si>
    <t>Rencontres de cadrage</t>
  </si>
  <si>
    <t>Prises en charge des comités de pilotage</t>
  </si>
  <si>
    <t>Activite 2.1.2: Organiser les ateliers de validation de la stratégie de communication intégrée assortie d'un plan de communication</t>
  </si>
  <si>
    <t xml:space="preserve">Reproduire la stratégie </t>
  </si>
  <si>
    <t>DSA Staff</t>
  </si>
  <si>
    <t xml:space="preserve">Activite 2.1.3: </t>
  </si>
  <si>
    <t xml:space="preserve">Activite 2.1.4: </t>
  </si>
  <si>
    <t xml:space="preserve">Activite 2.1.5: </t>
  </si>
  <si>
    <t xml:space="preserve">Activite 2.1.6: </t>
  </si>
  <si>
    <t xml:space="preserve">Activite 2.1.7: </t>
  </si>
  <si>
    <t xml:space="preserve">Activite 2.1.8: </t>
  </si>
  <si>
    <t xml:space="preserve">Activite 2.1.9: </t>
  </si>
  <si>
    <t xml:space="preserve">Activite 2.1.10:  </t>
  </si>
  <si>
    <t xml:space="preserve">Activite 2.1.11: </t>
  </si>
  <si>
    <t xml:space="preserve">Activite 2.1.12: </t>
  </si>
  <si>
    <t xml:space="preserve">Activite 2.1.13: </t>
  </si>
  <si>
    <t xml:space="preserve">Activite 2.1.14: </t>
  </si>
  <si>
    <t>Activité 2.1.15:</t>
  </si>
  <si>
    <t xml:space="preserve">Activité 2.1.16: </t>
  </si>
  <si>
    <t>Activité 2.1.17:</t>
  </si>
  <si>
    <t>Activite 2.1.:</t>
  </si>
  <si>
    <t>Total pour produit 2.1</t>
  </si>
  <si>
    <t xml:space="preserve">Produit 2.2: </t>
  </si>
  <si>
    <t>Appui à la mise en œuvre du plan de communication des stratégies de réconciliation nationale de cohésion sociale</t>
  </si>
  <si>
    <t>Activite 2.2.1: Devélopper des outils de communication (Spots, émissions télé et radios, affichages, brochures,etc.)</t>
  </si>
  <si>
    <t>Spots radios et télévisuels</t>
  </si>
  <si>
    <t>Emissions radios et télé</t>
  </si>
  <si>
    <t>Confection d'affiches;  de brochures etc.</t>
  </si>
  <si>
    <t>Diffusion des spots et emissions</t>
  </si>
  <si>
    <t>Activite 2.2.2: Engager des personnalités pour la communication sur la cause de la réconciliation et de la cohésion sociale à travers des messages vidéos et radios</t>
  </si>
  <si>
    <t>Prise en charge du prestataire</t>
  </si>
  <si>
    <t>Diffusion des messages</t>
  </si>
  <si>
    <t>Activite 2.2.3: Organiser des actions de communication et de plaidoyers de haut niveau pour la cause de la réconciliation et de la cohésion sociale</t>
  </si>
  <si>
    <t>Actions de plaidoyers</t>
  </si>
  <si>
    <t>Activités en faveur de la prise en compte des droits humains</t>
  </si>
  <si>
    <t xml:space="preserve">Activite 2.2.4: </t>
  </si>
  <si>
    <t xml:space="preserve">Activite 2.2.5: </t>
  </si>
  <si>
    <t>Activite 2.2.:</t>
  </si>
  <si>
    <t>Total pour produit 2.2</t>
  </si>
  <si>
    <t>Produit 2.3:</t>
  </si>
  <si>
    <t xml:space="preserve"> les OSCs notamment de femmes et jeunes ainsi que les PDIs et représentants des victimes sont engagés dans le processus réconciliation nationale et de cohésion sociale</t>
  </si>
  <si>
    <t>Activite 2.3.1:Organiser des sessions d'appropriation du processus de réconciliation nationale et de cohésion sociale au profit des membres des OSCs notamment les femmes et jeunes ainsi que les PDIs et représentants des victimes dans les 13 régions</t>
  </si>
  <si>
    <t>Organisation de 13 sessions d'appropriation au profit des OSCs</t>
  </si>
  <si>
    <t>Activite 2.3.2: Apporter un appui technique et financier aux OSCs pour la mobilisation des populations dans la réconciliation et la cohésion sociale</t>
  </si>
  <si>
    <t>Campagnes de sensibilisations</t>
  </si>
  <si>
    <t>Total pour produit 2.3</t>
  </si>
  <si>
    <t>Produit 3.1</t>
  </si>
  <si>
    <t xml:space="preserve">Activite 3.1.1: </t>
  </si>
  <si>
    <t xml:space="preserve">Activite 3.1.2: </t>
  </si>
  <si>
    <t>Activite 3.1.3:</t>
  </si>
  <si>
    <t xml:space="preserve">Activite 3.1.4: </t>
  </si>
  <si>
    <t xml:space="preserve">Activite 3.1.5: </t>
  </si>
  <si>
    <t>Total pour produit 3.1</t>
  </si>
  <si>
    <t>Produit 3.2:</t>
  </si>
  <si>
    <t>Activite 3.2.1:</t>
  </si>
  <si>
    <t xml:space="preserve">Activite 3.2.2: </t>
  </si>
  <si>
    <t xml:space="preserve">Activite 3.2.3: </t>
  </si>
  <si>
    <t>Activite 3.2.4:</t>
  </si>
  <si>
    <t>Activite 3.2.5:</t>
  </si>
  <si>
    <t>Total pour produit 3.2</t>
  </si>
  <si>
    <t>Activite 3.3.1:</t>
  </si>
  <si>
    <t>Activite 3.3.2:</t>
  </si>
  <si>
    <t>Total pour produit 3.3</t>
  </si>
  <si>
    <t xml:space="preserve">Activite 4.1.1: </t>
  </si>
  <si>
    <t>Activite 4.1.2:</t>
  </si>
  <si>
    <t xml:space="preserve">Activite 4.1.3: </t>
  </si>
  <si>
    <t>Activite 4.1.4:</t>
  </si>
  <si>
    <t>Activite 4.1.5:</t>
  </si>
  <si>
    <t>Total pour produit 4.1</t>
  </si>
  <si>
    <t xml:space="preserve">Activite 4.2.1: </t>
  </si>
  <si>
    <t xml:space="preserve">Activite 4.2.2: </t>
  </si>
  <si>
    <t xml:space="preserve">Activite 4.2.3: </t>
  </si>
  <si>
    <t xml:space="preserve">Activite 4.2.4: </t>
  </si>
  <si>
    <t>Activite 4.2.5:</t>
  </si>
  <si>
    <t>Total pour produit 4.2</t>
  </si>
  <si>
    <t xml:space="preserve">Activite 4.3.1: </t>
  </si>
  <si>
    <t xml:space="preserve">Activite 4.3.2: </t>
  </si>
  <si>
    <t xml:space="preserve">Activite 4.3.3: </t>
  </si>
  <si>
    <t xml:space="preserve">Activite 4.3.4: </t>
  </si>
  <si>
    <t>Activite 4.3.5:</t>
  </si>
  <si>
    <t>Total pour produit 4.3</t>
  </si>
  <si>
    <t>Produit 4.4</t>
  </si>
  <si>
    <t>Activite 4.4.1:</t>
  </si>
  <si>
    <t>Activite 4.4.2:</t>
  </si>
  <si>
    <t>Total pour produit 4.4</t>
  </si>
  <si>
    <t>Cout de personnel du projet si pas inclus dans les activites si-dessus</t>
  </si>
  <si>
    <t>Chauffeur 100%</t>
  </si>
  <si>
    <t>Couts operationnels si pas inclus dans les activites si-dessus</t>
  </si>
  <si>
    <t>Mobiliers et matériels ( ordinateurs, imprimantes, radio VHF, téléphone etc.)</t>
  </si>
  <si>
    <t>Budget de suivi</t>
  </si>
  <si>
    <t>Expert suivi évaluation SB3 100%</t>
  </si>
  <si>
    <t>Budget pour l'évaluation finale indépendante</t>
  </si>
  <si>
    <t>Coûts supplémentaires total</t>
  </si>
  <si>
    <t>Organisation recipiendiaire 1
PNUD</t>
  </si>
  <si>
    <t>Recipient Organization 2</t>
  </si>
  <si>
    <t xml:space="preserve">Recipient Organization 3
</t>
  </si>
  <si>
    <t>Répartition des tranches basée sur la performance</t>
  </si>
  <si>
    <t>Recipient Organization 2
FAO</t>
  </si>
  <si>
    <t>Tranche %</t>
  </si>
  <si>
    <t>Première tranche</t>
  </si>
  <si>
    <t>Deuxième tranche</t>
  </si>
  <si>
    <r>
      <t xml:space="preserve">$ alloué à GEWE </t>
    </r>
    <r>
      <rPr>
        <sz val="11"/>
        <color theme="1"/>
        <rFont val="Calibri"/>
        <family val="2"/>
        <scheme val="minor"/>
      </rPr>
      <t>(inclut coûts indirects)</t>
    </r>
  </si>
  <si>
    <t>Total des dépenses</t>
  </si>
  <si>
    <t>% alloué à GEWE</t>
  </si>
  <si>
    <t>Taux d'exécution</t>
  </si>
  <si>
    <t xml:space="preserve"> </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</si>
  <si>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</si>
  <si>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</si>
  <si>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</si>
  <si>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</si>
  <si>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</si>
  <si>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</si>
  <si>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 xml:space="preserve">Organisation recipiendiaire 1
</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</si>
  <si>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</si>
  <si>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</si>
  <si>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</si>
  <si>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</si>
  <si>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</si>
  <si>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</si>
  <si>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</si>
  <si>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</si>
  <si>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</si>
  <si>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</si>
  <si>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</si>
  <si>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</si>
  <si>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Produit 2.2</t>
  </si>
  <si>
    <t>Total pour produit 2.2 (du tableau 1)</t>
  </si>
  <si>
    <t>Produit 2.3</t>
  </si>
  <si>
    <t>Total pour produit 2.3 (du tableau 1)</t>
  </si>
  <si>
    <t>RESULTAT 3</t>
  </si>
  <si>
    <t>Total pour produit 3.1 (du tableau 1)</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</si>
  <si>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</si>
  <si>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</si>
  <si>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</si>
  <si>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</si>
  <si>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</si>
  <si>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</si>
  <si>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</si>
  <si>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</si>
  <si>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</si>
  <si>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</si>
  <si>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</si>
  <si>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</si>
  <si>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</si>
  <si>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</si>
  <si>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</si>
  <si>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</si>
  <si>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</si>
  <si>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</si>
  <si>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</si>
  <si>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</si>
  <si>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</si>
  <si>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</si>
  <si>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</si>
  <si>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</si>
  <si>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</si>
  <si>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</si>
  <si>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</si>
  <si>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</si>
  <si>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</si>
  <si>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</si>
  <si>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</si>
  <si>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</si>
  <si>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</si>
  <si>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</si>
  <si>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</si>
  <si>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</si>
  <si>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</si>
  <si>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</si>
  <si>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</si>
  <si>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</si>
  <si>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</si>
  <si>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</si>
  <si>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</si>
  <si>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</si>
  <si>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</si>
  <si>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</si>
  <si>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</si>
  <si>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</si>
  <si>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</si>
  <si>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</si>
  <si>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</si>
  <si>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</si>
  <si>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</si>
  <si>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</si>
  <si>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</si>
  <si>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</si>
  <si>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</si>
  <si>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</si>
  <si>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</si>
  <si>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</si>
  <si>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</si>
  <si>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</si>
  <si>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</si>
  <si>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</si>
  <si>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</si>
  <si>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</si>
  <si>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</si>
  <si>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</si>
  <si>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</si>
  <si>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</si>
  <si>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</si>
  <si>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</si>
  <si>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</si>
  <si>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</si>
  <si>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</si>
  <si>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</si>
  <si>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</si>
  <si>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</si>
  <si>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</si>
  <si>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</si>
  <si>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</si>
  <si>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</si>
  <si>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</si>
  <si>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</si>
  <si>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</si>
  <si>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</si>
  <si>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</si>
  <si>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</si>
  <si>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</si>
  <si>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</si>
  <si>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</si>
  <si>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</si>
  <si>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</si>
  <si>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</si>
  <si>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</si>
  <si>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</si>
  <si>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</si>
  <si>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</si>
  <si>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</si>
  <si>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</si>
  <si>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</si>
  <si>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</si>
  <si>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</si>
  <si>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</si>
  <si>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</si>
  <si>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</si>
  <si>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</si>
  <si>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</si>
  <si>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</si>
  <si>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</si>
  <si>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</si>
  <si>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</si>
  <si>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</si>
  <si>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</si>
  <si>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</si>
  <si>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</si>
  <si>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</si>
  <si>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</si>
  <si>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</si>
  <si>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</si>
  <si>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</si>
  <si>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</si>
  <si>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</si>
  <si>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</si>
  <si>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</si>
  <si>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</si>
  <si>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</si>
  <si>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</si>
  <si>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</si>
  <si>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</si>
  <si>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</si>
  <si>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</si>
  <si>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</si>
  <si>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</si>
  <si>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</si>
  <si>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</si>
  <si>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</si>
  <si>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</si>
  <si>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</si>
  <si>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</si>
  <si>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</si>
  <si>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</si>
  <si>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</si>
  <si>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</si>
  <si>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</si>
  <si>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</si>
  <si>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</si>
  <si>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</si>
  <si>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</si>
  <si>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</si>
  <si>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</si>
  <si>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</si>
  <si>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</si>
  <si>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</si>
  <si>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</si>
  <si>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</si>
  <si>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</si>
  <si>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</si>
  <si>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</si>
  <si>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</si>
  <si>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</si>
  <si>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</si>
  <si>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</si>
  <si>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</si>
  <si>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</si>
  <si>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</si>
  <si>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</si>
  <si>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</si>
  <si>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</si>
  <si>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</si>
  <si>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</si>
  <si>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</si>
  <si>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</si>
  <si>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</si>
  <si>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</si>
  <si>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</si>
  <si>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</si>
  <si>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</si>
  <si>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</si>
  <si>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</si>
  <si>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</si>
  <si>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</si>
  <si>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</si>
  <si>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</si>
  <si>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</si>
  <si>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</si>
  <si>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</si>
  <si>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</si>
  <si>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</si>
  <si>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</si>
  <si>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</si>
  <si>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</si>
  <si>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</si>
  <si>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</si>
  <si>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</si>
  <si>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</si>
  <si>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</si>
  <si>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</si>
  <si>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</si>
  <si>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</si>
  <si>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</si>
  <si>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</si>
  <si>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</si>
  <si>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</si>
  <si>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</si>
  <si>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</si>
  <si>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</si>
  <si>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</si>
  <si>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</si>
  <si>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</si>
  <si>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</si>
  <si>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</si>
  <si>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</si>
  <si>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</si>
  <si>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</si>
  <si>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</si>
  <si>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</si>
  <si>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</si>
  <si>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</si>
  <si>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</si>
  <si>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</si>
  <si>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</si>
  <si>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</si>
  <si>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</si>
  <si>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</si>
  <si>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</si>
  <si>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</si>
  <si>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</si>
  <si>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</si>
  <si>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</si>
  <si>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</si>
  <si>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</si>
  <si>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</si>
  <si>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</si>
  <si>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</si>
  <si>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</si>
  <si>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</si>
  <si>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</si>
  <si>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</si>
  <si>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</si>
  <si>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</si>
  <si>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</si>
  <si>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</si>
  <si>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</si>
  <si>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</si>
  <si>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</si>
  <si>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</si>
  <si>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</si>
  <si>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</si>
  <si>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</si>
  <si>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</si>
  <si>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</si>
  <si>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</si>
  <si>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</si>
  <si>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</si>
  <si>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</si>
  <si>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</si>
  <si>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</si>
  <si>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</si>
  <si>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</si>
  <si>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</si>
  <si>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</si>
  <si>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</si>
  <si>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</si>
  <si>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</si>
  <si>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</si>
  <si>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</si>
  <si>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</si>
  <si>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</si>
  <si>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</si>
  <si>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</si>
  <si>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</si>
  <si>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</si>
  <si>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</si>
  <si>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</si>
  <si>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</si>
  <si>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</si>
  <si>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</si>
  <si>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</si>
  <si>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</si>
  <si>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</si>
  <si>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</si>
  <si>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</si>
  <si>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</si>
  <si>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</si>
  <si>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</si>
  <si>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</si>
  <si>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</si>
  <si>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</si>
  <si>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</si>
  <si>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</si>
  <si>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</si>
  <si>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</si>
  <si>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</si>
  <si>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</si>
  <si>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</si>
  <si>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</si>
  <si>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</si>
  <si>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</si>
  <si>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</si>
  <si>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</si>
  <si>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</si>
  <si>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</si>
  <si>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</si>
  <si>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</si>
  <si>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</si>
  <si>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</si>
  <si>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</si>
  <si>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</si>
  <si>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</si>
  <si>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</si>
  <si>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</si>
  <si>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</si>
  <si>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</si>
  <si>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</si>
  <si>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</si>
  <si>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</si>
  <si>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</si>
  <si>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</si>
  <si>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</si>
  <si>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</si>
  <si>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</si>
  <si>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</si>
  <si>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</si>
  <si>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</si>
  <si>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</si>
  <si>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</si>
  <si>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</si>
  <si>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</si>
  <si>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</si>
  <si>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</si>
  <si>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</si>
  <si>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</si>
  <si>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</si>
  <si>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</si>
  <si>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</si>
  <si>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</si>
  <si>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</si>
  <si>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</si>
  <si>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</si>
  <si>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</si>
  <si>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</si>
  <si>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</si>
  <si>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</si>
  <si>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</si>
  <si>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</si>
  <si>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</si>
  <si>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</si>
  <si>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</si>
  <si>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</si>
  <si>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</si>
  <si>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</si>
  <si>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</si>
  <si>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</si>
  <si>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</si>
  <si>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</si>
  <si>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</si>
  <si>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</si>
  <si>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</si>
  <si>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</si>
  <si>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</si>
  <si>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</si>
  <si>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</si>
  <si>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</si>
  <si>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</si>
  <si>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</si>
  <si>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</si>
  <si>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</si>
  <si>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</si>
  <si>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</si>
  <si>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</si>
  <si>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</si>
  <si>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</si>
  <si>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</si>
  <si>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</si>
  <si>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</si>
  <si>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</si>
  <si>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</si>
  <si>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</si>
  <si>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</si>
  <si>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</si>
  <si>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</si>
  <si>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</si>
  <si>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</si>
  <si>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</si>
  <si>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Assistant (e ) administratif et financier (SB3) 50%</t>
  </si>
  <si>
    <t>Achat d'un véhicule anti mine (blindé)</t>
  </si>
  <si>
    <t>Charges opérationnelles</t>
  </si>
  <si>
    <t>Project officer SB4 50%</t>
  </si>
  <si>
    <t>Spécialiste cohésion sociale P3 (20%)</t>
  </si>
  <si>
    <t>Activités en faveur de la prise en compte  des femmes et des jeunes</t>
  </si>
  <si>
    <t>HCDH</t>
  </si>
  <si>
    <t>Organisation recipiendiaire 2 (budget en USD)
HCDH</t>
  </si>
  <si>
    <t>Organisation recipiendiaire 1 (budget en USD)
PNUD</t>
  </si>
  <si>
    <t xml:space="preserve">Missions d'appui technique HCDH </t>
  </si>
  <si>
    <t>DSA missions de suivi</t>
  </si>
  <si>
    <t xml:space="preserve">Expertise Cabinet Expertise pour Etudes/Collecte de donnees reguliers </t>
  </si>
  <si>
    <t>Prestation du consultant/Cabinet</t>
  </si>
  <si>
    <t>Frais d'experts  - HCDH</t>
  </si>
  <si>
    <t>Forum</t>
  </si>
  <si>
    <t>Conseiller Technique Principal P5 -COSED 5%</t>
  </si>
  <si>
    <t xml:space="preserve">DPC chargé de programme, Team Leader </t>
  </si>
  <si>
    <t>First Tranche 70% :</t>
  </si>
  <si>
    <t>Second Tranche 30% :</t>
  </si>
  <si>
    <t>Communication officer SB4 - 100%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</si>
</sst>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s>
  <fonts count="3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b/>
      <sz val="26"/>
      <color rgb="FF000000"/>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164" fontId="6" fillId="0" borderId="0" applyFont="0" applyFill="0" applyBorder="0" applyAlignment="0" applyProtection="0"/>
    <xf numFmtId="9"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cellStyleXfs>
  <cellXfs count="483">
    <xf numFmtId="0" fontId="0" fillId="0" borderId="0" xfId="0"/>
    <xf numFmtId="0" fontId="0" fillId="0" borderId="0" xfId="0" applyBorder="1"/>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3" xfId="0" applyFont="1" applyFill="1" applyBorder="1" applyAlignment="1">
      <alignment vertical="center" wrapText="1"/>
    </xf>
    <xf numFmtId="0" fontId="3" fillId="3" borderId="0" xfId="0" applyFont="1" applyFill="1" applyBorder="1" applyAlignment="1" applyProtection="1">
      <alignment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3" fillId="2" borderId="14" xfId="1" applyFont="1" applyFill="1" applyBorder="1" applyAlignment="1">
      <alignment vertical="center" wrapText="1"/>
    </xf>
    <xf numFmtId="0" fontId="3" fillId="2" borderId="8"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7" xfId="0" applyFont="1" applyFill="1" applyBorder="1" applyAlignment="1">
      <alignment horizontal="center" wrapText="1"/>
    </xf>
    <xf numFmtId="164" fontId="3" fillId="2" borderId="3" xfId="0" applyNumberFormat="1" applyFont="1" applyFill="1" applyBorder="1" applyAlignment="1">
      <alignment wrapText="1"/>
    </xf>
    <xf numFmtId="0" fontId="8" fillId="2" borderId="37" xfId="0" applyFont="1" applyFill="1" applyBorder="1" applyAlignment="1" applyProtection="1">
      <alignment vertical="center" wrapText="1"/>
    </xf>
    <xf numFmtId="164" fontId="3" fillId="2" borderId="37" xfId="0" applyNumberFormat="1" applyFont="1" applyFill="1" applyBorder="1" applyAlignment="1">
      <alignment wrapText="1"/>
    </xf>
    <xf numFmtId="0" fontId="3" fillId="2" borderId="14" xfId="0" applyFont="1" applyFill="1" applyBorder="1" applyAlignment="1">
      <alignment horizontal="left" wrapText="1"/>
    </xf>
    <xf numFmtId="164" fontId="3" fillId="2" borderId="14" xfId="0" applyNumberFormat="1" applyFont="1" applyFill="1" applyBorder="1" applyAlignment="1">
      <alignment horizontal="center" wrapText="1"/>
    </xf>
    <xf numFmtId="164" fontId="3" fillId="2" borderId="14"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3"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4" xfId="1" applyFont="1" applyFill="1" applyBorder="1" applyAlignment="1" applyProtection="1">
      <alignment vertical="center" wrapText="1"/>
    </xf>
    <xf numFmtId="9" fontId="3" fillId="2" borderId="15"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7"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3" fillId="7" borderId="18" xfId="0" applyFont="1" applyFill="1" applyBorder="1" applyAlignment="1">
      <alignment wrapText="1"/>
    </xf>
    <xf numFmtId="164" fontId="3" fillId="2" borderId="3" xfId="1" applyFont="1" applyFill="1" applyBorder="1" applyAlignment="1" applyProtection="1">
      <alignment horizontal="center" vertical="center" wrapText="1"/>
    </xf>
    <xf numFmtId="164" fontId="3" fillId="2" borderId="15" xfId="1" applyFont="1" applyFill="1" applyBorder="1" applyAlignment="1" applyProtection="1">
      <alignment vertical="center" wrapText="1"/>
    </xf>
    <xf numFmtId="0" fontId="3" fillId="2" borderId="37"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xf>
    <xf numFmtId="164" fontId="3" fillId="2" borderId="5" xfId="1" applyFont="1" applyFill="1" applyBorder="1" applyAlignment="1" applyProtection="1">
      <alignment vertical="center" wrapText="1"/>
    </xf>
    <xf numFmtId="16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5" fillId="3" borderId="2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7" xfId="0" applyFont="1" applyFill="1" applyBorder="1" applyAlignment="1">
      <alignment horizontal="left" vertical="top" wrapText="1"/>
    </xf>
    <xf numFmtId="0" fontId="3" fillId="4" borderId="40" xfId="0" applyFont="1" applyFill="1" applyBorder="1" applyAlignment="1" applyProtection="1">
      <alignment vertical="center" wrapText="1"/>
    </xf>
    <xf numFmtId="16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4" fontId="3" fillId="2" borderId="47" xfId="1" applyFont="1" applyFill="1" applyBorder="1" applyAlignment="1" applyProtection="1">
      <alignment vertical="center" wrapText="1"/>
    </xf>
    <xf numFmtId="164" fontId="3" fillId="2" borderId="9" xfId="1" applyFont="1" applyFill="1" applyBorder="1" applyAlignment="1" applyProtection="1">
      <alignment horizontal="center" vertical="center" wrapText="1"/>
    </xf>
    <xf numFmtId="0" fontId="3" fillId="2" borderId="9" xfId="1" applyNumberFormat="1" applyFont="1" applyFill="1" applyBorder="1" applyAlignment="1" applyProtection="1">
      <alignment horizontal="center" vertical="center" wrapText="1"/>
    </xf>
    <xf numFmtId="0" fontId="3" fillId="2" borderId="48" xfId="0" applyFont="1" applyFill="1" applyBorder="1" applyAlignment="1">
      <alignment horizontal="center" wrapText="1"/>
    </xf>
    <xf numFmtId="0" fontId="3" fillId="2" borderId="36" xfId="0" applyFont="1" applyFill="1" applyBorder="1" applyAlignment="1">
      <alignment horizontal="center" wrapText="1"/>
    </xf>
    <xf numFmtId="164" fontId="3" fillId="2" borderId="9" xfId="0" applyNumberFormat="1" applyFont="1" applyFill="1" applyBorder="1" applyAlignment="1">
      <alignment horizontal="center" wrapText="1"/>
    </xf>
    <xf numFmtId="0" fontId="22" fillId="0" borderId="0" xfId="0" applyFont="1" applyBorder="1" applyAlignment="1">
      <alignment wrapText="1"/>
    </xf>
    <xf numFmtId="0" fontId="13" fillId="7" borderId="16" xfId="0" applyFont="1" applyFill="1" applyBorder="1" applyAlignment="1">
      <alignment wrapText="1"/>
    </xf>
    <xf numFmtId="0" fontId="13" fillId="7" borderId="19" xfId="0"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164" fontId="9" fillId="7" borderId="19" xfId="1" applyFont="1" applyFill="1" applyBorder="1" applyAlignment="1" applyProtection="1">
      <alignment vertical="center" wrapText="1"/>
    </xf>
    <xf numFmtId="0" fontId="3" fillId="2" borderId="31" xfId="0" applyFont="1" applyFill="1" applyBorder="1" applyAlignment="1">
      <alignment horizontal="left" wrapText="1"/>
    </xf>
    <xf numFmtId="164" fontId="3" fillId="2" borderId="31" xfId="0" applyNumberFormat="1" applyFont="1" applyFill="1" applyBorder="1" applyAlignment="1">
      <alignment horizontal="center" wrapText="1"/>
    </xf>
    <xf numFmtId="164" fontId="3" fillId="2" borderId="31" xfId="0" applyNumberFormat="1" applyFont="1" applyFill="1" applyBorder="1" applyAlignment="1">
      <alignment wrapText="1"/>
    </xf>
    <xf numFmtId="0" fontId="4" fillId="2" borderId="23" xfId="0" applyFont="1" applyFill="1" applyBorder="1" applyAlignment="1">
      <alignment wrapText="1"/>
    </xf>
    <xf numFmtId="0" fontId="0" fillId="2" borderId="23" xfId="0" applyFill="1" applyBorder="1" applyAlignment="1">
      <alignment wrapText="1"/>
    </xf>
    <xf numFmtId="0" fontId="4" fillId="2" borderId="24" xfId="0" applyFont="1" applyFill="1" applyBorder="1" applyAlignment="1">
      <alignment wrapText="1"/>
    </xf>
    <xf numFmtId="0" fontId="4" fillId="2" borderId="6" xfId="0" applyFont="1" applyFill="1" applyBorder="1" applyAlignment="1">
      <alignment horizontal="center" vertical="center"/>
    </xf>
    <xf numFmtId="0" fontId="4" fillId="2" borderId="23" xfId="0" applyFont="1" applyFill="1" applyBorder="1" applyAlignment="1">
      <alignment vertical="center"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7" fillId="0" borderId="0" xfId="1" applyFont="1" applyBorder="1" applyAlignment="1">
      <alignment wrapText="1"/>
    </xf>
    <xf numFmtId="164" fontId="13" fillId="7" borderId="16" xfId="1" applyFont="1" applyFill="1" applyBorder="1" applyAlignment="1">
      <alignment wrapText="1"/>
    </xf>
    <xf numFmtId="164" fontId="15" fillId="3" borderId="0" xfId="1" applyFont="1" applyFill="1" applyBorder="1" applyAlignment="1">
      <alignment horizontal="left" wrapText="1"/>
    </xf>
    <xf numFmtId="0" fontId="2" fillId="2" borderId="8" xfId="0" applyFont="1" applyFill="1" applyBorder="1" applyAlignment="1" applyProtection="1">
      <alignment vertical="center" wrapText="1"/>
    </xf>
    <xf numFmtId="164" fontId="3"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9" fontId="0" fillId="2" borderId="15" xfId="2" applyFont="1" applyFill="1" applyBorder="1" applyAlignment="1">
      <alignment wrapText="1"/>
    </xf>
    <xf numFmtId="0" fontId="4" fillId="2" borderId="13" xfId="0" applyFont="1" applyFill="1" applyBorder="1" applyAlignment="1">
      <alignment wrapText="1"/>
    </xf>
    <xf numFmtId="164" fontId="3" fillId="2" borderId="5" xfId="1" applyFont="1" applyFill="1" applyBorder="1" applyAlignment="1" applyProtection="1">
      <alignment horizontal="center" vertical="center" wrapText="1"/>
    </xf>
    <xf numFmtId="0" fontId="3" fillId="4" borderId="41" xfId="0" applyFont="1" applyFill="1" applyBorder="1" applyAlignment="1" applyProtection="1">
      <alignment vertical="center" wrapText="1"/>
    </xf>
    <xf numFmtId="166" fontId="3"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0" fillId="0" borderId="0" xfId="0"/>
    <xf numFmtId="168" fontId="6" fillId="0" borderId="0" xfId="3" applyNumberFormat="1" applyFont="1" applyFill="1"/>
    <xf numFmtId="0" fontId="0" fillId="0" borderId="0" xfId="0" applyFill="1"/>
    <xf numFmtId="9" fontId="24" fillId="0" borderId="6" xfId="2" applyFont="1" applyFill="1" applyBorder="1" applyAlignment="1">
      <alignment vertical="center" wrapText="1"/>
    </xf>
    <xf numFmtId="168" fontId="26" fillId="0" borderId="6" xfId="3" applyNumberFormat="1" applyFont="1" applyFill="1" applyBorder="1" applyAlignment="1">
      <alignment horizontal="center" vertical="center" wrapText="1"/>
    </xf>
    <xf numFmtId="167" fontId="25" fillId="0" borderId="6" xfId="3" applyNumberFormat="1"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0" fontId="27" fillId="0" borderId="6" xfId="0" applyFont="1" applyFill="1" applyBorder="1" applyAlignment="1">
      <alignment vertical="center" wrapText="1"/>
    </xf>
    <xf numFmtId="0" fontId="27" fillId="0" borderId="6" xfId="0" applyFont="1" applyFill="1" applyBorder="1" applyAlignment="1">
      <alignment horizontal="left" vertical="center" wrapText="1"/>
    </xf>
    <xf numFmtId="167" fontId="25" fillId="0" borderId="6" xfId="0" applyNumberFormat="1" applyFont="1" applyFill="1" applyBorder="1" applyAlignment="1">
      <alignment horizontal="center" vertical="center" wrapText="1"/>
    </xf>
    <xf numFmtId="0" fontId="4" fillId="0" borderId="0" xfId="0" applyFont="1" applyAlignment="1">
      <alignment horizontal="right"/>
    </xf>
    <xf numFmtId="3" fontId="4" fillId="0" borderId="0" xfId="0" applyNumberFormat="1" applyFont="1" applyFill="1"/>
    <xf numFmtId="168" fontId="4" fillId="0" borderId="0" xfId="3" applyNumberFormat="1" applyFont="1" applyFill="1" applyAlignment="1">
      <alignment horizontal="center"/>
    </xf>
    <xf numFmtId="9" fontId="4" fillId="0" borderId="0" xfId="2" applyFont="1" applyFill="1" applyAlignment="1">
      <alignment horizontal="center"/>
    </xf>
    <xf numFmtId="0" fontId="0" fillId="0" borderId="0" xfId="0" applyAlignment="1">
      <alignment horizontal="left"/>
    </xf>
    <xf numFmtId="0" fontId="9" fillId="2" borderId="7" xfId="0" applyFont="1" applyFill="1" applyBorder="1" applyAlignment="1" applyProtection="1">
      <alignment vertical="center" wrapText="1"/>
      <protection locked="0"/>
    </xf>
    <xf numFmtId="0" fontId="9" fillId="2" borderId="55" xfId="0" applyFont="1" applyFill="1" applyBorder="1" applyAlignment="1" applyProtection="1">
      <alignment vertical="center" wrapText="1"/>
    </xf>
    <xf numFmtId="0" fontId="9" fillId="2" borderId="7" xfId="0" applyFont="1" applyFill="1" applyBorder="1" applyAlignment="1" applyProtection="1">
      <alignment vertical="center" wrapText="1"/>
    </xf>
    <xf numFmtId="164" fontId="3" fillId="2" borderId="3" xfId="0" applyNumberFormat="1" applyFont="1" applyFill="1" applyBorder="1" applyAlignment="1">
      <alignment horizontal="center" wrapText="1"/>
    </xf>
    <xf numFmtId="164" fontId="3" fillId="2" borderId="36"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0" fontId="9" fillId="2" borderId="49" xfId="0" applyFont="1" applyFill="1" applyBorder="1" applyAlignment="1" applyProtection="1">
      <alignment vertical="center" wrapText="1"/>
    </xf>
    <xf numFmtId="0" fontId="9" fillId="2" borderId="50" xfId="0" applyFont="1" applyFill="1" applyBorder="1" applyAlignment="1" applyProtection="1">
      <alignment vertical="center" wrapText="1"/>
    </xf>
    <xf numFmtId="0" fontId="9" fillId="2" borderId="50" xfId="0" applyFont="1" applyFill="1" applyBorder="1" applyAlignment="1" applyProtection="1">
      <alignment vertical="center" wrapText="1"/>
      <protection locked="0"/>
    </xf>
    <xf numFmtId="167" fontId="26" fillId="0" borderId="6" xfId="3" applyNumberFormat="1" applyFont="1" applyFill="1" applyBorder="1" applyAlignment="1">
      <alignment horizontal="center" vertical="center" wrapText="1"/>
    </xf>
    <xf numFmtId="3" fontId="25" fillId="0" borderId="6" xfId="0" applyNumberFormat="1" applyFont="1" applyFill="1" applyBorder="1" applyAlignment="1">
      <alignment vertical="center" wrapText="1"/>
    </xf>
    <xf numFmtId="0" fontId="27" fillId="0" borderId="6" xfId="0" applyFont="1" applyFill="1" applyBorder="1" applyAlignment="1">
      <alignment horizontal="justify" vertical="center" wrapText="1"/>
    </xf>
    <xf numFmtId="167" fontId="25" fillId="0" borderId="6" xfId="3" applyNumberFormat="1" applyFont="1" applyFill="1" applyBorder="1" applyAlignment="1">
      <alignment vertical="center" wrapText="1"/>
    </xf>
    <xf numFmtId="164" fontId="3" fillId="2" borderId="14" xfId="1" applyNumberFormat="1" applyFont="1" applyFill="1" applyBorder="1" applyAlignment="1">
      <alignment wrapText="1"/>
    </xf>
    <xf numFmtId="164" fontId="3" fillId="2" borderId="15" xfId="1" applyNumberFormat="1" applyFont="1" applyFill="1" applyBorder="1" applyAlignment="1">
      <alignment wrapText="1"/>
    </xf>
    <xf numFmtId="164" fontId="3" fillId="2" borderId="44" xfId="1" applyFont="1" applyFill="1" applyBorder="1" applyAlignment="1" applyProtection="1">
      <alignment wrapText="1"/>
    </xf>
    <xf numFmtId="164" fontId="3" fillId="2" borderId="3" xfId="1" applyNumberFormat="1" applyFont="1" applyFill="1" applyBorder="1" applyAlignment="1">
      <alignment wrapText="1"/>
    </xf>
    <xf numFmtId="164" fontId="3" fillId="2" borderId="13" xfId="1" applyNumberFormat="1" applyFont="1" applyFill="1" applyBorder="1" applyAlignment="1">
      <alignment wrapText="1"/>
    </xf>
    <xf numFmtId="0" fontId="3" fillId="2" borderId="54" xfId="0" applyFont="1" applyFill="1" applyBorder="1" applyAlignment="1">
      <alignment horizontal="center" wrapText="1"/>
    </xf>
    <xf numFmtId="0" fontId="3" fillId="2" borderId="49" xfId="0" applyFont="1" applyFill="1" applyBorder="1" applyAlignment="1">
      <alignment horizontal="center" wrapText="1"/>
    </xf>
    <xf numFmtId="0" fontId="2" fillId="2" borderId="50" xfId="0" applyFont="1" applyFill="1" applyBorder="1" applyAlignment="1" applyProtection="1">
      <alignment vertical="center" wrapText="1"/>
    </xf>
    <xf numFmtId="164" fontId="3" fillId="2" borderId="28" xfId="1" applyFont="1" applyFill="1" applyBorder="1" applyAlignment="1" applyProtection="1">
      <alignment horizontal="center" vertical="center" wrapText="1"/>
    </xf>
    <xf numFmtId="164" fontId="3" fillId="2" borderId="29" xfId="1" applyFont="1" applyFill="1" applyBorder="1" applyAlignment="1" applyProtection="1">
      <alignment horizontal="center" vertical="center" wrapText="1"/>
    </xf>
    <xf numFmtId="164" fontId="3" fillId="2" borderId="8" xfId="0" applyNumberFormat="1" applyFont="1" applyFill="1" applyBorder="1" applyAlignment="1">
      <alignment horizontal="center" wrapText="1"/>
    </xf>
    <xf numFmtId="164" fontId="3" fillId="2" borderId="13" xfId="0" applyNumberFormat="1" applyFont="1" applyFill="1" applyBorder="1" applyAlignment="1">
      <alignment horizontal="center" wrapText="1"/>
    </xf>
    <xf numFmtId="0" fontId="11" fillId="8" borderId="3" xfId="0" applyFont="1" applyFill="1" applyBorder="1" applyAlignment="1" applyProtection="1">
      <alignment horizontal="center" vertical="center" wrapText="1"/>
    </xf>
    <xf numFmtId="0" fontId="29" fillId="0" borderId="0" xfId="0" applyFont="1"/>
    <xf numFmtId="0" fontId="2" fillId="0" borderId="3" xfId="0"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4" fontId="2" fillId="0" borderId="3" xfId="1" applyNumberFormat="1" applyFont="1" applyBorder="1" applyAlignment="1" applyProtection="1">
      <alignment horizontal="left" vertical="center" wrapText="1"/>
      <protection locked="0"/>
    </xf>
    <xf numFmtId="49" fontId="2" fillId="3" borderId="3" xfId="1" applyNumberFormat="1" applyFont="1" applyFill="1" applyBorder="1" applyAlignment="1" applyProtection="1">
      <alignment horizontal="left" wrapText="1"/>
      <protection locked="0"/>
    </xf>
    <xf numFmtId="9" fontId="2"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Font="1" applyBorder="1" applyAlignment="1">
      <alignment wrapText="1"/>
    </xf>
    <xf numFmtId="43" fontId="3" fillId="2" borderId="3" xfId="1" applyNumberFormat="1" applyFont="1" applyFill="1" applyBorder="1" applyAlignment="1" applyProtection="1">
      <alignment horizontal="center" vertical="center" wrapText="1"/>
    </xf>
    <xf numFmtId="164" fontId="2" fillId="0" borderId="3" xfId="1" applyNumberFormat="1" applyFont="1" applyBorder="1" applyAlignment="1" applyProtection="1">
      <alignment horizontal="center" vertical="center" wrapText="1"/>
      <protection locked="0"/>
    </xf>
    <xf numFmtId="164" fontId="12" fillId="0" borderId="3" xfId="1" applyFont="1" applyBorder="1" applyAlignment="1" applyProtection="1">
      <alignment vertical="center" wrapText="1"/>
      <protection locked="0"/>
    </xf>
    <xf numFmtId="43" fontId="0" fillId="0" borderId="0" xfId="0" applyNumberFormat="1" applyFont="1" applyBorder="1" applyAlignment="1">
      <alignment wrapText="1"/>
    </xf>
    <xf numFmtId="164" fontId="2" fillId="0" borderId="3" xfId="1" applyFont="1" applyFill="1" applyBorder="1" applyAlignment="1" applyProtection="1">
      <alignment horizontal="center" vertical="center" wrapText="1"/>
      <protection locked="0"/>
    </xf>
    <xf numFmtId="164" fontId="2" fillId="0" borderId="3" xfId="1" applyFont="1" applyBorder="1" applyAlignment="1" applyProtection="1">
      <alignment horizontal="center" vertical="center" wrapText="1"/>
      <protection locked="0"/>
    </xf>
    <xf numFmtId="0" fontId="2" fillId="0" borderId="3" xfId="0" applyFont="1" applyFill="1" applyBorder="1" applyAlignment="1" applyProtection="1">
      <alignment vertical="center" wrapText="1"/>
      <protection locked="0"/>
    </xf>
    <xf numFmtId="164" fontId="2" fillId="0" borderId="3" xfId="1"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31" fillId="0" borderId="0" xfId="0" applyNumberFormat="1" applyFont="1" applyFill="1" applyBorder="1" applyAlignment="1" applyProtection="1">
      <alignment vertical="center" wrapText="1"/>
      <protection locked="0"/>
    </xf>
    <xf numFmtId="0" fontId="31" fillId="0" borderId="3" xfId="1" applyNumberFormat="1" applyFont="1" applyFill="1" applyBorder="1" applyAlignment="1" applyProtection="1">
      <alignment horizontal="center" vertical="center" wrapText="1"/>
    </xf>
    <xf numFmtId="0" fontId="31" fillId="3" borderId="3" xfId="0" applyNumberFormat="1" applyFont="1" applyFill="1" applyBorder="1" applyAlignment="1" applyProtection="1">
      <alignment vertical="center" wrapText="1"/>
      <protection locked="0"/>
    </xf>
    <xf numFmtId="9" fontId="0" fillId="0" borderId="0" xfId="2" applyFont="1"/>
    <xf numFmtId="167" fontId="0" fillId="0" borderId="0" xfId="0" applyNumberFormat="1"/>
    <xf numFmtId="9" fontId="0" fillId="0" borderId="0" xfId="2" applyNumberFormat="1" applyFont="1"/>
    <xf numFmtId="0" fontId="24" fillId="2" borderId="6" xfId="0" applyFont="1" applyFill="1" applyBorder="1" applyAlignment="1">
      <alignment vertical="center" wrapText="1"/>
    </xf>
    <xf numFmtId="167" fontId="24" fillId="2" borderId="6" xfId="3" applyFont="1" applyFill="1" applyBorder="1" applyAlignment="1">
      <alignment vertical="center" wrapText="1"/>
    </xf>
    <xf numFmtId="167" fontId="24" fillId="2" borderId="6" xfId="3"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3" fontId="25" fillId="2" borderId="6" xfId="0" applyNumberFormat="1" applyFont="1" applyFill="1" applyBorder="1" applyAlignment="1">
      <alignment horizontal="left" vertical="center" wrapText="1"/>
    </xf>
    <xf numFmtId="3" fontId="25" fillId="2" borderId="6" xfId="0" applyNumberFormat="1" applyFont="1" applyFill="1" applyBorder="1" applyAlignment="1">
      <alignment vertical="center" wrapText="1"/>
    </xf>
    <xf numFmtId="0" fontId="25" fillId="2" borderId="6" xfId="0" applyNumberFormat="1" applyFont="1" applyFill="1" applyBorder="1" applyAlignment="1">
      <alignment horizontal="center" vertical="center" wrapText="1"/>
    </xf>
    <xf numFmtId="167" fontId="28" fillId="2" borderId="6" xfId="3" applyNumberFormat="1" applyFont="1" applyFill="1" applyBorder="1" applyAlignment="1">
      <alignment horizontal="center" vertical="center" wrapText="1"/>
    </xf>
    <xf numFmtId="9" fontId="24" fillId="2" borderId="6" xfId="2" applyFont="1" applyFill="1" applyBorder="1" applyAlignment="1">
      <alignment vertical="center" wrapText="1"/>
    </xf>
    <xf numFmtId="167" fontId="26" fillId="2" borderId="6" xfId="3" applyNumberFormat="1" applyFont="1" applyFill="1" applyBorder="1" applyAlignment="1">
      <alignment horizontal="center" vertical="center" wrapText="1"/>
    </xf>
    <xf numFmtId="167" fontId="28" fillId="2" borderId="6" xfId="3" applyNumberFormat="1" applyFont="1" applyFill="1" applyBorder="1" applyAlignment="1">
      <alignment vertical="center" wrapText="1"/>
    </xf>
    <xf numFmtId="168" fontId="28" fillId="2" borderId="6" xfId="3" applyNumberFormat="1" applyFont="1" applyFill="1" applyBorder="1" applyAlignment="1">
      <alignment vertical="center" wrapText="1"/>
    </xf>
    <xf numFmtId="167" fontId="24" fillId="2" borderId="6" xfId="3" applyNumberFormat="1" applyFont="1" applyFill="1" applyBorder="1" applyAlignment="1">
      <alignment vertical="center" wrapText="1"/>
    </xf>
    <xf numFmtId="0" fontId="4" fillId="2" borderId="6" xfId="0" applyFont="1" applyFill="1" applyBorder="1" applyAlignment="1">
      <alignment horizontal="left" vertical="center"/>
    </xf>
    <xf numFmtId="167" fontId="24" fillId="2" borderId="6" xfId="3" applyFont="1" applyFill="1" applyBorder="1" applyAlignment="1">
      <alignment horizontal="center" vertical="top" wrapText="1"/>
    </xf>
    <xf numFmtId="3" fontId="4" fillId="2" borderId="6" xfId="0" applyNumberFormat="1" applyFont="1" applyFill="1" applyBorder="1" applyAlignment="1">
      <alignment vertical="center"/>
    </xf>
    <xf numFmtId="167" fontId="4" fillId="2" borderId="6" xfId="3" applyNumberFormat="1" applyFont="1" applyFill="1" applyBorder="1" applyAlignment="1">
      <alignment vertical="center"/>
    </xf>
    <xf numFmtId="167" fontId="24" fillId="2" borderId="6" xfId="0" applyNumberFormat="1" applyFont="1" applyFill="1" applyBorder="1" applyAlignment="1">
      <alignment vertical="center" wrapText="1"/>
    </xf>
    <xf numFmtId="9" fontId="6" fillId="0" borderId="0" xfId="2" applyFont="1" applyFill="1"/>
    <xf numFmtId="0" fontId="3" fillId="2" borderId="24" xfId="0" applyFont="1" applyFill="1" applyBorder="1" applyAlignment="1">
      <alignment horizontal="right" wrapText="1"/>
    </xf>
    <xf numFmtId="49" fontId="2" fillId="0" borderId="3" xfId="1" applyNumberFormat="1" applyFont="1" applyBorder="1" applyAlignment="1" applyProtection="1">
      <alignment horizontal="left" vertical="center" wrapText="1"/>
      <protection locked="0"/>
    </xf>
    <xf numFmtId="164" fontId="2" fillId="0" borderId="2" xfId="1" applyFont="1" applyFill="1" applyBorder="1" applyAlignment="1" applyProtection="1">
      <alignment vertical="center" wrapText="1"/>
      <protection locked="0"/>
    </xf>
    <xf numFmtId="166" fontId="2" fillId="2" borderId="10" xfId="0" applyNumberFormat="1" applyFont="1" applyFill="1" applyBorder="1" applyAlignment="1">
      <alignment wrapText="1"/>
    </xf>
    <xf numFmtId="166" fontId="2" fillId="2" borderId="37" xfId="0" applyNumberFormat="1" applyFont="1" applyFill="1" applyBorder="1" applyAlignment="1">
      <alignment wrapText="1"/>
    </xf>
    <xf numFmtId="166" fontId="2" fillId="2" borderId="36" xfId="0" applyNumberFormat="1" applyFont="1" applyFill="1" applyBorder="1" applyAlignment="1">
      <alignment wrapText="1"/>
    </xf>
    <xf numFmtId="166" fontId="3" fillId="2" borderId="51" xfId="0" applyNumberFormat="1" applyFont="1" applyFill="1" applyBorder="1" applyAlignment="1">
      <alignment wrapText="1"/>
    </xf>
    <xf numFmtId="166" fontId="3" fillId="2" borderId="31" xfId="0" applyNumberFormat="1" applyFont="1" applyFill="1" applyBorder="1" applyAlignment="1">
      <alignment wrapText="1"/>
    </xf>
    <xf numFmtId="166" fontId="3" fillId="2" borderId="32" xfId="0" applyNumberFormat="1" applyFont="1" applyFill="1" applyBorder="1" applyAlignment="1">
      <alignment wrapText="1"/>
    </xf>
    <xf numFmtId="166" fontId="3" fillId="2" borderId="36" xfId="0" applyNumberFormat="1" applyFont="1" applyFill="1" applyBorder="1" applyAlignment="1">
      <alignment wrapText="1"/>
    </xf>
    <xf numFmtId="166" fontId="3" fillId="2" borderId="9" xfId="0" applyNumberFormat="1" applyFont="1" applyFill="1" applyBorder="1" applyAlignment="1">
      <alignment wrapText="1"/>
    </xf>
    <xf numFmtId="166" fontId="3" fillId="2" borderId="30" xfId="0" applyNumberFormat="1" applyFont="1" applyFill="1" applyBorder="1" applyAlignment="1">
      <alignment wrapText="1"/>
    </xf>
    <xf numFmtId="166" fontId="3" fillId="2" borderId="3" xfId="1" applyNumberFormat="1" applyFont="1" applyFill="1" applyBorder="1" applyAlignment="1">
      <alignment vertical="center" wrapText="1"/>
    </xf>
    <xf numFmtId="166" fontId="3" fillId="2" borderId="14" xfId="1" applyNumberFormat="1" applyFont="1" applyFill="1" applyBorder="1" applyAlignment="1">
      <alignment vertical="center" wrapText="1"/>
    </xf>
    <xf numFmtId="166" fontId="3" fillId="2" borderId="9" xfId="1" applyNumberFormat="1" applyFont="1" applyFill="1" applyBorder="1" applyAlignment="1">
      <alignment vertical="center" wrapText="1"/>
    </xf>
    <xf numFmtId="166" fontId="3" fillId="2" borderId="15" xfId="1" applyNumberFormat="1" applyFont="1" applyFill="1" applyBorder="1" applyAlignment="1">
      <alignment vertical="center" wrapText="1"/>
    </xf>
    <xf numFmtId="166" fontId="3" fillId="2" borderId="56" xfId="1" applyNumberFormat="1" applyFont="1" applyFill="1" applyBorder="1" applyAlignment="1">
      <alignment wrapText="1"/>
    </xf>
    <xf numFmtId="164" fontId="3" fillId="2" borderId="58" xfId="1" applyFont="1" applyFill="1" applyBorder="1" applyAlignment="1" applyProtection="1">
      <alignment wrapText="1"/>
    </xf>
    <xf numFmtId="166" fontId="3" fillId="2" borderId="59" xfId="1" applyNumberFormat="1" applyFont="1" applyFill="1" applyBorder="1" applyAlignment="1">
      <alignment wrapText="1"/>
    </xf>
    <xf numFmtId="166" fontId="3" fillId="2" borderId="61" xfId="1" applyNumberFormat="1" applyFont="1" applyFill="1" applyBorder="1" applyAlignment="1">
      <alignment wrapText="1"/>
    </xf>
    <xf numFmtId="166" fontId="3" fillId="2" borderId="59" xfId="0" applyNumberFormat="1" applyFont="1" applyFill="1" applyBorder="1" applyAlignment="1">
      <alignment wrapText="1"/>
    </xf>
    <xf numFmtId="166" fontId="3" fillId="2" borderId="60" xfId="1" applyNumberFormat="1" applyFont="1" applyFill="1" applyBorder="1" applyAlignment="1">
      <alignment wrapText="1"/>
    </xf>
    <xf numFmtId="0" fontId="0" fillId="0" borderId="0" xfId="0" applyFont="1" applyBorder="1" applyAlignment="1">
      <alignment horizontal="left" wrapText="1"/>
    </xf>
    <xf numFmtId="0" fontId="3" fillId="6" borderId="3"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2" fillId="0" borderId="0" xfId="0" applyFont="1" applyAlignment="1">
      <alignment vertical="center"/>
    </xf>
    <xf numFmtId="0" fontId="2" fillId="3" borderId="3" xfId="0" applyFont="1" applyFill="1" applyBorder="1" applyAlignment="1" applyProtection="1">
      <alignment vertical="center" wrapText="1"/>
      <protection locked="0"/>
    </xf>
    <xf numFmtId="0" fontId="12" fillId="0" borderId="3" xfId="1" applyNumberFormat="1" applyFont="1" applyFill="1" applyBorder="1" applyAlignment="1" applyProtection="1">
      <alignment horizontal="center" vertical="center" wrapText="1"/>
    </xf>
    <xf numFmtId="0" fontId="3" fillId="2" borderId="26" xfId="0" applyFont="1" applyFill="1" applyBorder="1" applyAlignment="1">
      <alignment horizontal="center" wrapText="1"/>
    </xf>
    <xf numFmtId="0" fontId="2" fillId="3" borderId="3"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horizontal="center" vertical="center" wrapText="1"/>
    </xf>
    <xf numFmtId="164" fontId="2" fillId="2" borderId="3" xfId="1" applyNumberFormat="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9" fontId="2" fillId="3" borderId="3" xfId="2"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vertical="center" wrapText="1"/>
      <protection locked="0"/>
    </xf>
    <xf numFmtId="164" fontId="2" fillId="3"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4" fontId="2" fillId="2" borderId="3" xfId="1" applyFont="1" applyFill="1" applyBorder="1" applyAlignment="1" applyProtection="1">
      <alignment vertical="center" wrapText="1"/>
    </xf>
    <xf numFmtId="164" fontId="2" fillId="0" borderId="3" xfId="1" applyFont="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9" fontId="2" fillId="0" borderId="3" xfId="2" applyFont="1" applyBorder="1" applyAlignment="1" applyProtection="1">
      <alignment vertical="center" wrapText="1"/>
      <protection locked="0"/>
    </xf>
    <xf numFmtId="9" fontId="2" fillId="3" borderId="0" xfId="2"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2" borderId="9" xfId="0" applyNumberFormat="1" applyFont="1" applyFill="1" applyBorder="1" applyAlignment="1" applyProtection="1">
      <alignment vertical="center" wrapText="1"/>
    </xf>
    <xf numFmtId="0" fontId="2" fillId="3"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164" fontId="2" fillId="2" borderId="2" xfId="0" applyNumberFormat="1" applyFont="1" applyFill="1" applyBorder="1" applyAlignment="1" applyProtection="1">
      <alignment vertical="center" wrapText="1"/>
    </xf>
    <xf numFmtId="164" fontId="2" fillId="2" borderId="3" xfId="0" applyNumberFormat="1" applyFont="1" applyFill="1" applyBorder="1" applyAlignment="1" applyProtection="1">
      <alignment vertical="center" wrapText="1"/>
    </xf>
    <xf numFmtId="164" fontId="2" fillId="0" borderId="0" xfId="1" applyFont="1" applyFill="1" applyBorder="1" applyAlignment="1" applyProtection="1">
      <alignment vertical="center" wrapText="1"/>
      <protection locked="0"/>
    </xf>
    <xf numFmtId="0" fontId="2" fillId="0" borderId="0" xfId="0" applyFont="1" applyFill="1" applyBorder="1" applyAlignment="1">
      <alignment vertical="center" wrapText="1"/>
    </xf>
    <xf numFmtId="166" fontId="2" fillId="0" borderId="0" xfId="0" applyNumberFormat="1" applyFont="1" applyFill="1" applyBorder="1" applyAlignment="1">
      <alignment vertical="center" wrapText="1"/>
    </xf>
    <xf numFmtId="166" fontId="2" fillId="3" borderId="0" xfId="0" applyNumberFormat="1" applyFont="1" applyFill="1" applyBorder="1" applyAlignment="1">
      <alignment vertical="center" wrapText="1"/>
    </xf>
    <xf numFmtId="0" fontId="2" fillId="0" borderId="0" xfId="0" applyFont="1" applyBorder="1" applyAlignment="1">
      <alignment wrapText="1"/>
    </xf>
    <xf numFmtId="0" fontId="2" fillId="3" borderId="0" xfId="0" applyFont="1" applyFill="1" applyBorder="1" applyAlignment="1">
      <alignment wrapText="1"/>
    </xf>
    <xf numFmtId="0" fontId="2" fillId="7" borderId="16" xfId="0" applyFont="1" applyFill="1" applyBorder="1" applyAlignment="1">
      <alignment wrapText="1"/>
    </xf>
    <xf numFmtId="0" fontId="2" fillId="0" borderId="11" xfId="0" applyFont="1" applyBorder="1" applyAlignment="1">
      <alignment wrapText="1"/>
    </xf>
    <xf numFmtId="164" fontId="2" fillId="0" borderId="37" xfId="0" applyNumberFormat="1" applyFont="1" applyBorder="1" applyAlignment="1" applyProtection="1">
      <alignment wrapText="1"/>
      <protection locked="0"/>
    </xf>
    <xf numFmtId="0" fontId="2" fillId="0" borderId="0" xfId="0" applyFont="1" applyFill="1" applyBorder="1" applyAlignment="1">
      <alignment wrapText="1"/>
    </xf>
    <xf numFmtId="164" fontId="2" fillId="2" borderId="10" xfId="0" applyNumberFormat="1" applyFont="1" applyFill="1" applyBorder="1" applyAlignment="1">
      <alignment wrapText="1"/>
    </xf>
    <xf numFmtId="164" fontId="2" fillId="2" borderId="37" xfId="0" applyNumberFormat="1" applyFont="1" applyFill="1" applyBorder="1" applyAlignment="1">
      <alignment wrapText="1"/>
    </xf>
    <xf numFmtId="164" fontId="2" fillId="0" borderId="0" xfId="0" applyNumberFormat="1" applyFont="1" applyFill="1" applyBorder="1" applyAlignment="1">
      <alignment wrapText="1"/>
    </xf>
    <xf numFmtId="164" fontId="2" fillId="2" borderId="8" xfId="0" applyNumberFormat="1" applyFont="1" applyFill="1" applyBorder="1" applyAlignment="1">
      <alignment wrapText="1"/>
    </xf>
    <xf numFmtId="164" fontId="2" fillId="2" borderId="3" xfId="0" applyNumberFormat="1" applyFont="1" applyFill="1" applyBorder="1" applyAlignment="1">
      <alignment wrapText="1"/>
    </xf>
    <xf numFmtId="0" fontId="2" fillId="2" borderId="7" xfId="0" applyFont="1" applyFill="1" applyBorder="1" applyAlignment="1" applyProtection="1">
      <alignment vertical="center" wrapText="1"/>
    </xf>
    <xf numFmtId="164" fontId="2" fillId="2" borderId="8" xfId="1" applyNumberFormat="1" applyFont="1" applyFill="1" applyBorder="1" applyAlignment="1">
      <alignment wrapText="1"/>
    </xf>
    <xf numFmtId="164" fontId="2" fillId="2" borderId="3" xfId="1" applyNumberFormat="1" applyFont="1" applyFill="1" applyBorder="1" applyAlignment="1">
      <alignment wrapText="1"/>
    </xf>
    <xf numFmtId="164" fontId="2" fillId="2" borderId="9" xfId="1" applyNumberFormat="1" applyFont="1" applyFill="1" applyBorder="1" applyAlignment="1">
      <alignment wrapText="1"/>
    </xf>
    <xf numFmtId="164" fontId="2" fillId="3" borderId="0" xfId="0" applyNumberFormat="1" applyFont="1" applyFill="1" applyBorder="1" applyAlignment="1">
      <alignment vertical="center" wrapText="1"/>
    </xf>
    <xf numFmtId="164" fontId="2" fillId="3" borderId="0" xfId="0" applyNumberFormat="1" applyFont="1" applyFill="1" applyBorder="1" applyAlignment="1">
      <alignment wrapText="1"/>
    </xf>
    <xf numFmtId="0" fontId="2" fillId="3" borderId="0" xfId="0" applyFont="1" applyFill="1" applyBorder="1" applyAlignment="1">
      <alignment horizontal="center" vertical="center" wrapText="1"/>
    </xf>
    <xf numFmtId="0" fontId="2" fillId="0" borderId="0" xfId="0" applyFont="1"/>
    <xf numFmtId="166" fontId="2" fillId="2" borderId="48" xfId="0" applyNumberFormat="1" applyFont="1" applyFill="1" applyBorder="1" applyAlignment="1">
      <alignment wrapText="1"/>
    </xf>
    <xf numFmtId="166" fontId="2" fillId="2" borderId="15" xfId="0" applyNumberFormat="1" applyFont="1" applyFill="1" applyBorder="1" applyAlignment="1">
      <alignment wrapText="1"/>
    </xf>
    <xf numFmtId="166" fontId="2" fillId="2" borderId="47" xfId="0" applyNumberFormat="1" applyFont="1" applyFill="1" applyBorder="1" applyAlignment="1">
      <alignment wrapText="1"/>
    </xf>
    <xf numFmtId="166" fontId="2" fillId="2" borderId="14" xfId="0" applyNumberFormat="1" applyFont="1" applyFill="1" applyBorder="1" applyAlignment="1">
      <alignment wrapText="1"/>
    </xf>
    <xf numFmtId="164" fontId="2" fillId="2" borderId="57" xfId="1" applyFont="1" applyFill="1" applyBorder="1" applyAlignment="1" applyProtection="1">
      <alignment wrapText="1"/>
    </xf>
    <xf numFmtId="166" fontId="2" fillId="2" borderId="56" xfId="1" applyNumberFormat="1" applyFont="1" applyFill="1" applyBorder="1" applyAlignment="1">
      <alignment wrapText="1"/>
    </xf>
    <xf numFmtId="166" fontId="2" fillId="2" borderId="57" xfId="1" applyNumberFormat="1" applyFont="1" applyFill="1" applyBorder="1" applyAlignment="1">
      <alignment wrapText="1"/>
    </xf>
    <xf numFmtId="166" fontId="2" fillId="2" borderId="12" xfId="1" applyNumberFormat="1" applyFont="1" applyFill="1" applyBorder="1" applyAlignment="1">
      <alignment wrapText="1"/>
    </xf>
    <xf numFmtId="0" fontId="1" fillId="3" borderId="3"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4" fontId="1" fillId="0" borderId="2" xfId="1" applyFont="1" applyFill="1" applyBorder="1" applyAlignment="1" applyProtection="1">
      <alignment vertical="center" wrapText="1"/>
      <protection locked="0"/>
    </xf>
    <xf numFmtId="9" fontId="7" fillId="0" borderId="0" xfId="2" applyFont="1"/>
    <xf numFmtId="0" fontId="30" fillId="0" borderId="3" xfId="0" applyFont="1" applyFill="1" applyBorder="1" applyAlignment="1" applyProtection="1">
      <alignment vertical="center" wrapText="1"/>
      <protection locked="0"/>
    </xf>
    <xf numFmtId="164" fontId="30" fillId="0" borderId="3" xfId="1" applyFont="1" applyFill="1" applyBorder="1" applyAlignment="1" applyProtection="1">
      <alignment vertical="center" wrapText="1"/>
      <protection locked="0"/>
    </xf>
    <xf numFmtId="164" fontId="2" fillId="0" borderId="3" xfId="1"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9" fontId="2" fillId="0" borderId="3" xfId="2"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left"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164" fontId="30" fillId="0" borderId="3" xfId="1" applyNumberFormat="1" applyFont="1" applyFill="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xf>
    <xf numFmtId="0" fontId="0" fillId="0" borderId="0" xfId="0" applyFont="1" applyFill="1" applyBorder="1" applyAlignment="1">
      <alignment horizontal="left" wrapText="1"/>
    </xf>
    <xf numFmtId="0" fontId="3" fillId="0" borderId="3" xfId="0" applyFont="1" applyFill="1" applyBorder="1" applyAlignment="1" applyProtection="1">
      <alignment vertical="center" wrapText="1"/>
    </xf>
    <xf numFmtId="164" fontId="3" fillId="0" borderId="3" xfId="1" applyNumberFormat="1" applyFont="1" applyFill="1" applyBorder="1" applyAlignment="1" applyProtection="1">
      <alignment horizontal="center" vertical="center" wrapText="1"/>
    </xf>
    <xf numFmtId="164" fontId="3" fillId="0" borderId="3" xfId="1"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xf>
    <xf numFmtId="164" fontId="3" fillId="0" borderId="5"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164" fontId="2" fillId="0" borderId="0" xfId="1" applyFont="1" applyFill="1" applyBorder="1" applyAlignment="1" applyProtection="1">
      <alignment horizontal="center" vertical="center" wrapText="1"/>
      <protection locked="0"/>
    </xf>
    <xf numFmtId="0" fontId="0" fillId="0" borderId="3" xfId="0" applyFont="1" applyFill="1" applyBorder="1" applyAlignment="1">
      <alignment vertical="center" wrapText="1"/>
    </xf>
    <xf numFmtId="9" fontId="7" fillId="0" borderId="0" xfId="2" applyFont="1" applyAlignment="1">
      <alignment horizontal="center"/>
    </xf>
    <xf numFmtId="0" fontId="3" fillId="0" borderId="3" xfId="1" applyNumberFormat="1" applyFont="1" applyFill="1" applyBorder="1" applyAlignment="1" applyProtection="1">
      <alignment vertical="center" wrapText="1"/>
    </xf>
    <xf numFmtId="0" fontId="3" fillId="0" borderId="3" xfId="1" applyNumberFormat="1" applyFont="1" applyFill="1" applyBorder="1" applyAlignment="1" applyProtection="1">
      <alignment horizontal="center" vertical="center" wrapText="1"/>
    </xf>
    <xf numFmtId="0" fontId="31" fillId="0" borderId="3" xfId="1" applyNumberFormat="1" applyFont="1" applyFill="1" applyBorder="1" applyAlignment="1" applyProtection="1">
      <alignment vertical="center" wrapText="1"/>
    </xf>
    <xf numFmtId="0" fontId="0" fillId="0" borderId="3" xfId="0" applyFont="1" applyBorder="1" applyAlignment="1">
      <alignment wrapText="1"/>
    </xf>
    <xf numFmtId="49" fontId="3" fillId="10" borderId="3" xfId="0" applyNumberFormat="1" applyFont="1" applyFill="1" applyBorder="1" applyAlignment="1" applyProtection="1">
      <alignment vertical="center"/>
      <protection locked="0"/>
    </xf>
    <xf numFmtId="49" fontId="3" fillId="10" borderId="3" xfId="0" applyNumberFormat="1" applyFont="1" applyFill="1" applyBorder="1" applyAlignment="1" applyProtection="1">
      <alignment vertical="top" wrapText="1"/>
      <protection locked="0"/>
    </xf>
    <xf numFmtId="164" fontId="3" fillId="10" borderId="3" xfId="1" applyFont="1" applyFill="1" applyBorder="1" applyAlignment="1" applyProtection="1">
      <alignment vertical="top" wrapText="1"/>
      <protection locked="0"/>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2" xfId="0" applyFont="1" applyFill="1" applyBorder="1" applyAlignment="1">
      <alignment horizontal="center" wrapText="1"/>
    </xf>
    <xf numFmtId="0" fontId="3" fillId="2" borderId="52" xfId="0" applyFont="1" applyFill="1" applyBorder="1" applyAlignment="1">
      <alignment horizontal="center" vertical="center" wrapText="1"/>
    </xf>
    <xf numFmtId="0" fontId="3" fillId="2" borderId="36" xfId="0" applyFont="1" applyFill="1" applyBorder="1" applyAlignment="1">
      <alignment horizontal="center" vertical="center" wrapText="1"/>
    </xf>
    <xf numFmtId="3" fontId="28" fillId="2" borderId="6" xfId="0" applyNumberFormat="1" applyFont="1" applyFill="1" applyBorder="1" applyAlignment="1">
      <alignment horizontal="left" vertical="center" wrapText="1"/>
    </xf>
    <xf numFmtId="3" fontId="28" fillId="2" borderId="6" xfId="0" applyNumberFormat="1"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2" xfId="0" applyFont="1" applyBorder="1" applyAlignment="1">
      <alignment horizontal="center" wrapText="1"/>
    </xf>
    <xf numFmtId="0" fontId="23" fillId="0" borderId="26" xfId="0" applyFont="1" applyBorder="1" applyAlignment="1">
      <alignment horizontal="center"/>
    </xf>
    <xf numFmtId="0" fontId="23" fillId="0" borderId="27" xfId="0" applyFont="1" applyBorder="1" applyAlignment="1">
      <alignment horizontal="center"/>
    </xf>
    <xf numFmtId="0" fontId="23" fillId="0" borderId="22" xfId="0" applyFont="1" applyBorder="1" applyAlignment="1">
      <alignment horizontal="center"/>
    </xf>
    <xf numFmtId="0" fontId="24" fillId="2" borderId="6" xfId="0" applyFont="1" applyFill="1" applyBorder="1" applyAlignment="1">
      <alignment horizontal="left" vertical="center" wrapText="1"/>
    </xf>
    <xf numFmtId="0" fontId="3" fillId="2" borderId="5"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2" fillId="6" borderId="53" xfId="0" applyFont="1" applyFill="1" applyBorder="1" applyAlignment="1" applyProtection="1">
      <alignment horizontal="left" vertical="center" wrapText="1"/>
    </xf>
    <xf numFmtId="0" fontId="2" fillId="6" borderId="37" xfId="0" applyFont="1" applyFill="1" applyBorder="1" applyAlignment="1" applyProtection="1">
      <alignment horizontal="left" vertical="center" wrapText="1"/>
    </xf>
    <xf numFmtId="0" fontId="2" fillId="6" borderId="5" xfId="0" applyFont="1" applyFill="1" applyBorder="1" applyAlignment="1" applyProtection="1">
      <alignment horizontal="left" vertical="top" wrapText="1"/>
    </xf>
    <xf numFmtId="0" fontId="2" fillId="6" borderId="53" xfId="0" applyFont="1" applyFill="1" applyBorder="1" applyAlignment="1" applyProtection="1">
      <alignment horizontal="left" vertical="top" wrapText="1"/>
    </xf>
    <xf numFmtId="0" fontId="2" fillId="6" borderId="37" xfId="0" applyFont="1" applyFill="1" applyBorder="1" applyAlignment="1" applyProtection="1">
      <alignment horizontal="left" vertical="top" wrapText="1"/>
    </xf>
    <xf numFmtId="0" fontId="2" fillId="6" borderId="3"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53"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5" fillId="7" borderId="20" xfId="0" applyFont="1" applyFill="1" applyBorder="1" applyAlignment="1">
      <alignment horizontal="left" wrapText="1"/>
    </xf>
    <xf numFmtId="0" fontId="5" fillId="7" borderId="25" xfId="0" applyFont="1" applyFill="1" applyBorder="1" applyAlignment="1">
      <alignment horizontal="left" wrapText="1"/>
    </xf>
    <xf numFmtId="164" fontId="5" fillId="7" borderId="25" xfId="1" applyFont="1" applyFill="1" applyBorder="1" applyAlignment="1">
      <alignment horizontal="left" wrapText="1"/>
    </xf>
    <xf numFmtId="0" fontId="5" fillId="7" borderId="21" xfId="0" applyFont="1" applyFill="1" applyBorder="1" applyAlignment="1">
      <alignment horizontal="left" wrapText="1"/>
    </xf>
    <xf numFmtId="0" fontId="20" fillId="0" borderId="0" xfId="0" applyFont="1" applyBorder="1" applyAlignment="1">
      <alignment horizontal="left" vertical="top" wrapText="1"/>
    </xf>
    <xf numFmtId="0" fontId="15" fillId="7" borderId="26" xfId="0" applyFont="1" applyFill="1" applyBorder="1" applyAlignment="1">
      <alignment horizontal="left" wrapText="1"/>
    </xf>
    <xf numFmtId="0" fontId="15" fillId="7" borderId="27" xfId="0" applyFont="1" applyFill="1" applyBorder="1" applyAlignment="1">
      <alignment horizontal="left" wrapText="1"/>
    </xf>
    <xf numFmtId="0" fontId="15" fillId="7" borderId="22" xfId="0" applyFont="1" applyFill="1" applyBorder="1" applyAlignment="1">
      <alignment horizontal="left" wrapText="1"/>
    </xf>
    <xf numFmtId="0" fontId="3" fillId="0" borderId="3" xfId="0" applyFont="1" applyFill="1" applyBorder="1" applyAlignment="1" applyProtection="1">
      <alignment horizontal="left" vertical="center" wrapText="1"/>
      <protection locked="0"/>
    </xf>
    <xf numFmtId="164" fontId="3" fillId="0" borderId="3" xfId="1" applyFont="1" applyFill="1" applyBorder="1" applyAlignment="1" applyProtection="1">
      <alignment horizontal="left" vertical="center" wrapText="1"/>
      <protection locked="0"/>
    </xf>
    <xf numFmtId="49" fontId="3" fillId="9" borderId="3" xfId="0" applyNumberFormat="1" applyFont="1" applyFill="1" applyBorder="1" applyAlignment="1" applyProtection="1">
      <alignment horizontal="left" vertical="center" wrapText="1"/>
      <protection locked="0"/>
    </xf>
    <xf numFmtId="164" fontId="3" fillId="9" borderId="3" xfId="1"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164" fontId="3" fillId="2" borderId="30" xfId="1" applyFont="1" applyFill="1" applyBorder="1" applyAlignment="1" applyProtection="1">
      <alignment horizontal="center" vertical="center" wrapText="1"/>
    </xf>
    <xf numFmtId="164" fontId="3" fillId="2" borderId="36" xfId="1" applyFont="1" applyFill="1" applyBorder="1" applyAlignment="1" applyProtection="1">
      <alignment horizontal="center" vertical="center" wrapText="1"/>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3" fillId="4" borderId="39"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3" fillId="10" borderId="3" xfId="0" applyNumberFormat="1" applyFont="1" applyFill="1" applyBorder="1" applyAlignment="1" applyProtection="1">
      <alignment horizontal="left" vertical="center" wrapText="1"/>
      <protection locked="0"/>
    </xf>
    <xf numFmtId="164" fontId="3" fillId="10" borderId="3" xfId="1" applyFont="1" applyFill="1" applyBorder="1" applyAlignment="1" applyProtection="1">
      <alignment horizontal="left" vertical="center" wrapText="1"/>
      <protection locked="0"/>
    </xf>
    <xf numFmtId="0" fontId="3" fillId="9"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13" fillId="7" borderId="18" xfId="0" applyFont="1" applyFill="1" applyBorder="1" applyAlignment="1">
      <alignment horizontal="left" wrapText="1"/>
    </xf>
    <xf numFmtId="0" fontId="13" fillId="7" borderId="16" xfId="0" applyFont="1" applyFill="1" applyBorder="1" applyAlignment="1">
      <alignment horizontal="left" wrapText="1"/>
    </xf>
    <xf numFmtId="0" fontId="13" fillId="7" borderId="38" xfId="0" applyFont="1" applyFill="1" applyBorder="1" applyAlignment="1">
      <alignment horizontal="left" wrapText="1"/>
    </xf>
    <xf numFmtId="0" fontId="5" fillId="7" borderId="1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12" xfId="0" applyFont="1" applyFill="1" applyBorder="1" applyAlignment="1">
      <alignment horizontal="left" vertical="top" wrapText="1"/>
    </xf>
    <xf numFmtId="0" fontId="5" fillId="7" borderId="20" xfId="0" applyFont="1" applyFill="1" applyBorder="1" applyAlignment="1">
      <alignment horizontal="left" vertical="top" wrapText="1"/>
    </xf>
    <xf numFmtId="0" fontId="5" fillId="7" borderId="25" xfId="0" applyFont="1" applyFill="1" applyBorder="1" applyAlignment="1">
      <alignment horizontal="left" vertical="top" wrapText="1"/>
    </xf>
    <xf numFmtId="0" fontId="5" fillId="7" borderId="21" xfId="0" applyFont="1" applyFill="1" applyBorder="1" applyAlignment="1">
      <alignment horizontal="left" vertical="top"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wrapText="1"/>
    </xf>
    <xf numFmtId="0" fontId="3" fillId="2" borderId="19"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4" xfId="0" applyNumberFormat="1" applyFont="1" applyFill="1" applyBorder="1" applyAlignment="1">
      <alignment horizontal="center"/>
    </xf>
    <xf numFmtId="164" fontId="4" fillId="2" borderId="42" xfId="0" applyNumberFormat="1" applyFont="1" applyFill="1" applyBorder="1" applyAlignment="1">
      <alignment horizontal="center"/>
    </xf>
    <xf numFmtId="164" fontId="4" fillId="2" borderId="43" xfId="0" applyNumberFormat="1" applyFont="1" applyFill="1" applyBorder="1" applyAlignment="1">
      <alignment horizontal="center"/>
    </xf>
    <xf numFmtId="0" fontId="4" fillId="2" borderId="39" xfId="0" applyFont="1" applyFill="1" applyBorder="1" applyAlignment="1">
      <alignment horizontal="left"/>
    </xf>
    <xf numFmtId="0" fontId="4" fillId="2" borderId="40" xfId="0" applyFont="1" applyFill="1" applyBorder="1" applyAlignment="1">
      <alignment horizontal="left"/>
    </xf>
    <xf numFmtId="0" fontId="4" fillId="2" borderId="41" xfId="0" applyFont="1" applyFill="1" applyBorder="1" applyAlignment="1">
      <alignment horizontal="left"/>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4" fillId="7" borderId="18"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3" fillId="2" borderId="56" xfId="0" applyFont="1" applyFill="1" applyBorder="1" applyAlignment="1">
      <alignment horizontal="center" vertical="center" wrapText="1"/>
    </xf>
  </cellXfs>
  <cellStyles count="11">
    <cellStyle name="Milliers" xfId="10" builtinId="3"/>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topLeftCell="A46" zoomScaleNormal="100" workbookViewId="0">
      <selection activeCell="I56" sqref="I56"/>
    </sheetView>
  </sheetViews>
  <sheetFormatPr baseColWidth="10" defaultColWidth="11.44140625" defaultRowHeight="14.4" x14ac:dyDescent="0.3"/>
  <cols>
    <col min="1" max="1" width="2.6640625" style="154" customWidth="1"/>
    <col min="2" max="2" width="13.33203125" customWidth="1"/>
    <col min="3" max="3" width="77.6640625" customWidth="1"/>
    <col min="4" max="4" width="16.6640625" customWidth="1"/>
    <col min="5" max="6" width="16.6640625" hidden="1" customWidth="1"/>
    <col min="7" max="8" width="16.6640625" customWidth="1"/>
  </cols>
  <sheetData>
    <row r="1" spans="2:8" ht="21.6" thickBot="1" x14ac:dyDescent="0.45">
      <c r="B1" s="372" t="s">
        <v>0</v>
      </c>
      <c r="C1" s="373"/>
      <c r="D1" s="373"/>
      <c r="E1" s="373"/>
      <c r="F1" s="373"/>
      <c r="G1" s="373"/>
      <c r="H1" s="374"/>
    </row>
    <row r="2" spans="2:8" ht="18.600000000000001" thickBot="1" x14ac:dyDescent="0.4">
      <c r="B2" s="375" t="s">
        <v>1</v>
      </c>
      <c r="C2" s="376"/>
      <c r="D2" s="376"/>
      <c r="E2" s="376"/>
      <c r="F2" s="376"/>
      <c r="G2" s="376"/>
      <c r="H2" s="377"/>
    </row>
    <row r="3" spans="2:8" ht="15" thickBot="1" x14ac:dyDescent="0.35">
      <c r="B3" s="154"/>
      <c r="C3" s="156"/>
      <c r="D3" s="155"/>
      <c r="E3" s="155"/>
      <c r="F3" s="155"/>
      <c r="G3" s="155"/>
      <c r="H3" s="155"/>
    </row>
    <row r="4" spans="2:8" ht="42" thickBot="1" x14ac:dyDescent="0.35">
      <c r="B4" s="225" t="s">
        <v>2</v>
      </c>
      <c r="C4" s="225" t="s">
        <v>3</v>
      </c>
      <c r="D4" s="226" t="s">
        <v>4</v>
      </c>
      <c r="E4" s="226"/>
      <c r="F4" s="226"/>
      <c r="G4" s="226" t="s">
        <v>5</v>
      </c>
      <c r="H4" s="227" t="s">
        <v>6</v>
      </c>
    </row>
    <row r="5" spans="2:8" ht="45.75" customHeight="1" thickBot="1" x14ac:dyDescent="0.35">
      <c r="B5" s="378" t="s">
        <v>7</v>
      </c>
      <c r="C5" s="378"/>
      <c r="D5" s="242">
        <f>SUM(D6:D9)</f>
        <v>485183.63</v>
      </c>
      <c r="E5" s="242">
        <f>SUM(E6:E9)</f>
        <v>186915.89</v>
      </c>
      <c r="F5" s="242">
        <f>SUM(F6:F9)</f>
        <v>0</v>
      </c>
      <c r="G5" s="242">
        <f>SUM(G6:G9)</f>
        <v>672099.52</v>
      </c>
      <c r="H5" s="233">
        <f>G5/$G$30</f>
        <v>0.33604975973116019</v>
      </c>
    </row>
    <row r="6" spans="2:8" ht="30" customHeight="1" thickBot="1" x14ac:dyDescent="0.35">
      <c r="B6" s="228" t="s">
        <v>8</v>
      </c>
      <c r="C6" s="180" t="str">
        <f>'1) Tableau budgétaire 1'!C15:J15</f>
        <v>Une stratégie de réconciliation nationale assortie d’un plan d’actions est élaborée</v>
      </c>
      <c r="D6" s="179">
        <f>'1) Tableau budgétaire 1'!D35</f>
        <v>210000</v>
      </c>
      <c r="E6" s="179">
        <f>'1) Tableau budgétaire 1'!E35</f>
        <v>111915.89</v>
      </c>
      <c r="F6" s="179">
        <f>'1) Tableau budgétaire 1'!F35</f>
        <v>0</v>
      </c>
      <c r="G6" s="179">
        <f>SUM(D6:F6)</f>
        <v>321915.89</v>
      </c>
      <c r="H6" s="158"/>
    </row>
    <row r="7" spans="2:8" ht="15" thickBot="1" x14ac:dyDescent="0.35">
      <c r="B7" s="228" t="s">
        <v>9</v>
      </c>
      <c r="C7" s="180" t="str">
        <f>'1) Tableau budgétaire 1'!C36:J36</f>
        <v>Un pacte du Vivre ensemble est élaboré avec l’implication de l’ensemble des acteurs.</v>
      </c>
      <c r="D7" s="159">
        <f>'1) Tableau budgétaire 1'!D62</f>
        <v>15000</v>
      </c>
      <c r="E7" s="159">
        <f>'1) Tableau budgétaire 1'!E62</f>
        <v>75000</v>
      </c>
      <c r="F7" s="159">
        <f>'1) Tableau budgétaire 1'!F62</f>
        <v>0</v>
      </c>
      <c r="G7" s="179">
        <f>SUM(D7:F7)</f>
        <v>90000</v>
      </c>
      <c r="H7" s="160"/>
    </row>
    <row r="8" spans="2:8" ht="31.35" customHeight="1" thickBot="1" x14ac:dyDescent="0.35">
      <c r="B8" s="228" t="s">
        <v>10</v>
      </c>
      <c r="C8" s="180" t="str">
        <f>'1) Tableau budgétaire 1'!C63:J63</f>
        <v>la stratégie de réconciliation nationale et le Pacte du Vivre ensemble sont validés au cours d’un forum national réunissant toutes les sensibilités socio-politiques</v>
      </c>
      <c r="D8" s="159">
        <f>'1) Tableau budgétaire 1'!D89</f>
        <v>260183.63</v>
      </c>
      <c r="E8" s="159">
        <f>'1) Tableau budgétaire 1'!E89</f>
        <v>0</v>
      </c>
      <c r="F8" s="159">
        <f>'1) Tableau budgétaire 1'!F89</f>
        <v>0</v>
      </c>
      <c r="G8" s="179">
        <f>SUM(D8:F8)</f>
        <v>260183.63</v>
      </c>
      <c r="H8" s="160"/>
    </row>
    <row r="9" spans="2:8" s="154" customFormat="1" ht="15" thickBot="1" x14ac:dyDescent="0.35">
      <c r="B9" s="228" t="s">
        <v>11</v>
      </c>
      <c r="C9" s="180"/>
      <c r="D9" s="159">
        <f>'1) Tableau budgétaire 1'!D101</f>
        <v>0</v>
      </c>
      <c r="E9" s="159">
        <f>'1) Tableau budgétaire 1'!E101</f>
        <v>0</v>
      </c>
      <c r="F9" s="159">
        <f>'1) Tableau budgétaire 1'!F101</f>
        <v>0</v>
      </c>
      <c r="G9" s="179">
        <f>SUM(D9:F9)</f>
        <v>0</v>
      </c>
      <c r="H9" s="160"/>
    </row>
    <row r="10" spans="2:8" ht="32.1" customHeight="1" thickBot="1" x14ac:dyDescent="0.35">
      <c r="B10" s="378" t="s">
        <v>12</v>
      </c>
      <c r="C10" s="378"/>
      <c r="D10" s="242">
        <f>SUM(D11:D13)</f>
        <v>540800</v>
      </c>
      <c r="E10" s="242">
        <f>SUM(E11:E13)</f>
        <v>0</v>
      </c>
      <c r="F10" s="242">
        <f>SUM(F11:F13)</f>
        <v>0</v>
      </c>
      <c r="G10" s="242">
        <f>SUM(G11:G13)</f>
        <v>540800</v>
      </c>
      <c r="H10" s="233">
        <f>G10/$G$30</f>
        <v>0.27039999978368001</v>
      </c>
    </row>
    <row r="11" spans="2:8" ht="41.4" customHeight="1" thickBot="1" x14ac:dyDescent="0.35">
      <c r="B11" s="229" t="s">
        <v>13</v>
      </c>
      <c r="C11" s="180" t="str">
        <f>'1) Tableau budgétaire 1'!C104:J104</f>
        <v>Une stratégie de communication est élaborée pour diffuser et motiver la participation et l’engagement des populations à la mise en œuvre de la stratégie de réconciliation nationale et du pacte du Vivre ensemble</v>
      </c>
      <c r="D11" s="159">
        <f>'1) Tableau budgétaire 1'!D200</f>
        <v>55800</v>
      </c>
      <c r="E11" s="159">
        <f>'1) Tableau budgétaire 1'!E200</f>
        <v>0</v>
      </c>
      <c r="F11" s="159">
        <f>'1) Tableau budgétaire 1'!F200</f>
        <v>0</v>
      </c>
      <c r="G11" s="179">
        <f>SUM(D11:F11)</f>
        <v>55800</v>
      </c>
      <c r="H11" s="158"/>
    </row>
    <row r="12" spans="2:8" ht="28.2" thickBot="1" x14ac:dyDescent="0.35">
      <c r="B12" s="230" t="s">
        <v>14</v>
      </c>
      <c r="C12" s="181" t="str">
        <f>'1) Tableau budgétaire 1'!C201:J201</f>
        <v>Appui à la mise en œuvre du plan de communication des stratégies de réconciliation nationale de cohésion sociale</v>
      </c>
      <c r="D12" s="159">
        <f>'1) Tableau budgétaire 1'!D247</f>
        <v>310000</v>
      </c>
      <c r="E12" s="159">
        <f>'1) Tableau budgétaire 1'!E247</f>
        <v>0</v>
      </c>
      <c r="F12" s="159">
        <f>'1) Tableau budgétaire 1'!F247</f>
        <v>0</v>
      </c>
      <c r="G12" s="179">
        <f>SUM(D12:F12)</f>
        <v>310000</v>
      </c>
      <c r="H12" s="160"/>
    </row>
    <row r="13" spans="2:8" ht="21" customHeight="1" thickBot="1" x14ac:dyDescent="0.35">
      <c r="B13" s="180"/>
      <c r="C13" s="181"/>
      <c r="D13" s="159">
        <f>'1) Tableau budgétaire 1'!D259</f>
        <v>175000</v>
      </c>
      <c r="E13" s="159">
        <f>'1) Tableau budgétaire 1'!E259</f>
        <v>0</v>
      </c>
      <c r="F13" s="159">
        <f>'1) Tableau budgétaire 1'!F259</f>
        <v>0</v>
      </c>
      <c r="G13" s="179">
        <f>SUM(D13:F13)</f>
        <v>175000</v>
      </c>
      <c r="H13" s="160"/>
    </row>
    <row r="14" spans="2:8" s="154" customFormat="1" ht="39.75" hidden="1" customHeight="1" thickBot="1" x14ac:dyDescent="0.35">
      <c r="B14" s="378" t="s">
        <v>15</v>
      </c>
      <c r="C14" s="378"/>
      <c r="D14" s="242">
        <f>SUM(D15:D17)</f>
        <v>0</v>
      </c>
      <c r="E14" s="242">
        <f>SUM(E15:E17)</f>
        <v>0</v>
      </c>
      <c r="F14" s="242">
        <f>SUM(F15:F17)</f>
        <v>0</v>
      </c>
      <c r="G14" s="242">
        <f>SUM(G15:G17)</f>
        <v>0</v>
      </c>
      <c r="H14" s="233">
        <f>G14/$G$30</f>
        <v>0</v>
      </c>
    </row>
    <row r="15" spans="2:8" s="154" customFormat="1" ht="15" hidden="1" thickBot="1" x14ac:dyDescent="0.35">
      <c r="B15" s="230" t="s">
        <v>16</v>
      </c>
      <c r="C15" s="181">
        <f>'1) Tableau budgétaire 1'!C262:J262</f>
        <v>0</v>
      </c>
      <c r="D15" s="159">
        <f>'1) Tableau budgétaire 1'!D288</f>
        <v>0</v>
      </c>
      <c r="E15" s="159">
        <f>'1) Tableau budgétaire 1'!E288</f>
        <v>0</v>
      </c>
      <c r="F15" s="159">
        <f>'1) Tableau budgétaire 1'!F288</f>
        <v>0</v>
      </c>
      <c r="G15" s="179">
        <f>SUM(D15:F15)</f>
        <v>0</v>
      </c>
      <c r="H15" s="160"/>
    </row>
    <row r="16" spans="2:8" s="154" customFormat="1" ht="15" hidden="1" thickBot="1" x14ac:dyDescent="0.35">
      <c r="B16" s="229" t="s">
        <v>17</v>
      </c>
      <c r="C16" s="181">
        <f>'1) Tableau budgétaire 1'!C289:J289</f>
        <v>0</v>
      </c>
      <c r="D16" s="159">
        <f>'1) Tableau budgétaire 1'!D315</f>
        <v>0</v>
      </c>
      <c r="E16" s="159">
        <f>'1) Tableau budgétaire 1'!E315</f>
        <v>0</v>
      </c>
      <c r="F16" s="159">
        <f>'1) Tableau budgétaire 1'!F315</f>
        <v>0</v>
      </c>
      <c r="G16" s="179">
        <f>SUM(D16:F16)</f>
        <v>0</v>
      </c>
      <c r="H16" s="160"/>
    </row>
    <row r="17" spans="2:11" s="154" customFormat="1" ht="15" hidden="1" thickBot="1" x14ac:dyDescent="0.35">
      <c r="B17" s="229" t="s">
        <v>18</v>
      </c>
      <c r="C17" s="181"/>
      <c r="D17" s="159">
        <f>'1) Tableau budgétaire 1'!D327</f>
        <v>0</v>
      </c>
      <c r="E17" s="159">
        <f>'1) Tableau budgétaire 1'!E327</f>
        <v>0</v>
      </c>
      <c r="F17" s="159">
        <f>'1) Tableau budgétaire 1'!F327</f>
        <v>0</v>
      </c>
      <c r="G17" s="179">
        <f>SUM(D17:F17)</f>
        <v>0</v>
      </c>
      <c r="H17" s="160"/>
    </row>
    <row r="18" spans="2:11" ht="44.1" hidden="1" customHeight="1" thickBot="1" x14ac:dyDescent="0.35">
      <c r="B18" s="378" t="s">
        <v>19</v>
      </c>
      <c r="C18" s="378"/>
      <c r="D18" s="242">
        <f>SUM(D19:D21)</f>
        <v>0</v>
      </c>
      <c r="E18" s="242">
        <f>SUM(E19:E21)</f>
        <v>0</v>
      </c>
      <c r="F18" s="242">
        <f>SUM(F19:F21)</f>
        <v>0</v>
      </c>
      <c r="G18" s="242">
        <f>SUM(G19:G21)</f>
        <v>0</v>
      </c>
      <c r="H18" s="233">
        <f>G18/$G$30</f>
        <v>0</v>
      </c>
      <c r="I18" s="154"/>
      <c r="J18" s="154"/>
      <c r="K18" s="154"/>
    </row>
    <row r="19" spans="2:11" ht="34.35" hidden="1" customHeight="1" thickBot="1" x14ac:dyDescent="0.35">
      <c r="B19" s="230" t="s">
        <v>20</v>
      </c>
      <c r="C19" s="161">
        <f>'1) Tableau budgétaire 1'!C330:J330</f>
        <v>0</v>
      </c>
      <c r="D19" s="159">
        <f>'1) Tableau budgétaire 1'!D356</f>
        <v>0</v>
      </c>
      <c r="E19" s="159">
        <f>'1) Tableau budgétaire 1'!E356</f>
        <v>0</v>
      </c>
      <c r="F19" s="159">
        <f>'1) Tableau budgétaire 1'!F356</f>
        <v>0</v>
      </c>
      <c r="G19" s="179">
        <f>SUM(D19:F19)</f>
        <v>0</v>
      </c>
      <c r="H19" s="158"/>
      <c r="I19" s="154"/>
      <c r="J19" s="154"/>
      <c r="K19" s="154"/>
    </row>
    <row r="20" spans="2:11" ht="15" hidden="1" thickBot="1" x14ac:dyDescent="0.35">
      <c r="B20" s="229" t="s">
        <v>21</v>
      </c>
      <c r="C20" s="162">
        <f>'1) Tableau budgétaire 1'!C357:J357</f>
        <v>0</v>
      </c>
      <c r="D20" s="159">
        <f>'1) Tableau budgétaire 1'!D383</f>
        <v>0</v>
      </c>
      <c r="E20" s="159">
        <f>'1) Tableau budgétaire 1'!E383</f>
        <v>0</v>
      </c>
      <c r="F20" s="159">
        <f>'1) Tableau budgétaire 1'!F383</f>
        <v>0</v>
      </c>
      <c r="G20" s="179">
        <f>SUM(D20:F20)</f>
        <v>0</v>
      </c>
      <c r="H20" s="160"/>
      <c r="I20" s="154"/>
      <c r="J20" s="154"/>
      <c r="K20" s="154"/>
    </row>
    <row r="21" spans="2:11" s="154" customFormat="1" ht="15" hidden="1" thickBot="1" x14ac:dyDescent="0.35">
      <c r="B21" s="229" t="s">
        <v>22</v>
      </c>
      <c r="C21" s="162">
        <f>'1) Tableau budgétaire 1'!C384:J384</f>
        <v>0</v>
      </c>
      <c r="D21" s="159">
        <f>'1) Tableau budgétaire 1'!D411</f>
        <v>0</v>
      </c>
      <c r="E21" s="159">
        <f>'1) Tableau budgétaire 1'!E411</f>
        <v>0</v>
      </c>
      <c r="F21" s="159">
        <f>'1) Tableau budgétaire 1'!F411</f>
        <v>0</v>
      </c>
      <c r="G21" s="179">
        <f>SUM(D21:F21)</f>
        <v>0</v>
      </c>
      <c r="H21" s="160"/>
    </row>
    <row r="22" spans="2:11" ht="15" thickBot="1" x14ac:dyDescent="0.35">
      <c r="B22" s="369" t="s">
        <v>23</v>
      </c>
      <c r="C22" s="369"/>
      <c r="D22" s="232">
        <f>D18+D10+D5+D14</f>
        <v>1025983.63</v>
      </c>
      <c r="E22" s="232">
        <f>E18+E10+E5+E14</f>
        <v>186915.89</v>
      </c>
      <c r="F22" s="232">
        <f>F18+F10+F5+F14</f>
        <v>0</v>
      </c>
      <c r="G22" s="232">
        <f>G18+G10+G5+G14</f>
        <v>1212899.52</v>
      </c>
      <c r="H22" s="233"/>
      <c r="I22" s="154"/>
      <c r="J22" s="154"/>
      <c r="K22" s="154"/>
    </row>
    <row r="23" spans="2:11" ht="29.1" customHeight="1" thickBot="1" x14ac:dyDescent="0.35">
      <c r="B23" s="368" t="s">
        <v>24</v>
      </c>
      <c r="C23" s="368"/>
      <c r="D23" s="242">
        <f>SUM(D24:D27)</f>
        <v>656259.36</v>
      </c>
      <c r="E23" s="242">
        <f>SUM(E24:E27)</f>
        <v>0</v>
      </c>
      <c r="F23" s="242">
        <f>SUM(F24:F27)</f>
        <v>0</v>
      </c>
      <c r="G23" s="242">
        <f>SUM(G24:G27)</f>
        <v>656259.36</v>
      </c>
      <c r="H23" s="233">
        <f>G23/$G$30</f>
        <v>0.32812967973749624</v>
      </c>
      <c r="I23" s="154"/>
      <c r="J23" s="154"/>
      <c r="K23" s="154"/>
    </row>
    <row r="24" spans="2:11" ht="15" thickBot="1" x14ac:dyDescent="0.35">
      <c r="B24" s="231">
        <v>5.0999999999999996</v>
      </c>
      <c r="C24" s="181" t="s">
        <v>25</v>
      </c>
      <c r="D24" s="159">
        <f>SUM('1) Tableau budgétaire 1'!D426:D432)</f>
        <v>380997</v>
      </c>
      <c r="E24" s="159">
        <f>SUM('1) Tableau budgétaire 1'!E426:E432)</f>
        <v>0</v>
      </c>
      <c r="F24" s="159">
        <f>'1) Tableau budgétaire 1'!F426</f>
        <v>0</v>
      </c>
      <c r="G24" s="179">
        <f t="shared" ref="G24:G30" si="0">SUM(D24:F24)</f>
        <v>380997</v>
      </c>
      <c r="H24" s="158"/>
      <c r="I24" s="154"/>
      <c r="J24" s="154"/>
      <c r="K24" s="154"/>
    </row>
    <row r="25" spans="2:11" ht="15" thickBot="1" x14ac:dyDescent="0.35">
      <c r="B25" s="231">
        <v>5.2</v>
      </c>
      <c r="C25" s="180" t="s">
        <v>26</v>
      </c>
      <c r="D25" s="163">
        <f>SUM('1) Tableau budgétaire 1'!D438:D441)</f>
        <v>140000</v>
      </c>
      <c r="E25" s="163">
        <f>SUM('1) Tableau budgétaire 1'!E438:E441)</f>
        <v>0</v>
      </c>
      <c r="F25" s="163">
        <f>'1) Tableau budgétaire 1'!F438</f>
        <v>0</v>
      </c>
      <c r="G25" s="179">
        <f t="shared" si="0"/>
        <v>140000</v>
      </c>
      <c r="H25" s="160"/>
      <c r="I25" s="154"/>
      <c r="J25" s="154"/>
      <c r="K25" s="154"/>
    </row>
    <row r="26" spans="2:11" ht="15" thickBot="1" x14ac:dyDescent="0.35">
      <c r="B26" s="231">
        <v>5.3</v>
      </c>
      <c r="C26" s="180" t="s">
        <v>27</v>
      </c>
      <c r="D26" s="182">
        <f>SUM('1) Tableau budgétaire 1'!D442:D445)</f>
        <v>85262.36</v>
      </c>
      <c r="E26" s="182">
        <f>SUM('1) Tableau budgétaire 1'!E442:E445)</f>
        <v>0</v>
      </c>
      <c r="F26" s="182">
        <f>'1) Tableau budgétaire 1'!F442</f>
        <v>0</v>
      </c>
      <c r="G26" s="179">
        <f t="shared" si="0"/>
        <v>85262.36</v>
      </c>
      <c r="H26" s="160"/>
      <c r="I26" s="154"/>
      <c r="J26" s="154"/>
      <c r="K26" s="154"/>
    </row>
    <row r="27" spans="2:11" s="154" customFormat="1" ht="15" thickBot="1" x14ac:dyDescent="0.35">
      <c r="B27" s="231">
        <v>5.4</v>
      </c>
      <c r="C27" s="180" t="s">
        <v>28</v>
      </c>
      <c r="D27" s="182">
        <f>'1) Tableau budgétaire 1'!D446</f>
        <v>50000</v>
      </c>
      <c r="E27" s="182">
        <f>'1) Tableau budgétaire 1'!E446</f>
        <v>0</v>
      </c>
      <c r="F27" s="182">
        <f>'1) Tableau budgétaire 1'!F446</f>
        <v>0</v>
      </c>
      <c r="G27" s="179">
        <f t="shared" si="0"/>
        <v>50000</v>
      </c>
      <c r="H27" s="160"/>
    </row>
    <row r="28" spans="2:11" ht="15" thickBot="1" x14ac:dyDescent="0.35">
      <c r="B28" s="369" t="s">
        <v>29</v>
      </c>
      <c r="C28" s="369"/>
      <c r="D28" s="235">
        <f>+D23+D22</f>
        <v>1682242.99</v>
      </c>
      <c r="E28" s="235">
        <f>+E23+E22</f>
        <v>186915.89</v>
      </c>
      <c r="F28" s="235">
        <f>+F23+F22</f>
        <v>0</v>
      </c>
      <c r="G28" s="234">
        <f t="shared" si="0"/>
        <v>1869158.88</v>
      </c>
      <c r="H28" s="236"/>
      <c r="I28" s="154"/>
      <c r="J28" s="154"/>
      <c r="K28" s="154"/>
    </row>
    <row r="29" spans="2:11" ht="15" thickBot="1" x14ac:dyDescent="0.35">
      <c r="B29" s="370" t="s">
        <v>30</v>
      </c>
      <c r="C29" s="370"/>
      <c r="D29" s="182">
        <f>D28*7%</f>
        <v>117757.00930000001</v>
      </c>
      <c r="E29" s="182">
        <f>E28*7%</f>
        <v>13084.112300000003</v>
      </c>
      <c r="F29" s="182">
        <f>F28*7%</f>
        <v>0</v>
      </c>
      <c r="G29" s="182">
        <f t="shared" si="0"/>
        <v>130841.12160000001</v>
      </c>
      <c r="H29" s="157">
        <f>G29/$G$30</f>
        <v>6.5420560747663559E-2</v>
      </c>
      <c r="I29" s="154"/>
      <c r="J29" s="223"/>
      <c r="K29" s="223"/>
    </row>
    <row r="30" spans="2:11" ht="15" thickBot="1" x14ac:dyDescent="0.35">
      <c r="B30" s="371" t="s">
        <v>31</v>
      </c>
      <c r="C30" s="371"/>
      <c r="D30" s="237">
        <f>D29+D28</f>
        <v>1799999.9993</v>
      </c>
      <c r="E30" s="237">
        <f>E29+E28</f>
        <v>200000.00230000002</v>
      </c>
      <c r="F30" s="237">
        <f>F29+F28</f>
        <v>0</v>
      </c>
      <c r="G30" s="237">
        <f t="shared" si="0"/>
        <v>2000000.0016000001</v>
      </c>
      <c r="H30" s="233">
        <f>G30/G30</f>
        <v>1</v>
      </c>
      <c r="I30" s="154"/>
      <c r="J30" s="154"/>
      <c r="K30" s="154"/>
    </row>
    <row r="31" spans="2:11" ht="15" thickBot="1" x14ac:dyDescent="0.35">
      <c r="B31" s="164"/>
      <c r="C31" s="165"/>
      <c r="D31" s="166"/>
      <c r="E31" s="166"/>
      <c r="F31" s="166"/>
      <c r="G31" s="166"/>
      <c r="H31" s="167"/>
      <c r="I31" s="154"/>
      <c r="J31" s="154"/>
      <c r="K31" s="154"/>
    </row>
    <row r="32" spans="2:11" ht="15" thickBot="1" x14ac:dyDescent="0.35">
      <c r="B32" s="168"/>
      <c r="C32" s="238" t="s">
        <v>32</v>
      </c>
      <c r="D32" s="239" t="s">
        <v>4</v>
      </c>
      <c r="E32" s="239" t="s">
        <v>33</v>
      </c>
      <c r="F32" s="239"/>
      <c r="G32" s="239" t="s">
        <v>34</v>
      </c>
      <c r="H32" s="154"/>
      <c r="I32" s="154"/>
      <c r="J32" s="154"/>
      <c r="K32" s="154"/>
    </row>
    <row r="33" spans="2:9" ht="15" thickBot="1" x14ac:dyDescent="0.35">
      <c r="B33" s="154"/>
      <c r="C33" s="240" t="s">
        <v>35</v>
      </c>
      <c r="D33" s="241">
        <f>D30*70%</f>
        <v>1259999.99951</v>
      </c>
      <c r="E33" s="241">
        <f>E30*35%</f>
        <v>70000.000805000003</v>
      </c>
      <c r="F33" s="241">
        <f>F30*35%</f>
        <v>0</v>
      </c>
      <c r="G33" s="241">
        <f>SUM(D33:F33)</f>
        <v>1330000.0003150001</v>
      </c>
      <c r="H33" s="155"/>
      <c r="I33" s="154"/>
    </row>
    <row r="34" spans="2:9" ht="15" thickBot="1" x14ac:dyDescent="0.35">
      <c r="B34" s="154"/>
      <c r="C34" s="240" t="s">
        <v>36</v>
      </c>
      <c r="D34" s="241">
        <f>D30*30%</f>
        <v>539999.99979000003</v>
      </c>
      <c r="E34" s="241">
        <f>E30*35%</f>
        <v>70000.000805000003</v>
      </c>
      <c r="F34" s="241">
        <f>F30*35%</f>
        <v>0</v>
      </c>
      <c r="G34" s="241">
        <f>SUM(D34:F34)</f>
        <v>610000.00059499999</v>
      </c>
      <c r="H34" s="155"/>
      <c r="I34" s="154"/>
    </row>
    <row r="35" spans="2:9" ht="15" thickBot="1" x14ac:dyDescent="0.35">
      <c r="B35" s="154"/>
      <c r="C35" s="240"/>
      <c r="D35" s="241"/>
      <c r="E35" s="241"/>
      <c r="F35" s="241"/>
      <c r="G35" s="241"/>
      <c r="H35" s="155"/>
      <c r="I35" s="154"/>
    </row>
    <row r="36" spans="2:9" x14ac:dyDescent="0.3">
      <c r="B36" s="154"/>
      <c r="C36" s="156"/>
      <c r="D36" s="155"/>
      <c r="E36" s="155"/>
      <c r="F36" s="155"/>
      <c r="G36" s="155"/>
      <c r="H36" s="155"/>
      <c r="I36" s="154"/>
    </row>
    <row r="37" spans="2:9" x14ac:dyDescent="0.3">
      <c r="B37" s="154"/>
      <c r="C37" s="156"/>
      <c r="D37" s="155"/>
      <c r="E37" s="155"/>
      <c r="F37" s="155"/>
      <c r="G37" s="155"/>
      <c r="H37" s="155"/>
      <c r="I37" s="154"/>
    </row>
    <row r="38" spans="2:9" ht="15" thickBot="1" x14ac:dyDescent="0.35">
      <c r="B38" s="154"/>
      <c r="C38" s="156"/>
      <c r="D38" s="155"/>
      <c r="E38" s="155"/>
      <c r="F38" s="155"/>
      <c r="G38" s="155"/>
      <c r="H38" s="155"/>
      <c r="I38" s="154"/>
    </row>
    <row r="39" spans="2:9" ht="16.2" thickBot="1" x14ac:dyDescent="0.35">
      <c r="B39" s="154"/>
      <c r="C39" s="363" t="s">
        <v>37</v>
      </c>
      <c r="D39" s="364"/>
      <c r="E39" s="364"/>
      <c r="F39" s="364"/>
      <c r="G39" s="365"/>
      <c r="H39" s="155"/>
      <c r="I39" s="154"/>
    </row>
    <row r="40" spans="2:9" ht="31.2" x14ac:dyDescent="0.3">
      <c r="B40" s="154"/>
      <c r="C40" s="188"/>
      <c r="D40" s="191" t="s">
        <v>38</v>
      </c>
      <c r="E40" s="192" t="s">
        <v>39</v>
      </c>
      <c r="F40" s="192" t="s">
        <v>40</v>
      </c>
      <c r="G40" s="366" t="s">
        <v>41</v>
      </c>
      <c r="H40" s="155"/>
      <c r="I40" s="154"/>
    </row>
    <row r="41" spans="2:9" ht="15.6" x14ac:dyDescent="0.3">
      <c r="B41" s="154"/>
      <c r="C41" s="189"/>
      <c r="D41" s="193" t="s">
        <v>4</v>
      </c>
      <c r="E41" s="172" t="s">
        <v>33</v>
      </c>
      <c r="F41" s="172"/>
      <c r="G41" s="367"/>
      <c r="H41" s="155"/>
      <c r="I41" s="154"/>
    </row>
    <row r="42" spans="2:9" ht="22.35" customHeight="1" x14ac:dyDescent="0.3">
      <c r="B42" s="154"/>
      <c r="C42" s="176" t="s">
        <v>42</v>
      </c>
      <c r="D42" s="247">
        <f>'2) Tableau budgétaire 2'!D189</f>
        <v>208076</v>
      </c>
      <c r="E42" s="248">
        <f>'2) Tableau budgétaire 2'!E189</f>
        <v>150000</v>
      </c>
      <c r="F42" s="248">
        <f>'2) Tableau budgétaire 2'!F189</f>
        <v>0</v>
      </c>
      <c r="G42" s="249">
        <f>'2) Tableau budgétaire 2'!G189</f>
        <v>358076</v>
      </c>
      <c r="H42" s="243"/>
      <c r="I42" s="224"/>
    </row>
    <row r="43" spans="2:9" ht="22.35" customHeight="1" x14ac:dyDescent="0.3">
      <c r="B43" s="154"/>
      <c r="C43" s="177" t="s">
        <v>43</v>
      </c>
      <c r="D43" s="247">
        <f>'2) Tableau budgétaire 2'!D190</f>
        <v>570183.63</v>
      </c>
      <c r="E43" s="248">
        <f>'2) Tableau budgétaire 2'!E190</f>
        <v>0</v>
      </c>
      <c r="F43" s="248">
        <f>'2) Tableau budgétaire 2'!F190</f>
        <v>0</v>
      </c>
      <c r="G43" s="249">
        <f>'2) Tableau budgétaire 2'!G190</f>
        <v>570183.63</v>
      </c>
      <c r="H43" s="155"/>
      <c r="I43" s="222"/>
    </row>
    <row r="44" spans="2:9" ht="22.35" customHeight="1" x14ac:dyDescent="0.3">
      <c r="B44" s="154"/>
      <c r="C44" s="177" t="s">
        <v>44</v>
      </c>
      <c r="D44" s="247">
        <f>'2) Tableau budgétaire 2'!D191</f>
        <v>85000</v>
      </c>
      <c r="E44" s="248">
        <f>'2) Tableau budgétaire 2'!E191</f>
        <v>0</v>
      </c>
      <c r="F44" s="248">
        <f>'2) Tableau budgétaire 2'!F191</f>
        <v>0</v>
      </c>
      <c r="G44" s="249">
        <f>'2) Tableau budgétaire 2'!G191</f>
        <v>85000</v>
      </c>
      <c r="H44" s="155"/>
      <c r="I44" s="222"/>
    </row>
    <row r="45" spans="2:9" ht="22.35" customHeight="1" x14ac:dyDescent="0.3">
      <c r="B45" s="154"/>
      <c r="C45" s="178" t="s">
        <v>45</v>
      </c>
      <c r="D45" s="247">
        <f>'2) Tableau budgétaire 2'!D192</f>
        <v>548983.36</v>
      </c>
      <c r="E45" s="248">
        <f>'2) Tableau budgétaire 2'!E192</f>
        <v>0</v>
      </c>
      <c r="F45" s="248">
        <f>'2) Tableau budgétaire 2'!F192</f>
        <v>0</v>
      </c>
      <c r="G45" s="249">
        <f>'2) Tableau budgétaire 2'!G192</f>
        <v>548983.36</v>
      </c>
      <c r="H45" s="155"/>
      <c r="I45" s="222"/>
    </row>
    <row r="46" spans="2:9" ht="22.35" customHeight="1" x14ac:dyDescent="0.3">
      <c r="B46" s="154"/>
      <c r="C46" s="177" t="s">
        <v>46</v>
      </c>
      <c r="D46" s="247">
        <f>'2) Tableau budgétaire 2'!D193</f>
        <v>65000</v>
      </c>
      <c r="E46" s="248">
        <f>'2) Tableau budgétaire 2'!E193</f>
        <v>36915.89</v>
      </c>
      <c r="F46" s="248">
        <f>'2) Tableau budgétaire 2'!F193</f>
        <v>0</v>
      </c>
      <c r="G46" s="249">
        <f>'2) Tableau budgétaire 2'!G193</f>
        <v>101915.89</v>
      </c>
      <c r="H46" s="155"/>
      <c r="I46" s="222"/>
    </row>
    <row r="47" spans="2:9" ht="22.35" customHeight="1" x14ac:dyDescent="0.3">
      <c r="B47" s="154"/>
      <c r="C47" s="177" t="s">
        <v>47</v>
      </c>
      <c r="D47" s="247">
        <f>'2) Tableau budgétaire 2'!D194</f>
        <v>150000</v>
      </c>
      <c r="E47" s="248">
        <f>'2) Tableau budgétaire 2'!E194</f>
        <v>0</v>
      </c>
      <c r="F47" s="248">
        <f>'2) Tableau budgétaire 2'!F194</f>
        <v>0</v>
      </c>
      <c r="G47" s="249">
        <f>'2) Tableau budgétaire 2'!G194</f>
        <v>150000</v>
      </c>
      <c r="H47" s="155"/>
      <c r="I47" s="222"/>
    </row>
    <row r="48" spans="2:9" ht="22.35" customHeight="1" x14ac:dyDescent="0.3">
      <c r="B48" s="154"/>
      <c r="C48" s="177" t="s">
        <v>48</v>
      </c>
      <c r="D48" s="247">
        <f>'2) Tableau budgétaire 2'!D195</f>
        <v>55000</v>
      </c>
      <c r="E48" s="248">
        <f>'2) Tableau budgétaire 2'!E195</f>
        <v>0</v>
      </c>
      <c r="F48" s="248">
        <f>'2) Tableau budgétaire 2'!F195</f>
        <v>0</v>
      </c>
      <c r="G48" s="249">
        <f>'2) Tableau budgétaire 2'!G195</f>
        <v>55000</v>
      </c>
      <c r="H48" s="155"/>
      <c r="I48" s="222"/>
    </row>
    <row r="49" spans="2:9" ht="22.35" customHeight="1" x14ac:dyDescent="0.3">
      <c r="B49" s="154"/>
      <c r="C49" s="190" t="s">
        <v>49</v>
      </c>
      <c r="D49" s="247">
        <f>'2) Tableau budgétaire 2'!D196</f>
        <v>1682242.99</v>
      </c>
      <c r="E49" s="248">
        <f>'2) Tableau budgétaire 2'!E196</f>
        <v>186915.89</v>
      </c>
      <c r="F49" s="248">
        <f>'2) Tableau budgétaire 2'!F196</f>
        <v>0</v>
      </c>
      <c r="G49" s="249">
        <f>'2) Tableau budgétaire 2'!G196</f>
        <v>1869158.88</v>
      </c>
      <c r="H49" s="155"/>
      <c r="I49" s="222"/>
    </row>
    <row r="50" spans="2:9" ht="22.35" customHeight="1" x14ac:dyDescent="0.3">
      <c r="B50" s="154"/>
      <c r="C50" s="190" t="s">
        <v>50</v>
      </c>
      <c r="D50" s="247">
        <f>'2) Tableau budgétaire 2'!D197</f>
        <v>117757.00930000001</v>
      </c>
      <c r="E50" s="248">
        <f>'2) Tableau budgétaire 2'!E197</f>
        <v>13084.112300000003</v>
      </c>
      <c r="F50" s="248">
        <f>'2) Tableau budgétaire 2'!F197</f>
        <v>0</v>
      </c>
      <c r="G50" s="249">
        <f>'2) Tableau budgétaire 2'!G197</f>
        <v>130841.1216</v>
      </c>
      <c r="H50" s="155"/>
      <c r="I50" s="222"/>
    </row>
    <row r="51" spans="2:9" ht="16.2" thickBot="1" x14ac:dyDescent="0.35">
      <c r="B51" s="154"/>
      <c r="C51" s="244" t="s">
        <v>51</v>
      </c>
      <c r="D51" s="250">
        <f>'2) Tableau budgétaire 2'!D198</f>
        <v>1799999.9993</v>
      </c>
      <c r="E51" s="251">
        <f>'2) Tableau budgétaire 2'!E198</f>
        <v>200000.00230000002</v>
      </c>
      <c r="F51" s="251">
        <f>'2) Tableau budgétaire 2'!F198</f>
        <v>0</v>
      </c>
      <c r="G51" s="252">
        <f>'2) Tableau budgétaire 2'!G198</f>
        <v>2000000.0015999998</v>
      </c>
      <c r="H51" s="155"/>
      <c r="I51" s="222"/>
    </row>
    <row r="53" spans="2:9" x14ac:dyDescent="0.3">
      <c r="B53" s="154"/>
      <c r="C53" s="203"/>
      <c r="D53" s="203"/>
      <c r="E53" s="203"/>
      <c r="F53" s="154"/>
      <c r="G53" s="203"/>
      <c r="H53" s="154"/>
      <c r="I53" s="154"/>
    </row>
    <row r="54" spans="2:9" x14ac:dyDescent="0.3">
      <c r="B54" s="154"/>
      <c r="C54" s="154"/>
      <c r="D54" s="203"/>
      <c r="E54" s="154"/>
      <c r="F54" s="154"/>
      <c r="G54" s="154"/>
      <c r="H54" s="154"/>
      <c r="I54" s="154"/>
    </row>
    <row r="55" spans="2:9" x14ac:dyDescent="0.3">
      <c r="B55" s="154"/>
      <c r="C55" s="154"/>
      <c r="D55" s="203"/>
      <c r="E55" s="154"/>
      <c r="F55" s="154"/>
      <c r="G55" s="154"/>
      <c r="H55" s="154"/>
      <c r="I55" s="154"/>
    </row>
  </sheetData>
  <mergeCells count="13">
    <mergeCell ref="B22:C22"/>
    <mergeCell ref="B1:H1"/>
    <mergeCell ref="B2:H2"/>
    <mergeCell ref="B5:C5"/>
    <mergeCell ref="B10:C10"/>
    <mergeCell ref="B18:C18"/>
    <mergeCell ref="B14:C14"/>
    <mergeCell ref="C39:G39"/>
    <mergeCell ref="G40:G41"/>
    <mergeCell ref="B23:C23"/>
    <mergeCell ref="B28:C28"/>
    <mergeCell ref="B29:C29"/>
    <mergeCell ref="B30:C30"/>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M490"/>
  <sheetViews>
    <sheetView showGridLines="0" showZeros="0" tabSelected="1" topLeftCell="A12" zoomScale="70" zoomScaleNormal="70" workbookViewId="0">
      <pane xSplit="2" ySplit="2" topLeftCell="C14" activePane="bottomRight" state="frozen"/>
      <selection activeCell="A12" sqref="A12"/>
      <selection pane="topRight" activeCell="C12" sqref="C12"/>
      <selection pane="bottomLeft" activeCell="A14" sqref="A14"/>
      <selection pane="bottomRight" activeCell="M17" sqref="M17"/>
    </sheetView>
  </sheetViews>
  <sheetFormatPr baseColWidth="10" defaultColWidth="9.109375" defaultRowHeight="14.4" x14ac:dyDescent="0.3"/>
  <cols>
    <col min="1" max="1" width="9.109375" style="28"/>
    <col min="2" max="2" width="33" style="28" customWidth="1"/>
    <col min="3" max="3" width="38.6640625" style="28" customWidth="1"/>
    <col min="4" max="5" width="23" style="28" customWidth="1"/>
    <col min="6" max="6" width="19.88671875" style="28" hidden="1" customWidth="1"/>
    <col min="7" max="7" width="16.44140625" style="28" bestFit="1" customWidth="1"/>
    <col min="8" max="8" width="22.44140625" style="28" customWidth="1"/>
    <col min="9" max="9" width="22.44140625" style="138" customWidth="1"/>
    <col min="10" max="10" width="31.44140625" style="28" customWidth="1"/>
    <col min="11" max="11" width="18.88671875" style="151" hidden="1" customWidth="1"/>
    <col min="12" max="12" width="11.88671875" style="28" bestFit="1" customWidth="1"/>
    <col min="13" max="13" width="17.6640625" style="28" customWidth="1"/>
    <col min="14" max="14" width="26.44140625" style="28" customWidth="1"/>
    <col min="15" max="15" width="22.44140625" style="28" customWidth="1"/>
    <col min="16" max="16" width="29.6640625" style="28" customWidth="1"/>
    <col min="17" max="17" width="23.44140625" style="28" customWidth="1"/>
    <col min="18" max="18" width="18.44140625" style="28" customWidth="1"/>
    <col min="19" max="19" width="17.44140625" style="28" customWidth="1"/>
    <col min="20" max="20" width="25.109375" style="28" customWidth="1"/>
    <col min="21" max="16384" width="9.109375" style="28"/>
  </cols>
  <sheetData>
    <row r="1" spans="2:13" x14ac:dyDescent="0.3">
      <c r="K1" s="28"/>
    </row>
    <row r="2" spans="2:13" ht="47.25" customHeight="1" x14ac:dyDescent="0.85">
      <c r="B2" s="396" t="s">
        <v>52</v>
      </c>
      <c r="C2" s="396"/>
      <c r="D2" s="396"/>
      <c r="E2" s="396"/>
      <c r="F2" s="26"/>
      <c r="G2" s="26"/>
      <c r="H2" s="27"/>
      <c r="I2" s="140"/>
      <c r="J2" s="27"/>
      <c r="K2" s="28"/>
    </row>
    <row r="3" spans="2:13" ht="15.6" x14ac:dyDescent="0.3">
      <c r="B3" s="117"/>
      <c r="K3" s="28"/>
    </row>
    <row r="4" spans="2:13" ht="16.2" thickBot="1" x14ac:dyDescent="0.35">
      <c r="B4" s="31"/>
      <c r="K4" s="28"/>
    </row>
    <row r="5" spans="2:13" ht="36.6" x14ac:dyDescent="0.7">
      <c r="B5" s="94" t="s">
        <v>53</v>
      </c>
      <c r="C5" s="118"/>
      <c r="D5" s="118"/>
      <c r="E5" s="118"/>
      <c r="F5" s="118"/>
      <c r="G5" s="118"/>
      <c r="H5" s="118"/>
      <c r="I5" s="141"/>
      <c r="J5" s="118"/>
      <c r="K5" s="118"/>
      <c r="L5" s="118"/>
      <c r="M5" s="119"/>
    </row>
    <row r="6" spans="2:13" ht="189" customHeight="1" thickBot="1" x14ac:dyDescent="0.45">
      <c r="B6" s="392" t="s">
        <v>54</v>
      </c>
      <c r="C6" s="393"/>
      <c r="D6" s="393"/>
      <c r="E6" s="393"/>
      <c r="F6" s="393"/>
      <c r="G6" s="393"/>
      <c r="H6" s="393"/>
      <c r="I6" s="394"/>
      <c r="J6" s="393"/>
      <c r="K6" s="393"/>
      <c r="L6" s="393"/>
      <c r="M6" s="395"/>
    </row>
    <row r="7" spans="2:13" ht="15.75" customHeight="1" x14ac:dyDescent="0.3">
      <c r="B7" s="32"/>
      <c r="K7" s="28"/>
    </row>
    <row r="8" spans="2:13" ht="15.75" customHeight="1" thickBot="1" x14ac:dyDescent="0.35">
      <c r="K8" s="28"/>
    </row>
    <row r="9" spans="2:13" ht="27" customHeight="1" thickBot="1" x14ac:dyDescent="0.55000000000000004">
      <c r="B9" s="397" t="s">
        <v>55</v>
      </c>
      <c r="C9" s="398"/>
      <c r="D9" s="398"/>
      <c r="E9" s="398"/>
      <c r="F9" s="398"/>
      <c r="G9" s="398"/>
      <c r="H9" s="399"/>
      <c r="I9" s="142"/>
      <c r="K9" s="28"/>
    </row>
    <row r="10" spans="2:13" ht="31.8" x14ac:dyDescent="0.3">
      <c r="B10" s="270" t="s">
        <v>56</v>
      </c>
      <c r="K10" s="28"/>
    </row>
    <row r="11" spans="2:13" ht="25.5" customHeight="1" x14ac:dyDescent="0.3">
      <c r="D11" s="33"/>
      <c r="E11" s="33"/>
      <c r="F11" s="33"/>
      <c r="G11" s="33"/>
      <c r="H11" s="30"/>
      <c r="I11" s="139"/>
      <c r="J11" s="29"/>
      <c r="K11" s="29"/>
    </row>
    <row r="12" spans="2:13" ht="135" customHeight="1" x14ac:dyDescent="0.3">
      <c r="B12" s="81" t="s">
        <v>57</v>
      </c>
      <c r="C12" s="81" t="s">
        <v>58</v>
      </c>
      <c r="D12" s="81" t="s">
        <v>637</v>
      </c>
      <c r="E12" s="81" t="s">
        <v>636</v>
      </c>
      <c r="F12" s="81" t="s">
        <v>59</v>
      </c>
      <c r="G12" s="81" t="s">
        <v>60</v>
      </c>
      <c r="H12" s="81" t="s">
        <v>61</v>
      </c>
      <c r="I12" s="81" t="s">
        <v>62</v>
      </c>
      <c r="J12" s="81" t="s">
        <v>63</v>
      </c>
      <c r="K12" s="195" t="s">
        <v>64</v>
      </c>
    </row>
    <row r="13" spans="2:13" ht="18.75" customHeight="1" x14ac:dyDescent="0.3">
      <c r="B13" s="276"/>
      <c r="C13" s="276"/>
      <c r="D13" s="58" t="s">
        <v>4</v>
      </c>
      <c r="E13" s="58" t="s">
        <v>635</v>
      </c>
      <c r="F13" s="58"/>
      <c r="G13" s="58"/>
      <c r="H13" s="276"/>
      <c r="I13" s="277"/>
      <c r="J13" s="276"/>
      <c r="K13" s="276"/>
    </row>
    <row r="14" spans="2:13" ht="31.8" customHeight="1" x14ac:dyDescent="0.3">
      <c r="B14" s="78" t="s">
        <v>65</v>
      </c>
      <c r="C14" s="360" t="s">
        <v>66</v>
      </c>
      <c r="D14" s="361"/>
      <c r="E14" s="361"/>
      <c r="F14" s="361"/>
      <c r="G14" s="361"/>
      <c r="H14" s="361"/>
      <c r="I14" s="362"/>
      <c r="J14" s="361"/>
      <c r="K14" s="359">
        <v>0</v>
      </c>
    </row>
    <row r="15" spans="2:13" ht="28.8" customHeight="1" x14ac:dyDescent="0.3">
      <c r="B15" s="78" t="s">
        <v>67</v>
      </c>
      <c r="C15" s="402" t="s">
        <v>68</v>
      </c>
      <c r="D15" s="402"/>
      <c r="E15" s="402"/>
      <c r="F15" s="402"/>
      <c r="G15" s="402"/>
      <c r="H15" s="402"/>
      <c r="I15" s="403"/>
      <c r="J15" s="402"/>
      <c r="K15" s="359"/>
    </row>
    <row r="16" spans="2:13" ht="30" customHeight="1" x14ac:dyDescent="0.3">
      <c r="B16" s="389" t="s">
        <v>69</v>
      </c>
      <c r="C16" s="341" t="s">
        <v>642</v>
      </c>
      <c r="D16" s="342">
        <f>80000*0</f>
        <v>0</v>
      </c>
      <c r="E16" s="343">
        <v>75000</v>
      </c>
      <c r="F16" s="335"/>
      <c r="G16" s="278">
        <f>D16+E16+F16</f>
        <v>75000</v>
      </c>
      <c r="H16" s="338">
        <v>0.5</v>
      </c>
      <c r="I16" s="209"/>
      <c r="J16" s="339"/>
      <c r="K16" s="214">
        <v>1</v>
      </c>
      <c r="M16" s="196"/>
    </row>
    <row r="17" spans="2:13" ht="30" customHeight="1" x14ac:dyDescent="0.3">
      <c r="B17" s="390"/>
      <c r="C17" s="341" t="s">
        <v>638</v>
      </c>
      <c r="D17" s="335"/>
      <c r="E17" s="343">
        <v>36915.89</v>
      </c>
      <c r="F17" s="335"/>
      <c r="G17" s="278">
        <f t="shared" ref="G17:G34" si="0">D17+E17+F17</f>
        <v>36915.89</v>
      </c>
      <c r="H17" s="338">
        <v>0.5</v>
      </c>
      <c r="I17" s="209"/>
      <c r="J17" s="339"/>
      <c r="K17" s="214">
        <v>5</v>
      </c>
      <c r="M17" s="204"/>
    </row>
    <row r="18" spans="2:13" ht="30" customHeight="1" x14ac:dyDescent="0.3">
      <c r="B18" s="390"/>
      <c r="C18" s="341" t="s">
        <v>640</v>
      </c>
      <c r="D18" s="343">
        <v>75000</v>
      </c>
      <c r="E18" s="335"/>
      <c r="F18" s="335"/>
      <c r="G18" s="278">
        <f t="shared" si="0"/>
        <v>75000</v>
      </c>
      <c r="H18" s="338">
        <v>0.5</v>
      </c>
      <c r="I18" s="209"/>
      <c r="J18" s="339"/>
      <c r="K18" s="214"/>
      <c r="M18" s="204"/>
    </row>
    <row r="19" spans="2:13" ht="30" customHeight="1" x14ac:dyDescent="0.3">
      <c r="B19" s="390"/>
      <c r="C19" s="337"/>
      <c r="D19" s="335"/>
      <c r="E19" s="335"/>
      <c r="F19" s="335"/>
      <c r="G19" s="278">
        <f t="shared" si="0"/>
        <v>0</v>
      </c>
      <c r="H19" s="338"/>
      <c r="I19" s="209"/>
      <c r="J19" s="339"/>
      <c r="K19" s="214"/>
      <c r="M19" s="204"/>
    </row>
    <row r="20" spans="2:13" ht="30" customHeight="1" x14ac:dyDescent="0.3">
      <c r="B20" s="390"/>
      <c r="C20" s="337"/>
      <c r="D20" s="335"/>
      <c r="E20" s="335"/>
      <c r="F20" s="335"/>
      <c r="G20" s="278">
        <f t="shared" si="0"/>
        <v>0</v>
      </c>
      <c r="H20" s="338"/>
      <c r="I20" s="209"/>
      <c r="J20" s="339"/>
      <c r="K20" s="214"/>
    </row>
    <row r="21" spans="2:13" ht="30" customHeight="1" x14ac:dyDescent="0.3">
      <c r="B21" s="391"/>
      <c r="C21" s="337"/>
      <c r="D21" s="335"/>
      <c r="E21" s="335"/>
      <c r="F21" s="335"/>
      <c r="G21" s="278"/>
      <c r="H21" s="338"/>
      <c r="I21" s="209"/>
      <c r="J21" s="339"/>
      <c r="K21" s="214"/>
    </row>
    <row r="22" spans="2:13" ht="30" customHeight="1" x14ac:dyDescent="0.3">
      <c r="B22" s="389" t="s">
        <v>71</v>
      </c>
      <c r="C22" s="337" t="s">
        <v>72</v>
      </c>
      <c r="D22" s="335">
        <v>15000</v>
      </c>
      <c r="E22" s="335"/>
      <c r="F22" s="335"/>
      <c r="G22" s="278">
        <f t="shared" si="0"/>
        <v>15000</v>
      </c>
      <c r="H22" s="338">
        <v>0.5</v>
      </c>
      <c r="I22" s="209"/>
      <c r="J22" s="339"/>
      <c r="K22" s="214">
        <v>2</v>
      </c>
    </row>
    <row r="23" spans="2:13" ht="30" customHeight="1" x14ac:dyDescent="0.3">
      <c r="B23" s="390"/>
      <c r="C23" s="337" t="s">
        <v>73</v>
      </c>
      <c r="D23" s="335">
        <v>5000</v>
      </c>
      <c r="E23" s="335"/>
      <c r="F23" s="335"/>
      <c r="G23" s="278">
        <f t="shared" si="0"/>
        <v>5000</v>
      </c>
      <c r="H23" s="338">
        <v>0.3</v>
      </c>
      <c r="I23" s="209"/>
      <c r="J23" s="339"/>
      <c r="K23" s="214">
        <v>5</v>
      </c>
      <c r="M23" s="204"/>
    </row>
    <row r="24" spans="2:13" ht="30" customHeight="1" x14ac:dyDescent="0.3">
      <c r="B24" s="390"/>
      <c r="C24" s="337"/>
      <c r="D24" s="335"/>
      <c r="E24" s="335"/>
      <c r="F24" s="335"/>
      <c r="G24" s="278">
        <f t="shared" si="0"/>
        <v>0</v>
      </c>
      <c r="H24" s="338"/>
      <c r="I24" s="209"/>
      <c r="J24" s="339"/>
      <c r="K24" s="214"/>
      <c r="M24" s="204"/>
    </row>
    <row r="25" spans="2:13" ht="30" customHeight="1" x14ac:dyDescent="0.3">
      <c r="B25" s="391"/>
      <c r="C25" s="337"/>
      <c r="D25" s="335"/>
      <c r="E25" s="335"/>
      <c r="F25" s="335"/>
      <c r="G25" s="278">
        <f t="shared" si="0"/>
        <v>0</v>
      </c>
      <c r="H25" s="338"/>
      <c r="I25" s="209"/>
      <c r="J25" s="339"/>
      <c r="K25" s="214"/>
    </row>
    <row r="26" spans="2:13" ht="30" customHeight="1" x14ac:dyDescent="0.3">
      <c r="B26" s="389" t="s">
        <v>74</v>
      </c>
      <c r="C26" s="337" t="s">
        <v>75</v>
      </c>
      <c r="D26" s="335">
        <v>100000</v>
      </c>
      <c r="E26" s="335"/>
      <c r="F26" s="335"/>
      <c r="G26" s="278">
        <f t="shared" si="0"/>
        <v>100000</v>
      </c>
      <c r="H26" s="338">
        <v>0.5</v>
      </c>
      <c r="I26" s="209"/>
      <c r="J26" s="339"/>
      <c r="K26" s="214">
        <v>2</v>
      </c>
    </row>
    <row r="27" spans="2:13" ht="30" customHeight="1" x14ac:dyDescent="0.3">
      <c r="B27" s="390"/>
      <c r="C27" s="337" t="s">
        <v>76</v>
      </c>
      <c r="D27" s="335">
        <v>10000</v>
      </c>
      <c r="E27" s="335"/>
      <c r="F27" s="335"/>
      <c r="G27" s="278">
        <f t="shared" si="0"/>
        <v>10000</v>
      </c>
      <c r="H27" s="338">
        <v>0.5</v>
      </c>
      <c r="I27" s="209"/>
      <c r="J27" s="339"/>
      <c r="K27" s="214">
        <v>2</v>
      </c>
      <c r="M27" s="204"/>
    </row>
    <row r="28" spans="2:13" ht="30" customHeight="1" x14ac:dyDescent="0.3">
      <c r="B28" s="390"/>
      <c r="C28" s="337" t="s">
        <v>77</v>
      </c>
      <c r="D28" s="335">
        <v>5000</v>
      </c>
      <c r="E28" s="335"/>
      <c r="F28" s="335"/>
      <c r="G28" s="278">
        <f t="shared" si="0"/>
        <v>5000</v>
      </c>
      <c r="H28" s="338">
        <v>0.3</v>
      </c>
      <c r="I28" s="209"/>
      <c r="J28" s="339"/>
      <c r="K28" s="214">
        <v>5</v>
      </c>
    </row>
    <row r="29" spans="2:13" ht="30" customHeight="1" x14ac:dyDescent="0.3">
      <c r="B29" s="391"/>
      <c r="C29" s="337"/>
      <c r="D29" s="335"/>
      <c r="E29" s="335"/>
      <c r="F29" s="335"/>
      <c r="G29" s="278">
        <f t="shared" si="0"/>
        <v>0</v>
      </c>
      <c r="H29" s="338"/>
      <c r="I29" s="209"/>
      <c r="J29" s="339"/>
      <c r="K29" s="214"/>
    </row>
    <row r="30" spans="2:13" ht="30" hidden="1" customHeight="1" x14ac:dyDescent="0.3">
      <c r="B30" s="389" t="s">
        <v>78</v>
      </c>
      <c r="C30" s="337"/>
      <c r="D30" s="335"/>
      <c r="E30" s="335"/>
      <c r="F30" s="335"/>
      <c r="G30" s="278">
        <f t="shared" si="0"/>
        <v>0</v>
      </c>
      <c r="H30" s="338"/>
      <c r="I30" s="209"/>
      <c r="J30" s="339"/>
      <c r="K30" s="279"/>
    </row>
    <row r="31" spans="2:13" ht="30" hidden="1" customHeight="1" x14ac:dyDescent="0.3">
      <c r="B31" s="390"/>
      <c r="C31" s="337"/>
      <c r="D31" s="335"/>
      <c r="E31" s="335"/>
      <c r="F31" s="335"/>
      <c r="G31" s="278">
        <f t="shared" si="0"/>
        <v>0</v>
      </c>
      <c r="H31" s="338"/>
      <c r="I31" s="209"/>
      <c r="J31" s="339"/>
      <c r="K31" s="279"/>
    </row>
    <row r="32" spans="2:13" ht="30" hidden="1" customHeight="1" x14ac:dyDescent="0.3">
      <c r="B32" s="390"/>
      <c r="C32" s="337"/>
      <c r="D32" s="335"/>
      <c r="E32" s="335"/>
      <c r="F32" s="335"/>
      <c r="G32" s="278">
        <f t="shared" si="0"/>
        <v>0</v>
      </c>
      <c r="H32" s="338"/>
      <c r="I32" s="209"/>
      <c r="J32" s="339"/>
      <c r="K32" s="279"/>
    </row>
    <row r="33" spans="1:13" ht="30" hidden="1" customHeight="1" x14ac:dyDescent="0.3">
      <c r="B33" s="390"/>
      <c r="C33" s="337"/>
      <c r="D33" s="335"/>
      <c r="E33" s="335"/>
      <c r="F33" s="335"/>
      <c r="G33" s="278">
        <f t="shared" si="0"/>
        <v>0</v>
      </c>
      <c r="H33" s="338"/>
      <c r="I33" s="209"/>
      <c r="J33" s="339"/>
      <c r="K33" s="279"/>
    </row>
    <row r="34" spans="1:13" ht="30" hidden="1" customHeight="1" x14ac:dyDescent="0.3">
      <c r="B34" s="391"/>
      <c r="C34" s="337"/>
      <c r="D34" s="335"/>
      <c r="E34" s="335"/>
      <c r="F34" s="335"/>
      <c r="G34" s="278">
        <f t="shared" si="0"/>
        <v>0</v>
      </c>
      <c r="H34" s="338"/>
      <c r="I34" s="209"/>
      <c r="J34" s="339"/>
      <c r="K34" s="279"/>
    </row>
    <row r="35" spans="1:13" ht="30" customHeight="1" x14ac:dyDescent="0.3">
      <c r="A35" s="29"/>
      <c r="B35" s="345"/>
      <c r="C35" s="346" t="s">
        <v>79</v>
      </c>
      <c r="D35" s="347">
        <f>SUM(D16:D34)</f>
        <v>210000</v>
      </c>
      <c r="E35" s="347">
        <f>SUM(E16:E34)</f>
        <v>111915.89</v>
      </c>
      <c r="F35" s="347">
        <f>SUM(F16:F34)</f>
        <v>0</v>
      </c>
      <c r="G35" s="278">
        <f>SUM(G16:G34)</f>
        <v>321915.89</v>
      </c>
      <c r="H35" s="348">
        <f>(H16*G16)+(H17*G17)+(H18*G18)+(H19*G19)+(H20*G20)+(H21*G21)+(H22*G22)+(H23*G23)+(H24*G24)+(H25*G25)+(H26*G26)+(H27*G27)+(H28*G28)+(H29*G29)+(H30*G30)+(H31*G31)+(H32*G32)+(H33*G33)+(H34*G34)</f>
        <v>158957.94500000001</v>
      </c>
      <c r="I35" s="348">
        <f>SUM(I16:I34)</f>
        <v>0</v>
      </c>
      <c r="J35" s="339"/>
      <c r="K35" s="357"/>
    </row>
    <row r="36" spans="1:13" ht="30" customHeight="1" x14ac:dyDescent="0.3">
      <c r="A36" s="29"/>
      <c r="B36" s="349" t="s">
        <v>80</v>
      </c>
      <c r="C36" s="400" t="s">
        <v>81</v>
      </c>
      <c r="D36" s="400"/>
      <c r="E36" s="400"/>
      <c r="F36" s="400"/>
      <c r="G36" s="400"/>
      <c r="H36" s="400"/>
      <c r="I36" s="401"/>
      <c r="J36" s="400"/>
      <c r="K36" s="356"/>
    </row>
    <row r="37" spans="1:13" ht="30" customHeight="1" x14ac:dyDescent="0.3">
      <c r="A37" s="29"/>
      <c r="B37" s="389" t="s">
        <v>82</v>
      </c>
      <c r="C37" s="341" t="s">
        <v>642</v>
      </c>
      <c r="D37" s="335">
        <v>0</v>
      </c>
      <c r="E37" s="335">
        <v>75000</v>
      </c>
      <c r="F37" s="335"/>
      <c r="G37" s="278">
        <f t="shared" ref="G37:G61" si="1">D37+E37+F37</f>
        <v>75000</v>
      </c>
      <c r="H37" s="338"/>
      <c r="I37" s="209"/>
      <c r="J37" s="339"/>
      <c r="K37" s="214">
        <v>1</v>
      </c>
      <c r="M37" s="199"/>
    </row>
    <row r="38" spans="1:13" ht="30" customHeight="1" x14ac:dyDescent="0.3">
      <c r="A38" s="29"/>
      <c r="B38" s="390"/>
      <c r="C38" s="337"/>
      <c r="D38" s="335"/>
      <c r="E38" s="335"/>
      <c r="F38" s="335"/>
      <c r="G38" s="278">
        <f t="shared" si="1"/>
        <v>0</v>
      </c>
      <c r="H38" s="338"/>
      <c r="I38" s="209"/>
      <c r="J38" s="339"/>
      <c r="K38" s="214"/>
      <c r="M38" s="204"/>
    </row>
    <row r="39" spans="1:13" ht="30" customHeight="1" x14ac:dyDescent="0.3">
      <c r="A39" s="29"/>
      <c r="B39" s="391"/>
      <c r="C39" s="337"/>
      <c r="D39" s="335"/>
      <c r="E39" s="335"/>
      <c r="F39" s="335"/>
      <c r="G39" s="278">
        <f t="shared" si="1"/>
        <v>0</v>
      </c>
      <c r="H39" s="338"/>
      <c r="I39" s="209"/>
      <c r="J39" s="339"/>
      <c r="K39" s="214"/>
      <c r="M39" s="204"/>
    </row>
    <row r="40" spans="1:13" ht="30" customHeight="1" x14ac:dyDescent="0.3">
      <c r="A40" s="29"/>
      <c r="B40" s="389" t="s">
        <v>83</v>
      </c>
      <c r="C40" s="337" t="s">
        <v>84</v>
      </c>
      <c r="D40" s="335">
        <v>15000</v>
      </c>
      <c r="E40" s="335"/>
      <c r="F40" s="335"/>
      <c r="G40" s="278">
        <f t="shared" si="1"/>
        <v>15000</v>
      </c>
      <c r="H40" s="338">
        <v>0.5</v>
      </c>
      <c r="I40" s="209"/>
      <c r="J40" s="339"/>
      <c r="K40" s="214">
        <v>2</v>
      </c>
    </row>
    <row r="41" spans="1:13" ht="30" customHeight="1" x14ac:dyDescent="0.3">
      <c r="A41" s="29"/>
      <c r="B41" s="390"/>
      <c r="C41" s="337"/>
      <c r="D41" s="335"/>
      <c r="E41" s="335"/>
      <c r="F41" s="335"/>
      <c r="G41" s="278">
        <f>D41+E41+F41</f>
        <v>0</v>
      </c>
      <c r="H41" s="338"/>
      <c r="I41" s="209"/>
      <c r="J41" s="339"/>
      <c r="K41" s="214"/>
      <c r="M41" s="204"/>
    </row>
    <row r="42" spans="1:13" ht="30" customHeight="1" x14ac:dyDescent="0.3">
      <c r="A42" s="29"/>
      <c r="B42" s="390"/>
      <c r="C42" s="337"/>
      <c r="D42" s="335"/>
      <c r="E42" s="335"/>
      <c r="F42" s="335"/>
      <c r="G42" s="278">
        <f>D42+E42+F42</f>
        <v>0</v>
      </c>
      <c r="H42" s="338"/>
      <c r="I42" s="209"/>
      <c r="J42" s="339"/>
      <c r="K42" s="214"/>
    </row>
    <row r="43" spans="1:13" ht="30" customHeight="1" x14ac:dyDescent="0.3">
      <c r="A43" s="29"/>
      <c r="B43" s="389" t="s">
        <v>85</v>
      </c>
      <c r="C43" s="337" t="s">
        <v>75</v>
      </c>
      <c r="D43" s="335">
        <v>0</v>
      </c>
      <c r="E43" s="335"/>
      <c r="F43" s="335"/>
      <c r="G43" s="278">
        <f t="shared" si="1"/>
        <v>0</v>
      </c>
      <c r="H43" s="338"/>
      <c r="I43" s="209"/>
      <c r="J43" s="339"/>
      <c r="K43" s="214">
        <v>2</v>
      </c>
    </row>
    <row r="44" spans="1:13" ht="30" customHeight="1" x14ac:dyDescent="0.3">
      <c r="A44" s="29"/>
      <c r="B44" s="390"/>
      <c r="C44" s="337" t="s">
        <v>86</v>
      </c>
      <c r="D44" s="335">
        <v>0</v>
      </c>
      <c r="E44" s="335"/>
      <c r="F44" s="335"/>
      <c r="G44" s="278">
        <f t="shared" si="1"/>
        <v>0</v>
      </c>
      <c r="H44" s="338"/>
      <c r="I44" s="209"/>
      <c r="J44" s="339"/>
      <c r="K44" s="214">
        <v>2</v>
      </c>
    </row>
    <row r="45" spans="1:13" ht="30" customHeight="1" x14ac:dyDescent="0.3">
      <c r="A45" s="29"/>
      <c r="B45" s="390"/>
      <c r="C45" s="337"/>
      <c r="D45" s="335"/>
      <c r="E45" s="335"/>
      <c r="F45" s="335"/>
      <c r="G45" s="278">
        <f t="shared" si="1"/>
        <v>0</v>
      </c>
      <c r="H45" s="338"/>
      <c r="I45" s="209"/>
      <c r="J45" s="339"/>
      <c r="K45" s="214"/>
      <c r="M45" s="204"/>
    </row>
    <row r="46" spans="1:13" ht="30" customHeight="1" x14ac:dyDescent="0.3">
      <c r="A46" s="29"/>
      <c r="B46" s="391"/>
      <c r="C46" s="337"/>
      <c r="D46" s="335"/>
      <c r="E46" s="335"/>
      <c r="F46" s="335"/>
      <c r="G46" s="278">
        <f t="shared" si="1"/>
        <v>0</v>
      </c>
      <c r="H46" s="338"/>
      <c r="I46" s="209"/>
      <c r="J46" s="339"/>
      <c r="K46" s="214"/>
    </row>
    <row r="47" spans="1:13" ht="30" hidden="1" customHeight="1" x14ac:dyDescent="0.3">
      <c r="A47" s="29"/>
      <c r="B47" s="389" t="s">
        <v>87</v>
      </c>
      <c r="C47" s="337"/>
      <c r="D47" s="335"/>
      <c r="E47" s="335"/>
      <c r="F47" s="335"/>
      <c r="G47" s="278">
        <f t="shared" si="1"/>
        <v>0</v>
      </c>
      <c r="H47" s="338"/>
      <c r="I47" s="209"/>
      <c r="J47" s="339"/>
      <c r="K47" s="214"/>
    </row>
    <row r="48" spans="1:13" ht="30" hidden="1" customHeight="1" x14ac:dyDescent="0.3">
      <c r="A48" s="29"/>
      <c r="B48" s="390"/>
      <c r="C48" s="337"/>
      <c r="D48" s="335"/>
      <c r="E48" s="335"/>
      <c r="F48" s="335"/>
      <c r="G48" s="278">
        <f t="shared" si="1"/>
        <v>0</v>
      </c>
      <c r="H48" s="338"/>
      <c r="I48" s="209"/>
      <c r="J48" s="339"/>
      <c r="K48" s="214"/>
      <c r="M48" s="204"/>
    </row>
    <row r="49" spans="1:13" ht="30" hidden="1" customHeight="1" x14ac:dyDescent="0.3">
      <c r="A49" s="29"/>
      <c r="B49" s="390"/>
      <c r="C49" s="337"/>
      <c r="D49" s="335"/>
      <c r="E49" s="335"/>
      <c r="F49" s="335"/>
      <c r="G49" s="278">
        <f t="shared" si="1"/>
        <v>0</v>
      </c>
      <c r="H49" s="338"/>
      <c r="I49" s="209"/>
      <c r="J49" s="339"/>
      <c r="K49" s="214"/>
    </row>
    <row r="50" spans="1:13" ht="30" hidden="1" customHeight="1" x14ac:dyDescent="0.3">
      <c r="A50" s="29"/>
      <c r="B50" s="390"/>
      <c r="C50" s="337"/>
      <c r="D50" s="335"/>
      <c r="E50" s="335"/>
      <c r="F50" s="335"/>
      <c r="G50" s="278">
        <f t="shared" si="1"/>
        <v>0</v>
      </c>
      <c r="H50" s="338"/>
      <c r="I50" s="209"/>
      <c r="J50" s="339"/>
      <c r="K50" s="214"/>
    </row>
    <row r="51" spans="1:13" ht="30" hidden="1" customHeight="1" x14ac:dyDescent="0.3">
      <c r="A51" s="29"/>
      <c r="B51" s="391"/>
      <c r="C51" s="337"/>
      <c r="D51" s="335"/>
      <c r="E51" s="335"/>
      <c r="F51" s="335"/>
      <c r="G51" s="278">
        <f t="shared" si="1"/>
        <v>0</v>
      </c>
      <c r="H51" s="338"/>
      <c r="I51" s="209"/>
      <c r="J51" s="339"/>
      <c r="K51" s="214"/>
    </row>
    <row r="52" spans="1:13" ht="30" hidden="1" customHeight="1" x14ac:dyDescent="0.3">
      <c r="A52" s="29"/>
      <c r="B52" s="389" t="s">
        <v>88</v>
      </c>
      <c r="C52" s="337"/>
      <c r="D52" s="335"/>
      <c r="E52" s="335"/>
      <c r="F52" s="335"/>
      <c r="G52" s="278">
        <f t="shared" si="1"/>
        <v>0</v>
      </c>
      <c r="H52" s="338"/>
      <c r="I52" s="209"/>
      <c r="J52" s="339"/>
      <c r="K52" s="214"/>
    </row>
    <row r="53" spans="1:13" ht="30" hidden="1" customHeight="1" x14ac:dyDescent="0.3">
      <c r="A53" s="29"/>
      <c r="B53" s="390"/>
      <c r="C53" s="337"/>
      <c r="D53" s="335"/>
      <c r="E53" s="335"/>
      <c r="F53" s="335"/>
      <c r="G53" s="278">
        <f t="shared" si="1"/>
        <v>0</v>
      </c>
      <c r="H53" s="338"/>
      <c r="I53" s="209"/>
      <c r="J53" s="339"/>
      <c r="K53" s="214"/>
      <c r="M53" s="204"/>
    </row>
    <row r="54" spans="1:13" ht="30" hidden="1" customHeight="1" x14ac:dyDescent="0.3">
      <c r="A54" s="29"/>
      <c r="B54" s="390"/>
      <c r="C54" s="337"/>
      <c r="D54" s="335"/>
      <c r="E54" s="335"/>
      <c r="F54" s="335"/>
      <c r="G54" s="278">
        <f t="shared" si="1"/>
        <v>0</v>
      </c>
      <c r="H54" s="338"/>
      <c r="I54" s="209"/>
      <c r="J54" s="339"/>
      <c r="K54" s="214"/>
    </row>
    <row r="55" spans="1:13" ht="30" hidden="1" customHeight="1" x14ac:dyDescent="0.3">
      <c r="A55" s="29"/>
      <c r="B55" s="390"/>
      <c r="C55" s="337"/>
      <c r="D55" s="335"/>
      <c r="E55" s="335"/>
      <c r="F55" s="335"/>
      <c r="G55" s="278">
        <f t="shared" si="1"/>
        <v>0</v>
      </c>
      <c r="H55" s="338"/>
      <c r="I55" s="209"/>
      <c r="J55" s="339"/>
      <c r="K55" s="214"/>
    </row>
    <row r="56" spans="1:13" ht="30" hidden="1" customHeight="1" x14ac:dyDescent="0.3">
      <c r="A56" s="29"/>
      <c r="B56" s="391"/>
      <c r="C56" s="337"/>
      <c r="D56" s="335"/>
      <c r="E56" s="335"/>
      <c r="F56" s="335"/>
      <c r="G56" s="278">
        <f t="shared" si="1"/>
        <v>0</v>
      </c>
      <c r="H56" s="338"/>
      <c r="I56" s="209"/>
      <c r="J56" s="339"/>
      <c r="K56" s="214"/>
    </row>
    <row r="57" spans="1:13" ht="30" hidden="1" customHeight="1" x14ac:dyDescent="0.3">
      <c r="A57" s="29"/>
      <c r="B57" s="389" t="s">
        <v>89</v>
      </c>
      <c r="C57" s="337"/>
      <c r="D57" s="335"/>
      <c r="E57" s="335"/>
      <c r="F57" s="335"/>
      <c r="G57" s="278">
        <f t="shared" si="1"/>
        <v>0</v>
      </c>
      <c r="H57" s="338"/>
      <c r="I57" s="209"/>
      <c r="J57" s="339"/>
      <c r="K57" s="214"/>
      <c r="M57" s="204"/>
    </row>
    <row r="58" spans="1:13" ht="30" hidden="1" customHeight="1" x14ac:dyDescent="0.3">
      <c r="A58" s="29"/>
      <c r="B58" s="390"/>
      <c r="C58" s="337"/>
      <c r="D58" s="335"/>
      <c r="E58" s="335"/>
      <c r="F58" s="335"/>
      <c r="G58" s="278">
        <f t="shared" si="1"/>
        <v>0</v>
      </c>
      <c r="H58" s="338"/>
      <c r="I58" s="209"/>
      <c r="J58" s="339"/>
      <c r="K58" s="214"/>
    </row>
    <row r="59" spans="1:13" ht="30" hidden="1" customHeight="1" x14ac:dyDescent="0.3">
      <c r="A59" s="29"/>
      <c r="B59" s="390"/>
      <c r="C59" s="337"/>
      <c r="D59" s="335"/>
      <c r="E59" s="335"/>
      <c r="F59" s="335"/>
      <c r="G59" s="278">
        <f t="shared" si="1"/>
        <v>0</v>
      </c>
      <c r="H59" s="338"/>
      <c r="I59" s="209"/>
      <c r="J59" s="339"/>
      <c r="K59" s="214"/>
    </row>
    <row r="60" spans="1:13" ht="30" hidden="1" customHeight="1" x14ac:dyDescent="0.3">
      <c r="A60" s="29"/>
      <c r="B60" s="390"/>
      <c r="C60" s="337"/>
      <c r="D60" s="335"/>
      <c r="E60" s="335"/>
      <c r="F60" s="335"/>
      <c r="G60" s="278">
        <f t="shared" si="1"/>
        <v>0</v>
      </c>
      <c r="H60" s="338"/>
      <c r="I60" s="209"/>
      <c r="J60" s="339"/>
      <c r="K60" s="214"/>
    </row>
    <row r="61" spans="1:13" ht="30" hidden="1" customHeight="1" x14ac:dyDescent="0.3">
      <c r="A61" s="29"/>
      <c r="B61" s="391"/>
      <c r="C61" s="337"/>
      <c r="D61" s="335"/>
      <c r="E61" s="335"/>
      <c r="F61" s="335"/>
      <c r="G61" s="278">
        <f t="shared" si="1"/>
        <v>0</v>
      </c>
      <c r="H61" s="338"/>
      <c r="I61" s="209"/>
      <c r="J61" s="339"/>
      <c r="K61" s="214"/>
    </row>
    <row r="62" spans="1:13" ht="30" customHeight="1" x14ac:dyDescent="0.3">
      <c r="A62" s="29"/>
      <c r="B62" s="345"/>
      <c r="C62" s="346" t="s">
        <v>90</v>
      </c>
      <c r="D62" s="350">
        <f>SUM(D37:D61)</f>
        <v>15000</v>
      </c>
      <c r="E62" s="350">
        <f>SUM(E37:E61)</f>
        <v>75000</v>
      </c>
      <c r="F62" s="350">
        <f>SUM(F37:F61)</f>
        <v>0</v>
      </c>
      <c r="G62" s="278">
        <f>SUM(G37:G61)</f>
        <v>90000</v>
      </c>
      <c r="H62" s="348">
        <f>(H37*G37)+(H38*G38)+(H39*G39)+(H40*G40)+(H41*G41)+(H42*G42)+(H43*G43)+(H44*G44)+(H45*G45)+(H46*G46)+(H47*G47)+(H48*G48)+(H49*G49)+(H50*G50)+(H51*G51)+(H52*G52)+(H53*G53)+(H54*G54)+(H55*G55)+(H56*G56)+(H57*G57)+(H58*G58)+(H59*G59)+(H60*G60)+(H61*G61)</f>
        <v>7500</v>
      </c>
      <c r="I62" s="348">
        <f>SUM(I37:I61)</f>
        <v>0</v>
      </c>
      <c r="J62" s="339"/>
      <c r="K62" s="220"/>
    </row>
    <row r="63" spans="1:13" ht="38.4" customHeight="1" x14ac:dyDescent="0.3">
      <c r="A63" s="29"/>
      <c r="B63" s="349" t="s">
        <v>10</v>
      </c>
      <c r="C63" s="400" t="s">
        <v>91</v>
      </c>
      <c r="D63" s="400"/>
      <c r="E63" s="400"/>
      <c r="F63" s="400"/>
      <c r="G63" s="400"/>
      <c r="H63" s="400"/>
      <c r="I63" s="401"/>
      <c r="J63" s="400"/>
      <c r="K63" s="358"/>
    </row>
    <row r="64" spans="1:13" ht="30" customHeight="1" x14ac:dyDescent="0.3">
      <c r="A64" s="29"/>
      <c r="B64" s="389" t="s">
        <v>92</v>
      </c>
      <c r="C64" s="337" t="s">
        <v>93</v>
      </c>
      <c r="D64" s="335">
        <v>30000</v>
      </c>
      <c r="E64" s="335"/>
      <c r="F64" s="335"/>
      <c r="G64" s="278">
        <f>D64+E64+F64</f>
        <v>30000</v>
      </c>
      <c r="H64" s="338">
        <v>0.3</v>
      </c>
      <c r="I64" s="209"/>
      <c r="J64" s="339"/>
      <c r="K64" s="214">
        <v>2</v>
      </c>
    </row>
    <row r="65" spans="1:13" ht="30" customHeight="1" x14ac:dyDescent="0.3">
      <c r="A65" s="29"/>
      <c r="B65" s="390"/>
      <c r="C65" s="337" t="s">
        <v>94</v>
      </c>
      <c r="D65" s="335">
        <v>20000</v>
      </c>
      <c r="E65" s="335"/>
      <c r="F65" s="335"/>
      <c r="G65" s="278">
        <f t="shared" ref="G65:G88" si="2">D65+E65+F65</f>
        <v>20000</v>
      </c>
      <c r="H65" s="338">
        <v>0.3</v>
      </c>
      <c r="I65" s="209"/>
      <c r="J65" s="339"/>
      <c r="K65" s="214">
        <v>5</v>
      </c>
      <c r="M65" s="204"/>
    </row>
    <row r="66" spans="1:13" ht="30" customHeight="1" x14ac:dyDescent="0.3">
      <c r="A66" s="29"/>
      <c r="B66" s="390"/>
      <c r="C66" s="337" t="s">
        <v>70</v>
      </c>
      <c r="D66" s="335">
        <v>10000</v>
      </c>
      <c r="E66" s="335"/>
      <c r="F66" s="335"/>
      <c r="G66" s="278">
        <f t="shared" si="2"/>
        <v>10000</v>
      </c>
      <c r="H66" s="338">
        <v>0.5</v>
      </c>
      <c r="I66" s="209"/>
      <c r="J66" s="339"/>
      <c r="K66" s="214">
        <v>4</v>
      </c>
      <c r="M66" s="204"/>
    </row>
    <row r="67" spans="1:13" ht="30" customHeight="1" x14ac:dyDescent="0.3">
      <c r="A67" s="29"/>
      <c r="B67" s="390"/>
      <c r="C67" s="337"/>
      <c r="D67" s="335"/>
      <c r="E67" s="335"/>
      <c r="F67" s="335"/>
      <c r="G67" s="278">
        <f t="shared" si="2"/>
        <v>0</v>
      </c>
      <c r="H67" s="338"/>
      <c r="I67" s="209"/>
      <c r="J67" s="339"/>
      <c r="K67" s="214"/>
    </row>
    <row r="68" spans="1:13" ht="30" customHeight="1" x14ac:dyDescent="0.3">
      <c r="A68" s="29"/>
      <c r="B68" s="391"/>
      <c r="C68" s="337"/>
      <c r="D68" s="335"/>
      <c r="E68" s="335"/>
      <c r="F68" s="335"/>
      <c r="G68" s="278">
        <f t="shared" si="2"/>
        <v>0</v>
      </c>
      <c r="H68" s="338"/>
      <c r="I68" s="209"/>
      <c r="J68" s="339"/>
      <c r="K68" s="214"/>
    </row>
    <row r="69" spans="1:13" ht="30" customHeight="1" x14ac:dyDescent="0.3">
      <c r="A69" s="29"/>
      <c r="B69" s="389" t="s">
        <v>95</v>
      </c>
      <c r="C69" s="337" t="s">
        <v>96</v>
      </c>
      <c r="D69" s="335">
        <v>25000</v>
      </c>
      <c r="E69" s="335"/>
      <c r="F69" s="335"/>
      <c r="G69" s="278">
        <f t="shared" si="2"/>
        <v>25000</v>
      </c>
      <c r="H69" s="338">
        <v>0.5</v>
      </c>
      <c r="I69" s="209"/>
      <c r="J69" s="339"/>
      <c r="K69" s="214">
        <v>2</v>
      </c>
    </row>
    <row r="70" spans="1:13" ht="30" customHeight="1" x14ac:dyDescent="0.3">
      <c r="A70" s="29"/>
      <c r="B70" s="390"/>
      <c r="C70" s="337" t="s">
        <v>97</v>
      </c>
      <c r="D70" s="335">
        <v>10000</v>
      </c>
      <c r="E70" s="335"/>
      <c r="F70" s="335"/>
      <c r="G70" s="278">
        <f t="shared" si="2"/>
        <v>10000</v>
      </c>
      <c r="H70" s="338">
        <v>0.5</v>
      </c>
      <c r="I70" s="209"/>
      <c r="J70" s="339"/>
      <c r="K70" s="214">
        <v>2</v>
      </c>
      <c r="M70" s="204"/>
    </row>
    <row r="71" spans="1:13" ht="30" customHeight="1" x14ac:dyDescent="0.3">
      <c r="A71" s="29"/>
      <c r="B71" s="390"/>
      <c r="C71" s="337"/>
      <c r="D71" s="335"/>
      <c r="E71" s="335"/>
      <c r="F71" s="335"/>
      <c r="G71" s="278">
        <f t="shared" si="2"/>
        <v>0</v>
      </c>
      <c r="H71" s="338"/>
      <c r="I71" s="209"/>
      <c r="J71" s="339"/>
      <c r="K71" s="214"/>
    </row>
    <row r="72" spans="1:13" ht="30" customHeight="1" x14ac:dyDescent="0.3">
      <c r="A72" s="29"/>
      <c r="B72" s="390"/>
      <c r="C72" s="337"/>
      <c r="D72" s="335"/>
      <c r="E72" s="335"/>
      <c r="F72" s="335"/>
      <c r="G72" s="278">
        <f t="shared" si="2"/>
        <v>0</v>
      </c>
      <c r="H72" s="338"/>
      <c r="I72" s="209"/>
      <c r="J72" s="339"/>
      <c r="K72" s="214"/>
    </row>
    <row r="73" spans="1:13" ht="30" customHeight="1" x14ac:dyDescent="0.3">
      <c r="A73" s="29"/>
      <c r="B73" s="391"/>
      <c r="C73" s="337"/>
      <c r="D73" s="335"/>
      <c r="E73" s="335"/>
      <c r="F73" s="335"/>
      <c r="G73" s="278">
        <f t="shared" si="2"/>
        <v>0</v>
      </c>
      <c r="H73" s="338"/>
      <c r="I73" s="209"/>
      <c r="J73" s="339"/>
      <c r="K73" s="214"/>
    </row>
    <row r="74" spans="1:13" ht="30" customHeight="1" x14ac:dyDescent="0.3">
      <c r="A74" s="29"/>
      <c r="B74" s="389" t="s">
        <v>98</v>
      </c>
      <c r="C74" s="337" t="s">
        <v>99</v>
      </c>
      <c r="D74" s="335">
        <v>15000</v>
      </c>
      <c r="E74" s="335"/>
      <c r="F74" s="335"/>
      <c r="G74" s="278">
        <f t="shared" si="2"/>
        <v>15000</v>
      </c>
      <c r="H74" s="338">
        <v>0.5</v>
      </c>
      <c r="I74" s="209"/>
      <c r="J74" s="339"/>
      <c r="K74" s="214">
        <v>2</v>
      </c>
    </row>
    <row r="75" spans="1:13" ht="30" customHeight="1" x14ac:dyDescent="0.3">
      <c r="A75" s="29"/>
      <c r="B75" s="390"/>
      <c r="C75" s="337" t="s">
        <v>94</v>
      </c>
      <c r="D75" s="335">
        <v>15000</v>
      </c>
      <c r="E75" s="335"/>
      <c r="F75" s="335"/>
      <c r="G75" s="278">
        <f t="shared" si="2"/>
        <v>15000</v>
      </c>
      <c r="H75" s="338">
        <v>0.5</v>
      </c>
      <c r="I75" s="209"/>
      <c r="J75" s="339"/>
      <c r="K75" s="214">
        <v>5</v>
      </c>
      <c r="M75" s="204"/>
    </row>
    <row r="76" spans="1:13" ht="30" customHeight="1" x14ac:dyDescent="0.3">
      <c r="A76" s="29"/>
      <c r="B76" s="390"/>
      <c r="C76" s="341" t="s">
        <v>643</v>
      </c>
      <c r="D76" s="335">
        <v>110183.63</v>
      </c>
      <c r="E76" s="335"/>
      <c r="F76" s="335"/>
      <c r="G76" s="278">
        <f t="shared" si="2"/>
        <v>110183.63</v>
      </c>
      <c r="H76" s="338">
        <v>0.5</v>
      </c>
      <c r="I76" s="209"/>
      <c r="J76" s="339"/>
      <c r="K76" s="214">
        <v>2</v>
      </c>
    </row>
    <row r="77" spans="1:13" ht="30" customHeight="1" x14ac:dyDescent="0.3">
      <c r="A77" s="29"/>
      <c r="B77" s="390"/>
      <c r="C77" s="337"/>
      <c r="D77" s="335"/>
      <c r="E77" s="335"/>
      <c r="F77" s="335"/>
      <c r="G77" s="278">
        <f t="shared" si="2"/>
        <v>0</v>
      </c>
      <c r="H77" s="338"/>
      <c r="I77" s="209"/>
      <c r="J77" s="339"/>
      <c r="K77" s="214"/>
    </row>
    <row r="78" spans="1:13" ht="30" customHeight="1" x14ac:dyDescent="0.3">
      <c r="A78" s="29"/>
      <c r="B78" s="391"/>
      <c r="C78" s="337"/>
      <c r="D78" s="335"/>
      <c r="E78" s="335"/>
      <c r="F78" s="335"/>
      <c r="G78" s="278">
        <f t="shared" si="2"/>
        <v>0</v>
      </c>
      <c r="H78" s="338"/>
      <c r="I78" s="209"/>
      <c r="J78" s="339"/>
      <c r="K78" s="214"/>
    </row>
    <row r="79" spans="1:13" ht="30" customHeight="1" x14ac:dyDescent="0.3">
      <c r="A79" s="29"/>
      <c r="B79" s="389" t="s">
        <v>100</v>
      </c>
      <c r="C79" s="337" t="s">
        <v>101</v>
      </c>
      <c r="D79" s="335">
        <v>5000</v>
      </c>
      <c r="E79" s="335"/>
      <c r="F79" s="335"/>
      <c r="G79" s="278">
        <f t="shared" si="2"/>
        <v>5000</v>
      </c>
      <c r="H79" s="338"/>
      <c r="I79" s="209"/>
      <c r="J79" s="339"/>
      <c r="K79" s="214">
        <v>4</v>
      </c>
    </row>
    <row r="80" spans="1:13" ht="30" customHeight="1" x14ac:dyDescent="0.3">
      <c r="A80" s="29"/>
      <c r="B80" s="390"/>
      <c r="C80" s="337" t="s">
        <v>102</v>
      </c>
      <c r="D80" s="335">
        <v>20000</v>
      </c>
      <c r="E80" s="335"/>
      <c r="F80" s="335"/>
      <c r="G80" s="278">
        <f t="shared" si="2"/>
        <v>20000</v>
      </c>
      <c r="H80" s="338"/>
      <c r="I80" s="209"/>
      <c r="J80" s="339"/>
      <c r="K80" s="214">
        <v>4</v>
      </c>
      <c r="M80" s="204"/>
    </row>
    <row r="81" spans="1:13" ht="30" customHeight="1" x14ac:dyDescent="0.3">
      <c r="A81" s="29"/>
      <c r="B81" s="390"/>
      <c r="C81" s="337"/>
      <c r="D81" s="335"/>
      <c r="E81" s="335"/>
      <c r="F81" s="335"/>
      <c r="G81" s="278">
        <f t="shared" si="2"/>
        <v>0</v>
      </c>
      <c r="H81" s="338"/>
      <c r="I81" s="209"/>
      <c r="J81" s="339"/>
      <c r="K81" s="214"/>
    </row>
    <row r="82" spans="1:13" ht="30" customHeight="1" x14ac:dyDescent="0.3">
      <c r="A82" s="29"/>
      <c r="B82" s="390"/>
      <c r="C82" s="337"/>
      <c r="D82" s="335"/>
      <c r="E82" s="335"/>
      <c r="F82" s="335"/>
      <c r="G82" s="278">
        <f t="shared" si="2"/>
        <v>0</v>
      </c>
      <c r="H82" s="338"/>
      <c r="I82" s="209"/>
      <c r="J82" s="339"/>
      <c r="K82" s="214"/>
    </row>
    <row r="83" spans="1:13" ht="30" customHeight="1" x14ac:dyDescent="0.3">
      <c r="A83" s="29"/>
      <c r="B83" s="391"/>
      <c r="C83" s="337"/>
      <c r="D83" s="335"/>
      <c r="E83" s="335"/>
      <c r="F83" s="335"/>
      <c r="G83" s="278">
        <f t="shared" si="2"/>
        <v>0</v>
      </c>
      <c r="H83" s="338"/>
      <c r="I83" s="209"/>
      <c r="J83" s="339"/>
      <c r="K83" s="214"/>
    </row>
    <row r="84" spans="1:13" ht="30" hidden="1" customHeight="1" x14ac:dyDescent="0.3">
      <c r="A84" s="29"/>
      <c r="B84" s="389" t="s">
        <v>103</v>
      </c>
      <c r="C84" s="337"/>
      <c r="D84" s="335"/>
      <c r="E84" s="335"/>
      <c r="F84" s="335"/>
      <c r="G84" s="278">
        <f t="shared" si="2"/>
        <v>0</v>
      </c>
      <c r="H84" s="338"/>
      <c r="I84" s="209"/>
      <c r="J84" s="339"/>
      <c r="K84" s="214"/>
      <c r="M84" s="204"/>
    </row>
    <row r="85" spans="1:13" s="29" customFormat="1" ht="30" hidden="1" customHeight="1" x14ac:dyDescent="0.3">
      <c r="B85" s="390"/>
      <c r="C85" s="337"/>
      <c r="D85" s="335"/>
      <c r="E85" s="335"/>
      <c r="F85" s="335"/>
      <c r="G85" s="278">
        <f t="shared" si="2"/>
        <v>0</v>
      </c>
      <c r="H85" s="338"/>
      <c r="I85" s="209"/>
      <c r="J85" s="339"/>
      <c r="K85" s="214"/>
    </row>
    <row r="86" spans="1:13" s="29" customFormat="1" ht="30" hidden="1" customHeight="1" x14ac:dyDescent="0.3">
      <c r="B86" s="390"/>
      <c r="C86" s="337"/>
      <c r="D86" s="335"/>
      <c r="E86" s="335"/>
      <c r="F86" s="335"/>
      <c r="G86" s="278">
        <f t="shared" si="2"/>
        <v>0</v>
      </c>
      <c r="H86" s="338"/>
      <c r="I86" s="209"/>
      <c r="J86" s="339"/>
      <c r="K86" s="214"/>
    </row>
    <row r="87" spans="1:13" s="29" customFormat="1" ht="30" hidden="1" customHeight="1" x14ac:dyDescent="0.3">
      <c r="A87" s="28"/>
      <c r="B87" s="390"/>
      <c r="C87" s="337"/>
      <c r="D87" s="335"/>
      <c r="E87" s="335"/>
      <c r="F87" s="335"/>
      <c r="G87" s="278">
        <f t="shared" si="2"/>
        <v>0</v>
      </c>
      <c r="H87" s="338"/>
      <c r="I87" s="209"/>
      <c r="J87" s="339"/>
      <c r="K87" s="214"/>
    </row>
    <row r="88" spans="1:13" ht="30" hidden="1" customHeight="1" x14ac:dyDescent="0.3">
      <c r="B88" s="391"/>
      <c r="C88" s="337"/>
      <c r="D88" s="335"/>
      <c r="E88" s="335"/>
      <c r="F88" s="335"/>
      <c r="G88" s="278">
        <f t="shared" si="2"/>
        <v>0</v>
      </c>
      <c r="H88" s="338"/>
      <c r="I88" s="209"/>
      <c r="J88" s="339"/>
      <c r="K88" s="214"/>
    </row>
    <row r="89" spans="1:13" ht="30" customHeight="1" x14ac:dyDescent="0.3">
      <c r="B89" s="345"/>
      <c r="C89" s="346" t="s">
        <v>104</v>
      </c>
      <c r="D89" s="347">
        <f>SUM(D64:D88)</f>
        <v>260183.63</v>
      </c>
      <c r="E89" s="347">
        <f>SUM(E64:E88)</f>
        <v>0</v>
      </c>
      <c r="F89" s="347">
        <f>SUM(F64:F88)</f>
        <v>0</v>
      </c>
      <c r="G89" s="278">
        <f>SUM(G64:G88)</f>
        <v>260183.63</v>
      </c>
      <c r="H89" s="348">
        <f>(H64*G64)+(H65*G65)+(H66*G66)+(H67*G67)+(H68*G68)+(H69*G69)+(H70*G70)+(H71*G71)+(H72*G72)+(H73*G73)+(H74*G74)+(H75*G75)+(H76*G76)+(H77*G77)+(H78*G78)+(H79*G79)+(H80*G80)+(H81*G81)+(H82*G82)+(H83*G83)+(H84*G84)+(H85*G85)+(H86*G86)+(H87*G87)+(H88*G88)</f>
        <v>107591.815</v>
      </c>
      <c r="I89" s="348">
        <f>SUM(I64:I88)</f>
        <v>0</v>
      </c>
      <c r="J89" s="339"/>
      <c r="K89" s="215"/>
    </row>
    <row r="90" spans="1:13" ht="30" hidden="1" customHeight="1" x14ac:dyDescent="0.3">
      <c r="B90" s="349" t="s">
        <v>105</v>
      </c>
      <c r="C90" s="429"/>
      <c r="D90" s="429"/>
      <c r="E90" s="429"/>
      <c r="F90" s="429"/>
      <c r="G90" s="429"/>
      <c r="H90" s="429"/>
      <c r="I90" s="430"/>
      <c r="J90" s="429"/>
      <c r="K90" s="216"/>
    </row>
    <row r="91" spans="1:13" ht="30" hidden="1" customHeight="1" x14ac:dyDescent="0.3">
      <c r="B91" s="389" t="s">
        <v>106</v>
      </c>
      <c r="C91" s="337"/>
      <c r="D91" s="335"/>
      <c r="E91" s="335"/>
      <c r="F91" s="335"/>
      <c r="G91" s="344">
        <f>D91+E91+F91</f>
        <v>0</v>
      </c>
      <c r="H91" s="338"/>
      <c r="I91" s="209"/>
      <c r="J91" s="339"/>
      <c r="K91" s="214"/>
    </row>
    <row r="92" spans="1:13" ht="30" hidden="1" customHeight="1" x14ac:dyDescent="0.3">
      <c r="B92" s="390"/>
      <c r="C92" s="337"/>
      <c r="D92" s="335"/>
      <c r="E92" s="335"/>
      <c r="F92" s="335"/>
      <c r="G92" s="344">
        <f t="shared" ref="G92:G100" si="3">D92+E92+F92</f>
        <v>0</v>
      </c>
      <c r="H92" s="338"/>
      <c r="I92" s="209"/>
      <c r="J92" s="339"/>
      <c r="K92" s="214"/>
    </row>
    <row r="93" spans="1:13" ht="30" hidden="1" customHeight="1" x14ac:dyDescent="0.3">
      <c r="B93" s="390"/>
      <c r="C93" s="337"/>
      <c r="D93" s="335"/>
      <c r="E93" s="335"/>
      <c r="F93" s="335"/>
      <c r="G93" s="344">
        <f t="shared" si="3"/>
        <v>0</v>
      </c>
      <c r="H93" s="338"/>
      <c r="I93" s="209"/>
      <c r="J93" s="339"/>
      <c r="K93" s="214"/>
    </row>
    <row r="94" spans="1:13" ht="30" hidden="1" customHeight="1" x14ac:dyDescent="0.3">
      <c r="B94" s="390"/>
      <c r="C94" s="337"/>
      <c r="D94" s="335"/>
      <c r="E94" s="335"/>
      <c r="F94" s="335"/>
      <c r="G94" s="344">
        <f t="shared" si="3"/>
        <v>0</v>
      </c>
      <c r="H94" s="338"/>
      <c r="I94" s="209"/>
      <c r="J94" s="339"/>
      <c r="K94" s="214"/>
    </row>
    <row r="95" spans="1:13" ht="30" hidden="1" customHeight="1" x14ac:dyDescent="0.3">
      <c r="B95" s="391"/>
      <c r="C95" s="337"/>
      <c r="D95" s="335"/>
      <c r="E95" s="335"/>
      <c r="F95" s="335"/>
      <c r="G95" s="344">
        <f t="shared" si="3"/>
        <v>0</v>
      </c>
      <c r="H95" s="338"/>
      <c r="I95" s="209"/>
      <c r="J95" s="339"/>
      <c r="K95" s="214"/>
    </row>
    <row r="96" spans="1:13" ht="30" hidden="1" customHeight="1" x14ac:dyDescent="0.3">
      <c r="B96" s="389" t="s">
        <v>107</v>
      </c>
      <c r="C96" s="337"/>
      <c r="D96" s="335"/>
      <c r="E96" s="335"/>
      <c r="F96" s="335"/>
      <c r="G96" s="344">
        <f t="shared" si="3"/>
        <v>0</v>
      </c>
      <c r="H96" s="338"/>
      <c r="I96" s="209"/>
      <c r="J96" s="339"/>
      <c r="K96" s="214"/>
    </row>
    <row r="97" spans="2:13" ht="30" hidden="1" customHeight="1" x14ac:dyDescent="0.3">
      <c r="B97" s="390"/>
      <c r="C97" s="337"/>
      <c r="D97" s="335"/>
      <c r="E97" s="335"/>
      <c r="F97" s="335"/>
      <c r="G97" s="344">
        <f t="shared" si="3"/>
        <v>0</v>
      </c>
      <c r="H97" s="338"/>
      <c r="I97" s="209"/>
      <c r="J97" s="339"/>
      <c r="K97" s="214"/>
    </row>
    <row r="98" spans="2:13" ht="30" hidden="1" customHeight="1" x14ac:dyDescent="0.3">
      <c r="B98" s="390"/>
      <c r="C98" s="337"/>
      <c r="D98" s="335"/>
      <c r="E98" s="335"/>
      <c r="F98" s="335"/>
      <c r="G98" s="344">
        <f t="shared" si="3"/>
        <v>0</v>
      </c>
      <c r="H98" s="338"/>
      <c r="I98" s="209"/>
      <c r="J98" s="339"/>
      <c r="K98" s="214"/>
    </row>
    <row r="99" spans="2:13" ht="30" hidden="1" customHeight="1" x14ac:dyDescent="0.3">
      <c r="B99" s="390"/>
      <c r="C99" s="337"/>
      <c r="D99" s="335"/>
      <c r="E99" s="335"/>
      <c r="F99" s="335"/>
      <c r="G99" s="344">
        <f t="shared" si="3"/>
        <v>0</v>
      </c>
      <c r="H99" s="338"/>
      <c r="I99" s="209"/>
      <c r="J99" s="339"/>
      <c r="K99" s="214"/>
    </row>
    <row r="100" spans="2:13" ht="30" hidden="1" customHeight="1" x14ac:dyDescent="0.3">
      <c r="B100" s="391"/>
      <c r="C100" s="337"/>
      <c r="D100" s="335"/>
      <c r="E100" s="335"/>
      <c r="F100" s="335"/>
      <c r="G100" s="344">
        <f t="shared" si="3"/>
        <v>0</v>
      </c>
      <c r="H100" s="338"/>
      <c r="I100" s="209"/>
      <c r="J100" s="339"/>
      <c r="K100" s="214"/>
    </row>
    <row r="101" spans="2:13" ht="30" hidden="1" customHeight="1" x14ac:dyDescent="0.3">
      <c r="B101" s="345"/>
      <c r="C101" s="346" t="s">
        <v>108</v>
      </c>
      <c r="D101" s="347">
        <f>SUM(D91:D100)</f>
        <v>0</v>
      </c>
      <c r="E101" s="347">
        <f>SUM(E91:E100)</f>
        <v>0</v>
      </c>
      <c r="F101" s="347">
        <f>SUM(F91:F100)</f>
        <v>0</v>
      </c>
      <c r="G101" s="347">
        <f>SUM(G91:G100)</f>
        <v>0</v>
      </c>
      <c r="H101" s="348">
        <f>(H91*G91)+(H92*G92)+(H93*G93)+(H94*G94)+(H95*G95)+(H96*G96)+(H97*G97)+(H98*G98)+(H99*G99)+(H100*G100)</f>
        <v>0</v>
      </c>
      <c r="I101" s="348">
        <f>SUM(I91:I100)</f>
        <v>0</v>
      </c>
      <c r="J101" s="339"/>
      <c r="K101" s="215"/>
    </row>
    <row r="102" spans="2:13" ht="30" customHeight="1" x14ac:dyDescent="0.3">
      <c r="B102" s="351"/>
      <c r="C102" s="352"/>
      <c r="D102" s="353"/>
      <c r="E102" s="353"/>
      <c r="F102" s="353"/>
      <c r="G102" s="353"/>
      <c r="H102" s="353"/>
      <c r="I102" s="353"/>
      <c r="J102" s="353"/>
      <c r="K102" s="217"/>
    </row>
    <row r="103" spans="2:13" ht="42" customHeight="1" x14ac:dyDescent="0.3">
      <c r="B103" s="268" t="s">
        <v>12</v>
      </c>
      <c r="C103" s="431" t="s">
        <v>109</v>
      </c>
      <c r="D103" s="431"/>
      <c r="E103" s="431"/>
      <c r="F103" s="431"/>
      <c r="G103" s="431"/>
      <c r="H103" s="431"/>
      <c r="I103" s="432"/>
      <c r="J103" s="431"/>
      <c r="K103" s="218"/>
    </row>
    <row r="104" spans="2:13" ht="45" customHeight="1" x14ac:dyDescent="0.3">
      <c r="B104" s="267" t="s">
        <v>110</v>
      </c>
      <c r="C104" s="433" t="s">
        <v>111</v>
      </c>
      <c r="D104" s="433"/>
      <c r="E104" s="433"/>
      <c r="F104" s="433"/>
      <c r="G104" s="433"/>
      <c r="H104" s="433"/>
      <c r="I104" s="403"/>
      <c r="J104" s="433"/>
      <c r="K104" s="216"/>
    </row>
    <row r="105" spans="2:13" ht="30" customHeight="1" x14ac:dyDescent="0.3">
      <c r="B105" s="382" t="s">
        <v>112</v>
      </c>
      <c r="C105" s="336" t="s">
        <v>641</v>
      </c>
      <c r="D105" s="206">
        <v>20000</v>
      </c>
      <c r="E105" s="206"/>
      <c r="F105" s="206"/>
      <c r="G105" s="278">
        <f>D105+E105+F105</f>
        <v>20000</v>
      </c>
      <c r="H105" s="202">
        <v>0.5</v>
      </c>
      <c r="I105" s="210"/>
      <c r="J105" s="198"/>
      <c r="K105" s="214">
        <v>4</v>
      </c>
      <c r="M105" s="204"/>
    </row>
    <row r="106" spans="2:13" ht="30" customHeight="1" x14ac:dyDescent="0.3">
      <c r="B106" s="383"/>
      <c r="C106" s="197" t="s">
        <v>113</v>
      </c>
      <c r="D106" s="206">
        <v>5000</v>
      </c>
      <c r="E106" s="206"/>
      <c r="F106" s="206"/>
      <c r="G106" s="278">
        <f t="shared" ref="G106:G199" si="4">D106+E106+F106</f>
        <v>5000</v>
      </c>
      <c r="H106" s="202">
        <v>0.5</v>
      </c>
      <c r="I106" s="210"/>
      <c r="J106" s="198"/>
      <c r="K106" s="214">
        <v>2</v>
      </c>
      <c r="M106" s="204"/>
    </row>
    <row r="107" spans="2:13" ht="30" customHeight="1" x14ac:dyDescent="0.3">
      <c r="B107" s="383"/>
      <c r="C107" s="197" t="s">
        <v>114</v>
      </c>
      <c r="D107" s="206">
        <v>5000</v>
      </c>
      <c r="E107" s="206"/>
      <c r="F107" s="206"/>
      <c r="G107" s="278">
        <f t="shared" si="4"/>
        <v>5000</v>
      </c>
      <c r="H107" s="202">
        <v>0.5</v>
      </c>
      <c r="I107" s="210"/>
      <c r="J107" s="198"/>
      <c r="K107" s="214">
        <v>2</v>
      </c>
    </row>
    <row r="108" spans="2:13" ht="30" customHeight="1" x14ac:dyDescent="0.3">
      <c r="B108" s="383"/>
      <c r="C108" s="197"/>
      <c r="D108" s="206"/>
      <c r="E108" s="206"/>
      <c r="F108" s="206"/>
      <c r="G108" s="278">
        <f t="shared" si="4"/>
        <v>0</v>
      </c>
      <c r="H108" s="202"/>
      <c r="I108" s="210"/>
      <c r="J108" s="198"/>
      <c r="K108" s="214"/>
    </row>
    <row r="109" spans="2:13" ht="30" customHeight="1" x14ac:dyDescent="0.3">
      <c r="B109" s="384"/>
      <c r="C109" s="197"/>
      <c r="D109" s="206"/>
      <c r="E109" s="206"/>
      <c r="F109" s="206"/>
      <c r="G109" s="278">
        <f t="shared" si="4"/>
        <v>0</v>
      </c>
      <c r="H109" s="202"/>
      <c r="I109" s="210"/>
      <c r="J109" s="198"/>
      <c r="K109" s="214"/>
    </row>
    <row r="110" spans="2:13" ht="30" customHeight="1" x14ac:dyDescent="0.3">
      <c r="B110" s="382" t="s">
        <v>115</v>
      </c>
      <c r="C110" s="197" t="s">
        <v>72</v>
      </c>
      <c r="D110" s="206">
        <v>15000</v>
      </c>
      <c r="E110" s="206"/>
      <c r="F110" s="206"/>
      <c r="G110" s="278">
        <f t="shared" si="4"/>
        <v>15000</v>
      </c>
      <c r="H110" s="202">
        <v>0.5</v>
      </c>
      <c r="I110" s="210"/>
      <c r="J110" s="198"/>
      <c r="K110" s="214">
        <v>2</v>
      </c>
    </row>
    <row r="111" spans="2:13" ht="30" customHeight="1" x14ac:dyDescent="0.3">
      <c r="B111" s="383"/>
      <c r="C111" s="197" t="s">
        <v>116</v>
      </c>
      <c r="D111" s="335">
        <v>5800</v>
      </c>
      <c r="E111" s="206"/>
      <c r="F111" s="206"/>
      <c r="G111" s="278">
        <f t="shared" si="4"/>
        <v>5800</v>
      </c>
      <c r="H111" s="202">
        <v>0.5</v>
      </c>
      <c r="I111" s="210"/>
      <c r="J111" s="198"/>
      <c r="K111" s="214">
        <v>4</v>
      </c>
      <c r="M111" s="204"/>
    </row>
    <row r="112" spans="2:13" ht="30" customHeight="1" x14ac:dyDescent="0.3">
      <c r="B112" s="383"/>
      <c r="C112" s="197" t="s">
        <v>117</v>
      </c>
      <c r="D112" s="206">
        <v>5000</v>
      </c>
      <c r="E112" s="206"/>
      <c r="F112" s="206"/>
      <c r="G112" s="278">
        <f t="shared" si="4"/>
        <v>5000</v>
      </c>
      <c r="H112" s="202">
        <v>0.3</v>
      </c>
      <c r="I112" s="210"/>
      <c r="J112" s="198"/>
      <c r="K112" s="214">
        <v>5</v>
      </c>
    </row>
    <row r="113" spans="2:13" ht="30" customHeight="1" x14ac:dyDescent="0.3">
      <c r="B113" s="383"/>
      <c r="C113" s="197"/>
      <c r="D113" s="206"/>
      <c r="E113" s="206"/>
      <c r="F113" s="206"/>
      <c r="G113" s="278">
        <f t="shared" si="4"/>
        <v>0</v>
      </c>
      <c r="H113" s="202"/>
      <c r="I113" s="210"/>
      <c r="J113" s="198"/>
      <c r="K113" s="214"/>
    </row>
    <row r="114" spans="2:13" ht="30" customHeight="1" x14ac:dyDescent="0.3">
      <c r="B114" s="384"/>
      <c r="C114" s="197"/>
      <c r="D114" s="206"/>
      <c r="E114" s="206"/>
      <c r="F114" s="206"/>
      <c r="G114" s="278">
        <f t="shared" si="4"/>
        <v>0</v>
      </c>
      <c r="H114" s="202"/>
      <c r="I114" s="210"/>
      <c r="J114" s="198"/>
      <c r="K114" s="214"/>
    </row>
    <row r="115" spans="2:13" ht="30" hidden="1" customHeight="1" x14ac:dyDescent="0.3">
      <c r="B115" s="382" t="s">
        <v>118</v>
      </c>
      <c r="C115" s="197"/>
      <c r="D115" s="206"/>
      <c r="E115" s="206"/>
      <c r="F115" s="206"/>
      <c r="G115" s="278">
        <f t="shared" si="4"/>
        <v>0</v>
      </c>
      <c r="H115" s="202"/>
      <c r="I115" s="210"/>
      <c r="J115" s="198"/>
      <c r="K115" s="214"/>
    </row>
    <row r="116" spans="2:13" ht="30" hidden="1" customHeight="1" x14ac:dyDescent="0.3">
      <c r="B116" s="383"/>
      <c r="C116" s="197"/>
      <c r="D116" s="206"/>
      <c r="E116" s="206"/>
      <c r="F116" s="206"/>
      <c r="G116" s="278">
        <f t="shared" si="4"/>
        <v>0</v>
      </c>
      <c r="H116" s="202"/>
      <c r="I116" s="210"/>
      <c r="J116" s="198"/>
      <c r="K116" s="214"/>
      <c r="M116" s="204"/>
    </row>
    <row r="117" spans="2:13" ht="30" hidden="1" customHeight="1" x14ac:dyDescent="0.3">
      <c r="B117" s="383"/>
      <c r="C117" s="197"/>
      <c r="D117" s="206"/>
      <c r="E117" s="206"/>
      <c r="F117" s="206"/>
      <c r="G117" s="278">
        <f t="shared" si="4"/>
        <v>0</v>
      </c>
      <c r="H117" s="202"/>
      <c r="I117" s="210"/>
      <c r="J117" s="198"/>
      <c r="K117" s="214"/>
    </row>
    <row r="118" spans="2:13" ht="30" hidden="1" customHeight="1" x14ac:dyDescent="0.3">
      <c r="B118" s="383"/>
      <c r="C118" s="197"/>
      <c r="D118" s="206"/>
      <c r="E118" s="206"/>
      <c r="F118" s="206"/>
      <c r="G118" s="278">
        <f t="shared" si="4"/>
        <v>0</v>
      </c>
      <c r="H118" s="202"/>
      <c r="I118" s="210"/>
      <c r="J118" s="198"/>
      <c r="K118" s="214"/>
    </row>
    <row r="119" spans="2:13" ht="30" hidden="1" customHeight="1" x14ac:dyDescent="0.3">
      <c r="B119" s="384"/>
      <c r="C119" s="197"/>
      <c r="D119" s="206"/>
      <c r="E119" s="206"/>
      <c r="F119" s="206"/>
      <c r="G119" s="278">
        <f t="shared" si="4"/>
        <v>0</v>
      </c>
      <c r="H119" s="202"/>
      <c r="I119" s="210"/>
      <c r="J119" s="198"/>
      <c r="K119" s="214"/>
    </row>
    <row r="120" spans="2:13" ht="30" hidden="1" customHeight="1" x14ac:dyDescent="0.3">
      <c r="B120" s="382" t="s">
        <v>119</v>
      </c>
      <c r="C120" s="197"/>
      <c r="D120" s="206"/>
      <c r="E120" s="206"/>
      <c r="F120" s="206"/>
      <c r="G120" s="278">
        <f t="shared" si="4"/>
        <v>0</v>
      </c>
      <c r="H120" s="202"/>
      <c r="I120" s="210"/>
      <c r="J120" s="198"/>
      <c r="K120" s="214"/>
      <c r="M120" s="204"/>
    </row>
    <row r="121" spans="2:13" ht="30" hidden="1" customHeight="1" x14ac:dyDescent="0.3">
      <c r="B121" s="383"/>
      <c r="C121" s="197"/>
      <c r="D121" s="206"/>
      <c r="E121" s="206"/>
      <c r="F121" s="206"/>
      <c r="G121" s="278">
        <f t="shared" si="4"/>
        <v>0</v>
      </c>
      <c r="H121" s="202"/>
      <c r="I121" s="210"/>
      <c r="J121" s="198"/>
      <c r="K121" s="214"/>
      <c r="M121" s="204"/>
    </row>
    <row r="122" spans="2:13" ht="30" hidden="1" customHeight="1" x14ac:dyDescent="0.3">
      <c r="B122" s="383"/>
      <c r="D122" s="206"/>
      <c r="E122" s="206"/>
      <c r="F122" s="206"/>
      <c r="G122" s="278">
        <f t="shared" si="4"/>
        <v>0</v>
      </c>
      <c r="H122" s="202"/>
      <c r="I122" s="210"/>
      <c r="J122" s="198"/>
      <c r="K122" s="214"/>
    </row>
    <row r="123" spans="2:13" ht="30" hidden="1" customHeight="1" x14ac:dyDescent="0.3">
      <c r="B123" s="383"/>
      <c r="C123" s="197"/>
      <c r="D123" s="206"/>
      <c r="E123" s="206"/>
      <c r="F123" s="206"/>
      <c r="G123" s="278">
        <f t="shared" si="4"/>
        <v>0</v>
      </c>
      <c r="H123" s="202"/>
      <c r="I123" s="210"/>
      <c r="J123" s="198"/>
      <c r="K123" s="214"/>
    </row>
    <row r="124" spans="2:13" ht="30" hidden="1" customHeight="1" x14ac:dyDescent="0.3">
      <c r="B124" s="384"/>
      <c r="C124" s="197"/>
      <c r="D124" s="206"/>
      <c r="E124" s="206"/>
      <c r="F124" s="206"/>
      <c r="G124" s="278">
        <f t="shared" si="4"/>
        <v>0</v>
      </c>
      <c r="H124" s="202"/>
      <c r="I124" s="210"/>
      <c r="J124" s="198"/>
      <c r="K124" s="214"/>
    </row>
    <row r="125" spans="2:13" ht="30" hidden="1" customHeight="1" x14ac:dyDescent="0.3">
      <c r="B125" s="382" t="s">
        <v>120</v>
      </c>
      <c r="C125" s="197"/>
      <c r="D125" s="206"/>
      <c r="E125" s="209"/>
      <c r="F125" s="206"/>
      <c r="G125" s="278">
        <f t="shared" si="4"/>
        <v>0</v>
      </c>
      <c r="H125" s="202"/>
      <c r="I125" s="210"/>
      <c r="J125" s="198"/>
      <c r="K125" s="214"/>
    </row>
    <row r="126" spans="2:13" ht="30" hidden="1" customHeight="1" x14ac:dyDescent="0.3">
      <c r="B126" s="383"/>
      <c r="C126" s="197"/>
      <c r="D126" s="206"/>
      <c r="E126" s="206"/>
      <c r="F126" s="206"/>
      <c r="G126" s="278">
        <f t="shared" si="4"/>
        <v>0</v>
      </c>
      <c r="H126" s="202"/>
      <c r="I126" s="210"/>
      <c r="J126" s="198"/>
      <c r="K126" s="214"/>
      <c r="M126" s="204"/>
    </row>
    <row r="127" spans="2:13" ht="30" hidden="1" customHeight="1" x14ac:dyDescent="0.3">
      <c r="B127" s="383"/>
      <c r="C127" s="197"/>
      <c r="D127" s="206"/>
      <c r="E127" s="206"/>
      <c r="F127" s="206"/>
      <c r="G127" s="278">
        <f t="shared" si="4"/>
        <v>0</v>
      </c>
      <c r="H127" s="202"/>
      <c r="I127" s="210"/>
      <c r="J127" s="198"/>
      <c r="K127" s="214"/>
      <c r="M127" s="204"/>
    </row>
    <row r="128" spans="2:13" ht="30" hidden="1" customHeight="1" x14ac:dyDescent="0.3">
      <c r="B128" s="383"/>
      <c r="C128" s="197"/>
      <c r="D128" s="206"/>
      <c r="E128" s="206"/>
      <c r="F128" s="206"/>
      <c r="G128" s="278">
        <f t="shared" si="4"/>
        <v>0</v>
      </c>
      <c r="H128" s="202"/>
      <c r="I128" s="210"/>
      <c r="J128" s="198"/>
      <c r="K128" s="214"/>
    </row>
    <row r="129" spans="2:13" ht="30" hidden="1" customHeight="1" x14ac:dyDescent="0.3">
      <c r="B129" s="384"/>
      <c r="C129" s="197"/>
      <c r="D129" s="206"/>
      <c r="E129" s="206"/>
      <c r="F129" s="206"/>
      <c r="G129" s="278">
        <f t="shared" si="4"/>
        <v>0</v>
      </c>
      <c r="H129" s="202"/>
      <c r="I129" s="210"/>
      <c r="J129" s="198"/>
      <c r="K129" s="214"/>
    </row>
    <row r="130" spans="2:13" ht="30" hidden="1" customHeight="1" x14ac:dyDescent="0.3">
      <c r="B130" s="382" t="s">
        <v>121</v>
      </c>
      <c r="C130" s="197"/>
      <c r="D130" s="206"/>
      <c r="E130" s="209"/>
      <c r="F130" s="206"/>
      <c r="G130" s="278">
        <f t="shared" si="4"/>
        <v>0</v>
      </c>
      <c r="H130" s="202"/>
      <c r="I130" s="210"/>
      <c r="J130" s="198"/>
      <c r="K130" s="214"/>
    </row>
    <row r="131" spans="2:13" ht="30" hidden="1" customHeight="1" x14ac:dyDescent="0.3">
      <c r="B131" s="383"/>
      <c r="C131" s="197"/>
      <c r="D131" s="206"/>
      <c r="E131" s="209"/>
      <c r="F131" s="206"/>
      <c r="G131" s="278">
        <f t="shared" si="4"/>
        <v>0</v>
      </c>
      <c r="H131" s="202"/>
      <c r="I131" s="210"/>
      <c r="J131" s="198"/>
      <c r="K131" s="214"/>
      <c r="M131" s="204"/>
    </row>
    <row r="132" spans="2:13" ht="30" hidden="1" customHeight="1" x14ac:dyDescent="0.3">
      <c r="B132" s="383"/>
      <c r="C132" s="197"/>
      <c r="D132" s="206"/>
      <c r="E132" s="209"/>
      <c r="F132" s="206"/>
      <c r="G132" s="278">
        <f t="shared" si="4"/>
        <v>0</v>
      </c>
      <c r="H132" s="202"/>
      <c r="I132" s="210"/>
      <c r="J132" s="198"/>
      <c r="K132" s="214"/>
      <c r="M132" s="204"/>
    </row>
    <row r="133" spans="2:13" ht="30" hidden="1" customHeight="1" x14ac:dyDescent="0.3">
      <c r="B133" s="383"/>
      <c r="C133" s="197"/>
      <c r="D133" s="206"/>
      <c r="E133" s="206"/>
      <c r="F133" s="206"/>
      <c r="G133" s="278">
        <f t="shared" si="4"/>
        <v>0</v>
      </c>
      <c r="H133" s="202"/>
      <c r="I133" s="210"/>
      <c r="J133" s="198"/>
      <c r="K133" s="214"/>
    </row>
    <row r="134" spans="2:13" ht="30" hidden="1" customHeight="1" x14ac:dyDescent="0.3">
      <c r="B134" s="384"/>
      <c r="C134" s="197"/>
      <c r="D134" s="206"/>
      <c r="E134" s="206"/>
      <c r="F134" s="206"/>
      <c r="G134" s="278">
        <f t="shared" si="4"/>
        <v>0</v>
      </c>
      <c r="H134" s="202"/>
      <c r="I134" s="210"/>
      <c r="J134" s="198"/>
      <c r="K134" s="214"/>
    </row>
    <row r="135" spans="2:13" ht="30" hidden="1" customHeight="1" x14ac:dyDescent="0.3">
      <c r="B135" s="382" t="s">
        <v>122</v>
      </c>
      <c r="C135" s="197"/>
      <c r="D135" s="206"/>
      <c r="E135" s="209"/>
      <c r="F135" s="206"/>
      <c r="G135" s="278">
        <f t="shared" si="4"/>
        <v>0</v>
      </c>
      <c r="H135" s="202"/>
      <c r="I135" s="210"/>
      <c r="J135" s="198"/>
      <c r="K135" s="214"/>
      <c r="M135" s="204"/>
    </row>
    <row r="136" spans="2:13" ht="30" hidden="1" customHeight="1" x14ac:dyDescent="0.3">
      <c r="B136" s="383"/>
      <c r="C136" s="197"/>
      <c r="D136" s="206"/>
      <c r="E136" s="209"/>
      <c r="F136" s="206"/>
      <c r="G136" s="278">
        <f t="shared" si="4"/>
        <v>0</v>
      </c>
      <c r="H136" s="202"/>
      <c r="I136" s="210"/>
      <c r="J136" s="198"/>
      <c r="K136" s="214"/>
      <c r="M136" s="204"/>
    </row>
    <row r="137" spans="2:13" ht="30" hidden="1" customHeight="1" x14ac:dyDescent="0.3">
      <c r="B137" s="383"/>
      <c r="C137" s="197"/>
      <c r="D137" s="206"/>
      <c r="E137" s="209"/>
      <c r="F137" s="206"/>
      <c r="G137" s="278">
        <f t="shared" si="4"/>
        <v>0</v>
      </c>
      <c r="H137" s="202"/>
      <c r="I137" s="210"/>
      <c r="J137" s="198"/>
      <c r="K137" s="214"/>
      <c r="M137" s="204"/>
    </row>
    <row r="138" spans="2:13" ht="30" hidden="1" customHeight="1" x14ac:dyDescent="0.3">
      <c r="B138" s="383"/>
      <c r="C138" s="197"/>
      <c r="D138" s="206"/>
      <c r="E138" s="206"/>
      <c r="F138" s="206"/>
      <c r="G138" s="278">
        <f t="shared" si="4"/>
        <v>0</v>
      </c>
      <c r="H138" s="202"/>
      <c r="I138" s="210"/>
      <c r="J138" s="198"/>
      <c r="K138" s="214"/>
    </row>
    <row r="139" spans="2:13" ht="30" hidden="1" customHeight="1" x14ac:dyDescent="0.3">
      <c r="B139" s="384"/>
      <c r="C139" s="197"/>
      <c r="D139" s="206"/>
      <c r="E139" s="206"/>
      <c r="F139" s="206"/>
      <c r="G139" s="278">
        <f t="shared" si="4"/>
        <v>0</v>
      </c>
      <c r="H139" s="202"/>
      <c r="I139" s="210"/>
      <c r="J139" s="198"/>
      <c r="K139" s="214"/>
    </row>
    <row r="140" spans="2:13" ht="30" hidden="1" customHeight="1" x14ac:dyDescent="0.3">
      <c r="B140" s="382" t="s">
        <v>123</v>
      </c>
      <c r="C140" s="197"/>
      <c r="D140" s="206"/>
      <c r="E140" s="209"/>
      <c r="F140" s="206"/>
      <c r="G140" s="278">
        <f t="shared" si="4"/>
        <v>0</v>
      </c>
      <c r="H140" s="202"/>
      <c r="I140" s="210"/>
      <c r="J140" s="198"/>
      <c r="K140" s="214"/>
      <c r="M140" s="204"/>
    </row>
    <row r="141" spans="2:13" ht="30" hidden="1" customHeight="1" x14ac:dyDescent="0.3">
      <c r="B141" s="383"/>
      <c r="C141" s="197"/>
      <c r="D141" s="206"/>
      <c r="E141" s="209"/>
      <c r="F141" s="206"/>
      <c r="G141" s="278">
        <f t="shared" si="4"/>
        <v>0</v>
      </c>
      <c r="H141" s="202"/>
      <c r="J141" s="198"/>
      <c r="K141" s="214"/>
      <c r="M141" s="204"/>
    </row>
    <row r="142" spans="2:13" ht="30" hidden="1" customHeight="1" x14ac:dyDescent="0.3">
      <c r="B142" s="383"/>
      <c r="C142" s="197"/>
      <c r="D142" s="206"/>
      <c r="E142" s="209"/>
      <c r="F142" s="206"/>
      <c r="G142" s="278">
        <f t="shared" si="4"/>
        <v>0</v>
      </c>
      <c r="H142" s="202"/>
      <c r="I142" s="210"/>
      <c r="J142" s="198"/>
      <c r="K142" s="214"/>
    </row>
    <row r="143" spans="2:13" ht="30" hidden="1" customHeight="1" x14ac:dyDescent="0.3">
      <c r="B143" s="383"/>
      <c r="C143" s="197"/>
      <c r="D143" s="206"/>
      <c r="E143" s="206"/>
      <c r="F143" s="206"/>
      <c r="G143" s="278">
        <f t="shared" si="4"/>
        <v>0</v>
      </c>
      <c r="H143" s="202"/>
      <c r="I143" s="210"/>
      <c r="J143" s="198"/>
      <c r="K143" s="214"/>
    </row>
    <row r="144" spans="2:13" ht="30" hidden="1" customHeight="1" x14ac:dyDescent="0.3">
      <c r="B144" s="384"/>
      <c r="C144" s="197"/>
      <c r="D144" s="206"/>
      <c r="E144" s="206"/>
      <c r="F144" s="206"/>
      <c r="G144" s="278">
        <f t="shared" si="4"/>
        <v>0</v>
      </c>
      <c r="H144" s="202"/>
      <c r="I144" s="210"/>
      <c r="J144" s="198"/>
      <c r="K144" s="214"/>
    </row>
    <row r="145" spans="2:13" ht="30" hidden="1" customHeight="1" x14ac:dyDescent="0.3">
      <c r="B145" s="382" t="s">
        <v>124</v>
      </c>
      <c r="C145" s="197"/>
      <c r="D145" s="206"/>
      <c r="E145" s="209"/>
      <c r="F145" s="206"/>
      <c r="G145" s="278">
        <f t="shared" si="4"/>
        <v>0</v>
      </c>
      <c r="H145" s="202"/>
      <c r="I145" s="210"/>
      <c r="J145" s="198"/>
      <c r="K145" s="214"/>
    </row>
    <row r="146" spans="2:13" ht="30" hidden="1" customHeight="1" x14ac:dyDescent="0.3">
      <c r="B146" s="383"/>
      <c r="C146" s="197"/>
      <c r="D146" s="206"/>
      <c r="E146" s="209"/>
      <c r="F146" s="206"/>
      <c r="G146" s="278">
        <f t="shared" si="4"/>
        <v>0</v>
      </c>
      <c r="H146" s="202"/>
      <c r="I146" s="210"/>
      <c r="J146" s="198"/>
      <c r="K146" s="214"/>
      <c r="M146" s="204"/>
    </row>
    <row r="147" spans="2:13" ht="30" hidden="1" customHeight="1" x14ac:dyDescent="0.3">
      <c r="B147" s="383"/>
      <c r="C147" s="197"/>
      <c r="D147" s="206"/>
      <c r="E147" s="209"/>
      <c r="F147" s="206"/>
      <c r="G147" s="278">
        <f t="shared" si="4"/>
        <v>0</v>
      </c>
      <c r="H147" s="202"/>
      <c r="I147" s="210"/>
      <c r="J147" s="198"/>
      <c r="K147" s="214"/>
    </row>
    <row r="148" spans="2:13" ht="30" hidden="1" customHeight="1" x14ac:dyDescent="0.3">
      <c r="B148" s="383"/>
      <c r="C148" s="197"/>
      <c r="D148" s="206"/>
      <c r="E148" s="206"/>
      <c r="F148" s="206"/>
      <c r="G148" s="278">
        <f t="shared" si="4"/>
        <v>0</v>
      </c>
      <c r="H148" s="202"/>
      <c r="I148" s="210"/>
      <c r="J148" s="198"/>
      <c r="K148" s="214"/>
    </row>
    <row r="149" spans="2:13" ht="30" hidden="1" customHeight="1" x14ac:dyDescent="0.3">
      <c r="B149" s="384"/>
      <c r="C149" s="197"/>
      <c r="D149" s="206"/>
      <c r="E149" s="206"/>
      <c r="F149" s="206"/>
      <c r="G149" s="278">
        <f t="shared" si="4"/>
        <v>0</v>
      </c>
      <c r="H149" s="202"/>
      <c r="I149" s="210"/>
      <c r="J149" s="198"/>
      <c r="K149" s="214"/>
    </row>
    <row r="150" spans="2:13" ht="30" hidden="1" customHeight="1" x14ac:dyDescent="0.3">
      <c r="B150" s="382" t="s">
        <v>125</v>
      </c>
      <c r="C150" s="197"/>
      <c r="D150" s="206"/>
      <c r="E150" s="209"/>
      <c r="F150" s="206"/>
      <c r="G150" s="278">
        <f t="shared" si="4"/>
        <v>0</v>
      </c>
      <c r="H150" s="202"/>
      <c r="I150" s="210"/>
      <c r="J150" s="198"/>
      <c r="K150" s="214"/>
    </row>
    <row r="151" spans="2:13" ht="30" hidden="1" customHeight="1" x14ac:dyDescent="0.3">
      <c r="B151" s="383"/>
      <c r="C151" s="197"/>
      <c r="D151" s="206"/>
      <c r="E151" s="209"/>
      <c r="F151" s="206"/>
      <c r="G151" s="278">
        <f t="shared" si="4"/>
        <v>0</v>
      </c>
      <c r="H151" s="202"/>
      <c r="I151" s="210"/>
      <c r="J151" s="198"/>
      <c r="K151" s="214"/>
      <c r="M151" s="204"/>
    </row>
    <row r="152" spans="2:13" ht="30" hidden="1" customHeight="1" x14ac:dyDescent="0.3">
      <c r="B152" s="383"/>
      <c r="C152" s="197"/>
      <c r="D152" s="206"/>
      <c r="E152" s="206"/>
      <c r="F152" s="206"/>
      <c r="G152" s="278">
        <f t="shared" si="4"/>
        <v>0</v>
      </c>
      <c r="H152" s="202"/>
      <c r="I152" s="210"/>
      <c r="J152" s="198"/>
      <c r="K152" s="214"/>
    </row>
    <row r="153" spans="2:13" ht="30" hidden="1" customHeight="1" x14ac:dyDescent="0.3">
      <c r="B153" s="383"/>
      <c r="C153" s="197"/>
      <c r="D153" s="206"/>
      <c r="E153" s="206"/>
      <c r="F153" s="206"/>
      <c r="G153" s="278">
        <f t="shared" si="4"/>
        <v>0</v>
      </c>
      <c r="H153" s="202"/>
      <c r="I153" s="210"/>
      <c r="J153" s="198"/>
      <c r="K153" s="214"/>
    </row>
    <row r="154" spans="2:13" ht="30" hidden="1" customHeight="1" x14ac:dyDescent="0.3">
      <c r="B154" s="384"/>
      <c r="C154" s="197"/>
      <c r="D154" s="206"/>
      <c r="E154" s="206"/>
      <c r="F154" s="206"/>
      <c r="G154" s="278">
        <f t="shared" si="4"/>
        <v>0</v>
      </c>
      <c r="H154" s="202"/>
      <c r="I154" s="210"/>
      <c r="J154" s="198"/>
      <c r="K154" s="214"/>
    </row>
    <row r="155" spans="2:13" ht="30" hidden="1" customHeight="1" x14ac:dyDescent="0.3">
      <c r="B155" s="382" t="s">
        <v>126</v>
      </c>
      <c r="C155" s="197"/>
      <c r="D155" s="206"/>
      <c r="E155" s="209"/>
      <c r="F155" s="206"/>
      <c r="G155" s="278">
        <f t="shared" si="4"/>
        <v>0</v>
      </c>
      <c r="H155" s="202"/>
      <c r="I155" s="210"/>
      <c r="J155" s="198"/>
      <c r="K155" s="214"/>
      <c r="M155" s="204"/>
    </row>
    <row r="156" spans="2:13" ht="30" hidden="1" customHeight="1" x14ac:dyDescent="0.3">
      <c r="B156" s="383"/>
      <c r="C156" s="197"/>
      <c r="D156" s="206"/>
      <c r="E156" s="209"/>
      <c r="F156" s="206"/>
      <c r="G156" s="278">
        <f t="shared" si="4"/>
        <v>0</v>
      </c>
      <c r="H156" s="202"/>
      <c r="I156" s="210"/>
      <c r="J156" s="198"/>
      <c r="K156" s="214"/>
      <c r="M156" s="204"/>
    </row>
    <row r="157" spans="2:13" ht="30" hidden="1" customHeight="1" x14ac:dyDescent="0.3">
      <c r="B157" s="383"/>
      <c r="C157" s="197"/>
      <c r="D157" s="206"/>
      <c r="E157" s="209"/>
      <c r="F157" s="206"/>
      <c r="G157" s="278">
        <f t="shared" si="4"/>
        <v>0</v>
      </c>
      <c r="H157" s="202"/>
      <c r="I157" s="210"/>
      <c r="J157" s="198"/>
      <c r="K157" s="214"/>
    </row>
    <row r="158" spans="2:13" ht="30" hidden="1" customHeight="1" x14ac:dyDescent="0.3">
      <c r="B158" s="383"/>
      <c r="C158" s="197"/>
      <c r="D158" s="206"/>
      <c r="E158" s="209"/>
      <c r="F158" s="206"/>
      <c r="G158" s="278">
        <f t="shared" si="4"/>
        <v>0</v>
      </c>
      <c r="H158" s="202"/>
      <c r="I158" s="210"/>
      <c r="J158" s="198"/>
      <c r="K158" s="214"/>
    </row>
    <row r="159" spans="2:13" ht="30" hidden="1" customHeight="1" x14ac:dyDescent="0.3">
      <c r="B159" s="384"/>
      <c r="C159" s="197"/>
      <c r="D159" s="206"/>
      <c r="E159" s="206"/>
      <c r="F159" s="206"/>
      <c r="G159" s="278">
        <f t="shared" si="4"/>
        <v>0</v>
      </c>
      <c r="H159" s="202"/>
      <c r="I159" s="210"/>
      <c r="J159" s="198"/>
      <c r="K159" s="214"/>
    </row>
    <row r="160" spans="2:13" ht="30" hidden="1" customHeight="1" x14ac:dyDescent="0.3">
      <c r="B160" s="382" t="s">
        <v>127</v>
      </c>
      <c r="C160" s="197"/>
      <c r="D160" s="206"/>
      <c r="E160" s="209"/>
      <c r="F160" s="206"/>
      <c r="G160" s="278">
        <f t="shared" si="4"/>
        <v>0</v>
      </c>
      <c r="H160" s="202"/>
      <c r="I160" s="210"/>
      <c r="J160" s="198"/>
      <c r="K160" s="214"/>
      <c r="M160" s="204"/>
    </row>
    <row r="161" spans="2:13" ht="30" hidden="1" customHeight="1" x14ac:dyDescent="0.3">
      <c r="B161" s="383"/>
      <c r="C161" s="197"/>
      <c r="D161" s="206"/>
      <c r="E161" s="209"/>
      <c r="F161" s="206"/>
      <c r="G161" s="278">
        <f t="shared" si="4"/>
        <v>0</v>
      </c>
      <c r="H161" s="202"/>
      <c r="I161" s="210"/>
      <c r="J161" s="198"/>
      <c r="K161" s="214"/>
      <c r="M161" s="204"/>
    </row>
    <row r="162" spans="2:13" ht="30" hidden="1" customHeight="1" x14ac:dyDescent="0.3">
      <c r="B162" s="383"/>
      <c r="C162" s="197"/>
      <c r="D162" s="206"/>
      <c r="E162" s="209"/>
      <c r="F162" s="206"/>
      <c r="G162" s="278">
        <f t="shared" si="4"/>
        <v>0</v>
      </c>
      <c r="H162" s="202"/>
      <c r="I162" s="210"/>
      <c r="J162" s="198"/>
      <c r="K162" s="214"/>
    </row>
    <row r="163" spans="2:13" ht="30" hidden="1" customHeight="1" x14ac:dyDescent="0.3">
      <c r="B163" s="383"/>
      <c r="C163" s="197"/>
      <c r="D163" s="206"/>
      <c r="E163" s="209"/>
      <c r="F163" s="206"/>
      <c r="G163" s="278">
        <f t="shared" si="4"/>
        <v>0</v>
      </c>
      <c r="H163" s="202"/>
      <c r="I163" s="210"/>
      <c r="J163" s="198"/>
      <c r="K163" s="214"/>
    </row>
    <row r="164" spans="2:13" ht="30" hidden="1" customHeight="1" x14ac:dyDescent="0.3">
      <c r="B164" s="384"/>
      <c r="C164" s="197"/>
      <c r="D164" s="206"/>
      <c r="E164" s="206"/>
      <c r="F164" s="206"/>
      <c r="G164" s="278">
        <f t="shared" si="4"/>
        <v>0</v>
      </c>
      <c r="H164" s="202"/>
      <c r="I164" s="210"/>
      <c r="J164" s="198"/>
      <c r="K164" s="214"/>
    </row>
    <row r="165" spans="2:13" ht="30" hidden="1" customHeight="1" x14ac:dyDescent="0.3">
      <c r="B165" s="382" t="s">
        <v>128</v>
      </c>
      <c r="C165" s="197"/>
      <c r="D165" s="206"/>
      <c r="E165" s="209"/>
      <c r="F165" s="206"/>
      <c r="G165" s="278">
        <f t="shared" si="4"/>
        <v>0</v>
      </c>
      <c r="H165" s="202"/>
      <c r="I165" s="210"/>
      <c r="J165" s="198"/>
      <c r="K165" s="214"/>
    </row>
    <row r="166" spans="2:13" ht="30" hidden="1" customHeight="1" x14ac:dyDescent="0.3">
      <c r="B166" s="383"/>
      <c r="C166" s="197"/>
      <c r="D166" s="206"/>
      <c r="E166" s="206"/>
      <c r="F166" s="206"/>
      <c r="G166" s="278">
        <f t="shared" si="4"/>
        <v>0</v>
      </c>
      <c r="H166" s="202"/>
      <c r="I166" s="210"/>
      <c r="J166" s="198"/>
      <c r="K166" s="214"/>
      <c r="M166" s="204"/>
    </row>
    <row r="167" spans="2:13" ht="30" hidden="1" customHeight="1" x14ac:dyDescent="0.3">
      <c r="B167" s="383"/>
      <c r="C167" s="197"/>
      <c r="D167" s="206"/>
      <c r="E167" s="206"/>
      <c r="F167" s="206"/>
      <c r="G167" s="278">
        <f t="shared" si="4"/>
        <v>0</v>
      </c>
      <c r="H167" s="202"/>
      <c r="I167" s="210"/>
      <c r="J167" s="198"/>
      <c r="K167" s="214"/>
      <c r="M167" s="204"/>
    </row>
    <row r="168" spans="2:13" ht="30" hidden="1" customHeight="1" x14ac:dyDescent="0.3">
      <c r="B168" s="383"/>
      <c r="C168" s="197"/>
      <c r="D168" s="206"/>
      <c r="E168" s="206"/>
      <c r="F168" s="206"/>
      <c r="G168" s="278">
        <f t="shared" si="4"/>
        <v>0</v>
      </c>
      <c r="H168" s="202"/>
      <c r="I168" s="210"/>
      <c r="J168" s="198"/>
      <c r="K168" s="214"/>
    </row>
    <row r="169" spans="2:13" ht="30" hidden="1" customHeight="1" x14ac:dyDescent="0.3">
      <c r="B169" s="384"/>
      <c r="C169" s="197"/>
      <c r="D169" s="206"/>
      <c r="E169" s="206"/>
      <c r="F169" s="206"/>
      <c r="G169" s="278">
        <f t="shared" si="4"/>
        <v>0</v>
      </c>
      <c r="H169" s="202"/>
      <c r="I169" s="210"/>
      <c r="J169" s="198"/>
      <c r="K169" s="214"/>
    </row>
    <row r="170" spans="2:13" ht="30" hidden="1" customHeight="1" x14ac:dyDescent="0.3">
      <c r="B170" s="382" t="s">
        <v>129</v>
      </c>
      <c r="C170" s="197"/>
      <c r="D170" s="206"/>
      <c r="E170" s="209"/>
      <c r="F170" s="206"/>
      <c r="G170" s="278">
        <f t="shared" si="4"/>
        <v>0</v>
      </c>
      <c r="H170" s="202"/>
      <c r="I170" s="210"/>
      <c r="J170" s="245"/>
      <c r="K170" s="214"/>
    </row>
    <row r="171" spans="2:13" ht="30" hidden="1" customHeight="1" x14ac:dyDescent="0.3">
      <c r="B171" s="383"/>
      <c r="C171" s="197"/>
      <c r="D171" s="206"/>
      <c r="E171" s="206"/>
      <c r="F171" s="206"/>
      <c r="G171" s="278">
        <f t="shared" si="4"/>
        <v>0</v>
      </c>
      <c r="H171" s="202"/>
      <c r="I171" s="210"/>
      <c r="J171" s="198"/>
      <c r="K171" s="214"/>
      <c r="M171" s="204"/>
    </row>
    <row r="172" spans="2:13" ht="30" hidden="1" customHeight="1" x14ac:dyDescent="0.3">
      <c r="B172" s="383"/>
      <c r="C172" s="197"/>
      <c r="D172" s="206"/>
      <c r="E172" s="206"/>
      <c r="F172" s="206"/>
      <c r="G172" s="278">
        <f t="shared" si="4"/>
        <v>0</v>
      </c>
      <c r="H172" s="202"/>
      <c r="I172" s="210"/>
      <c r="J172" s="198"/>
      <c r="K172" s="214"/>
      <c r="M172" s="204"/>
    </row>
    <row r="173" spans="2:13" ht="30" hidden="1" customHeight="1" x14ac:dyDescent="0.3">
      <c r="B173" s="383"/>
      <c r="C173" s="197"/>
      <c r="D173" s="206"/>
      <c r="E173" s="206"/>
      <c r="F173" s="206"/>
      <c r="G173" s="278">
        <f t="shared" si="4"/>
        <v>0</v>
      </c>
      <c r="H173" s="202"/>
      <c r="I173" s="210"/>
      <c r="J173" s="198"/>
      <c r="K173" s="214"/>
    </row>
    <row r="174" spans="2:13" ht="30" hidden="1" customHeight="1" x14ac:dyDescent="0.3">
      <c r="B174" s="384"/>
      <c r="C174" s="197"/>
      <c r="D174" s="206"/>
      <c r="E174" s="206"/>
      <c r="F174" s="206"/>
      <c r="G174" s="278">
        <f t="shared" si="4"/>
        <v>0</v>
      </c>
      <c r="H174" s="202"/>
      <c r="I174" s="210"/>
      <c r="J174" s="198"/>
      <c r="K174" s="214"/>
    </row>
    <row r="175" spans="2:13" ht="30" hidden="1" customHeight="1" x14ac:dyDescent="0.3">
      <c r="B175" s="388" t="s">
        <v>130</v>
      </c>
      <c r="C175" s="197"/>
      <c r="D175" s="206"/>
      <c r="E175" s="209"/>
      <c r="F175" s="206"/>
      <c r="G175" s="278">
        <f t="shared" si="4"/>
        <v>0</v>
      </c>
      <c r="H175" s="202"/>
      <c r="I175" s="210"/>
      <c r="J175" s="198"/>
      <c r="K175" s="214"/>
      <c r="M175" s="204"/>
    </row>
    <row r="176" spans="2:13" ht="30" hidden="1" customHeight="1" x14ac:dyDescent="0.3">
      <c r="B176" s="388"/>
      <c r="C176" s="197"/>
      <c r="D176" s="206"/>
      <c r="E176" s="209"/>
      <c r="F176" s="206"/>
      <c r="G176" s="278">
        <f t="shared" si="4"/>
        <v>0</v>
      </c>
      <c r="H176" s="202"/>
      <c r="I176" s="210"/>
      <c r="J176" s="198"/>
      <c r="K176" s="214"/>
    </row>
    <row r="177" spans="2:13" ht="30" hidden="1" customHeight="1" x14ac:dyDescent="0.3">
      <c r="B177" s="388"/>
      <c r="C177" s="197"/>
      <c r="D177" s="206"/>
      <c r="E177" s="209"/>
      <c r="F177" s="206"/>
      <c r="G177" s="278">
        <f t="shared" si="4"/>
        <v>0</v>
      </c>
      <c r="H177" s="202"/>
      <c r="I177" s="210"/>
      <c r="J177" s="198"/>
      <c r="K177" s="214"/>
    </row>
    <row r="178" spans="2:13" ht="30" hidden="1" customHeight="1" x14ac:dyDescent="0.3">
      <c r="B178" s="388"/>
      <c r="C178" s="197"/>
      <c r="D178" s="206"/>
      <c r="E178" s="209"/>
      <c r="F178" s="206"/>
      <c r="G178" s="278">
        <f t="shared" si="4"/>
        <v>0</v>
      </c>
      <c r="H178" s="202"/>
      <c r="I178" s="210"/>
      <c r="J178" s="197"/>
      <c r="K178" s="214"/>
    </row>
    <row r="179" spans="2:13" ht="30" hidden="1" customHeight="1" x14ac:dyDescent="0.3">
      <c r="B179" s="388"/>
      <c r="C179" s="197"/>
      <c r="D179" s="206"/>
      <c r="E179" s="209"/>
      <c r="F179" s="206"/>
      <c r="G179" s="278">
        <f t="shared" si="4"/>
        <v>0</v>
      </c>
      <c r="H179" s="202"/>
      <c r="I179" s="210"/>
      <c r="J179" s="198"/>
      <c r="K179" s="214"/>
    </row>
    <row r="180" spans="2:13" ht="30" hidden="1" customHeight="1" x14ac:dyDescent="0.3">
      <c r="B180" s="382" t="s">
        <v>131</v>
      </c>
      <c r="C180" s="197"/>
      <c r="D180" s="206"/>
      <c r="E180" s="209"/>
      <c r="F180" s="206"/>
      <c r="G180" s="278">
        <f t="shared" si="4"/>
        <v>0</v>
      </c>
      <c r="H180" s="202"/>
      <c r="I180" s="210"/>
      <c r="J180" s="198"/>
      <c r="K180" s="214"/>
    </row>
    <row r="181" spans="2:13" ht="30" hidden="1" customHeight="1" x14ac:dyDescent="0.3">
      <c r="B181" s="383"/>
      <c r="C181" s="197"/>
      <c r="D181" s="206"/>
      <c r="E181" s="209"/>
      <c r="F181" s="206"/>
      <c r="G181" s="278">
        <f t="shared" si="4"/>
        <v>0</v>
      </c>
      <c r="H181" s="202"/>
      <c r="I181" s="210"/>
      <c r="J181" s="198"/>
      <c r="K181" s="214"/>
      <c r="M181" s="204"/>
    </row>
    <row r="182" spans="2:13" ht="30" hidden="1" customHeight="1" x14ac:dyDescent="0.3">
      <c r="B182" s="383"/>
      <c r="C182" s="197"/>
      <c r="D182" s="206"/>
      <c r="E182" s="209"/>
      <c r="F182" s="206"/>
      <c r="G182" s="278">
        <f t="shared" si="4"/>
        <v>0</v>
      </c>
      <c r="H182" s="202"/>
      <c r="I182" s="210"/>
      <c r="J182" s="198"/>
      <c r="K182" s="214"/>
    </row>
    <row r="183" spans="2:13" ht="30" hidden="1" customHeight="1" x14ac:dyDescent="0.3">
      <c r="B183" s="383"/>
      <c r="C183" s="197"/>
      <c r="D183" s="206"/>
      <c r="E183" s="209"/>
      <c r="F183" s="206"/>
      <c r="G183" s="278">
        <f t="shared" si="4"/>
        <v>0</v>
      </c>
      <c r="H183" s="202"/>
      <c r="I183" s="210"/>
      <c r="J183" s="198"/>
      <c r="K183" s="214"/>
    </row>
    <row r="184" spans="2:13" ht="30" hidden="1" customHeight="1" x14ac:dyDescent="0.3">
      <c r="B184" s="384"/>
      <c r="C184" s="197"/>
      <c r="D184" s="206"/>
      <c r="E184" s="206"/>
      <c r="F184" s="206"/>
      <c r="G184" s="278">
        <f t="shared" si="4"/>
        <v>0</v>
      </c>
      <c r="H184" s="202"/>
      <c r="I184" s="210"/>
      <c r="J184" s="198"/>
      <c r="K184" s="214"/>
    </row>
    <row r="185" spans="2:13" ht="30" hidden="1" customHeight="1" x14ac:dyDescent="0.3">
      <c r="B185" s="388" t="s">
        <v>132</v>
      </c>
      <c r="C185" s="197"/>
      <c r="D185" s="206"/>
      <c r="E185" s="209"/>
      <c r="F185" s="206"/>
      <c r="G185" s="278">
        <f t="shared" si="4"/>
        <v>0</v>
      </c>
      <c r="H185" s="202"/>
      <c r="I185" s="210"/>
      <c r="J185" s="198"/>
      <c r="K185" s="214"/>
    </row>
    <row r="186" spans="2:13" ht="30" hidden="1" customHeight="1" x14ac:dyDescent="0.3">
      <c r="B186" s="388"/>
      <c r="C186" s="197"/>
      <c r="D186" s="206"/>
      <c r="E186" s="209"/>
      <c r="F186" s="206"/>
      <c r="G186" s="278">
        <f t="shared" si="4"/>
        <v>0</v>
      </c>
      <c r="H186" s="202"/>
      <c r="I186" s="210"/>
      <c r="J186" s="198"/>
      <c r="K186" s="214"/>
      <c r="M186" s="204"/>
    </row>
    <row r="187" spans="2:13" ht="30" hidden="1" customHeight="1" x14ac:dyDescent="0.3">
      <c r="B187" s="388"/>
      <c r="C187" s="197"/>
      <c r="D187" s="206"/>
      <c r="E187" s="206"/>
      <c r="F187" s="206"/>
      <c r="G187" s="278">
        <f t="shared" si="4"/>
        <v>0</v>
      </c>
      <c r="H187" s="202"/>
      <c r="I187" s="210"/>
      <c r="J187" s="198"/>
      <c r="K187" s="214"/>
    </row>
    <row r="188" spans="2:13" ht="30" hidden="1" customHeight="1" x14ac:dyDescent="0.3">
      <c r="B188" s="388"/>
      <c r="C188" s="197"/>
      <c r="D188" s="206"/>
      <c r="E188" s="206"/>
      <c r="F188" s="206"/>
      <c r="G188" s="278">
        <f t="shared" si="4"/>
        <v>0</v>
      </c>
      <c r="H188" s="202"/>
      <c r="I188" s="210"/>
      <c r="J188" s="198"/>
      <c r="K188" s="214"/>
    </row>
    <row r="189" spans="2:13" ht="30" hidden="1" customHeight="1" x14ac:dyDescent="0.3">
      <c r="B189" s="388"/>
      <c r="C189" s="197"/>
      <c r="D189" s="206"/>
      <c r="E189" s="206"/>
      <c r="F189" s="206"/>
      <c r="G189" s="278">
        <f t="shared" si="4"/>
        <v>0</v>
      </c>
      <c r="H189" s="202"/>
      <c r="I189" s="210"/>
      <c r="J189" s="198"/>
      <c r="K189" s="214"/>
    </row>
    <row r="190" spans="2:13" ht="30" hidden="1" customHeight="1" x14ac:dyDescent="0.3">
      <c r="B190" s="382"/>
      <c r="C190" s="197"/>
      <c r="D190" s="206"/>
      <c r="E190" s="206"/>
      <c r="F190" s="206"/>
      <c r="G190" s="278">
        <f t="shared" si="4"/>
        <v>0</v>
      </c>
      <c r="H190" s="202"/>
      <c r="I190" s="210"/>
      <c r="J190" s="198"/>
      <c r="K190" s="214"/>
    </row>
    <row r="191" spans="2:13" ht="30" hidden="1" customHeight="1" x14ac:dyDescent="0.3">
      <c r="B191" s="383"/>
      <c r="C191" s="197"/>
      <c r="D191" s="206"/>
      <c r="E191" s="206"/>
      <c r="F191" s="206"/>
      <c r="G191" s="278">
        <f t="shared" si="4"/>
        <v>0</v>
      </c>
      <c r="H191" s="202"/>
      <c r="I191" s="210"/>
      <c r="J191" s="198"/>
      <c r="K191" s="214"/>
      <c r="M191" s="204"/>
    </row>
    <row r="192" spans="2:13" ht="30" hidden="1" customHeight="1" x14ac:dyDescent="0.3">
      <c r="B192" s="383"/>
      <c r="C192" s="197"/>
      <c r="D192" s="206"/>
      <c r="E192" s="206"/>
      <c r="F192" s="206"/>
      <c r="G192" s="278">
        <f t="shared" si="4"/>
        <v>0</v>
      </c>
      <c r="H192" s="202"/>
      <c r="I192" s="210"/>
      <c r="J192" s="198"/>
      <c r="K192" s="214"/>
    </row>
    <row r="193" spans="1:13" ht="30" hidden="1" customHeight="1" x14ac:dyDescent="0.3">
      <c r="B193" s="383"/>
      <c r="C193" s="197"/>
      <c r="D193" s="206"/>
      <c r="E193" s="206"/>
      <c r="F193" s="206"/>
      <c r="G193" s="278">
        <f t="shared" si="4"/>
        <v>0</v>
      </c>
      <c r="H193" s="202"/>
      <c r="I193" s="210"/>
      <c r="J193" s="198"/>
      <c r="K193" s="214"/>
    </row>
    <row r="194" spans="1:13" ht="30" hidden="1" customHeight="1" x14ac:dyDescent="0.3">
      <c r="B194" s="384"/>
      <c r="C194" s="197"/>
      <c r="D194" s="206"/>
      <c r="E194" s="206"/>
      <c r="F194" s="206"/>
      <c r="G194" s="278">
        <f t="shared" si="4"/>
        <v>0</v>
      </c>
      <c r="H194" s="202"/>
      <c r="I194" s="210"/>
      <c r="J194" s="198"/>
      <c r="K194" s="214"/>
    </row>
    <row r="195" spans="1:13" ht="30" hidden="1" customHeight="1" x14ac:dyDescent="0.3">
      <c r="B195" s="382" t="s">
        <v>133</v>
      </c>
      <c r="C195" s="197"/>
      <c r="D195" s="206"/>
      <c r="E195" s="206"/>
      <c r="F195" s="206"/>
      <c r="G195" s="278">
        <f t="shared" si="4"/>
        <v>0</v>
      </c>
      <c r="H195" s="202"/>
      <c r="I195" s="210"/>
      <c r="J195" s="198"/>
      <c r="K195" s="214"/>
    </row>
    <row r="196" spans="1:13" ht="30" hidden="1" customHeight="1" x14ac:dyDescent="0.3">
      <c r="B196" s="383"/>
      <c r="C196" s="197"/>
      <c r="D196" s="206"/>
      <c r="E196" s="206"/>
      <c r="F196" s="206"/>
      <c r="G196" s="278">
        <f t="shared" si="4"/>
        <v>0</v>
      </c>
      <c r="H196" s="202"/>
      <c r="I196" s="210"/>
      <c r="J196" s="198"/>
      <c r="K196" s="214"/>
    </row>
    <row r="197" spans="1:13" ht="30" hidden="1" customHeight="1" x14ac:dyDescent="0.3">
      <c r="B197" s="383"/>
      <c r="C197" s="197"/>
      <c r="D197" s="206"/>
      <c r="E197" s="206"/>
      <c r="F197" s="206"/>
      <c r="G197" s="278">
        <f t="shared" si="4"/>
        <v>0</v>
      </c>
      <c r="H197" s="202"/>
      <c r="I197" s="210"/>
      <c r="J197" s="198"/>
      <c r="K197" s="214"/>
    </row>
    <row r="198" spans="1:13" ht="30" hidden="1" customHeight="1" x14ac:dyDescent="0.3">
      <c r="A198" s="29"/>
      <c r="B198" s="383"/>
      <c r="C198" s="274"/>
      <c r="D198" s="282"/>
      <c r="E198" s="282"/>
      <c r="F198" s="282"/>
      <c r="G198" s="278">
        <f t="shared" si="4"/>
        <v>0</v>
      </c>
      <c r="H198" s="280"/>
      <c r="I198" s="281"/>
      <c r="J198" s="201"/>
      <c r="K198" s="214"/>
    </row>
    <row r="199" spans="1:13" s="29" customFormat="1" ht="30" hidden="1" customHeight="1" x14ac:dyDescent="0.3">
      <c r="B199" s="384"/>
      <c r="C199" s="274"/>
      <c r="D199" s="282"/>
      <c r="E199" s="282"/>
      <c r="F199" s="282"/>
      <c r="G199" s="278">
        <f t="shared" si="4"/>
        <v>0</v>
      </c>
      <c r="H199" s="280"/>
      <c r="I199" s="281"/>
      <c r="J199" s="201"/>
      <c r="K199" s="214"/>
    </row>
    <row r="200" spans="1:13" s="29" customFormat="1" ht="30" customHeight="1" x14ac:dyDescent="0.3">
      <c r="A200" s="28"/>
      <c r="B200" s="266"/>
      <c r="C200" s="79" t="s">
        <v>134</v>
      </c>
      <c r="D200" s="9">
        <f>SUM(D105:D199)</f>
        <v>55800</v>
      </c>
      <c r="E200" s="9">
        <f>SUM(E105:E199)</f>
        <v>0</v>
      </c>
      <c r="F200" s="9">
        <f>SUM(F105:F199)</f>
        <v>0</v>
      </c>
      <c r="G200" s="9">
        <f>SUM(G105:G199)</f>
        <v>55800</v>
      </c>
      <c r="H200" s="205">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26900</v>
      </c>
      <c r="I200" s="95">
        <f>SUM(I105:I199)</f>
        <v>0</v>
      </c>
      <c r="J200" s="201"/>
      <c r="K200" s="215"/>
    </row>
    <row r="201" spans="1:13" ht="27" customHeight="1" x14ac:dyDescent="0.3">
      <c r="B201" s="267" t="s">
        <v>135</v>
      </c>
      <c r="C201" s="433" t="s">
        <v>136</v>
      </c>
      <c r="D201" s="433"/>
      <c r="E201" s="433"/>
      <c r="F201" s="433"/>
      <c r="G201" s="433"/>
      <c r="H201" s="433"/>
      <c r="I201" s="403"/>
      <c r="J201" s="433"/>
      <c r="K201" s="216"/>
    </row>
    <row r="202" spans="1:13" ht="30" customHeight="1" x14ac:dyDescent="0.3">
      <c r="B202" s="382" t="s">
        <v>137</v>
      </c>
      <c r="C202" s="337" t="s">
        <v>138</v>
      </c>
      <c r="D202" s="335">
        <v>10000</v>
      </c>
      <c r="E202" s="335"/>
      <c r="F202" s="335"/>
      <c r="G202" s="278">
        <f>D202+E202+F202</f>
        <v>10000</v>
      </c>
      <c r="H202" s="338">
        <v>0.5</v>
      </c>
      <c r="I202" s="210"/>
      <c r="J202" s="198"/>
      <c r="K202" s="214">
        <v>4</v>
      </c>
    </row>
    <row r="203" spans="1:13" ht="30" customHeight="1" x14ac:dyDescent="0.3">
      <c r="B203" s="383"/>
      <c r="C203" s="337" t="s">
        <v>139</v>
      </c>
      <c r="D203" s="335">
        <v>20000</v>
      </c>
      <c r="E203" s="335"/>
      <c r="F203" s="335"/>
      <c r="G203" s="278">
        <f t="shared" ref="G203:G246" si="5">D203+E203+F203</f>
        <v>20000</v>
      </c>
      <c r="H203" s="338">
        <v>0.5</v>
      </c>
      <c r="I203" s="210"/>
      <c r="J203" s="198"/>
      <c r="K203" s="214">
        <v>2</v>
      </c>
      <c r="M203" s="204"/>
    </row>
    <row r="204" spans="1:13" ht="30" customHeight="1" x14ac:dyDescent="0.3">
      <c r="B204" s="383"/>
      <c r="C204" s="337" t="s">
        <v>140</v>
      </c>
      <c r="D204" s="335">
        <v>30000</v>
      </c>
      <c r="E204" s="335"/>
      <c r="F204" s="335"/>
      <c r="G204" s="278">
        <f t="shared" si="5"/>
        <v>30000</v>
      </c>
      <c r="H204" s="338">
        <v>0.5</v>
      </c>
      <c r="I204" s="210"/>
      <c r="J204" s="198"/>
      <c r="K204" s="214">
        <v>2</v>
      </c>
      <c r="M204" s="204"/>
    </row>
    <row r="205" spans="1:13" ht="30" customHeight="1" x14ac:dyDescent="0.3">
      <c r="B205" s="383"/>
      <c r="C205" s="337" t="s">
        <v>141</v>
      </c>
      <c r="D205" s="335">
        <v>50000</v>
      </c>
      <c r="E205" s="335"/>
      <c r="F205" s="335"/>
      <c r="G205" s="278">
        <f t="shared" si="5"/>
        <v>50000</v>
      </c>
      <c r="H205" s="338">
        <v>0.5</v>
      </c>
      <c r="I205" s="210"/>
      <c r="J205" s="198"/>
      <c r="K205" s="214">
        <v>2</v>
      </c>
    </row>
    <row r="206" spans="1:13" ht="30" customHeight="1" x14ac:dyDescent="0.3">
      <c r="B206" s="384"/>
      <c r="C206" s="337"/>
      <c r="D206" s="335"/>
      <c r="E206" s="335"/>
      <c r="F206" s="335"/>
      <c r="G206" s="278">
        <f t="shared" si="5"/>
        <v>0</v>
      </c>
      <c r="H206" s="338"/>
      <c r="I206" s="210"/>
      <c r="J206" s="198"/>
      <c r="K206" s="214"/>
    </row>
    <row r="207" spans="1:13" ht="30" customHeight="1" x14ac:dyDescent="0.3">
      <c r="B207" s="382" t="s">
        <v>142</v>
      </c>
      <c r="C207" s="337" t="s">
        <v>143</v>
      </c>
      <c r="D207" s="335">
        <v>10000</v>
      </c>
      <c r="E207" s="335"/>
      <c r="F207" s="335"/>
      <c r="G207" s="278">
        <f t="shared" si="5"/>
        <v>10000</v>
      </c>
      <c r="H207" s="338">
        <v>0.5</v>
      </c>
      <c r="I207" s="210"/>
      <c r="J207" s="198"/>
      <c r="K207" s="214">
        <v>4</v>
      </c>
    </row>
    <row r="208" spans="1:13" ht="30" customHeight="1" x14ac:dyDescent="0.3">
      <c r="B208" s="383"/>
      <c r="C208" s="341" t="s">
        <v>144</v>
      </c>
      <c r="D208" s="335">
        <v>40000</v>
      </c>
      <c r="E208" s="335"/>
      <c r="F208" s="335"/>
      <c r="G208" s="278">
        <f t="shared" si="5"/>
        <v>40000</v>
      </c>
      <c r="H208" s="338">
        <v>0.5</v>
      </c>
      <c r="I208" s="210"/>
      <c r="J208" s="198"/>
      <c r="K208" s="214">
        <v>4</v>
      </c>
      <c r="M208" s="204"/>
    </row>
    <row r="209" spans="2:13" ht="30" customHeight="1" x14ac:dyDescent="0.3">
      <c r="B209" s="383"/>
      <c r="C209" s="197"/>
      <c r="D209" s="206"/>
      <c r="E209" s="206"/>
      <c r="F209" s="206"/>
      <c r="G209" s="278">
        <f t="shared" si="5"/>
        <v>0</v>
      </c>
      <c r="H209" s="202"/>
      <c r="I209" s="210"/>
      <c r="J209" s="198"/>
      <c r="K209" s="214"/>
      <c r="M209" s="204"/>
    </row>
    <row r="210" spans="2:13" ht="30" customHeight="1" x14ac:dyDescent="0.3">
      <c r="B210" s="383"/>
      <c r="C210" s="197"/>
      <c r="D210" s="206"/>
      <c r="E210" s="206"/>
      <c r="F210" s="206"/>
      <c r="G210" s="278">
        <f t="shared" si="5"/>
        <v>0</v>
      </c>
      <c r="H210" s="202"/>
      <c r="I210" s="210"/>
      <c r="J210" s="198"/>
      <c r="K210" s="214"/>
    </row>
    <row r="211" spans="2:13" ht="30" customHeight="1" x14ac:dyDescent="0.3">
      <c r="B211" s="384"/>
      <c r="C211" s="197"/>
      <c r="D211" s="206"/>
      <c r="E211" s="206"/>
      <c r="F211" s="206"/>
      <c r="G211" s="278">
        <f t="shared" si="5"/>
        <v>0</v>
      </c>
      <c r="H211" s="202"/>
      <c r="I211" s="210"/>
      <c r="J211" s="198"/>
      <c r="K211" s="214"/>
    </row>
    <row r="212" spans="2:13" ht="30" customHeight="1" x14ac:dyDescent="0.3">
      <c r="B212" s="382" t="s">
        <v>145</v>
      </c>
      <c r="C212" s="197" t="s">
        <v>146</v>
      </c>
      <c r="D212" s="335">
        <v>60000</v>
      </c>
      <c r="E212" s="206"/>
      <c r="F212" s="206"/>
      <c r="G212" s="278">
        <f t="shared" si="5"/>
        <v>60000</v>
      </c>
      <c r="H212" s="202">
        <v>0.5</v>
      </c>
      <c r="I212" s="210"/>
      <c r="J212" s="198"/>
      <c r="K212" s="214">
        <v>6</v>
      </c>
    </row>
    <row r="213" spans="2:13" ht="30" customHeight="1" x14ac:dyDescent="0.3">
      <c r="B213" s="383"/>
      <c r="C213" s="197" t="s">
        <v>147</v>
      </c>
      <c r="D213" s="335">
        <v>40000</v>
      </c>
      <c r="E213" s="206"/>
      <c r="F213" s="206"/>
      <c r="G213" s="278">
        <f t="shared" si="5"/>
        <v>40000</v>
      </c>
      <c r="H213" s="202">
        <v>0.5</v>
      </c>
      <c r="I213" s="210"/>
      <c r="J213" s="198"/>
      <c r="K213" s="214">
        <v>6</v>
      </c>
      <c r="M213" s="204"/>
    </row>
    <row r="214" spans="2:13" ht="30" customHeight="1" x14ac:dyDescent="0.3">
      <c r="B214" s="383"/>
      <c r="C214" s="336" t="s">
        <v>634</v>
      </c>
      <c r="D214" s="206">
        <v>50000</v>
      </c>
      <c r="E214" s="206"/>
      <c r="F214" s="206"/>
      <c r="G214" s="278">
        <f t="shared" si="5"/>
        <v>50000</v>
      </c>
      <c r="H214" s="202">
        <v>1</v>
      </c>
      <c r="I214" s="210"/>
      <c r="J214" s="198"/>
      <c r="K214" s="272">
        <v>6</v>
      </c>
      <c r="M214" s="204"/>
    </row>
    <row r="215" spans="2:13" ht="30" customHeight="1" x14ac:dyDescent="0.3">
      <c r="B215" s="383"/>
      <c r="C215" s="197"/>
      <c r="D215" s="206"/>
      <c r="E215" s="206"/>
      <c r="F215" s="206"/>
      <c r="G215" s="278">
        <f t="shared" si="5"/>
        <v>0</v>
      </c>
      <c r="H215" s="202"/>
      <c r="I215" s="210"/>
      <c r="J215" s="198"/>
      <c r="K215" s="214"/>
    </row>
    <row r="216" spans="2:13" ht="30" customHeight="1" x14ac:dyDescent="0.3">
      <c r="B216" s="384"/>
      <c r="C216" s="197"/>
      <c r="D216" s="206"/>
      <c r="E216" s="206"/>
      <c r="F216" s="206"/>
      <c r="G216" s="278">
        <f t="shared" si="5"/>
        <v>0</v>
      </c>
      <c r="H216" s="202"/>
      <c r="I216" s="210"/>
      <c r="J216" s="198"/>
      <c r="K216" s="214"/>
    </row>
    <row r="217" spans="2:13" ht="30" hidden="1" customHeight="1" x14ac:dyDescent="0.3">
      <c r="B217" s="382" t="s">
        <v>148</v>
      </c>
      <c r="C217" s="197"/>
      <c r="D217" s="206"/>
      <c r="E217" s="206"/>
      <c r="F217" s="206"/>
      <c r="G217" s="278">
        <f t="shared" si="5"/>
        <v>0</v>
      </c>
      <c r="H217" s="202"/>
      <c r="I217" s="210"/>
      <c r="J217" s="198"/>
      <c r="K217" s="214"/>
    </row>
    <row r="218" spans="2:13" ht="30" hidden="1" customHeight="1" x14ac:dyDescent="0.3">
      <c r="B218" s="383"/>
      <c r="C218" s="197"/>
      <c r="D218" s="206"/>
      <c r="E218" s="206"/>
      <c r="F218" s="206"/>
      <c r="G218" s="278">
        <f t="shared" si="5"/>
        <v>0</v>
      </c>
      <c r="H218" s="202"/>
      <c r="I218" s="210"/>
      <c r="J218" s="198"/>
      <c r="K218" s="214"/>
      <c r="M218" s="204"/>
    </row>
    <row r="219" spans="2:13" ht="30" hidden="1" customHeight="1" x14ac:dyDescent="0.3">
      <c r="B219" s="383"/>
      <c r="C219" s="197"/>
      <c r="D219" s="206"/>
      <c r="E219" s="206"/>
      <c r="F219" s="206"/>
      <c r="G219" s="278">
        <f t="shared" si="5"/>
        <v>0</v>
      </c>
      <c r="H219" s="202"/>
      <c r="I219" s="210"/>
      <c r="J219" s="198"/>
      <c r="K219" s="214"/>
      <c r="M219" s="204"/>
    </row>
    <row r="220" spans="2:13" ht="30" hidden="1" customHeight="1" x14ac:dyDescent="0.3">
      <c r="B220" s="383"/>
      <c r="C220" s="197"/>
      <c r="D220" s="206"/>
      <c r="E220" s="206"/>
      <c r="F220" s="206"/>
      <c r="G220" s="278">
        <f t="shared" si="5"/>
        <v>0</v>
      </c>
      <c r="H220" s="202"/>
      <c r="I220" s="210"/>
      <c r="J220" s="198"/>
      <c r="K220" s="214"/>
    </row>
    <row r="221" spans="2:13" ht="30" hidden="1" customHeight="1" x14ac:dyDescent="0.3">
      <c r="B221" s="384"/>
      <c r="C221" s="197"/>
      <c r="D221" s="206"/>
      <c r="E221" s="206"/>
      <c r="F221" s="206"/>
      <c r="G221" s="278">
        <f t="shared" si="5"/>
        <v>0</v>
      </c>
      <c r="H221" s="202"/>
      <c r="I221" s="210"/>
      <c r="J221" s="198"/>
      <c r="K221" s="214"/>
    </row>
    <row r="222" spans="2:13" ht="30" hidden="1" customHeight="1" x14ac:dyDescent="0.3">
      <c r="B222" s="382" t="s">
        <v>149</v>
      </c>
      <c r="C222" s="197"/>
      <c r="D222" s="206"/>
      <c r="E222" s="206"/>
      <c r="F222" s="206"/>
      <c r="G222" s="278">
        <f t="shared" si="5"/>
        <v>0</v>
      </c>
      <c r="H222" s="202"/>
      <c r="I222" s="210"/>
      <c r="J222" s="198"/>
      <c r="K222" s="214"/>
    </row>
    <row r="223" spans="2:13" ht="30" hidden="1" customHeight="1" x14ac:dyDescent="0.3">
      <c r="B223" s="383"/>
      <c r="C223" s="197"/>
      <c r="D223" s="206"/>
      <c r="E223" s="206"/>
      <c r="F223" s="206"/>
      <c r="G223" s="278">
        <f t="shared" si="5"/>
        <v>0</v>
      </c>
      <c r="H223" s="202"/>
      <c r="I223" s="210"/>
      <c r="J223" s="198"/>
      <c r="K223" s="214"/>
      <c r="M223" s="204"/>
    </row>
    <row r="224" spans="2:13" ht="30" hidden="1" customHeight="1" x14ac:dyDescent="0.3">
      <c r="B224" s="383"/>
      <c r="C224" s="197"/>
      <c r="D224" s="206"/>
      <c r="E224" s="206"/>
      <c r="F224" s="206"/>
      <c r="G224" s="278">
        <f t="shared" si="5"/>
        <v>0</v>
      </c>
      <c r="H224" s="202"/>
      <c r="I224" s="210"/>
      <c r="J224" s="198"/>
      <c r="K224" s="214"/>
    </row>
    <row r="225" spans="2:13" ht="30" hidden="1" customHeight="1" x14ac:dyDescent="0.3">
      <c r="B225" s="383"/>
      <c r="C225" s="197"/>
      <c r="D225" s="206"/>
      <c r="E225" s="206"/>
      <c r="F225" s="206"/>
      <c r="G225" s="278">
        <f t="shared" si="5"/>
        <v>0</v>
      </c>
      <c r="H225" s="202"/>
      <c r="I225" s="210"/>
      <c r="J225" s="198"/>
      <c r="K225" s="214"/>
    </row>
    <row r="226" spans="2:13" ht="30" hidden="1" customHeight="1" x14ac:dyDescent="0.3">
      <c r="B226" s="384"/>
      <c r="C226" s="197"/>
      <c r="D226" s="206"/>
      <c r="E226" s="206"/>
      <c r="F226" s="206"/>
      <c r="G226" s="278">
        <f t="shared" si="5"/>
        <v>0</v>
      </c>
      <c r="H226" s="202"/>
      <c r="I226" s="210"/>
      <c r="J226" s="198"/>
      <c r="K226" s="214"/>
    </row>
    <row r="227" spans="2:13" ht="30" hidden="1" customHeight="1" x14ac:dyDescent="0.3">
      <c r="B227" s="382"/>
      <c r="C227" s="197"/>
      <c r="D227" s="206"/>
      <c r="E227" s="206"/>
      <c r="F227" s="206"/>
      <c r="G227" s="278">
        <f t="shared" si="5"/>
        <v>0</v>
      </c>
      <c r="H227" s="202"/>
      <c r="I227" s="210"/>
      <c r="J227" s="198"/>
      <c r="K227" s="214"/>
    </row>
    <row r="228" spans="2:13" ht="30" hidden="1" customHeight="1" x14ac:dyDescent="0.3">
      <c r="B228" s="383"/>
      <c r="C228" s="197"/>
      <c r="D228" s="206"/>
      <c r="E228" s="206"/>
      <c r="F228" s="206"/>
      <c r="G228" s="278">
        <f t="shared" si="5"/>
        <v>0</v>
      </c>
      <c r="H228" s="202"/>
      <c r="I228" s="210"/>
      <c r="J228" s="198"/>
      <c r="K228" s="214"/>
      <c r="M228" s="204"/>
    </row>
    <row r="229" spans="2:13" ht="30" hidden="1" customHeight="1" x14ac:dyDescent="0.3">
      <c r="B229" s="383"/>
      <c r="C229" s="197"/>
      <c r="D229" s="206"/>
      <c r="E229" s="206"/>
      <c r="F229" s="206"/>
      <c r="G229" s="278">
        <f t="shared" si="5"/>
        <v>0</v>
      </c>
      <c r="H229" s="202"/>
      <c r="I229" s="210"/>
      <c r="J229" s="198"/>
      <c r="K229" s="214"/>
    </row>
    <row r="230" spans="2:13" ht="30" hidden="1" customHeight="1" x14ac:dyDescent="0.3">
      <c r="B230" s="383"/>
      <c r="C230" s="197"/>
      <c r="D230" s="206"/>
      <c r="E230" s="206"/>
      <c r="F230" s="206"/>
      <c r="G230" s="278">
        <f t="shared" si="5"/>
        <v>0</v>
      </c>
      <c r="H230" s="202"/>
      <c r="I230" s="210"/>
      <c r="J230" s="198"/>
      <c r="K230" s="214"/>
    </row>
    <row r="231" spans="2:13" ht="30" hidden="1" customHeight="1" x14ac:dyDescent="0.3">
      <c r="B231" s="384"/>
      <c r="C231" s="197"/>
      <c r="D231" s="206"/>
      <c r="E231" s="206"/>
      <c r="F231" s="206"/>
      <c r="G231" s="278">
        <f t="shared" si="5"/>
        <v>0</v>
      </c>
      <c r="H231" s="202"/>
      <c r="I231" s="210"/>
      <c r="J231" s="198"/>
      <c r="K231" s="214"/>
    </row>
    <row r="232" spans="2:13" ht="30" hidden="1" customHeight="1" x14ac:dyDescent="0.3">
      <c r="B232" s="382"/>
      <c r="C232" s="197"/>
      <c r="D232" s="206"/>
      <c r="E232" s="206"/>
      <c r="F232" s="206"/>
      <c r="G232" s="278">
        <f t="shared" si="5"/>
        <v>0</v>
      </c>
      <c r="H232" s="202"/>
      <c r="I232" s="210"/>
      <c r="J232" s="198"/>
      <c r="K232" s="214"/>
    </row>
    <row r="233" spans="2:13" ht="30" hidden="1" customHeight="1" x14ac:dyDescent="0.3">
      <c r="B233" s="383"/>
      <c r="C233" s="197"/>
      <c r="D233" s="206"/>
      <c r="E233" s="206"/>
      <c r="F233" s="206"/>
      <c r="G233" s="278">
        <f t="shared" si="5"/>
        <v>0</v>
      </c>
      <c r="H233" s="202"/>
      <c r="I233" s="210"/>
      <c r="J233" s="198"/>
      <c r="K233" s="214"/>
    </row>
    <row r="234" spans="2:13" ht="30" hidden="1" customHeight="1" x14ac:dyDescent="0.3">
      <c r="B234" s="383"/>
      <c r="C234" s="197"/>
      <c r="D234" s="206"/>
      <c r="E234" s="206"/>
      <c r="F234" s="206"/>
      <c r="G234" s="278">
        <f t="shared" si="5"/>
        <v>0</v>
      </c>
      <c r="H234" s="202"/>
      <c r="I234" s="210"/>
      <c r="J234" s="198"/>
      <c r="K234" s="214"/>
      <c r="M234" s="204"/>
    </row>
    <row r="235" spans="2:13" ht="30" hidden="1" customHeight="1" x14ac:dyDescent="0.3">
      <c r="B235" s="383"/>
      <c r="C235" s="197"/>
      <c r="D235" s="206"/>
      <c r="E235" s="206"/>
      <c r="F235" s="206"/>
      <c r="G235" s="278">
        <f t="shared" si="5"/>
        <v>0</v>
      </c>
      <c r="H235" s="202"/>
      <c r="I235" s="210"/>
      <c r="J235" s="198"/>
      <c r="K235" s="214"/>
    </row>
    <row r="236" spans="2:13" ht="30" hidden="1" customHeight="1" x14ac:dyDescent="0.3">
      <c r="B236" s="384"/>
      <c r="C236" s="197"/>
      <c r="D236" s="206"/>
      <c r="E236" s="206"/>
      <c r="F236" s="206"/>
      <c r="G236" s="278">
        <f t="shared" si="5"/>
        <v>0</v>
      </c>
      <c r="H236" s="202"/>
      <c r="I236" s="210"/>
      <c r="J236" s="198"/>
      <c r="K236" s="214"/>
    </row>
    <row r="237" spans="2:13" ht="30" hidden="1" customHeight="1" x14ac:dyDescent="0.3">
      <c r="B237" s="382"/>
      <c r="C237" s="197"/>
      <c r="D237" s="206"/>
      <c r="E237" s="206"/>
      <c r="F237" s="206"/>
      <c r="G237" s="278">
        <f t="shared" si="5"/>
        <v>0</v>
      </c>
      <c r="H237" s="202"/>
      <c r="I237" s="210"/>
      <c r="J237" s="198"/>
      <c r="K237" s="214"/>
    </row>
    <row r="238" spans="2:13" ht="30" hidden="1" customHeight="1" x14ac:dyDescent="0.3">
      <c r="B238" s="383"/>
      <c r="C238" s="197"/>
      <c r="D238" s="206"/>
      <c r="E238" s="206"/>
      <c r="F238" s="206"/>
      <c r="G238" s="278">
        <f t="shared" si="5"/>
        <v>0</v>
      </c>
      <c r="H238" s="202"/>
      <c r="I238" s="210"/>
      <c r="J238" s="198"/>
      <c r="K238" s="214"/>
      <c r="M238" s="204"/>
    </row>
    <row r="239" spans="2:13" ht="30" hidden="1" customHeight="1" x14ac:dyDescent="0.3">
      <c r="B239" s="383"/>
      <c r="C239" s="197"/>
      <c r="D239" s="206"/>
      <c r="E239" s="206"/>
      <c r="F239" s="206"/>
      <c r="G239" s="278">
        <f t="shared" si="5"/>
        <v>0</v>
      </c>
      <c r="H239" s="202"/>
      <c r="I239" s="210"/>
      <c r="J239" s="198"/>
      <c r="K239" s="214"/>
    </row>
    <row r="240" spans="2:13" ht="30" hidden="1" customHeight="1" x14ac:dyDescent="0.3">
      <c r="B240" s="383"/>
      <c r="C240" s="197"/>
      <c r="D240" s="206"/>
      <c r="E240" s="206"/>
      <c r="F240" s="206"/>
      <c r="G240" s="278">
        <f t="shared" si="5"/>
        <v>0</v>
      </c>
      <c r="H240" s="202"/>
      <c r="I240" s="210"/>
      <c r="J240" s="198"/>
      <c r="K240" s="214"/>
    </row>
    <row r="241" spans="2:11" ht="30" hidden="1" customHeight="1" x14ac:dyDescent="0.3">
      <c r="B241" s="384"/>
      <c r="C241" s="197"/>
      <c r="D241" s="206"/>
      <c r="E241" s="206"/>
      <c r="F241" s="206"/>
      <c r="G241" s="278">
        <f t="shared" si="5"/>
        <v>0</v>
      </c>
      <c r="H241" s="202"/>
      <c r="I241" s="210"/>
      <c r="J241" s="198"/>
      <c r="K241" s="214"/>
    </row>
    <row r="242" spans="2:11" ht="30" hidden="1" customHeight="1" x14ac:dyDescent="0.3">
      <c r="B242" s="382" t="s">
        <v>150</v>
      </c>
      <c r="C242" s="197"/>
      <c r="D242" s="206"/>
      <c r="E242" s="206"/>
      <c r="F242" s="206"/>
      <c r="G242" s="278">
        <f t="shared" si="5"/>
        <v>0</v>
      </c>
      <c r="H242" s="202"/>
      <c r="I242" s="210"/>
      <c r="J242" s="198"/>
      <c r="K242" s="214"/>
    </row>
    <row r="243" spans="2:11" ht="30" hidden="1" customHeight="1" x14ac:dyDescent="0.3">
      <c r="B243" s="383"/>
      <c r="C243" s="197"/>
      <c r="D243" s="206"/>
      <c r="E243" s="206"/>
      <c r="F243" s="206"/>
      <c r="G243" s="278">
        <f t="shared" si="5"/>
        <v>0</v>
      </c>
      <c r="H243" s="202"/>
      <c r="I243" s="210"/>
      <c r="J243" s="198"/>
      <c r="K243" s="214"/>
    </row>
    <row r="244" spans="2:11" ht="30" hidden="1" customHeight="1" x14ac:dyDescent="0.3">
      <c r="B244" s="383"/>
      <c r="C244" s="197"/>
      <c r="D244" s="206"/>
      <c r="E244" s="206"/>
      <c r="F244" s="206"/>
      <c r="G244" s="278">
        <f t="shared" si="5"/>
        <v>0</v>
      </c>
      <c r="H244" s="202"/>
      <c r="I244" s="210"/>
      <c r="J244" s="198"/>
      <c r="K244" s="214"/>
    </row>
    <row r="245" spans="2:11" ht="30" hidden="1" customHeight="1" x14ac:dyDescent="0.3">
      <c r="B245" s="383"/>
      <c r="C245" s="197"/>
      <c r="D245" s="206"/>
      <c r="E245" s="206"/>
      <c r="F245" s="206"/>
      <c r="G245" s="278">
        <f t="shared" si="5"/>
        <v>0</v>
      </c>
      <c r="H245" s="202"/>
      <c r="I245" s="210"/>
      <c r="J245" s="198"/>
      <c r="K245" s="214"/>
    </row>
    <row r="246" spans="2:11" ht="30" hidden="1" customHeight="1" x14ac:dyDescent="0.3">
      <c r="B246" s="384"/>
      <c r="C246" s="197"/>
      <c r="D246" s="206"/>
      <c r="E246" s="206"/>
      <c r="F246" s="206"/>
      <c r="G246" s="278">
        <f t="shared" si="5"/>
        <v>0</v>
      </c>
      <c r="H246" s="202"/>
      <c r="I246" s="210"/>
      <c r="J246" s="198"/>
      <c r="K246" s="214"/>
    </row>
    <row r="247" spans="2:11" ht="30" customHeight="1" x14ac:dyDescent="0.3">
      <c r="B247" s="266"/>
      <c r="C247" s="79" t="s">
        <v>151</v>
      </c>
      <c r="D247" s="12">
        <f>SUM(D202:D246)</f>
        <v>310000</v>
      </c>
      <c r="E247" s="12">
        <f>SUM(E202:E246)</f>
        <v>0</v>
      </c>
      <c r="F247" s="12">
        <f>SUM(F202:F246)</f>
        <v>0</v>
      </c>
      <c r="G247" s="9">
        <f>SUM(G202:G246)</f>
        <v>310000</v>
      </c>
      <c r="H247" s="95">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180000</v>
      </c>
      <c r="I247" s="95">
        <f>SUM(I202:I246)</f>
        <v>0</v>
      </c>
      <c r="J247" s="201"/>
      <c r="K247" s="215"/>
    </row>
    <row r="248" spans="2:11" ht="44.4" customHeight="1" x14ac:dyDescent="0.3">
      <c r="B248" s="267" t="s">
        <v>152</v>
      </c>
      <c r="C248" s="433" t="s">
        <v>153</v>
      </c>
      <c r="D248" s="433"/>
      <c r="E248" s="433"/>
      <c r="F248" s="433"/>
      <c r="G248" s="433"/>
      <c r="H248" s="433"/>
      <c r="I248" s="403"/>
      <c r="J248" s="433"/>
      <c r="K248" s="216"/>
    </row>
    <row r="249" spans="2:11" ht="30" customHeight="1" x14ac:dyDescent="0.3">
      <c r="B249" s="382" t="s">
        <v>154</v>
      </c>
      <c r="C249" s="197" t="s">
        <v>155</v>
      </c>
      <c r="D249" s="335">
        <v>115000</v>
      </c>
      <c r="E249" s="206"/>
      <c r="F249" s="206"/>
      <c r="G249" s="278">
        <f>D249+E249+F249</f>
        <v>115000</v>
      </c>
      <c r="H249" s="202">
        <v>0.5</v>
      </c>
      <c r="I249" s="210"/>
      <c r="J249" s="198"/>
      <c r="K249" s="214">
        <v>2</v>
      </c>
    </row>
    <row r="250" spans="2:11" ht="30" customHeight="1" x14ac:dyDescent="0.3">
      <c r="B250" s="383"/>
      <c r="C250" s="197"/>
      <c r="D250" s="206"/>
      <c r="E250" s="206"/>
      <c r="F250" s="206"/>
      <c r="G250" s="278">
        <f t="shared" ref="G250:G258" si="6">D250+E250+F250</f>
        <v>0</v>
      </c>
      <c r="H250" s="202"/>
      <c r="I250" s="210"/>
      <c r="J250" s="198"/>
      <c r="K250" s="214"/>
    </row>
    <row r="251" spans="2:11" ht="30" customHeight="1" x14ac:dyDescent="0.3">
      <c r="B251" s="383"/>
      <c r="C251" s="197"/>
      <c r="D251" s="206"/>
      <c r="E251" s="206"/>
      <c r="F251" s="206"/>
      <c r="G251" s="278">
        <f t="shared" si="6"/>
        <v>0</v>
      </c>
      <c r="H251" s="202"/>
      <c r="I251" s="210"/>
      <c r="J251" s="198"/>
      <c r="K251" s="214"/>
    </row>
    <row r="252" spans="2:11" ht="30" customHeight="1" x14ac:dyDescent="0.3">
      <c r="B252" s="383"/>
      <c r="C252" s="197"/>
      <c r="D252" s="206"/>
      <c r="E252" s="206"/>
      <c r="F252" s="206"/>
      <c r="G252" s="278">
        <f t="shared" si="6"/>
        <v>0</v>
      </c>
      <c r="H252" s="202"/>
      <c r="I252" s="210"/>
      <c r="J252" s="198"/>
      <c r="K252" s="214"/>
    </row>
    <row r="253" spans="2:11" ht="30" customHeight="1" x14ac:dyDescent="0.3">
      <c r="B253" s="384"/>
      <c r="C253" s="197"/>
      <c r="D253" s="206"/>
      <c r="E253" s="206"/>
      <c r="F253" s="206"/>
      <c r="G253" s="278">
        <f t="shared" si="6"/>
        <v>0</v>
      </c>
      <c r="H253" s="202"/>
      <c r="I253" s="210"/>
      <c r="J253" s="198"/>
      <c r="K253" s="214"/>
    </row>
    <row r="254" spans="2:11" ht="30" customHeight="1" x14ac:dyDescent="0.3">
      <c r="B254" s="385" t="s">
        <v>156</v>
      </c>
      <c r="C254" s="197" t="s">
        <v>157</v>
      </c>
      <c r="D254" s="335">
        <v>60000</v>
      </c>
      <c r="E254" s="206"/>
      <c r="F254" s="206"/>
      <c r="G254" s="278">
        <f t="shared" si="6"/>
        <v>60000</v>
      </c>
      <c r="H254" s="202">
        <v>1</v>
      </c>
      <c r="I254" s="210"/>
      <c r="J254" s="198"/>
      <c r="K254" s="214">
        <v>4</v>
      </c>
    </row>
    <row r="255" spans="2:11" ht="30" customHeight="1" x14ac:dyDescent="0.3">
      <c r="B255" s="386"/>
      <c r="C255" s="197"/>
      <c r="D255" s="206"/>
      <c r="E255" s="206"/>
      <c r="F255" s="206"/>
      <c r="G255" s="278">
        <f t="shared" si="6"/>
        <v>0</v>
      </c>
      <c r="H255" s="202"/>
      <c r="I255" s="210"/>
      <c r="J255" s="198"/>
      <c r="K255" s="214"/>
    </row>
    <row r="256" spans="2:11" ht="30" hidden="1" customHeight="1" x14ac:dyDescent="0.3">
      <c r="B256" s="386"/>
      <c r="C256" s="197"/>
      <c r="D256" s="206"/>
      <c r="E256" s="206"/>
      <c r="F256" s="206"/>
      <c r="G256" s="278">
        <f t="shared" si="6"/>
        <v>0</v>
      </c>
      <c r="H256" s="202"/>
      <c r="I256" s="210"/>
      <c r="J256" s="198"/>
      <c r="K256" s="214"/>
    </row>
    <row r="257" spans="2:13" ht="30" hidden="1" customHeight="1" x14ac:dyDescent="0.3">
      <c r="B257" s="386"/>
      <c r="C257" s="197"/>
      <c r="D257" s="206"/>
      <c r="E257" s="206"/>
      <c r="F257" s="206"/>
      <c r="G257" s="278">
        <f t="shared" si="6"/>
        <v>0</v>
      </c>
      <c r="H257" s="202"/>
      <c r="I257" s="210"/>
      <c r="J257" s="198"/>
      <c r="K257" s="214"/>
    </row>
    <row r="258" spans="2:13" ht="30" customHeight="1" x14ac:dyDescent="0.3">
      <c r="B258" s="387"/>
      <c r="C258" s="197"/>
      <c r="D258" s="206"/>
      <c r="E258" s="206"/>
      <c r="F258" s="206"/>
      <c r="G258" s="278">
        <f t="shared" si="6"/>
        <v>0</v>
      </c>
      <c r="H258" s="202"/>
      <c r="I258" s="210"/>
      <c r="J258" s="198"/>
      <c r="K258" s="214"/>
    </row>
    <row r="259" spans="2:13" ht="30" customHeight="1" x14ac:dyDescent="0.3">
      <c r="B259" s="266"/>
      <c r="C259" s="79" t="s">
        <v>158</v>
      </c>
      <c r="D259" s="12">
        <f>SUM(D249:D258)</f>
        <v>175000</v>
      </c>
      <c r="E259" s="12">
        <f>SUM(E249:E258)</f>
        <v>0</v>
      </c>
      <c r="F259" s="12">
        <f>SUM(F249:F258)</f>
        <v>0</v>
      </c>
      <c r="G259" s="9">
        <f>SUM(G249:G258)</f>
        <v>175000</v>
      </c>
      <c r="H259" s="95">
        <f>(H249*G249)+(H250*G250)+(H251*G251)+(H252*G252)+(H253*G253)+(H254*G254)+(H255*G255)+(H256*G256)+(H257*G257)+(H258*G258)</f>
        <v>117500</v>
      </c>
      <c r="I259" s="95">
        <f>SUM(I249:I258)</f>
        <v>0</v>
      </c>
      <c r="J259" s="201"/>
      <c r="K259" s="215"/>
    </row>
    <row r="260" spans="2:13" ht="30" customHeight="1" x14ac:dyDescent="0.3">
      <c r="B260" s="266"/>
      <c r="C260" s="434"/>
      <c r="D260" s="435"/>
      <c r="E260" s="435"/>
      <c r="F260" s="435"/>
      <c r="G260" s="435"/>
      <c r="H260" s="435"/>
      <c r="I260" s="435"/>
      <c r="J260" s="436"/>
      <c r="K260" s="215"/>
    </row>
    <row r="261" spans="2:13" ht="30" hidden="1" customHeight="1" x14ac:dyDescent="0.3">
      <c r="B261" s="268" t="s">
        <v>15</v>
      </c>
      <c r="C261" s="421"/>
      <c r="D261" s="421"/>
      <c r="E261" s="421"/>
      <c r="F261" s="421"/>
      <c r="G261" s="421"/>
      <c r="H261" s="421"/>
      <c r="I261" s="422"/>
      <c r="J261" s="421"/>
      <c r="K261" s="218"/>
    </row>
    <row r="262" spans="2:13" ht="30" hidden="1" customHeight="1" x14ac:dyDescent="0.3">
      <c r="B262" s="267" t="s">
        <v>159</v>
      </c>
      <c r="C262" s="423"/>
      <c r="D262" s="423"/>
      <c r="E262" s="423"/>
      <c r="F262" s="423"/>
      <c r="G262" s="423"/>
      <c r="H262" s="423"/>
      <c r="I262" s="424"/>
      <c r="J262" s="423"/>
      <c r="K262" s="216"/>
    </row>
    <row r="263" spans="2:13" ht="30" hidden="1" customHeight="1" x14ac:dyDescent="0.3">
      <c r="B263" s="382" t="s">
        <v>160</v>
      </c>
      <c r="C263" s="200"/>
      <c r="D263" s="206"/>
      <c r="E263" s="206"/>
      <c r="F263" s="206"/>
      <c r="G263" s="278">
        <f>D263+E263+F263</f>
        <v>0</v>
      </c>
      <c r="H263" s="202"/>
      <c r="I263" s="210"/>
      <c r="J263" s="198"/>
      <c r="K263" s="214"/>
    </row>
    <row r="264" spans="2:13" ht="30" hidden="1" customHeight="1" x14ac:dyDescent="0.3">
      <c r="B264" s="383"/>
      <c r="C264" s="206"/>
      <c r="D264" s="206"/>
      <c r="E264" s="206"/>
      <c r="F264" s="206"/>
      <c r="G264" s="278">
        <f t="shared" ref="G264:G287" si="7">D264+E264+F264</f>
        <v>0</v>
      </c>
      <c r="H264" s="202"/>
      <c r="I264" s="210"/>
      <c r="J264" s="198"/>
      <c r="K264" s="214"/>
      <c r="M264" s="204"/>
    </row>
    <row r="265" spans="2:13" ht="30" hidden="1" customHeight="1" x14ac:dyDescent="0.3">
      <c r="B265" s="383"/>
      <c r="C265" s="206"/>
      <c r="D265" s="206"/>
      <c r="E265" s="206"/>
      <c r="F265" s="206"/>
      <c r="G265" s="278">
        <f t="shared" si="7"/>
        <v>0</v>
      </c>
      <c r="H265" s="202"/>
      <c r="I265" s="210"/>
      <c r="J265" s="198"/>
      <c r="K265" s="214"/>
      <c r="M265" s="204"/>
    </row>
    <row r="266" spans="2:13" ht="30" hidden="1" customHeight="1" x14ac:dyDescent="0.3">
      <c r="B266" s="383"/>
      <c r="C266" s="206"/>
      <c r="D266" s="206"/>
      <c r="E266" s="206"/>
      <c r="F266" s="206"/>
      <c r="G266" s="278">
        <f t="shared" si="7"/>
        <v>0</v>
      </c>
      <c r="H266" s="202"/>
      <c r="I266" s="210"/>
      <c r="J266" s="198"/>
      <c r="K266" s="214"/>
    </row>
    <row r="267" spans="2:13" ht="30" hidden="1" customHeight="1" x14ac:dyDescent="0.3">
      <c r="B267" s="384"/>
      <c r="C267" s="206"/>
      <c r="D267" s="206"/>
      <c r="E267" s="206"/>
      <c r="F267" s="206"/>
      <c r="G267" s="278">
        <f t="shared" si="7"/>
        <v>0</v>
      </c>
      <c r="H267" s="202"/>
      <c r="I267" s="210"/>
      <c r="J267" s="198"/>
      <c r="K267" s="214"/>
    </row>
    <row r="268" spans="2:13" ht="30" hidden="1" customHeight="1" x14ac:dyDescent="0.3">
      <c r="B268" s="382" t="s">
        <v>161</v>
      </c>
      <c r="C268" s="200"/>
      <c r="D268" s="206"/>
      <c r="E268" s="206"/>
      <c r="F268" s="206"/>
      <c r="G268" s="278">
        <f t="shared" si="7"/>
        <v>0</v>
      </c>
      <c r="H268" s="202"/>
      <c r="I268" s="210"/>
      <c r="J268" s="198"/>
      <c r="K268" s="214"/>
    </row>
    <row r="269" spans="2:13" ht="30" hidden="1" customHeight="1" x14ac:dyDescent="0.3">
      <c r="B269" s="383"/>
      <c r="C269" s="206"/>
      <c r="D269" s="206"/>
      <c r="E269" s="206"/>
      <c r="F269" s="206"/>
      <c r="G269" s="278">
        <f t="shared" si="7"/>
        <v>0</v>
      </c>
      <c r="H269" s="202"/>
      <c r="I269" s="210"/>
      <c r="J269" s="198"/>
      <c r="K269" s="214"/>
      <c r="M269" s="204"/>
    </row>
    <row r="270" spans="2:13" ht="30" hidden="1" customHeight="1" x14ac:dyDescent="0.3">
      <c r="B270" s="383"/>
      <c r="C270" s="206"/>
      <c r="D270" s="206"/>
      <c r="E270" s="206"/>
      <c r="F270" s="206"/>
      <c r="G270" s="278">
        <f t="shared" si="7"/>
        <v>0</v>
      </c>
      <c r="H270" s="202"/>
      <c r="I270" s="210"/>
      <c r="J270" s="198"/>
      <c r="K270" s="214"/>
    </row>
    <row r="271" spans="2:13" ht="30" hidden="1" customHeight="1" x14ac:dyDescent="0.3">
      <c r="B271" s="383"/>
      <c r="C271" s="206"/>
      <c r="D271" s="206"/>
      <c r="E271" s="206"/>
      <c r="F271" s="206"/>
      <c r="G271" s="278">
        <f t="shared" si="7"/>
        <v>0</v>
      </c>
      <c r="H271" s="202"/>
      <c r="I271" s="210"/>
      <c r="J271" s="198"/>
      <c r="K271" s="214"/>
    </row>
    <row r="272" spans="2:13" ht="30" hidden="1" customHeight="1" x14ac:dyDescent="0.3">
      <c r="B272" s="384"/>
      <c r="C272" s="206"/>
      <c r="D272" s="206"/>
      <c r="E272" s="206"/>
      <c r="F272" s="206"/>
      <c r="G272" s="278">
        <f t="shared" si="7"/>
        <v>0</v>
      </c>
      <c r="H272" s="202"/>
      <c r="I272" s="210"/>
      <c r="J272" s="198"/>
      <c r="K272" s="214"/>
    </row>
    <row r="273" spans="2:13" ht="30" hidden="1" customHeight="1" x14ac:dyDescent="0.3">
      <c r="B273" s="382" t="s">
        <v>162</v>
      </c>
      <c r="C273" s="200"/>
      <c r="D273" s="206"/>
      <c r="E273" s="206"/>
      <c r="F273" s="206"/>
      <c r="G273" s="278">
        <f t="shared" si="7"/>
        <v>0</v>
      </c>
      <c r="H273" s="202"/>
      <c r="I273" s="210"/>
      <c r="J273" s="198"/>
      <c r="K273" s="214"/>
    </row>
    <row r="274" spans="2:13" ht="30" hidden="1" customHeight="1" x14ac:dyDescent="0.3">
      <c r="B274" s="383"/>
      <c r="C274" s="206"/>
      <c r="D274" s="206"/>
      <c r="E274" s="206"/>
      <c r="F274" s="206"/>
      <c r="G274" s="278">
        <f t="shared" si="7"/>
        <v>0</v>
      </c>
      <c r="H274" s="202"/>
      <c r="I274" s="210"/>
      <c r="J274" s="198"/>
      <c r="K274" s="214"/>
    </row>
    <row r="275" spans="2:13" ht="30" hidden="1" customHeight="1" x14ac:dyDescent="0.3">
      <c r="B275" s="383"/>
      <c r="C275" s="206"/>
      <c r="D275" s="206"/>
      <c r="E275" s="206"/>
      <c r="F275" s="206"/>
      <c r="G275" s="278">
        <f t="shared" si="7"/>
        <v>0</v>
      </c>
      <c r="H275" s="202"/>
      <c r="I275" s="210"/>
      <c r="J275" s="198"/>
      <c r="K275" s="214"/>
      <c r="M275" s="204"/>
    </row>
    <row r="276" spans="2:13" ht="30" hidden="1" customHeight="1" x14ac:dyDescent="0.3">
      <c r="B276" s="383"/>
      <c r="C276" s="206"/>
      <c r="D276" s="206"/>
      <c r="E276" s="206"/>
      <c r="F276" s="206"/>
      <c r="G276" s="278">
        <f t="shared" si="7"/>
        <v>0</v>
      </c>
      <c r="H276" s="202"/>
      <c r="I276" s="210"/>
      <c r="J276" s="198"/>
      <c r="K276" s="214"/>
    </row>
    <row r="277" spans="2:13" ht="30" hidden="1" customHeight="1" x14ac:dyDescent="0.3">
      <c r="B277" s="384"/>
      <c r="C277" s="206"/>
      <c r="D277" s="206"/>
      <c r="E277" s="206"/>
      <c r="F277" s="206"/>
      <c r="G277" s="278">
        <f t="shared" si="7"/>
        <v>0</v>
      </c>
      <c r="H277" s="202"/>
      <c r="I277" s="210"/>
      <c r="J277" s="198"/>
      <c r="K277" s="214"/>
    </row>
    <row r="278" spans="2:13" ht="30" hidden="1" customHeight="1" x14ac:dyDescent="0.3">
      <c r="B278" s="382" t="s">
        <v>163</v>
      </c>
      <c r="C278" s="200"/>
      <c r="D278" s="206"/>
      <c r="E278" s="206"/>
      <c r="F278" s="206"/>
      <c r="G278" s="278">
        <f t="shared" si="7"/>
        <v>0</v>
      </c>
      <c r="H278" s="202"/>
      <c r="I278" s="210"/>
      <c r="J278" s="198"/>
      <c r="K278" s="214"/>
    </row>
    <row r="279" spans="2:13" ht="30" hidden="1" customHeight="1" x14ac:dyDescent="0.3">
      <c r="B279" s="383"/>
      <c r="C279" s="200"/>
      <c r="D279" s="206"/>
      <c r="E279" s="206"/>
      <c r="F279" s="206"/>
      <c r="G279" s="278">
        <f t="shared" si="7"/>
        <v>0</v>
      </c>
      <c r="H279" s="202"/>
      <c r="I279" s="210"/>
      <c r="J279" s="198"/>
      <c r="K279" s="214"/>
      <c r="M279" s="204"/>
    </row>
    <row r="280" spans="2:13" ht="30" hidden="1" customHeight="1" x14ac:dyDescent="0.3">
      <c r="B280" s="383"/>
      <c r="C280" s="206"/>
      <c r="D280" s="206"/>
      <c r="E280" s="206"/>
      <c r="F280" s="206"/>
      <c r="G280" s="278">
        <f t="shared" si="7"/>
        <v>0</v>
      </c>
      <c r="H280" s="202"/>
      <c r="I280" s="210"/>
      <c r="J280" s="198"/>
      <c r="K280" s="214"/>
    </row>
    <row r="281" spans="2:13" ht="30" hidden="1" customHeight="1" x14ac:dyDescent="0.3">
      <c r="B281" s="383"/>
      <c r="C281" s="206"/>
      <c r="D281" s="206"/>
      <c r="E281" s="206"/>
      <c r="F281" s="206"/>
      <c r="G281" s="278">
        <f t="shared" si="7"/>
        <v>0</v>
      </c>
      <c r="H281" s="202"/>
      <c r="I281" s="210"/>
      <c r="J281" s="198"/>
      <c r="K281" s="214"/>
    </row>
    <row r="282" spans="2:13" ht="30" hidden="1" customHeight="1" x14ac:dyDescent="0.3">
      <c r="B282" s="384"/>
      <c r="C282" s="206"/>
      <c r="D282" s="206"/>
      <c r="E282" s="206"/>
      <c r="F282" s="206"/>
      <c r="G282" s="278">
        <f t="shared" si="7"/>
        <v>0</v>
      </c>
      <c r="H282" s="202"/>
      <c r="I282" s="210"/>
      <c r="J282" s="198"/>
      <c r="K282" s="214"/>
    </row>
    <row r="283" spans="2:13" ht="30" hidden="1" customHeight="1" x14ac:dyDescent="0.3">
      <c r="B283" s="382" t="s">
        <v>164</v>
      </c>
      <c r="C283" s="197"/>
      <c r="D283" s="206"/>
      <c r="E283" s="206"/>
      <c r="F283" s="206"/>
      <c r="G283" s="278">
        <f t="shared" si="7"/>
        <v>0</v>
      </c>
      <c r="H283" s="202"/>
      <c r="I283" s="210"/>
      <c r="J283" s="198"/>
      <c r="K283" s="214"/>
    </row>
    <row r="284" spans="2:13" ht="30" hidden="1" customHeight="1" x14ac:dyDescent="0.3">
      <c r="B284" s="383"/>
      <c r="C284" s="197"/>
      <c r="D284" s="206"/>
      <c r="E284" s="206"/>
      <c r="F284" s="206"/>
      <c r="G284" s="278">
        <f t="shared" si="7"/>
        <v>0</v>
      </c>
      <c r="H284" s="202"/>
      <c r="I284" s="210"/>
      <c r="J284" s="198"/>
      <c r="K284" s="214"/>
      <c r="M284" s="204"/>
    </row>
    <row r="285" spans="2:13" ht="30" hidden="1" customHeight="1" x14ac:dyDescent="0.3">
      <c r="B285" s="383"/>
      <c r="C285" s="197"/>
      <c r="D285" s="206"/>
      <c r="E285" s="206"/>
      <c r="F285" s="206"/>
      <c r="G285" s="278">
        <f t="shared" si="7"/>
        <v>0</v>
      </c>
      <c r="H285" s="202"/>
      <c r="I285" s="210"/>
      <c r="J285" s="198"/>
      <c r="K285" s="214"/>
      <c r="M285" s="204"/>
    </row>
    <row r="286" spans="2:13" ht="30" hidden="1" customHeight="1" x14ac:dyDescent="0.3">
      <c r="B286" s="383"/>
      <c r="C286" s="197"/>
      <c r="D286" s="282"/>
      <c r="E286" s="282"/>
      <c r="F286" s="282"/>
      <c r="G286" s="278">
        <f t="shared" si="7"/>
        <v>0</v>
      </c>
      <c r="H286" s="280"/>
      <c r="I286" s="281"/>
      <c r="J286" s="201"/>
      <c r="K286" s="214"/>
    </row>
    <row r="287" spans="2:13" ht="30" hidden="1" customHeight="1" x14ac:dyDescent="0.3">
      <c r="B287" s="384"/>
      <c r="C287" s="274"/>
      <c r="D287" s="282"/>
      <c r="E287" s="282"/>
      <c r="F287" s="282"/>
      <c r="G287" s="278">
        <f t="shared" si="7"/>
        <v>0</v>
      </c>
      <c r="H287" s="280"/>
      <c r="I287" s="281"/>
      <c r="J287" s="201"/>
      <c r="K287" s="214"/>
    </row>
    <row r="288" spans="2:13" ht="30" hidden="1" customHeight="1" x14ac:dyDescent="0.3">
      <c r="B288" s="266"/>
      <c r="C288" s="79" t="s">
        <v>165</v>
      </c>
      <c r="D288" s="9">
        <f>SUM(D263:D287)</f>
        <v>0</v>
      </c>
      <c r="E288" s="9">
        <f>SUM(E263:E287)</f>
        <v>0</v>
      </c>
      <c r="F288" s="9">
        <f>SUM(F263:F287)</f>
        <v>0</v>
      </c>
      <c r="G288" s="9">
        <f>SUM(G263:G287)</f>
        <v>0</v>
      </c>
      <c r="H288" s="95">
        <f>(H263*G263)+(H264*G264)+(H265*G265)+(H266*G266)+(H267*G267)+(H268*G268)+(H269*G269)+(H270*G270)+(H271*G271)+(H272*G272)+(H273*G273)+(H274*G274)+(H275*G275)+(H276*G276)+(H277*G277)+(H278*G278)+(H279*G279)+(H280*G280)+(H281*G281)+(H282*G282)+(H283*G283)+(H284*G284)+(H285*G285)+(H286*G286)+(H287*G287)</f>
        <v>0</v>
      </c>
      <c r="I288" s="95">
        <f>SUM(I263:I287)</f>
        <v>0</v>
      </c>
      <c r="J288" s="201"/>
      <c r="K288" s="215"/>
    </row>
    <row r="289" spans="2:13" ht="30" hidden="1" customHeight="1" x14ac:dyDescent="0.3">
      <c r="B289" s="267" t="s">
        <v>166</v>
      </c>
      <c r="C289" s="423"/>
      <c r="D289" s="423"/>
      <c r="E289" s="423"/>
      <c r="F289" s="423"/>
      <c r="G289" s="423"/>
      <c r="H289" s="423"/>
      <c r="I289" s="424"/>
      <c r="J289" s="423"/>
      <c r="K289" s="216"/>
    </row>
    <row r="290" spans="2:13" ht="30" hidden="1" customHeight="1" x14ac:dyDescent="0.3">
      <c r="B290" s="382" t="s">
        <v>167</v>
      </c>
      <c r="C290" s="197"/>
      <c r="D290" s="206"/>
      <c r="E290" s="206"/>
      <c r="F290" s="206"/>
      <c r="G290" s="278">
        <f>D290+E290+F290</f>
        <v>0</v>
      </c>
      <c r="H290" s="202"/>
      <c r="I290" s="210"/>
      <c r="J290" s="198"/>
      <c r="K290" s="214"/>
    </row>
    <row r="291" spans="2:13" ht="30" hidden="1" customHeight="1" x14ac:dyDescent="0.3">
      <c r="B291" s="383"/>
      <c r="C291" s="197"/>
      <c r="D291" s="206"/>
      <c r="E291" s="206"/>
      <c r="F291" s="206"/>
      <c r="G291" s="278">
        <f t="shared" ref="G291:G303" si="8">D291+E291+F291</f>
        <v>0</v>
      </c>
      <c r="H291" s="202"/>
      <c r="I291" s="210"/>
      <c r="J291" s="198"/>
      <c r="K291" s="214"/>
      <c r="M291" s="204"/>
    </row>
    <row r="292" spans="2:13" ht="30" hidden="1" customHeight="1" x14ac:dyDescent="0.3">
      <c r="B292" s="383"/>
      <c r="C292" s="197"/>
      <c r="D292" s="206"/>
      <c r="E292" s="206"/>
      <c r="F292" s="206"/>
      <c r="G292" s="278">
        <f t="shared" si="8"/>
        <v>0</v>
      </c>
      <c r="H292" s="202"/>
      <c r="I292" s="210"/>
      <c r="J292" s="198"/>
      <c r="K292" s="214"/>
    </row>
    <row r="293" spans="2:13" ht="30" hidden="1" customHeight="1" x14ac:dyDescent="0.3">
      <c r="B293" s="383"/>
      <c r="C293" s="197"/>
      <c r="D293" s="206"/>
      <c r="E293" s="206"/>
      <c r="F293" s="206"/>
      <c r="G293" s="278">
        <f t="shared" si="8"/>
        <v>0</v>
      </c>
      <c r="H293" s="202"/>
      <c r="I293" s="210"/>
      <c r="J293" s="198"/>
      <c r="K293" s="214"/>
    </row>
    <row r="294" spans="2:13" ht="30" hidden="1" customHeight="1" x14ac:dyDescent="0.3">
      <c r="B294" s="384"/>
      <c r="C294" s="197"/>
      <c r="D294" s="206"/>
      <c r="E294" s="206"/>
      <c r="F294" s="206"/>
      <c r="G294" s="278">
        <f t="shared" si="8"/>
        <v>0</v>
      </c>
      <c r="H294" s="202"/>
      <c r="I294" s="210"/>
      <c r="J294" s="198"/>
      <c r="K294" s="214"/>
    </row>
    <row r="295" spans="2:13" ht="30" hidden="1" customHeight="1" x14ac:dyDescent="0.3">
      <c r="B295" s="382" t="s">
        <v>168</v>
      </c>
      <c r="C295" s="197"/>
      <c r="D295" s="206"/>
      <c r="E295" s="210"/>
      <c r="F295" s="206"/>
      <c r="G295" s="278">
        <f t="shared" si="8"/>
        <v>0</v>
      </c>
      <c r="H295" s="202"/>
      <c r="I295" s="210"/>
      <c r="J295" s="198"/>
      <c r="K295" s="214"/>
    </row>
    <row r="296" spans="2:13" ht="30" hidden="1" customHeight="1" x14ac:dyDescent="0.3">
      <c r="B296" s="383"/>
      <c r="C296" s="197"/>
      <c r="D296" s="206"/>
      <c r="E296" s="206"/>
      <c r="F296" s="206"/>
      <c r="G296" s="278">
        <f t="shared" si="8"/>
        <v>0</v>
      </c>
      <c r="H296" s="202"/>
      <c r="I296" s="210"/>
      <c r="J296" s="198"/>
      <c r="K296" s="214"/>
    </row>
    <row r="297" spans="2:13" ht="30" hidden="1" customHeight="1" x14ac:dyDescent="0.3">
      <c r="B297" s="383"/>
      <c r="C297" s="197"/>
      <c r="D297" s="206"/>
      <c r="E297" s="206"/>
      <c r="F297" s="206"/>
      <c r="G297" s="278">
        <f t="shared" si="8"/>
        <v>0</v>
      </c>
      <c r="H297" s="202"/>
      <c r="I297" s="210"/>
      <c r="J297" s="198"/>
      <c r="K297" s="214"/>
      <c r="M297" s="204"/>
    </row>
    <row r="298" spans="2:13" ht="30" hidden="1" customHeight="1" x14ac:dyDescent="0.3">
      <c r="B298" s="383"/>
      <c r="C298" s="197"/>
      <c r="D298" s="206"/>
      <c r="E298" s="282"/>
      <c r="F298" s="282"/>
      <c r="G298" s="278">
        <f t="shared" si="8"/>
        <v>0</v>
      </c>
      <c r="H298" s="202"/>
      <c r="I298" s="210"/>
      <c r="J298" s="201"/>
      <c r="K298" s="214"/>
    </row>
    <row r="299" spans="2:13" ht="30" hidden="1" customHeight="1" x14ac:dyDescent="0.3">
      <c r="B299" s="384"/>
      <c r="C299" s="197"/>
      <c r="D299" s="206"/>
      <c r="G299" s="278"/>
      <c r="H299" s="202"/>
      <c r="I299" s="210"/>
      <c r="J299" s="198"/>
      <c r="K299" s="214"/>
    </row>
    <row r="300" spans="2:13" ht="30" hidden="1" customHeight="1" x14ac:dyDescent="0.3">
      <c r="B300" s="382" t="s">
        <v>169</v>
      </c>
      <c r="C300" s="197"/>
      <c r="D300" s="206"/>
      <c r="E300" s="206"/>
      <c r="F300" s="206"/>
      <c r="G300" s="278">
        <f>D300+E300+F300</f>
        <v>0</v>
      </c>
      <c r="H300" s="202"/>
      <c r="I300" s="210"/>
      <c r="J300" s="198"/>
      <c r="K300" s="214"/>
    </row>
    <row r="301" spans="2:13" ht="30" hidden="1" customHeight="1" x14ac:dyDescent="0.3">
      <c r="B301" s="383"/>
      <c r="C301" s="197"/>
      <c r="D301" s="206"/>
      <c r="E301" s="206"/>
      <c r="F301" s="206"/>
      <c r="G301" s="278">
        <f>D301+E301+F301</f>
        <v>0</v>
      </c>
      <c r="H301" s="202"/>
      <c r="I301" s="210"/>
      <c r="J301" s="198"/>
      <c r="K301" s="214"/>
      <c r="M301" s="204"/>
    </row>
    <row r="302" spans="2:13" ht="30" hidden="1" customHeight="1" x14ac:dyDescent="0.3">
      <c r="B302" s="383"/>
      <c r="C302" s="197"/>
      <c r="D302" s="206"/>
      <c r="E302" s="206"/>
      <c r="F302" s="206"/>
      <c r="G302" s="278">
        <f t="shared" ref="G302:G314" si="9">D302+E302+F302</f>
        <v>0</v>
      </c>
      <c r="H302" s="202"/>
      <c r="I302" s="210"/>
      <c r="J302" s="198"/>
      <c r="K302" s="214"/>
    </row>
    <row r="303" spans="2:13" ht="30" hidden="1" customHeight="1" x14ac:dyDescent="0.3">
      <c r="B303" s="383"/>
      <c r="C303" s="197"/>
      <c r="D303" s="206"/>
      <c r="E303" s="206"/>
      <c r="F303" s="206"/>
      <c r="G303" s="278">
        <f t="shared" si="8"/>
        <v>0</v>
      </c>
      <c r="H303" s="202"/>
      <c r="I303" s="210"/>
      <c r="J303" s="198"/>
      <c r="K303" s="214"/>
    </row>
    <row r="304" spans="2:13" ht="30" hidden="1" customHeight="1" x14ac:dyDescent="0.3">
      <c r="B304" s="384"/>
      <c r="C304" s="197"/>
      <c r="D304" s="206"/>
      <c r="E304" s="206"/>
      <c r="F304" s="206"/>
      <c r="G304" s="278">
        <f>D304+E304+F304</f>
        <v>0</v>
      </c>
      <c r="H304" s="202"/>
      <c r="I304" s="210"/>
      <c r="J304" s="198"/>
      <c r="K304" s="214"/>
    </row>
    <row r="305" spans="2:11" ht="30" hidden="1" customHeight="1" x14ac:dyDescent="0.3">
      <c r="B305" s="382" t="s">
        <v>170</v>
      </c>
      <c r="C305" s="197"/>
      <c r="D305" s="206"/>
      <c r="E305" s="206"/>
      <c r="F305" s="206"/>
      <c r="G305" s="278">
        <f t="shared" si="9"/>
        <v>0</v>
      </c>
      <c r="H305" s="202"/>
      <c r="I305" s="210"/>
      <c r="J305" s="198"/>
      <c r="K305" s="214"/>
    </row>
    <row r="306" spans="2:11" ht="30" hidden="1" customHeight="1" x14ac:dyDescent="0.3">
      <c r="B306" s="383"/>
      <c r="C306" s="197"/>
      <c r="D306" s="206"/>
      <c r="E306" s="206"/>
      <c r="F306" s="206"/>
      <c r="G306" s="278">
        <f t="shared" si="9"/>
        <v>0</v>
      </c>
      <c r="H306" s="202"/>
      <c r="I306" s="210"/>
      <c r="J306" s="198"/>
      <c r="K306" s="214"/>
    </row>
    <row r="307" spans="2:11" ht="30" hidden="1" customHeight="1" x14ac:dyDescent="0.3">
      <c r="B307" s="383"/>
      <c r="C307" s="197"/>
      <c r="D307" s="206"/>
      <c r="E307" s="206"/>
      <c r="F307" s="206"/>
      <c r="G307" s="278">
        <f t="shared" si="9"/>
        <v>0</v>
      </c>
      <c r="H307" s="202"/>
      <c r="I307" s="210"/>
      <c r="J307" s="198"/>
      <c r="K307" s="214"/>
    </row>
    <row r="308" spans="2:11" ht="30" hidden="1" customHeight="1" x14ac:dyDescent="0.3">
      <c r="B308" s="383"/>
      <c r="C308" s="197"/>
      <c r="D308" s="206"/>
      <c r="E308" s="206"/>
      <c r="F308" s="206"/>
      <c r="G308" s="278">
        <f t="shared" si="9"/>
        <v>0</v>
      </c>
      <c r="H308" s="202"/>
      <c r="I308" s="210"/>
      <c r="J308" s="198"/>
      <c r="K308" s="214"/>
    </row>
    <row r="309" spans="2:11" ht="30" hidden="1" customHeight="1" x14ac:dyDescent="0.3">
      <c r="B309" s="384"/>
      <c r="C309" s="197"/>
      <c r="D309" s="206"/>
      <c r="E309" s="206"/>
      <c r="F309" s="206"/>
      <c r="G309" s="278">
        <f t="shared" si="9"/>
        <v>0</v>
      </c>
      <c r="H309" s="202"/>
      <c r="I309" s="210"/>
      <c r="J309" s="198"/>
      <c r="K309" s="214"/>
    </row>
    <row r="310" spans="2:11" ht="30" hidden="1" customHeight="1" x14ac:dyDescent="0.3">
      <c r="B310" s="382" t="s">
        <v>171</v>
      </c>
      <c r="C310" s="197"/>
      <c r="D310" s="206"/>
      <c r="E310" s="206"/>
      <c r="F310" s="206"/>
      <c r="G310" s="278">
        <f t="shared" si="9"/>
        <v>0</v>
      </c>
      <c r="H310" s="202"/>
      <c r="I310" s="210"/>
      <c r="J310" s="198"/>
      <c r="K310" s="214"/>
    </row>
    <row r="311" spans="2:11" ht="30" hidden="1" customHeight="1" x14ac:dyDescent="0.3">
      <c r="B311" s="383"/>
      <c r="C311" s="197"/>
      <c r="D311" s="206"/>
      <c r="E311" s="206"/>
      <c r="F311" s="206"/>
      <c r="G311" s="278">
        <f t="shared" si="9"/>
        <v>0</v>
      </c>
      <c r="H311" s="202"/>
      <c r="I311" s="210"/>
      <c r="J311" s="198"/>
      <c r="K311" s="214"/>
    </row>
    <row r="312" spans="2:11" ht="30" hidden="1" customHeight="1" x14ac:dyDescent="0.3">
      <c r="B312" s="383"/>
      <c r="C312" s="197"/>
      <c r="D312" s="206"/>
      <c r="E312" s="206"/>
      <c r="F312" s="206"/>
      <c r="G312" s="278">
        <f t="shared" si="9"/>
        <v>0</v>
      </c>
      <c r="H312" s="202"/>
      <c r="I312" s="210"/>
      <c r="J312" s="198"/>
      <c r="K312" s="214"/>
    </row>
    <row r="313" spans="2:11" ht="30" hidden="1" customHeight="1" x14ac:dyDescent="0.3">
      <c r="B313" s="383"/>
      <c r="C313" s="274"/>
      <c r="D313" s="282"/>
      <c r="E313" s="282"/>
      <c r="F313" s="282"/>
      <c r="G313" s="278">
        <f t="shared" si="9"/>
        <v>0</v>
      </c>
      <c r="H313" s="280"/>
      <c r="I313" s="281"/>
      <c r="J313" s="201"/>
      <c r="K313" s="214"/>
    </row>
    <row r="314" spans="2:11" ht="30" hidden="1" customHeight="1" x14ac:dyDescent="0.3">
      <c r="B314" s="384"/>
      <c r="C314" s="274"/>
      <c r="D314" s="282"/>
      <c r="E314" s="282"/>
      <c r="F314" s="282"/>
      <c r="G314" s="278">
        <f t="shared" si="9"/>
        <v>0</v>
      </c>
      <c r="H314" s="280"/>
      <c r="I314" s="281"/>
      <c r="J314" s="201"/>
      <c r="K314" s="214"/>
    </row>
    <row r="315" spans="2:11" ht="30" hidden="1" customHeight="1" x14ac:dyDescent="0.3">
      <c r="B315" s="266"/>
      <c r="C315" s="79" t="s">
        <v>172</v>
      </c>
      <c r="D315" s="12">
        <f>SUM(D290:D314)</f>
        <v>0</v>
      </c>
      <c r="E315" s="12">
        <f>SUM(E290:E314)</f>
        <v>0</v>
      </c>
      <c r="F315" s="12">
        <f>SUM(F290:F314)</f>
        <v>0</v>
      </c>
      <c r="G315" s="9">
        <f>SUM(G290:G314)</f>
        <v>0</v>
      </c>
      <c r="H315" s="95">
        <f>(H290*G290)+(H291*G291)+(H292*G292)+(H293*G293)+(H294*G294)+(H295*G295)+(H296*G296)+(H297*G297)+(H298*G298)+(H299*G299)+(H300*G300)+(H301*G301)+(H302*G302)+(H303*G303)+(H304*G304)+(H305*G305)+(H306*G306)+(H307*G307)+(H308*G308)+(H309*G309)+(H310*G310)+(H311*G311)+(H312*G312)+(H313*G313)+(H314*G314)</f>
        <v>0</v>
      </c>
      <c r="I315" s="95">
        <f>SUM(I290:I314)</f>
        <v>0</v>
      </c>
      <c r="J315" s="201"/>
      <c r="K315" s="215"/>
    </row>
    <row r="316" spans="2:11" ht="30" hidden="1" customHeight="1" x14ac:dyDescent="0.3">
      <c r="B316" s="268" t="s">
        <v>18</v>
      </c>
      <c r="C316" s="423"/>
      <c r="D316" s="423"/>
      <c r="E316" s="423"/>
      <c r="F316" s="423"/>
      <c r="G316" s="423"/>
      <c r="H316" s="423"/>
      <c r="I316" s="424"/>
      <c r="J316" s="423"/>
      <c r="K316" s="216"/>
    </row>
    <row r="317" spans="2:11" ht="30" hidden="1" customHeight="1" x14ac:dyDescent="0.3">
      <c r="B317" s="382" t="s">
        <v>173</v>
      </c>
      <c r="C317" s="197"/>
      <c r="D317" s="206"/>
      <c r="E317" s="206"/>
      <c r="F317" s="206"/>
      <c r="G317" s="278">
        <f>D317+E317+F317</f>
        <v>0</v>
      </c>
      <c r="H317" s="202"/>
      <c r="I317" s="210"/>
      <c r="J317" s="198"/>
      <c r="K317" s="214"/>
    </row>
    <row r="318" spans="2:11" ht="30" hidden="1" customHeight="1" x14ac:dyDescent="0.3">
      <c r="B318" s="383"/>
      <c r="C318" s="197"/>
      <c r="D318" s="206"/>
      <c r="E318" s="206"/>
      <c r="F318" s="206"/>
      <c r="G318" s="278">
        <f t="shared" ref="G318:G326" si="10">D318+E318+F318</f>
        <v>0</v>
      </c>
      <c r="H318" s="202"/>
      <c r="I318" s="210"/>
      <c r="J318" s="198"/>
      <c r="K318" s="214"/>
    </row>
    <row r="319" spans="2:11" ht="30" hidden="1" customHeight="1" x14ac:dyDescent="0.3">
      <c r="B319" s="383"/>
      <c r="C319" s="197"/>
      <c r="D319" s="206"/>
      <c r="E319" s="206"/>
      <c r="F319" s="206"/>
      <c r="G319" s="278">
        <f t="shared" si="10"/>
        <v>0</v>
      </c>
      <c r="H319" s="202"/>
      <c r="I319" s="210"/>
      <c r="J319" s="198"/>
      <c r="K319" s="214"/>
    </row>
    <row r="320" spans="2:11" ht="30" hidden="1" customHeight="1" x14ac:dyDescent="0.3">
      <c r="B320" s="383"/>
      <c r="C320" s="197"/>
      <c r="D320" s="206"/>
      <c r="E320" s="206"/>
      <c r="F320" s="206"/>
      <c r="G320" s="278">
        <f t="shared" si="10"/>
        <v>0</v>
      </c>
      <c r="H320" s="202"/>
      <c r="I320" s="210"/>
      <c r="J320" s="198"/>
      <c r="K320" s="214"/>
    </row>
    <row r="321" spans="2:13" ht="30" hidden="1" customHeight="1" x14ac:dyDescent="0.3">
      <c r="B321" s="384"/>
      <c r="C321" s="197"/>
      <c r="D321" s="206"/>
      <c r="E321" s="206"/>
      <c r="F321" s="206"/>
      <c r="G321" s="278">
        <f t="shared" si="10"/>
        <v>0</v>
      </c>
      <c r="H321" s="202"/>
      <c r="I321" s="210"/>
      <c r="J321" s="198"/>
      <c r="K321" s="214"/>
    </row>
    <row r="322" spans="2:13" ht="30" hidden="1" customHeight="1" x14ac:dyDescent="0.3">
      <c r="B322" s="382" t="s">
        <v>174</v>
      </c>
      <c r="C322" s="197"/>
      <c r="D322" s="206"/>
      <c r="E322" s="206"/>
      <c r="F322" s="206"/>
      <c r="G322" s="278">
        <f t="shared" si="10"/>
        <v>0</v>
      </c>
      <c r="H322" s="202"/>
      <c r="I322" s="210"/>
      <c r="J322" s="198"/>
      <c r="K322" s="214"/>
    </row>
    <row r="323" spans="2:13" ht="30" hidden="1" customHeight="1" x14ac:dyDescent="0.3">
      <c r="B323" s="383"/>
      <c r="C323" s="197"/>
      <c r="D323" s="206"/>
      <c r="E323" s="206"/>
      <c r="F323" s="206"/>
      <c r="G323" s="278">
        <f t="shared" si="10"/>
        <v>0</v>
      </c>
      <c r="H323" s="202"/>
      <c r="I323" s="210"/>
      <c r="J323" s="198"/>
      <c r="K323" s="214"/>
    </row>
    <row r="324" spans="2:13" ht="30" hidden="1" customHeight="1" x14ac:dyDescent="0.3">
      <c r="B324" s="383"/>
      <c r="C324" s="197"/>
      <c r="D324" s="206"/>
      <c r="E324" s="206"/>
      <c r="F324" s="206"/>
      <c r="G324" s="278">
        <f t="shared" si="10"/>
        <v>0</v>
      </c>
      <c r="H324" s="202"/>
      <c r="I324" s="210"/>
      <c r="J324" s="198"/>
      <c r="K324" s="214"/>
    </row>
    <row r="325" spans="2:13" ht="30" hidden="1" customHeight="1" x14ac:dyDescent="0.3">
      <c r="B325" s="383"/>
      <c r="C325" s="197"/>
      <c r="D325" s="206"/>
      <c r="E325" s="206"/>
      <c r="F325" s="206"/>
      <c r="G325" s="278">
        <f t="shared" si="10"/>
        <v>0</v>
      </c>
      <c r="H325" s="202"/>
      <c r="I325" s="210"/>
      <c r="J325" s="198"/>
      <c r="K325" s="214"/>
    </row>
    <row r="326" spans="2:13" ht="30" hidden="1" customHeight="1" x14ac:dyDescent="0.3">
      <c r="B326" s="384"/>
      <c r="C326" s="197"/>
      <c r="D326" s="206"/>
      <c r="E326" s="206"/>
      <c r="F326" s="206"/>
      <c r="G326" s="278">
        <f t="shared" si="10"/>
        <v>0</v>
      </c>
      <c r="H326" s="202"/>
      <c r="I326" s="210"/>
      <c r="J326" s="198"/>
      <c r="K326" s="214"/>
    </row>
    <row r="327" spans="2:13" ht="30" hidden="1" customHeight="1" x14ac:dyDescent="0.3">
      <c r="B327" s="266"/>
      <c r="C327" s="79" t="s">
        <v>175</v>
      </c>
      <c r="D327" s="9">
        <f>SUM(D317:D326)</f>
        <v>0</v>
      </c>
      <c r="E327" s="9">
        <f>SUM(E317:E326)</f>
        <v>0</v>
      </c>
      <c r="F327" s="9">
        <f>SUM(F317:F326)</f>
        <v>0</v>
      </c>
      <c r="G327" s="9">
        <f>SUM(G317:G326)</f>
        <v>0</v>
      </c>
      <c r="H327" s="95">
        <f>(H317*G317)+(H318*G318)+(H319*G319)+(H320*G320)+(H321*G321)+(H322*G322)+(H323*G323)+(H324*G324)+(H325*G325)+(H326*G326)</f>
        <v>0</v>
      </c>
      <c r="I327" s="95">
        <f>SUM(I317:I326)</f>
        <v>0</v>
      </c>
      <c r="J327" s="201"/>
      <c r="K327" s="215"/>
    </row>
    <row r="328" spans="2:13" ht="30" hidden="1" customHeight="1" x14ac:dyDescent="0.3">
      <c r="B328" s="269"/>
      <c r="C328" s="283"/>
      <c r="D328" s="284"/>
      <c r="E328" s="284"/>
      <c r="F328" s="284"/>
      <c r="G328" s="284"/>
      <c r="H328" s="284"/>
      <c r="I328" s="284"/>
      <c r="J328" s="285"/>
      <c r="K328" s="219"/>
    </row>
    <row r="329" spans="2:13" ht="30" hidden="1" customHeight="1" x14ac:dyDescent="0.3">
      <c r="B329" s="268" t="s">
        <v>19</v>
      </c>
      <c r="C329" s="421"/>
      <c r="D329" s="421"/>
      <c r="E329" s="421"/>
      <c r="F329" s="421"/>
      <c r="G329" s="421"/>
      <c r="H329" s="421"/>
      <c r="I329" s="422"/>
      <c r="J329" s="421"/>
      <c r="K329" s="218"/>
    </row>
    <row r="330" spans="2:13" ht="30" hidden="1" customHeight="1" x14ac:dyDescent="0.3">
      <c r="B330" s="267" t="s">
        <v>20</v>
      </c>
      <c r="C330" s="423"/>
      <c r="D330" s="423"/>
      <c r="E330" s="423"/>
      <c r="F330" s="423"/>
      <c r="G330" s="423"/>
      <c r="H330" s="423"/>
      <c r="I330" s="424"/>
      <c r="J330" s="423"/>
      <c r="K330" s="216"/>
    </row>
    <row r="331" spans="2:13" ht="30" hidden="1" customHeight="1" x14ac:dyDescent="0.3">
      <c r="B331" s="382" t="s">
        <v>176</v>
      </c>
      <c r="C331" s="197"/>
      <c r="D331" s="206"/>
      <c r="E331" s="206"/>
      <c r="F331" s="206"/>
      <c r="G331" s="278">
        <f>D331+E331+F331</f>
        <v>0</v>
      </c>
      <c r="H331" s="202"/>
      <c r="I331" s="210"/>
      <c r="J331" s="198"/>
      <c r="K331" s="214"/>
    </row>
    <row r="332" spans="2:13" ht="30" hidden="1" customHeight="1" x14ac:dyDescent="0.3">
      <c r="B332" s="383"/>
      <c r="C332" s="197"/>
      <c r="D332" s="206"/>
      <c r="E332" s="206"/>
      <c r="F332" s="206"/>
      <c r="G332" s="278">
        <f t="shared" ref="G332:G346" si="11">D332+E332+F332</f>
        <v>0</v>
      </c>
      <c r="H332" s="202"/>
      <c r="I332" s="210"/>
      <c r="J332" s="198"/>
      <c r="K332" s="214"/>
      <c r="M332" s="204"/>
    </row>
    <row r="333" spans="2:13" ht="30" hidden="1" customHeight="1" x14ac:dyDescent="0.3">
      <c r="B333" s="383"/>
      <c r="C333" s="197"/>
      <c r="D333" s="206"/>
      <c r="E333" s="206"/>
      <c r="F333" s="206"/>
      <c r="G333" s="278">
        <f t="shared" si="11"/>
        <v>0</v>
      </c>
      <c r="H333" s="202"/>
      <c r="I333" s="210"/>
      <c r="J333" s="198"/>
      <c r="K333" s="214"/>
      <c r="M333" s="204"/>
    </row>
    <row r="334" spans="2:13" ht="30" hidden="1" customHeight="1" x14ac:dyDescent="0.3">
      <c r="B334" s="383"/>
      <c r="C334" s="197"/>
      <c r="D334" s="206"/>
      <c r="E334" s="206"/>
      <c r="F334" s="206"/>
      <c r="G334" s="278">
        <f t="shared" si="11"/>
        <v>0</v>
      </c>
      <c r="H334" s="202"/>
      <c r="I334" s="210"/>
      <c r="J334" s="198"/>
      <c r="K334" s="214"/>
    </row>
    <row r="335" spans="2:13" ht="30" hidden="1" customHeight="1" x14ac:dyDescent="0.3">
      <c r="B335" s="384"/>
      <c r="C335" s="197"/>
      <c r="D335" s="206"/>
      <c r="E335" s="206"/>
      <c r="F335" s="206"/>
      <c r="G335" s="278">
        <f t="shared" si="11"/>
        <v>0</v>
      </c>
      <c r="H335" s="202"/>
      <c r="I335" s="210"/>
      <c r="J335" s="198"/>
      <c r="K335" s="214"/>
    </row>
    <row r="336" spans="2:13" ht="30" hidden="1" customHeight="1" x14ac:dyDescent="0.3">
      <c r="B336" s="382" t="s">
        <v>177</v>
      </c>
      <c r="C336" s="197"/>
      <c r="D336" s="206"/>
      <c r="E336" s="206"/>
      <c r="F336" s="206"/>
      <c r="G336" s="278">
        <f t="shared" si="11"/>
        <v>0</v>
      </c>
      <c r="H336" s="202"/>
      <c r="I336" s="210"/>
      <c r="J336" s="198"/>
      <c r="K336" s="214"/>
    </row>
    <row r="337" spans="2:13" ht="30" hidden="1" customHeight="1" x14ac:dyDescent="0.3">
      <c r="B337" s="383"/>
      <c r="C337" s="197"/>
      <c r="D337" s="206"/>
      <c r="E337" s="206"/>
      <c r="F337" s="206"/>
      <c r="G337" s="278">
        <f t="shared" si="11"/>
        <v>0</v>
      </c>
      <c r="H337" s="202"/>
      <c r="I337" s="210"/>
      <c r="J337" s="198"/>
      <c r="K337" s="214"/>
      <c r="M337" s="204"/>
    </row>
    <row r="338" spans="2:13" ht="30" hidden="1" customHeight="1" x14ac:dyDescent="0.3">
      <c r="B338" s="383"/>
      <c r="C338" s="197"/>
      <c r="D338" s="206"/>
      <c r="E338" s="206"/>
      <c r="F338" s="206"/>
      <c r="G338" s="278">
        <f t="shared" si="11"/>
        <v>0</v>
      </c>
      <c r="H338" s="202"/>
      <c r="I338" s="210"/>
      <c r="J338" s="198"/>
      <c r="K338" s="214"/>
    </row>
    <row r="339" spans="2:13" ht="30" hidden="1" customHeight="1" x14ac:dyDescent="0.3">
      <c r="B339" s="383"/>
      <c r="C339" s="197"/>
      <c r="D339" s="206"/>
      <c r="E339" s="206"/>
      <c r="F339" s="206"/>
      <c r="G339" s="278">
        <f t="shared" si="11"/>
        <v>0</v>
      </c>
      <c r="H339" s="202"/>
      <c r="I339" s="210"/>
      <c r="J339" s="198"/>
      <c r="K339" s="214"/>
    </row>
    <row r="340" spans="2:13" ht="30" hidden="1" customHeight="1" x14ac:dyDescent="0.3">
      <c r="B340" s="384"/>
      <c r="C340" s="197"/>
      <c r="D340" s="206"/>
      <c r="E340" s="206"/>
      <c r="F340" s="206"/>
      <c r="G340" s="278">
        <f t="shared" si="11"/>
        <v>0</v>
      </c>
      <c r="H340" s="202"/>
      <c r="I340" s="210"/>
      <c r="J340" s="198"/>
      <c r="K340" s="214"/>
    </row>
    <row r="341" spans="2:13" ht="30" hidden="1" customHeight="1" x14ac:dyDescent="0.3">
      <c r="B341" s="382" t="s">
        <v>178</v>
      </c>
      <c r="C341" s="197"/>
      <c r="D341" s="206"/>
      <c r="E341" s="206"/>
      <c r="F341" s="206"/>
      <c r="G341" s="278">
        <f t="shared" si="11"/>
        <v>0</v>
      </c>
      <c r="H341" s="202"/>
      <c r="I341" s="210"/>
      <c r="J341" s="198"/>
      <c r="K341" s="214"/>
    </row>
    <row r="342" spans="2:13" ht="30" hidden="1" customHeight="1" x14ac:dyDescent="0.3">
      <c r="B342" s="383"/>
      <c r="C342" s="197"/>
      <c r="D342" s="206"/>
      <c r="E342" s="206"/>
      <c r="F342" s="206"/>
      <c r="G342" s="278">
        <f t="shared" si="11"/>
        <v>0</v>
      </c>
      <c r="H342" s="202"/>
      <c r="I342" s="210"/>
      <c r="J342" s="198"/>
      <c r="K342" s="214"/>
    </row>
    <row r="343" spans="2:13" ht="30" hidden="1" customHeight="1" x14ac:dyDescent="0.3">
      <c r="B343" s="383"/>
      <c r="C343" s="197"/>
      <c r="D343" s="206"/>
      <c r="E343" s="206"/>
      <c r="F343" s="206"/>
      <c r="G343" s="278">
        <f t="shared" si="11"/>
        <v>0</v>
      </c>
      <c r="H343" s="202"/>
      <c r="I343" s="210"/>
      <c r="J343" s="198"/>
      <c r="K343" s="214"/>
      <c r="M343" s="204"/>
    </row>
    <row r="344" spans="2:13" ht="30" hidden="1" customHeight="1" x14ac:dyDescent="0.3">
      <c r="B344" s="383"/>
      <c r="C344" s="197"/>
      <c r="D344" s="206"/>
      <c r="E344" s="206"/>
      <c r="F344" s="206"/>
      <c r="G344" s="278">
        <f t="shared" si="11"/>
        <v>0</v>
      </c>
      <c r="H344" s="202"/>
      <c r="I344" s="210"/>
      <c r="J344" s="198"/>
      <c r="K344" s="214"/>
      <c r="M344" s="204"/>
    </row>
    <row r="345" spans="2:13" ht="30" hidden="1" customHeight="1" x14ac:dyDescent="0.3">
      <c r="B345" s="384"/>
      <c r="C345" s="197"/>
      <c r="D345" s="206"/>
      <c r="E345" s="206"/>
      <c r="F345" s="206"/>
      <c r="G345" s="278">
        <f t="shared" si="11"/>
        <v>0</v>
      </c>
      <c r="H345" s="202"/>
      <c r="I345" s="210"/>
      <c r="J345" s="198"/>
      <c r="K345" s="214"/>
    </row>
    <row r="346" spans="2:13" ht="30" hidden="1" customHeight="1" x14ac:dyDescent="0.3">
      <c r="B346" s="382" t="s">
        <v>179</v>
      </c>
      <c r="C346" s="197"/>
      <c r="D346" s="206"/>
      <c r="E346" s="206"/>
      <c r="F346" s="206"/>
      <c r="G346" s="278">
        <f t="shared" si="11"/>
        <v>0</v>
      </c>
      <c r="H346" s="202"/>
      <c r="I346" s="210"/>
      <c r="J346" s="198"/>
      <c r="K346" s="214"/>
    </row>
    <row r="347" spans="2:13" ht="30" hidden="1" customHeight="1" x14ac:dyDescent="0.3">
      <c r="B347" s="383"/>
      <c r="C347" s="197"/>
      <c r="D347" s="206"/>
      <c r="E347" s="206"/>
      <c r="F347" s="206"/>
      <c r="G347" s="278">
        <f t="shared" ref="G347:G355" si="12">D347+E347+F347</f>
        <v>0</v>
      </c>
      <c r="H347" s="202"/>
      <c r="I347" s="210"/>
      <c r="J347" s="198"/>
      <c r="K347" s="214"/>
    </row>
    <row r="348" spans="2:13" ht="30" hidden="1" customHeight="1" x14ac:dyDescent="0.3">
      <c r="B348" s="383"/>
      <c r="C348" s="197"/>
      <c r="D348" s="206"/>
      <c r="E348" s="206"/>
      <c r="F348" s="206"/>
      <c r="G348" s="278">
        <f t="shared" si="12"/>
        <v>0</v>
      </c>
      <c r="H348" s="202"/>
      <c r="I348" s="210"/>
      <c r="J348" s="198"/>
      <c r="K348" s="214"/>
    </row>
    <row r="349" spans="2:13" ht="30" hidden="1" customHeight="1" x14ac:dyDescent="0.3">
      <c r="B349" s="383"/>
      <c r="C349" s="197"/>
      <c r="D349" s="206"/>
      <c r="E349" s="206"/>
      <c r="F349" s="206"/>
      <c r="G349" s="278">
        <f t="shared" si="12"/>
        <v>0</v>
      </c>
      <c r="H349" s="202"/>
      <c r="I349" s="210"/>
      <c r="J349" s="198"/>
      <c r="K349" s="214"/>
    </row>
    <row r="350" spans="2:13" ht="30" hidden="1" customHeight="1" x14ac:dyDescent="0.3">
      <c r="B350" s="384"/>
      <c r="C350" s="197"/>
      <c r="D350" s="206"/>
      <c r="E350" s="206"/>
      <c r="F350" s="206"/>
      <c r="G350" s="278">
        <f t="shared" si="12"/>
        <v>0</v>
      </c>
      <c r="H350" s="202"/>
      <c r="I350" s="210"/>
      <c r="J350" s="198"/>
      <c r="K350" s="214"/>
    </row>
    <row r="351" spans="2:13" ht="30" hidden="1" customHeight="1" x14ac:dyDescent="0.3">
      <c r="B351" s="382" t="s">
        <v>180</v>
      </c>
      <c r="C351" s="197"/>
      <c r="D351" s="206"/>
      <c r="E351" s="206"/>
      <c r="F351" s="206"/>
      <c r="G351" s="278">
        <f t="shared" si="12"/>
        <v>0</v>
      </c>
      <c r="H351" s="202"/>
      <c r="I351" s="210"/>
      <c r="J351" s="198"/>
      <c r="K351" s="214"/>
    </row>
    <row r="352" spans="2:13" ht="30" hidden="1" customHeight="1" x14ac:dyDescent="0.3">
      <c r="B352" s="383"/>
      <c r="C352" s="197"/>
      <c r="D352" s="206"/>
      <c r="E352" s="206"/>
      <c r="F352" s="206"/>
      <c r="G352" s="278">
        <f t="shared" si="12"/>
        <v>0</v>
      </c>
      <c r="H352" s="202"/>
      <c r="I352" s="210"/>
      <c r="J352" s="198"/>
      <c r="K352" s="214"/>
    </row>
    <row r="353" spans="2:13" ht="30" hidden="1" customHeight="1" x14ac:dyDescent="0.3">
      <c r="B353" s="383"/>
      <c r="C353" s="197"/>
      <c r="D353" s="206"/>
      <c r="E353" s="206"/>
      <c r="F353" s="206"/>
      <c r="G353" s="278">
        <f t="shared" si="12"/>
        <v>0</v>
      </c>
      <c r="H353" s="202"/>
      <c r="I353" s="210"/>
      <c r="J353" s="198"/>
      <c r="K353" s="214"/>
    </row>
    <row r="354" spans="2:13" ht="30" hidden="1" customHeight="1" x14ac:dyDescent="0.3">
      <c r="B354" s="383"/>
      <c r="C354" s="274"/>
      <c r="D354" s="282"/>
      <c r="E354" s="282"/>
      <c r="F354" s="282"/>
      <c r="G354" s="278">
        <f t="shared" si="12"/>
        <v>0</v>
      </c>
      <c r="H354" s="280"/>
      <c r="I354" s="281"/>
      <c r="J354" s="201"/>
      <c r="K354" s="214"/>
    </row>
    <row r="355" spans="2:13" ht="30" hidden="1" customHeight="1" x14ac:dyDescent="0.3">
      <c r="B355" s="384"/>
      <c r="C355" s="274"/>
      <c r="D355" s="282"/>
      <c r="E355" s="282"/>
      <c r="F355" s="282"/>
      <c r="G355" s="278">
        <f t="shared" si="12"/>
        <v>0</v>
      </c>
      <c r="H355" s="280"/>
      <c r="I355" s="281"/>
      <c r="J355" s="201"/>
      <c r="K355" s="214"/>
    </row>
    <row r="356" spans="2:13" ht="30" hidden="1" customHeight="1" x14ac:dyDescent="0.3">
      <c r="B356" s="266"/>
      <c r="C356" s="79" t="s">
        <v>181</v>
      </c>
      <c r="D356" s="9">
        <f>SUM(D331:D355)</f>
        <v>0</v>
      </c>
      <c r="E356" s="9">
        <f>SUM(E331:E355)</f>
        <v>0</v>
      </c>
      <c r="F356" s="9">
        <f>SUM(F331:F355)</f>
        <v>0</v>
      </c>
      <c r="G356" s="9">
        <f>SUM(G331:G355)</f>
        <v>0</v>
      </c>
      <c r="H356" s="95">
        <f>(H331*G331)+(H332*G332)+(H333*G333)+(H334*G334)+(H335*G335)+(H336*G336)+(H337*G337)+(H338*G338)+(H339*G339)+(H340*G340)+(H341*G341)+(H342*G342)+(H343*G343)+(H344*G344)+(H345*G345)+(H346*G346)+(H347*G347)+(H348*G348)+(H349*G349)+(H350*G350)+(H351*G351)+(H352*G352)+(H353*G353)+(H354*G354)+(H355*G355)</f>
        <v>0</v>
      </c>
      <c r="I356" s="95">
        <f>SUM(I331:I355)</f>
        <v>0</v>
      </c>
      <c r="J356" s="201"/>
      <c r="K356" s="215"/>
    </row>
    <row r="357" spans="2:13" ht="30" hidden="1" customHeight="1" x14ac:dyDescent="0.3">
      <c r="B357" s="267" t="s">
        <v>21</v>
      </c>
      <c r="C357" s="423"/>
      <c r="D357" s="423"/>
      <c r="E357" s="423"/>
      <c r="F357" s="423"/>
      <c r="G357" s="423"/>
      <c r="H357" s="423"/>
      <c r="I357" s="424"/>
      <c r="J357" s="423"/>
      <c r="K357" s="216"/>
    </row>
    <row r="358" spans="2:13" ht="30" hidden="1" customHeight="1" x14ac:dyDescent="0.3">
      <c r="B358" s="382" t="s">
        <v>182</v>
      </c>
      <c r="C358" s="197"/>
      <c r="D358" s="206"/>
      <c r="E358" s="206"/>
      <c r="F358" s="206"/>
      <c r="G358" s="278">
        <f>D358+E358+F358</f>
        <v>0</v>
      </c>
      <c r="H358" s="202"/>
      <c r="I358" s="210"/>
      <c r="J358" s="198"/>
      <c r="K358" s="214"/>
    </row>
    <row r="359" spans="2:13" ht="30" hidden="1" customHeight="1" x14ac:dyDescent="0.3">
      <c r="B359" s="383"/>
      <c r="C359" s="197"/>
      <c r="D359" s="206"/>
      <c r="E359" s="206"/>
      <c r="F359" s="206"/>
      <c r="G359" s="278">
        <f t="shared" ref="G359:G377" si="13">D359+E359+F359</f>
        <v>0</v>
      </c>
      <c r="H359" s="202"/>
      <c r="I359" s="210"/>
      <c r="J359" s="198"/>
      <c r="K359" s="214"/>
      <c r="M359" s="204"/>
    </row>
    <row r="360" spans="2:13" ht="30" hidden="1" customHeight="1" x14ac:dyDescent="0.3">
      <c r="B360" s="383"/>
      <c r="C360" s="197"/>
      <c r="D360" s="206"/>
      <c r="E360" s="206"/>
      <c r="F360" s="206"/>
      <c r="G360" s="278">
        <f t="shared" si="13"/>
        <v>0</v>
      </c>
      <c r="H360" s="202"/>
      <c r="I360" s="210"/>
      <c r="J360" s="198"/>
      <c r="K360" s="214"/>
      <c r="M360" s="204"/>
    </row>
    <row r="361" spans="2:13" ht="30" hidden="1" customHeight="1" x14ac:dyDescent="0.3">
      <c r="B361" s="383"/>
      <c r="C361" s="197"/>
      <c r="D361" s="206"/>
      <c r="E361" s="206"/>
      <c r="F361" s="206"/>
      <c r="G361" s="278">
        <f t="shared" si="13"/>
        <v>0</v>
      </c>
      <c r="H361" s="202"/>
      <c r="I361" s="210"/>
      <c r="J361" s="198"/>
      <c r="K361" s="214"/>
    </row>
    <row r="362" spans="2:13" ht="30" hidden="1" customHeight="1" x14ac:dyDescent="0.3">
      <c r="B362" s="384"/>
      <c r="C362" s="197"/>
      <c r="D362" s="206"/>
      <c r="E362" s="206"/>
      <c r="F362" s="206"/>
      <c r="G362" s="278">
        <f t="shared" si="13"/>
        <v>0</v>
      </c>
      <c r="H362" s="202"/>
      <c r="I362" s="210"/>
      <c r="J362" s="198"/>
      <c r="K362" s="214"/>
    </row>
    <row r="363" spans="2:13" ht="30" hidden="1" customHeight="1" x14ac:dyDescent="0.3">
      <c r="B363" s="382" t="s">
        <v>183</v>
      </c>
      <c r="C363" s="197"/>
      <c r="D363" s="206"/>
      <c r="E363" s="206"/>
      <c r="F363" s="206"/>
      <c r="G363" s="278">
        <f t="shared" si="13"/>
        <v>0</v>
      </c>
      <c r="H363" s="202"/>
      <c r="I363" s="210"/>
      <c r="J363" s="198"/>
      <c r="K363" s="214"/>
    </row>
    <row r="364" spans="2:13" ht="30" hidden="1" customHeight="1" x14ac:dyDescent="0.3">
      <c r="B364" s="383"/>
      <c r="C364" s="197"/>
      <c r="D364" s="206"/>
      <c r="E364" s="206"/>
      <c r="F364" s="206"/>
      <c r="G364" s="278">
        <f t="shared" si="13"/>
        <v>0</v>
      </c>
      <c r="H364" s="202"/>
      <c r="I364" s="210"/>
      <c r="J364" s="198"/>
      <c r="K364" s="214"/>
      <c r="M364" s="204"/>
    </row>
    <row r="365" spans="2:13" ht="30" hidden="1" customHeight="1" x14ac:dyDescent="0.3">
      <c r="B365" s="383"/>
      <c r="C365" s="197"/>
      <c r="D365" s="206"/>
      <c r="E365" s="206"/>
      <c r="F365" s="206"/>
      <c r="G365" s="278">
        <f t="shared" si="13"/>
        <v>0</v>
      </c>
      <c r="H365" s="202"/>
      <c r="I365" s="210"/>
      <c r="J365" s="198"/>
      <c r="K365" s="214"/>
    </row>
    <row r="366" spans="2:13" ht="30" hidden="1" customHeight="1" x14ac:dyDescent="0.3">
      <c r="B366" s="383"/>
      <c r="C366" s="197"/>
      <c r="D366" s="206"/>
      <c r="E366" s="206"/>
      <c r="F366" s="206"/>
      <c r="G366" s="278">
        <f t="shared" si="13"/>
        <v>0</v>
      </c>
      <c r="H366" s="202"/>
      <c r="I366" s="210"/>
      <c r="J366" s="198"/>
      <c r="K366" s="214"/>
    </row>
    <row r="367" spans="2:13" ht="30" hidden="1" customHeight="1" x14ac:dyDescent="0.3">
      <c r="B367" s="384"/>
      <c r="C367" s="197"/>
      <c r="D367" s="206"/>
      <c r="E367" s="206"/>
      <c r="F367" s="206"/>
      <c r="G367" s="278">
        <f t="shared" si="13"/>
        <v>0</v>
      </c>
      <c r="H367" s="202"/>
      <c r="I367" s="210"/>
      <c r="J367" s="198"/>
      <c r="K367" s="214"/>
    </row>
    <row r="368" spans="2:13" ht="30" hidden="1" customHeight="1" x14ac:dyDescent="0.3">
      <c r="B368" s="382" t="s">
        <v>184</v>
      </c>
      <c r="C368" s="197"/>
      <c r="D368" s="206"/>
      <c r="E368" s="206"/>
      <c r="F368" s="206"/>
      <c r="G368" s="278">
        <f t="shared" si="13"/>
        <v>0</v>
      </c>
      <c r="H368" s="202"/>
      <c r="I368" s="210"/>
      <c r="J368" s="198"/>
      <c r="K368" s="214"/>
    </row>
    <row r="369" spans="2:13" ht="30" hidden="1" customHeight="1" x14ac:dyDescent="0.3">
      <c r="B369" s="383"/>
      <c r="C369" s="197"/>
      <c r="D369" s="206"/>
      <c r="E369" s="206"/>
      <c r="F369" s="206"/>
      <c r="G369" s="278">
        <f t="shared" si="13"/>
        <v>0</v>
      </c>
      <c r="H369" s="202"/>
      <c r="I369" s="210"/>
      <c r="J369" s="198"/>
      <c r="K369" s="214"/>
      <c r="M369" s="204"/>
    </row>
    <row r="370" spans="2:13" ht="30" hidden="1" customHeight="1" x14ac:dyDescent="0.3">
      <c r="B370" s="383"/>
      <c r="C370" s="197"/>
      <c r="D370" s="206"/>
      <c r="E370" s="206"/>
      <c r="F370" s="206"/>
      <c r="G370" s="278">
        <f t="shared" si="13"/>
        <v>0</v>
      </c>
      <c r="H370" s="202"/>
      <c r="I370" s="210"/>
      <c r="J370" s="198"/>
      <c r="K370" s="214"/>
      <c r="M370" s="204"/>
    </row>
    <row r="371" spans="2:13" ht="30" hidden="1" customHeight="1" x14ac:dyDescent="0.3">
      <c r="B371" s="383"/>
      <c r="C371" s="197"/>
      <c r="D371" s="206"/>
      <c r="E371" s="206"/>
      <c r="F371" s="206"/>
      <c r="G371" s="278">
        <f t="shared" si="13"/>
        <v>0</v>
      </c>
      <c r="H371" s="202"/>
      <c r="I371" s="210"/>
      <c r="J371" s="198"/>
      <c r="K371" s="214"/>
    </row>
    <row r="372" spans="2:13" ht="30" hidden="1" customHeight="1" x14ac:dyDescent="0.3">
      <c r="B372" s="384"/>
      <c r="C372" s="197"/>
      <c r="D372" s="206"/>
      <c r="E372" s="206"/>
      <c r="F372" s="206"/>
      <c r="G372" s="278">
        <f t="shared" si="13"/>
        <v>0</v>
      </c>
      <c r="H372" s="202"/>
      <c r="I372" s="210"/>
      <c r="J372" s="198"/>
      <c r="K372" s="214"/>
    </row>
    <row r="373" spans="2:13" ht="30" hidden="1" customHeight="1" x14ac:dyDescent="0.3">
      <c r="B373" s="382" t="s">
        <v>185</v>
      </c>
      <c r="C373" s="197"/>
      <c r="D373" s="206"/>
      <c r="E373" s="206"/>
      <c r="F373" s="206"/>
      <c r="G373" s="278">
        <f t="shared" si="13"/>
        <v>0</v>
      </c>
      <c r="H373" s="202"/>
      <c r="I373" s="210"/>
      <c r="J373" s="198"/>
      <c r="K373" s="214"/>
      <c r="M373" s="204"/>
    </row>
    <row r="374" spans="2:13" ht="30" hidden="1" customHeight="1" x14ac:dyDescent="0.3">
      <c r="B374" s="383"/>
      <c r="C374" s="197"/>
      <c r="D374" s="206"/>
      <c r="E374" s="206"/>
      <c r="F374" s="206"/>
      <c r="G374" s="278">
        <f t="shared" si="13"/>
        <v>0</v>
      </c>
      <c r="H374" s="202"/>
      <c r="I374" s="210"/>
      <c r="J374" s="198"/>
      <c r="K374" s="214"/>
      <c r="M374" s="204"/>
    </row>
    <row r="375" spans="2:13" ht="30" hidden="1" customHeight="1" x14ac:dyDescent="0.3">
      <c r="B375" s="383"/>
      <c r="C375" s="197"/>
      <c r="D375" s="206"/>
      <c r="E375" s="206"/>
      <c r="F375" s="206"/>
      <c r="G375" s="278">
        <f t="shared" si="13"/>
        <v>0</v>
      </c>
      <c r="H375" s="202"/>
      <c r="I375" s="210"/>
      <c r="J375" s="198"/>
      <c r="K375" s="214"/>
    </row>
    <row r="376" spans="2:13" ht="30" hidden="1" customHeight="1" x14ac:dyDescent="0.3">
      <c r="B376" s="383"/>
      <c r="C376" s="197"/>
      <c r="D376" s="206"/>
      <c r="E376" s="206"/>
      <c r="F376" s="206"/>
      <c r="G376" s="278">
        <f t="shared" si="13"/>
        <v>0</v>
      </c>
      <c r="H376" s="202"/>
      <c r="I376" s="210"/>
      <c r="J376" s="198"/>
      <c r="K376" s="214"/>
    </row>
    <row r="377" spans="2:13" ht="30" hidden="1" customHeight="1" x14ac:dyDescent="0.3">
      <c r="B377" s="384"/>
      <c r="C377" s="197"/>
      <c r="D377" s="206"/>
      <c r="E377" s="206"/>
      <c r="F377" s="206"/>
      <c r="G377" s="278">
        <f t="shared" si="13"/>
        <v>0</v>
      </c>
      <c r="H377" s="202"/>
      <c r="I377" s="210"/>
      <c r="J377" s="198"/>
      <c r="K377" s="214"/>
    </row>
    <row r="378" spans="2:13" ht="30" hidden="1" customHeight="1" x14ac:dyDescent="0.3">
      <c r="B378" s="382" t="s">
        <v>186</v>
      </c>
      <c r="C378" s="197"/>
      <c r="D378" s="206"/>
      <c r="E378" s="206"/>
      <c r="F378" s="206"/>
      <c r="G378" s="278">
        <f>D378+E378+F378</f>
        <v>0</v>
      </c>
      <c r="H378" s="202"/>
      <c r="I378" s="210"/>
      <c r="J378" s="198"/>
      <c r="K378" s="214"/>
    </row>
    <row r="379" spans="2:13" ht="30" hidden="1" customHeight="1" x14ac:dyDescent="0.3">
      <c r="B379" s="383"/>
      <c r="C379" s="197"/>
      <c r="D379" s="206"/>
      <c r="E379" s="206"/>
      <c r="F379" s="206"/>
      <c r="G379" s="278">
        <f>D379+E379+F379</f>
        <v>0</v>
      </c>
      <c r="H379" s="202"/>
      <c r="I379" s="210"/>
      <c r="J379" s="198"/>
      <c r="K379" s="214"/>
    </row>
    <row r="380" spans="2:13" ht="30" hidden="1" customHeight="1" x14ac:dyDescent="0.3">
      <c r="B380" s="383"/>
      <c r="C380" s="197"/>
      <c r="D380" s="206"/>
      <c r="E380" s="206"/>
      <c r="F380" s="206"/>
      <c r="G380" s="278">
        <f>D380+E380+F380</f>
        <v>0</v>
      </c>
      <c r="H380" s="202"/>
      <c r="I380" s="210"/>
      <c r="J380" s="198"/>
      <c r="K380" s="214"/>
    </row>
    <row r="381" spans="2:13" ht="30" hidden="1" customHeight="1" x14ac:dyDescent="0.3">
      <c r="B381" s="383"/>
      <c r="C381" s="274"/>
      <c r="D381" s="282"/>
      <c r="E381" s="282"/>
      <c r="F381" s="282"/>
      <c r="G381" s="278">
        <f>D381+E381+F381</f>
        <v>0</v>
      </c>
      <c r="H381" s="280"/>
      <c r="I381" s="281"/>
      <c r="J381" s="201"/>
      <c r="K381" s="214"/>
    </row>
    <row r="382" spans="2:13" ht="30" hidden="1" customHeight="1" x14ac:dyDescent="0.3">
      <c r="B382" s="384"/>
      <c r="C382" s="274"/>
      <c r="D382" s="282"/>
      <c r="E382" s="282"/>
      <c r="F382" s="282"/>
      <c r="G382" s="278">
        <f>D382+E382+F382</f>
        <v>0</v>
      </c>
      <c r="H382" s="280"/>
      <c r="I382" s="281"/>
      <c r="J382" s="201"/>
      <c r="K382" s="214"/>
    </row>
    <row r="383" spans="2:13" ht="30" hidden="1" customHeight="1" x14ac:dyDescent="0.3">
      <c r="B383" s="266"/>
      <c r="C383" s="79" t="s">
        <v>187</v>
      </c>
      <c r="D383" s="12">
        <f>SUM(D358:D382)</f>
        <v>0</v>
      </c>
      <c r="E383" s="12">
        <f>SUM(E358:E382)</f>
        <v>0</v>
      </c>
      <c r="F383" s="12">
        <f>SUM(F358:F382)</f>
        <v>0</v>
      </c>
      <c r="G383" s="9">
        <f>SUM(G358:G382)</f>
        <v>0</v>
      </c>
      <c r="H383" s="95">
        <f>(H358*G358)+(H359*G359)+(H360*G360)+(H361*G361)+(H362*G362)+(H363*G363)+(H364*G364)+(H365*G365)+(H366*G366)+(H367*G367)+(H368*G368)+(H369*G369)+(H370*G370)+(H371*G371)+(H372*G372)+(H373*G373)+(H374*G374)+(H375*G375)+(H376*G376)+(H377*G377)+(H378*G378)+(H379*G379)+(H380*G380)+(H381*G381)+(H382*G382)</f>
        <v>0</v>
      </c>
      <c r="I383" s="95">
        <f>SUM(I358:I382)</f>
        <v>0</v>
      </c>
      <c r="J383" s="201"/>
      <c r="K383" s="215"/>
    </row>
    <row r="384" spans="2:13" ht="30" hidden="1" customHeight="1" x14ac:dyDescent="0.3">
      <c r="B384" s="267" t="s">
        <v>22</v>
      </c>
      <c r="C384" s="425"/>
      <c r="D384" s="425"/>
      <c r="E384" s="425"/>
      <c r="F384" s="425"/>
      <c r="G384" s="425"/>
      <c r="H384" s="425"/>
      <c r="I384" s="426"/>
      <c r="J384" s="425"/>
      <c r="K384" s="216"/>
    </row>
    <row r="385" spans="2:13" ht="30" hidden="1" customHeight="1" x14ac:dyDescent="0.3">
      <c r="B385" s="382" t="s">
        <v>188</v>
      </c>
      <c r="C385" s="197"/>
      <c r="D385" s="206"/>
      <c r="E385" s="206"/>
      <c r="F385" s="206"/>
      <c r="G385" s="278">
        <f>D385+E385+F385</f>
        <v>0</v>
      </c>
      <c r="H385" s="202"/>
      <c r="I385" s="210"/>
      <c r="J385" s="198"/>
      <c r="K385" s="214"/>
    </row>
    <row r="386" spans="2:13" ht="30" hidden="1" customHeight="1" x14ac:dyDescent="0.3">
      <c r="B386" s="383"/>
      <c r="C386" s="197"/>
      <c r="D386" s="206"/>
      <c r="E386" s="206"/>
      <c r="F386" s="206"/>
      <c r="G386" s="278">
        <f t="shared" ref="G386:G408" si="14">D386+E386+F386</f>
        <v>0</v>
      </c>
      <c r="H386" s="202"/>
      <c r="I386" s="210"/>
      <c r="J386" s="198"/>
      <c r="K386" s="214"/>
      <c r="M386" s="204"/>
    </row>
    <row r="387" spans="2:13" ht="30" hidden="1" customHeight="1" x14ac:dyDescent="0.3">
      <c r="B387" s="383"/>
      <c r="C387" s="200"/>
      <c r="D387" s="206"/>
      <c r="E387" s="206"/>
      <c r="F387" s="206"/>
      <c r="G387" s="278">
        <f t="shared" si="14"/>
        <v>0</v>
      </c>
      <c r="H387" s="202"/>
      <c r="I387" s="210"/>
      <c r="J387" s="198"/>
      <c r="K387" s="214"/>
      <c r="M387" s="204"/>
    </row>
    <row r="388" spans="2:13" ht="30" hidden="1" customHeight="1" x14ac:dyDescent="0.3">
      <c r="B388" s="383"/>
      <c r="C388" s="206"/>
      <c r="D388" s="206"/>
      <c r="E388" s="206"/>
      <c r="F388" s="206"/>
      <c r="G388" s="278">
        <f t="shared" si="14"/>
        <v>0</v>
      </c>
      <c r="H388" s="202"/>
      <c r="I388" s="210"/>
      <c r="J388" s="198"/>
      <c r="K388" s="214"/>
    </row>
    <row r="389" spans="2:13" ht="30" hidden="1" customHeight="1" x14ac:dyDescent="0.3">
      <c r="B389" s="383"/>
      <c r="C389" s="197"/>
      <c r="D389" s="206"/>
      <c r="E389" s="206"/>
      <c r="F389" s="206"/>
      <c r="G389" s="278">
        <f t="shared" si="14"/>
        <v>0</v>
      </c>
      <c r="H389" s="202"/>
      <c r="I389" s="210"/>
      <c r="J389" s="198"/>
      <c r="K389" s="214"/>
    </row>
    <row r="390" spans="2:13" ht="30" hidden="1" customHeight="1" x14ac:dyDescent="0.3">
      <c r="B390" s="384"/>
      <c r="C390" s="197"/>
      <c r="D390" s="206"/>
      <c r="E390" s="206"/>
      <c r="F390" s="206"/>
      <c r="G390" s="278">
        <f t="shared" si="14"/>
        <v>0</v>
      </c>
      <c r="H390" s="202"/>
      <c r="I390" s="210"/>
      <c r="J390" s="198"/>
      <c r="K390" s="214"/>
    </row>
    <row r="391" spans="2:13" ht="30" hidden="1" customHeight="1" x14ac:dyDescent="0.3">
      <c r="B391" s="382" t="s">
        <v>189</v>
      </c>
      <c r="C391" s="197"/>
      <c r="D391" s="206"/>
      <c r="E391" s="206"/>
      <c r="F391" s="206"/>
      <c r="G391" s="278">
        <f t="shared" si="14"/>
        <v>0</v>
      </c>
      <c r="H391" s="202"/>
      <c r="I391" s="210"/>
      <c r="J391" s="198"/>
      <c r="K391" s="214"/>
      <c r="M391" s="204"/>
    </row>
    <row r="392" spans="2:13" ht="30" hidden="1" customHeight="1" x14ac:dyDescent="0.3">
      <c r="B392" s="383"/>
      <c r="C392" s="197"/>
      <c r="D392" s="206"/>
      <c r="E392" s="206"/>
      <c r="F392" s="206"/>
      <c r="G392" s="278">
        <f t="shared" si="14"/>
        <v>0</v>
      </c>
      <c r="H392" s="202"/>
      <c r="I392" s="210"/>
      <c r="J392" s="198"/>
      <c r="K392" s="214"/>
      <c r="M392" s="204"/>
    </row>
    <row r="393" spans="2:13" ht="30" hidden="1" customHeight="1" x14ac:dyDescent="0.3">
      <c r="B393" s="383"/>
      <c r="C393" s="197"/>
      <c r="D393" s="206"/>
      <c r="E393" s="206"/>
      <c r="F393" s="206"/>
      <c r="G393" s="278">
        <f t="shared" si="14"/>
        <v>0</v>
      </c>
      <c r="H393" s="202"/>
      <c r="I393" s="210"/>
      <c r="J393" s="198"/>
      <c r="K393" s="214"/>
    </row>
    <row r="394" spans="2:13" ht="30" hidden="1" customHeight="1" x14ac:dyDescent="0.3">
      <c r="B394" s="383"/>
      <c r="C394" s="197"/>
      <c r="D394" s="206"/>
      <c r="E394" s="206"/>
      <c r="F394" s="206"/>
      <c r="G394" s="278">
        <f t="shared" si="14"/>
        <v>0</v>
      </c>
      <c r="H394" s="202"/>
      <c r="I394" s="210"/>
      <c r="J394" s="198"/>
      <c r="K394" s="214"/>
    </row>
    <row r="395" spans="2:13" ht="30" hidden="1" customHeight="1" x14ac:dyDescent="0.3">
      <c r="B395" s="384"/>
      <c r="C395" s="197"/>
      <c r="D395" s="206"/>
      <c r="E395" s="206"/>
      <c r="F395" s="206"/>
      <c r="G395" s="278">
        <f t="shared" si="14"/>
        <v>0</v>
      </c>
      <c r="H395" s="202"/>
      <c r="I395" s="210"/>
      <c r="J395" s="198"/>
      <c r="K395" s="214"/>
    </row>
    <row r="396" spans="2:13" ht="30" hidden="1" customHeight="1" x14ac:dyDescent="0.3">
      <c r="B396" s="382" t="s">
        <v>190</v>
      </c>
      <c r="C396" s="197"/>
      <c r="D396" s="206"/>
      <c r="E396" s="206"/>
      <c r="F396" s="206"/>
      <c r="G396" s="278">
        <f t="shared" si="14"/>
        <v>0</v>
      </c>
      <c r="H396" s="202"/>
      <c r="I396" s="210"/>
      <c r="J396" s="198"/>
      <c r="K396" s="214"/>
    </row>
    <row r="397" spans="2:13" ht="30" hidden="1" customHeight="1" x14ac:dyDescent="0.3">
      <c r="B397" s="383"/>
      <c r="C397" s="197"/>
      <c r="D397" s="206"/>
      <c r="E397" s="206"/>
      <c r="F397" s="206"/>
      <c r="G397" s="278">
        <f t="shared" si="14"/>
        <v>0</v>
      </c>
      <c r="H397" s="202"/>
      <c r="I397" s="210"/>
      <c r="J397" s="198"/>
      <c r="K397" s="214"/>
      <c r="M397" s="204"/>
    </row>
    <row r="398" spans="2:13" ht="30" hidden="1" customHeight="1" x14ac:dyDescent="0.3">
      <c r="B398" s="383"/>
      <c r="C398" s="197"/>
      <c r="D398" s="206"/>
      <c r="E398" s="206"/>
      <c r="F398" s="206"/>
      <c r="G398" s="278">
        <f t="shared" si="14"/>
        <v>0</v>
      </c>
      <c r="H398" s="202"/>
      <c r="I398" s="210"/>
      <c r="J398" s="198"/>
      <c r="K398" s="214"/>
      <c r="M398" s="204"/>
    </row>
    <row r="399" spans="2:13" ht="30" hidden="1" customHeight="1" x14ac:dyDescent="0.3">
      <c r="B399" s="383"/>
      <c r="C399" s="197"/>
      <c r="D399" s="206"/>
      <c r="E399" s="206"/>
      <c r="F399" s="206"/>
      <c r="G399" s="278">
        <f t="shared" si="14"/>
        <v>0</v>
      </c>
      <c r="H399" s="202"/>
      <c r="I399" s="210"/>
      <c r="J399" s="198"/>
      <c r="K399" s="214"/>
    </row>
    <row r="400" spans="2:13" ht="30" hidden="1" customHeight="1" x14ac:dyDescent="0.3">
      <c r="B400" s="384"/>
      <c r="C400" s="197"/>
      <c r="D400" s="206"/>
      <c r="E400" s="206"/>
      <c r="F400" s="206"/>
      <c r="G400" s="278">
        <f t="shared" si="14"/>
        <v>0</v>
      </c>
      <c r="H400" s="202"/>
      <c r="I400" s="210"/>
      <c r="J400" s="198"/>
      <c r="K400" s="214"/>
    </row>
    <row r="401" spans="2:13" ht="30" hidden="1" customHeight="1" x14ac:dyDescent="0.3">
      <c r="B401" s="382" t="s">
        <v>191</v>
      </c>
      <c r="C401" s="197"/>
      <c r="D401" s="206"/>
      <c r="E401" s="206"/>
      <c r="F401" s="206"/>
      <c r="G401" s="278">
        <f t="shared" si="14"/>
        <v>0</v>
      </c>
      <c r="H401" s="202"/>
      <c r="I401" s="210"/>
      <c r="J401" s="198"/>
      <c r="K401" s="214"/>
      <c r="M401" s="204"/>
    </row>
    <row r="402" spans="2:13" ht="30" hidden="1" customHeight="1" x14ac:dyDescent="0.3">
      <c r="B402" s="383"/>
      <c r="C402" s="197"/>
      <c r="D402" s="206"/>
      <c r="E402" s="206"/>
      <c r="F402" s="206"/>
      <c r="G402" s="278">
        <f t="shared" si="14"/>
        <v>0</v>
      </c>
      <c r="H402" s="202"/>
      <c r="I402" s="210"/>
      <c r="J402" s="198"/>
      <c r="K402" s="214"/>
      <c r="M402" s="204"/>
    </row>
    <row r="403" spans="2:13" ht="30" hidden="1" customHeight="1" x14ac:dyDescent="0.3">
      <c r="B403" s="383"/>
      <c r="C403" s="197"/>
      <c r="D403" s="206"/>
      <c r="E403" s="206"/>
      <c r="F403" s="206"/>
      <c r="G403" s="278">
        <f t="shared" si="14"/>
        <v>0</v>
      </c>
      <c r="H403" s="202"/>
      <c r="I403" s="210"/>
      <c r="J403" s="198"/>
      <c r="K403" s="214"/>
    </row>
    <row r="404" spans="2:13" ht="30" hidden="1" customHeight="1" x14ac:dyDescent="0.3">
      <c r="B404" s="383"/>
      <c r="C404" s="197"/>
      <c r="D404" s="206"/>
      <c r="E404" s="206"/>
      <c r="F404" s="206"/>
      <c r="G404" s="278">
        <f t="shared" si="14"/>
        <v>0</v>
      </c>
      <c r="H404" s="202"/>
      <c r="I404" s="210"/>
      <c r="J404" s="198"/>
      <c r="K404" s="214"/>
    </row>
    <row r="405" spans="2:13" ht="30" hidden="1" customHeight="1" x14ac:dyDescent="0.3">
      <c r="B405" s="384"/>
      <c r="C405" s="197"/>
      <c r="D405" s="206"/>
      <c r="E405" s="206"/>
      <c r="F405" s="206"/>
      <c r="G405" s="278">
        <f t="shared" si="14"/>
        <v>0</v>
      </c>
      <c r="H405" s="202"/>
      <c r="I405" s="210"/>
      <c r="J405" s="198"/>
      <c r="K405" s="214"/>
    </row>
    <row r="406" spans="2:13" ht="30" hidden="1" customHeight="1" x14ac:dyDescent="0.3">
      <c r="B406" s="382" t="s">
        <v>192</v>
      </c>
      <c r="C406" s="197"/>
      <c r="D406" s="206"/>
      <c r="E406" s="206"/>
      <c r="F406" s="206"/>
      <c r="G406" s="278">
        <f t="shared" si="14"/>
        <v>0</v>
      </c>
      <c r="H406" s="202"/>
      <c r="I406" s="210"/>
      <c r="J406" s="198"/>
      <c r="K406" s="214"/>
    </row>
    <row r="407" spans="2:13" ht="30" hidden="1" customHeight="1" x14ac:dyDescent="0.3">
      <c r="B407" s="383"/>
      <c r="C407" s="197"/>
      <c r="D407" s="206"/>
      <c r="E407" s="206"/>
      <c r="F407" s="206"/>
      <c r="G407" s="278">
        <f t="shared" si="14"/>
        <v>0</v>
      </c>
      <c r="H407" s="202"/>
      <c r="I407" s="210"/>
      <c r="J407" s="198"/>
      <c r="K407" s="214"/>
    </row>
    <row r="408" spans="2:13" ht="30" hidden="1" customHeight="1" x14ac:dyDescent="0.3">
      <c r="B408" s="383"/>
      <c r="C408" s="197"/>
      <c r="D408" s="206"/>
      <c r="E408" s="206"/>
      <c r="F408" s="206"/>
      <c r="G408" s="278">
        <f t="shared" si="14"/>
        <v>0</v>
      </c>
      <c r="H408" s="202"/>
      <c r="I408" s="210"/>
      <c r="J408" s="198"/>
      <c r="K408" s="214"/>
    </row>
    <row r="409" spans="2:13" ht="30" hidden="1" customHeight="1" x14ac:dyDescent="0.3">
      <c r="B409" s="383"/>
      <c r="C409" s="274"/>
      <c r="D409" s="282"/>
      <c r="E409" s="282"/>
      <c r="F409" s="282"/>
      <c r="G409" s="278">
        <f>D409+E409+F409</f>
        <v>0</v>
      </c>
      <c r="H409" s="280"/>
      <c r="I409" s="281"/>
      <c r="J409" s="201"/>
      <c r="K409" s="214"/>
    </row>
    <row r="410" spans="2:13" ht="30" hidden="1" customHeight="1" x14ac:dyDescent="0.3">
      <c r="B410" s="384"/>
      <c r="C410" s="274"/>
      <c r="D410" s="282"/>
      <c r="E410" s="282"/>
      <c r="F410" s="282"/>
      <c r="G410" s="278">
        <f>D410+E410+F410</f>
        <v>0</v>
      </c>
      <c r="H410" s="280"/>
      <c r="I410" s="281"/>
      <c r="J410" s="201"/>
      <c r="K410" s="214"/>
    </row>
    <row r="411" spans="2:13" ht="30" hidden="1" customHeight="1" x14ac:dyDescent="0.3">
      <c r="B411" s="266"/>
      <c r="C411" s="79" t="s">
        <v>193</v>
      </c>
      <c r="D411" s="12">
        <f>SUM(D385:D410)</f>
        <v>0</v>
      </c>
      <c r="E411" s="12">
        <f>SUM(E385:E410)</f>
        <v>0</v>
      </c>
      <c r="F411" s="12">
        <f>SUM(F385:F410)</f>
        <v>0</v>
      </c>
      <c r="G411" s="9">
        <f>SUM(G385:G410)</f>
        <v>0</v>
      </c>
      <c r="H411" s="95">
        <f>(H385*G385)+(H386*G386)+(H387*G387)+(H388*G388)+(H389*G389)+(H390*G390)+(H391*G391)+(H392*G392)+(H393*G393)+(H394*G394)+(H395*G395)+(H396*G396)+(H397*G397)+(H398*G398)+(H399*G399)+(H400*G400)+(H401*G401)+(H402*G402)+(H403*G403)+(H404*G404)+(H405*G405)+(H406*G406)+(H407*G407)+(H408*G408)+(H409*G409)+(H410*G410)</f>
        <v>0</v>
      </c>
      <c r="I411" s="95">
        <f>SUM(I385:I410)</f>
        <v>0</v>
      </c>
      <c r="J411" s="201"/>
      <c r="K411" s="215"/>
    </row>
    <row r="412" spans="2:13" ht="30" hidden="1" customHeight="1" x14ac:dyDescent="0.3">
      <c r="B412" s="267" t="s">
        <v>194</v>
      </c>
      <c r="C412" s="423"/>
      <c r="D412" s="423"/>
      <c r="E412" s="423"/>
      <c r="F412" s="423"/>
      <c r="G412" s="423"/>
      <c r="H412" s="423"/>
      <c r="I412" s="424"/>
      <c r="J412" s="423"/>
      <c r="K412" s="216"/>
    </row>
    <row r="413" spans="2:13" ht="30" hidden="1" customHeight="1" x14ac:dyDescent="0.3">
      <c r="B413" s="382" t="s">
        <v>195</v>
      </c>
      <c r="C413" s="197"/>
      <c r="D413" s="206"/>
      <c r="E413" s="206"/>
      <c r="F413" s="206"/>
      <c r="G413" s="278">
        <f>D413+E413+F413</f>
        <v>0</v>
      </c>
      <c r="H413" s="202"/>
      <c r="I413" s="210"/>
      <c r="J413" s="198"/>
      <c r="K413" s="214"/>
    </row>
    <row r="414" spans="2:13" ht="30" hidden="1" customHeight="1" x14ac:dyDescent="0.3">
      <c r="B414" s="383"/>
      <c r="C414" s="197"/>
      <c r="D414" s="206"/>
      <c r="E414" s="206"/>
      <c r="F414" s="206"/>
      <c r="G414" s="278">
        <f t="shared" ref="G414:G422" si="15">D414+E414+F414</f>
        <v>0</v>
      </c>
      <c r="H414" s="202"/>
      <c r="I414" s="210"/>
      <c r="J414" s="198"/>
      <c r="K414" s="214"/>
    </row>
    <row r="415" spans="2:13" ht="30" hidden="1" customHeight="1" x14ac:dyDescent="0.3">
      <c r="B415" s="383"/>
      <c r="C415" s="197"/>
      <c r="D415" s="206"/>
      <c r="E415" s="206"/>
      <c r="F415" s="206"/>
      <c r="G415" s="278">
        <f t="shared" si="15"/>
        <v>0</v>
      </c>
      <c r="H415" s="202"/>
      <c r="I415" s="210"/>
      <c r="J415" s="198"/>
      <c r="K415" s="214"/>
    </row>
    <row r="416" spans="2:13" ht="30" hidden="1" customHeight="1" x14ac:dyDescent="0.3">
      <c r="B416" s="383"/>
      <c r="C416" s="197"/>
      <c r="D416" s="206"/>
      <c r="E416" s="206"/>
      <c r="F416" s="206"/>
      <c r="G416" s="278">
        <f t="shared" si="15"/>
        <v>0</v>
      </c>
      <c r="H416" s="202"/>
      <c r="I416" s="210"/>
      <c r="J416" s="198"/>
      <c r="K416" s="214"/>
    </row>
    <row r="417" spans="2:13" ht="30" hidden="1" customHeight="1" x14ac:dyDescent="0.3">
      <c r="B417" s="384"/>
      <c r="C417" s="197"/>
      <c r="D417" s="206"/>
      <c r="E417" s="206"/>
      <c r="F417" s="206"/>
      <c r="G417" s="278">
        <f t="shared" si="15"/>
        <v>0</v>
      </c>
      <c r="H417" s="202"/>
      <c r="I417" s="210"/>
      <c r="J417" s="198"/>
      <c r="K417" s="214"/>
    </row>
    <row r="418" spans="2:13" ht="30" hidden="1" customHeight="1" x14ac:dyDescent="0.3">
      <c r="B418" s="382" t="s">
        <v>196</v>
      </c>
      <c r="C418" s="197"/>
      <c r="D418" s="206"/>
      <c r="E418" s="206"/>
      <c r="F418" s="206"/>
      <c r="G418" s="278">
        <f t="shared" si="15"/>
        <v>0</v>
      </c>
      <c r="H418" s="202"/>
      <c r="I418" s="210"/>
      <c r="J418" s="198"/>
      <c r="K418" s="214"/>
    </row>
    <row r="419" spans="2:13" ht="30" hidden="1" customHeight="1" x14ac:dyDescent="0.3">
      <c r="B419" s="383"/>
      <c r="C419" s="197"/>
      <c r="D419" s="206"/>
      <c r="E419" s="206"/>
      <c r="F419" s="206"/>
      <c r="G419" s="278">
        <f t="shared" si="15"/>
        <v>0</v>
      </c>
      <c r="H419" s="202"/>
      <c r="I419" s="210"/>
      <c r="J419" s="198"/>
      <c r="K419" s="214"/>
    </row>
    <row r="420" spans="2:13" ht="30" hidden="1" customHeight="1" x14ac:dyDescent="0.3">
      <c r="B420" s="383"/>
      <c r="C420" s="197"/>
      <c r="D420" s="206"/>
      <c r="E420" s="206"/>
      <c r="F420" s="206"/>
      <c r="G420" s="278">
        <f t="shared" si="15"/>
        <v>0</v>
      </c>
      <c r="H420" s="202"/>
      <c r="I420" s="210"/>
      <c r="J420" s="198"/>
      <c r="K420" s="214"/>
    </row>
    <row r="421" spans="2:13" ht="30" hidden="1" customHeight="1" x14ac:dyDescent="0.3">
      <c r="B421" s="383"/>
      <c r="C421" s="197"/>
      <c r="D421" s="206"/>
      <c r="E421" s="206"/>
      <c r="F421" s="206"/>
      <c r="G421" s="278">
        <f t="shared" si="15"/>
        <v>0</v>
      </c>
      <c r="H421" s="202"/>
      <c r="I421" s="210"/>
      <c r="J421" s="198"/>
      <c r="K421" s="214"/>
    </row>
    <row r="422" spans="2:13" ht="30" hidden="1" customHeight="1" x14ac:dyDescent="0.3">
      <c r="B422" s="384"/>
      <c r="C422" s="197"/>
      <c r="D422" s="206"/>
      <c r="E422" s="206"/>
      <c r="F422" s="206"/>
      <c r="G422" s="278">
        <f t="shared" si="15"/>
        <v>0</v>
      </c>
      <c r="H422" s="202"/>
      <c r="I422" s="210"/>
      <c r="J422" s="198"/>
      <c r="K422" s="214"/>
    </row>
    <row r="423" spans="2:13" ht="30" hidden="1" customHeight="1" x14ac:dyDescent="0.3">
      <c r="C423" s="79" t="s">
        <v>197</v>
      </c>
      <c r="D423" s="9">
        <f>SUM(D413:D422)</f>
        <v>0</v>
      </c>
      <c r="E423" s="9">
        <f>SUM(E413:E422)</f>
        <v>0</v>
      </c>
      <c r="F423" s="9">
        <f>SUM(F413:F422)</f>
        <v>0</v>
      </c>
      <c r="G423" s="9">
        <f>SUM(G413:G422)</f>
        <v>0</v>
      </c>
      <c r="H423" s="95">
        <f>(H413*G413)+(H414*G414)+(H415*G415)+(H416*G416)+(H417*G417)+(H418*G418)+(H419*G419)+(H420*G420)+(H421*G421)+(H422*G422)</f>
        <v>0</v>
      </c>
      <c r="I423" s="95">
        <f>SUM(I413:I422)</f>
        <v>0</v>
      </c>
      <c r="J423" s="201"/>
      <c r="K423" s="215"/>
    </row>
    <row r="424" spans="2:13" ht="30" customHeight="1" x14ac:dyDescent="0.3">
      <c r="B424" s="5"/>
      <c r="C424" s="283"/>
      <c r="D424" s="284"/>
      <c r="E424" s="284"/>
      <c r="F424" s="284"/>
      <c r="G424" s="284"/>
      <c r="H424" s="284"/>
      <c r="I424" s="284"/>
      <c r="J424" s="283"/>
      <c r="K424" s="219"/>
    </row>
    <row r="425" spans="2:13" ht="30" customHeight="1" x14ac:dyDescent="0.3">
      <c r="B425" s="5"/>
      <c r="C425" s="283"/>
      <c r="D425" s="284"/>
      <c r="E425" s="284"/>
      <c r="F425" s="284"/>
      <c r="G425" s="284"/>
      <c r="H425" s="284"/>
      <c r="I425" s="284"/>
      <c r="J425" s="283"/>
      <c r="K425" s="219"/>
    </row>
    <row r="426" spans="2:13" ht="30" customHeight="1" x14ac:dyDescent="0.3">
      <c r="B426" s="379" t="s">
        <v>198</v>
      </c>
      <c r="C426" s="329" t="s">
        <v>644</v>
      </c>
      <c r="D426" s="334">
        <v>27100</v>
      </c>
      <c r="E426" s="212"/>
      <c r="F426" s="212"/>
      <c r="G426" s="286">
        <f>D426+E426+F426</f>
        <v>27100</v>
      </c>
      <c r="H426" s="202"/>
      <c r="I426" s="287"/>
      <c r="J426" s="288"/>
      <c r="K426" s="220">
        <v>1</v>
      </c>
    </row>
    <row r="427" spans="2:13" ht="30" customHeight="1" x14ac:dyDescent="0.3">
      <c r="B427" s="380"/>
      <c r="C427" s="329" t="s">
        <v>633</v>
      </c>
      <c r="D427" s="334">
        <f>202440*2*20%</f>
        <v>80976</v>
      </c>
      <c r="E427" s="212"/>
      <c r="F427" s="212"/>
      <c r="G427" s="286">
        <f t="shared" ref="G427:G437" si="16">D427+E427+F427</f>
        <v>80976</v>
      </c>
      <c r="H427" s="202"/>
      <c r="I427" s="287"/>
      <c r="J427" s="288"/>
      <c r="K427" s="220">
        <v>1</v>
      </c>
      <c r="M427" s="208"/>
    </row>
    <row r="428" spans="2:13" ht="30" customHeight="1" x14ac:dyDescent="0.3">
      <c r="B428" s="380"/>
      <c r="C428" s="333" t="s">
        <v>632</v>
      </c>
      <c r="D428" s="334">
        <f>58268*2*50%</f>
        <v>58268</v>
      </c>
      <c r="E428" s="212"/>
      <c r="F428" s="212"/>
      <c r="G428" s="286">
        <f>D428+E428+F428</f>
        <v>58268</v>
      </c>
      <c r="H428" s="202"/>
      <c r="I428" s="287"/>
      <c r="J428" s="288"/>
      <c r="K428" s="220">
        <v>4</v>
      </c>
    </row>
    <row r="429" spans="2:13" ht="30" customHeight="1" x14ac:dyDescent="0.3">
      <c r="B429" s="380"/>
      <c r="C429" s="354" t="s">
        <v>648</v>
      </c>
      <c r="D429" s="334">
        <f>58260*2</f>
        <v>116520</v>
      </c>
      <c r="E429" s="212"/>
      <c r="F429" s="212"/>
      <c r="G429" s="286">
        <f t="shared" si="16"/>
        <v>116520</v>
      </c>
      <c r="H429" s="202"/>
      <c r="I429" s="287"/>
      <c r="J429" s="288"/>
      <c r="K429" s="220">
        <v>4</v>
      </c>
    </row>
    <row r="430" spans="2:13" ht="28.8" x14ac:dyDescent="0.3">
      <c r="B430" s="380"/>
      <c r="C430" s="30" t="s">
        <v>629</v>
      </c>
      <c r="D430" s="212">
        <f>35143*2*50%</f>
        <v>35143</v>
      </c>
      <c r="E430" s="212"/>
      <c r="F430" s="212"/>
      <c r="G430" s="286">
        <f t="shared" ref="G430" si="17">D430+E430+F430</f>
        <v>35143</v>
      </c>
      <c r="H430" s="202"/>
      <c r="I430" s="287"/>
      <c r="J430" s="288"/>
      <c r="K430" s="220">
        <v>4</v>
      </c>
    </row>
    <row r="431" spans="2:13" ht="30" customHeight="1" x14ac:dyDescent="0.3">
      <c r="B431" s="380"/>
      <c r="C431" s="212" t="s">
        <v>199</v>
      </c>
      <c r="D431" s="212">
        <f>18995*2*100%</f>
        <v>37990</v>
      </c>
      <c r="E431" s="212"/>
      <c r="F431" s="212"/>
      <c r="G431" s="286">
        <f>D431+E431+F431</f>
        <v>37990</v>
      </c>
      <c r="H431" s="202"/>
      <c r="I431" s="287"/>
      <c r="J431" s="288"/>
      <c r="K431" s="220">
        <v>4</v>
      </c>
    </row>
    <row r="432" spans="2:13" ht="30" customHeight="1" x14ac:dyDescent="0.3">
      <c r="B432" s="380"/>
      <c r="C432" s="330" t="s">
        <v>645</v>
      </c>
      <c r="D432" s="330">
        <v>25000</v>
      </c>
      <c r="E432" s="212"/>
      <c r="F432" s="212"/>
      <c r="G432" s="286">
        <f>D432+E432+F432</f>
        <v>25000</v>
      </c>
      <c r="H432" s="289"/>
      <c r="I432" s="287"/>
      <c r="J432" s="288"/>
      <c r="K432" s="220">
        <v>1</v>
      </c>
    </row>
    <row r="433" spans="2:12" ht="30" hidden="1" customHeight="1" x14ac:dyDescent="0.3">
      <c r="B433" s="380"/>
      <c r="C433" s="212"/>
      <c r="D433" s="212"/>
      <c r="E433" s="212"/>
      <c r="F433" s="212"/>
      <c r="G433" s="286">
        <f t="shared" si="16"/>
        <v>0</v>
      </c>
      <c r="H433" s="289"/>
      <c r="I433" s="287"/>
      <c r="J433" s="288"/>
      <c r="K433" s="220"/>
    </row>
    <row r="434" spans="2:12" ht="30" hidden="1" customHeight="1" x14ac:dyDescent="0.3">
      <c r="B434" s="380"/>
      <c r="C434" s="211"/>
      <c r="D434" s="212"/>
      <c r="E434" s="212"/>
      <c r="F434" s="212"/>
      <c r="G434" s="286">
        <f t="shared" si="16"/>
        <v>0</v>
      </c>
      <c r="H434" s="289"/>
      <c r="I434" s="287"/>
      <c r="J434" s="288"/>
      <c r="K434" s="220"/>
    </row>
    <row r="435" spans="2:12" ht="30" hidden="1" customHeight="1" x14ac:dyDescent="0.3">
      <c r="B435" s="380"/>
      <c r="C435" s="211"/>
      <c r="D435" s="212"/>
      <c r="E435" s="212"/>
      <c r="F435" s="212"/>
      <c r="G435" s="286">
        <f t="shared" si="16"/>
        <v>0</v>
      </c>
      <c r="H435" s="289"/>
      <c r="I435" s="287"/>
      <c r="J435" s="288"/>
      <c r="K435" s="220"/>
    </row>
    <row r="436" spans="2:12" ht="30" hidden="1" customHeight="1" x14ac:dyDescent="0.3">
      <c r="B436" s="380"/>
      <c r="C436" s="211"/>
      <c r="D436" s="212"/>
      <c r="E436" s="212"/>
      <c r="F436" s="212"/>
      <c r="G436" s="286">
        <f t="shared" si="16"/>
        <v>0</v>
      </c>
      <c r="H436" s="289"/>
      <c r="I436" s="287"/>
      <c r="J436" s="288"/>
      <c r="K436" s="220"/>
    </row>
    <row r="437" spans="2:12" ht="30" customHeight="1" x14ac:dyDescent="0.3">
      <c r="B437" s="381"/>
      <c r="C437" s="211"/>
      <c r="D437" s="212"/>
      <c r="E437" s="212"/>
      <c r="F437" s="212"/>
      <c r="G437" s="286">
        <f t="shared" si="16"/>
        <v>0</v>
      </c>
      <c r="H437" s="289"/>
      <c r="I437" s="287"/>
      <c r="J437" s="288"/>
      <c r="K437" s="220"/>
    </row>
    <row r="438" spans="2:12" ht="30" customHeight="1" x14ac:dyDescent="0.3">
      <c r="B438" s="379" t="s">
        <v>200</v>
      </c>
      <c r="C438" s="330" t="s">
        <v>630</v>
      </c>
      <c r="D438" s="212">
        <v>55000</v>
      </c>
      <c r="E438" s="212"/>
      <c r="F438" s="212"/>
      <c r="G438" s="286">
        <f>D438+E438+F438</f>
        <v>55000</v>
      </c>
      <c r="H438" s="289"/>
      <c r="I438" s="287"/>
      <c r="J438" s="288"/>
      <c r="K438" s="220">
        <v>3</v>
      </c>
      <c r="L438" s="208"/>
    </row>
    <row r="439" spans="2:12" ht="30" customHeight="1" x14ac:dyDescent="0.3">
      <c r="B439" s="380"/>
      <c r="C439" s="246" t="s">
        <v>201</v>
      </c>
      <c r="D439" s="212">
        <v>30000</v>
      </c>
      <c r="E439" s="212"/>
      <c r="F439" s="212"/>
      <c r="G439" s="286">
        <f>D439+E439+F439</f>
        <v>30000</v>
      </c>
      <c r="H439" s="289"/>
      <c r="I439" s="287"/>
      <c r="J439" s="288"/>
      <c r="K439" s="220">
        <v>3</v>
      </c>
      <c r="L439" s="208"/>
    </row>
    <row r="440" spans="2:12" ht="30" customHeight="1" x14ac:dyDescent="0.3">
      <c r="B440" s="380"/>
      <c r="C440" s="331" t="s">
        <v>631</v>
      </c>
      <c r="D440" s="212">
        <v>55000</v>
      </c>
      <c r="E440" s="212"/>
      <c r="F440" s="212"/>
      <c r="G440" s="286">
        <f>D440+E440+F440</f>
        <v>55000</v>
      </c>
      <c r="H440" s="289"/>
      <c r="I440" s="287"/>
      <c r="J440" s="288"/>
      <c r="K440" s="220">
        <v>7</v>
      </c>
      <c r="L440" s="208"/>
    </row>
    <row r="441" spans="2:12" ht="30" customHeight="1" x14ac:dyDescent="0.3">
      <c r="B441" s="381"/>
      <c r="C441" s="246"/>
      <c r="D441" s="212"/>
      <c r="E441" s="212"/>
      <c r="F441" s="212"/>
      <c r="G441" s="286">
        <f>D441+E441+F441</f>
        <v>0</v>
      </c>
      <c r="H441" s="289"/>
      <c r="I441" s="287"/>
      <c r="J441" s="288"/>
      <c r="K441" s="220"/>
      <c r="L441" s="208"/>
    </row>
    <row r="442" spans="2:12" ht="30" customHeight="1" x14ac:dyDescent="0.3">
      <c r="B442" s="379" t="s">
        <v>202</v>
      </c>
      <c r="C442" s="333" t="s">
        <v>203</v>
      </c>
      <c r="D442" s="334">
        <f>35131.18*2</f>
        <v>70262.36</v>
      </c>
      <c r="E442" s="212"/>
      <c r="F442" s="212"/>
      <c r="G442" s="286">
        <f>D442+E442+F442</f>
        <v>70262.36</v>
      </c>
      <c r="H442" s="289"/>
      <c r="I442" s="287"/>
      <c r="J442" s="288"/>
      <c r="K442" s="220">
        <v>4</v>
      </c>
    </row>
    <row r="443" spans="2:12" ht="30" customHeight="1" x14ac:dyDescent="0.3">
      <c r="B443" s="380"/>
      <c r="C443" s="340" t="s">
        <v>639</v>
      </c>
      <c r="D443" s="212">
        <v>15000</v>
      </c>
      <c r="E443" s="212"/>
      <c r="F443" s="212"/>
      <c r="G443" s="286"/>
      <c r="H443" s="289"/>
      <c r="I443" s="287"/>
      <c r="J443" s="288"/>
      <c r="K443" s="220">
        <v>5</v>
      </c>
    </row>
    <row r="444" spans="2:12" ht="30" hidden="1" customHeight="1" x14ac:dyDescent="0.3">
      <c r="B444" s="380"/>
      <c r="C444" s="213"/>
      <c r="D444" s="212"/>
      <c r="E444" s="212"/>
      <c r="F444" s="212"/>
      <c r="G444" s="286"/>
      <c r="H444" s="289"/>
      <c r="I444" s="287"/>
      <c r="J444" s="288"/>
      <c r="K444" s="220"/>
    </row>
    <row r="445" spans="2:12" ht="30" customHeight="1" x14ac:dyDescent="0.3">
      <c r="B445" s="381"/>
      <c r="C445" s="213"/>
      <c r="D445" s="212"/>
      <c r="E445" s="212"/>
      <c r="F445" s="212"/>
      <c r="G445" s="286"/>
      <c r="H445" s="289"/>
      <c r="I445" s="287"/>
      <c r="J445" s="288"/>
      <c r="K445" s="220"/>
    </row>
    <row r="446" spans="2:12" ht="30" customHeight="1" x14ac:dyDescent="0.3">
      <c r="B446" s="97" t="s">
        <v>204</v>
      </c>
      <c r="C446" s="328" t="s">
        <v>70</v>
      </c>
      <c r="D446" s="287">
        <v>50000</v>
      </c>
      <c r="E446" s="207"/>
      <c r="F446" s="287"/>
      <c r="G446" s="286">
        <f>D446+E446+F446</f>
        <v>50000</v>
      </c>
      <c r="H446" s="289">
        <v>0.5</v>
      </c>
      <c r="I446" s="287"/>
      <c r="J446" s="288"/>
      <c r="K446" s="220">
        <v>4</v>
      </c>
    </row>
    <row r="447" spans="2:12" ht="30" customHeight="1" x14ac:dyDescent="0.3">
      <c r="B447" s="5"/>
      <c r="C447" s="98" t="s">
        <v>205</v>
      </c>
      <c r="D447" s="101">
        <f>SUM(D426:D446)</f>
        <v>656259.36</v>
      </c>
      <c r="E447" s="101">
        <f>SUM(E426:E446)</f>
        <v>0</v>
      </c>
      <c r="F447" s="101">
        <f>SUM(F426:F446)</f>
        <v>0</v>
      </c>
      <c r="G447" s="101">
        <f>SUM(G426:G446)</f>
        <v>641259.36</v>
      </c>
      <c r="H447" s="95">
        <f>(H426*G426)+(H427*G427)+(H428*G428)+(H429*G429)+(H430*G430)+(H431*G431)+(H432*G432)+(H433*G433)+(H434*G434)+(H435*G435)+(H436*G436)+(H437*G437)+(H438*G438)+(H442*G442)+(H443*G443)+(H444*G444)+(H445*G445)+(H446*G446)</f>
        <v>25000</v>
      </c>
      <c r="I447" s="95">
        <f>SUM(I426:I446)</f>
        <v>0</v>
      </c>
      <c r="J447" s="271"/>
      <c r="K447" s="221"/>
    </row>
    <row r="448" spans="2:12" ht="30" hidden="1" customHeight="1" x14ac:dyDescent="0.3">
      <c r="B448" s="5"/>
      <c r="C448" s="283"/>
      <c r="D448" s="284"/>
      <c r="E448" s="284"/>
      <c r="F448" s="284"/>
      <c r="G448" s="284"/>
      <c r="H448" s="284"/>
      <c r="I448" s="284"/>
      <c r="J448" s="283"/>
      <c r="K448" s="150"/>
    </row>
    <row r="449" spans="2:11" ht="30" hidden="1" customHeight="1" x14ac:dyDescent="0.3">
      <c r="B449" s="5"/>
      <c r="C449" s="283"/>
      <c r="D449" s="284"/>
      <c r="E449" s="284"/>
      <c r="F449" s="284"/>
      <c r="G449" s="284"/>
      <c r="H449" s="284"/>
      <c r="I449" s="284"/>
      <c r="J449" s="283"/>
      <c r="K449" s="150"/>
    </row>
    <row r="450" spans="2:11" ht="30" hidden="1" customHeight="1" x14ac:dyDescent="0.3">
      <c r="B450" s="5"/>
      <c r="C450" s="283"/>
      <c r="D450" s="284"/>
      <c r="E450" s="284"/>
      <c r="F450" s="284"/>
      <c r="G450" s="290"/>
      <c r="H450" s="284"/>
      <c r="I450" s="284"/>
      <c r="J450" s="283"/>
      <c r="K450" s="150"/>
    </row>
    <row r="451" spans="2:11" ht="30" hidden="1" customHeight="1" x14ac:dyDescent="0.3">
      <c r="B451" s="5"/>
      <c r="C451" s="283"/>
      <c r="D451" s="284"/>
      <c r="E451" s="284"/>
      <c r="F451" s="284"/>
      <c r="G451" s="284"/>
      <c r="H451" s="284"/>
      <c r="I451" s="284"/>
      <c r="J451" s="283"/>
      <c r="K451" s="150"/>
    </row>
    <row r="452" spans="2:11" ht="30" hidden="1" customHeight="1" x14ac:dyDescent="0.3">
      <c r="B452" s="5"/>
      <c r="C452" s="283"/>
      <c r="D452" s="284"/>
      <c r="E452" s="284"/>
      <c r="F452" s="284"/>
      <c r="G452" s="284"/>
      <c r="H452" s="284"/>
      <c r="I452" s="284"/>
      <c r="J452" s="283"/>
      <c r="K452" s="150"/>
    </row>
    <row r="453" spans="2:11" ht="30" hidden="1" customHeight="1" x14ac:dyDescent="0.3">
      <c r="B453" s="5"/>
      <c r="C453" s="283"/>
      <c r="D453" s="284"/>
      <c r="E453" s="284"/>
      <c r="F453" s="284"/>
      <c r="G453" s="284"/>
      <c r="H453" s="284"/>
      <c r="I453" s="284"/>
      <c r="J453" s="283"/>
      <c r="K453" s="150"/>
    </row>
    <row r="454" spans="2:11" ht="30" customHeight="1" thickBot="1" x14ac:dyDescent="0.35">
      <c r="B454" s="5"/>
      <c r="C454" s="283"/>
      <c r="D454" s="284"/>
      <c r="E454" s="284"/>
      <c r="F454" s="284"/>
      <c r="G454" s="284"/>
      <c r="H454" s="284"/>
      <c r="I454" s="284"/>
      <c r="J454" s="283"/>
      <c r="K454" s="150"/>
    </row>
    <row r="455" spans="2:11" ht="30" customHeight="1" x14ac:dyDescent="0.3">
      <c r="B455" s="5"/>
      <c r="C455" s="427" t="s">
        <v>41</v>
      </c>
      <c r="D455" s="428"/>
      <c r="E455" s="108"/>
      <c r="F455" s="108"/>
      <c r="G455" s="149"/>
      <c r="H455" s="8"/>
      <c r="I455" s="132"/>
      <c r="J455" s="8"/>
    </row>
    <row r="456" spans="2:11" ht="30" customHeight="1" x14ac:dyDescent="0.3">
      <c r="B456" s="5"/>
      <c r="C456" s="417"/>
      <c r="D456" s="112" t="s">
        <v>206</v>
      </c>
      <c r="E456" s="109" t="s">
        <v>207</v>
      </c>
      <c r="F456" s="95" t="s">
        <v>208</v>
      </c>
      <c r="G456" s="419" t="s">
        <v>60</v>
      </c>
      <c r="H456" s="283"/>
      <c r="I456" s="284"/>
      <c r="J456" s="8"/>
    </row>
    <row r="457" spans="2:11" ht="30" customHeight="1" x14ac:dyDescent="0.3">
      <c r="B457" s="5"/>
      <c r="C457" s="418"/>
      <c r="D457" s="113" t="str">
        <f>D13</f>
        <v>PNUD</v>
      </c>
      <c r="E457" s="110" t="str">
        <f>E13</f>
        <v>HCDH</v>
      </c>
      <c r="F457" s="102">
        <f>F13</f>
        <v>0</v>
      </c>
      <c r="G457" s="420"/>
      <c r="H457" s="283"/>
      <c r="I457" s="284"/>
      <c r="J457" s="8"/>
    </row>
    <row r="458" spans="2:11" ht="30" customHeight="1" x14ac:dyDescent="0.3">
      <c r="B458" s="291"/>
      <c r="C458" s="143" t="s">
        <v>49</v>
      </c>
      <c r="D458" s="292">
        <f>(D447+D411+D383+D356+D315+D288+D247+D200+D89+D62+D35+D259)</f>
        <v>1682242.99</v>
      </c>
      <c r="E458" s="292">
        <f>(E447+E411+E383+E356+E315+E288+E247+E200+E89+E62+E35)</f>
        <v>186915.89</v>
      </c>
      <c r="F458" s="292">
        <f>SUM(F35,F62,F89,F101,F200,F247,F259,F288,F315,F327,F356,F383,F411,F423,F426,F438,F442,F446)</f>
        <v>0</v>
      </c>
      <c r="G458" s="292">
        <f>SUM(D458:F458)</f>
        <v>1869158.88</v>
      </c>
      <c r="H458" s="283"/>
      <c r="I458" s="284"/>
      <c r="J458" s="293"/>
    </row>
    <row r="459" spans="2:11" ht="30" customHeight="1" x14ac:dyDescent="0.3">
      <c r="B459" s="294"/>
      <c r="C459" s="143" t="s">
        <v>50</v>
      </c>
      <c r="D459" s="292">
        <f>D458*0.07</f>
        <v>117757.00930000001</v>
      </c>
      <c r="E459" s="295">
        <f>E458*0.07</f>
        <v>13084.112300000003</v>
      </c>
      <c r="F459" s="296">
        <f>F458*0.07</f>
        <v>0</v>
      </c>
      <c r="G459" s="292">
        <f>G458*0.07</f>
        <v>130841.1216</v>
      </c>
      <c r="H459" s="294"/>
      <c r="I459" s="297"/>
      <c r="J459" s="298"/>
    </row>
    <row r="460" spans="2:11" ht="30" customHeight="1" thickBot="1" x14ac:dyDescent="0.35">
      <c r="B460" s="294"/>
      <c r="C460" s="20" t="s">
        <v>60</v>
      </c>
      <c r="D460" s="96">
        <f>SUM(D458:D459)</f>
        <v>1799999.9993</v>
      </c>
      <c r="E460" s="111">
        <f>SUM(E458:E459)</f>
        <v>200000.00230000002</v>
      </c>
      <c r="F460" s="84">
        <f>SUM(F458:F459)</f>
        <v>0</v>
      </c>
      <c r="G460" s="96">
        <f>SUM(G458:G459)</f>
        <v>2000000.0015999998</v>
      </c>
      <c r="H460" s="294"/>
      <c r="I460" s="297"/>
      <c r="J460" s="298"/>
    </row>
    <row r="461" spans="2:11" ht="30" hidden="1" customHeight="1" x14ac:dyDescent="0.3">
      <c r="B461" s="294"/>
      <c r="I461" s="133"/>
      <c r="J461" s="3"/>
      <c r="K461" s="299"/>
    </row>
    <row r="462" spans="2:11" s="29" customFormat="1" ht="30" customHeight="1" thickBot="1" x14ac:dyDescent="0.35">
      <c r="B462" s="283"/>
      <c r="C462" s="23"/>
      <c r="D462" s="24"/>
      <c r="E462" s="24"/>
      <c r="F462" s="24"/>
      <c r="G462" s="24"/>
      <c r="H462" s="24"/>
      <c r="I462" s="134"/>
      <c r="J462" s="8"/>
      <c r="K462" s="300"/>
    </row>
    <row r="463" spans="2:11" ht="30" customHeight="1" x14ac:dyDescent="0.3">
      <c r="B463" s="298"/>
      <c r="C463" s="411" t="s">
        <v>209</v>
      </c>
      <c r="D463" s="412"/>
      <c r="E463" s="413"/>
      <c r="F463" s="413"/>
      <c r="G463" s="413"/>
      <c r="H463" s="414"/>
      <c r="I463" s="135"/>
      <c r="J463" s="298"/>
      <c r="K463" s="152"/>
    </row>
    <row r="464" spans="2:11" ht="30" customHeight="1" x14ac:dyDescent="0.3">
      <c r="B464" s="298"/>
      <c r="C464" s="80"/>
      <c r="D464" s="112" t="s">
        <v>206</v>
      </c>
      <c r="E464" s="109" t="s">
        <v>210</v>
      </c>
      <c r="F464" s="95" t="s">
        <v>208</v>
      </c>
      <c r="G464" s="404" t="s">
        <v>60</v>
      </c>
      <c r="H464" s="406" t="s">
        <v>211</v>
      </c>
      <c r="I464" s="135"/>
      <c r="J464" s="298"/>
      <c r="K464" s="152"/>
    </row>
    <row r="465" spans="1:11" ht="30" customHeight="1" x14ac:dyDescent="0.3">
      <c r="B465" s="298"/>
      <c r="C465" s="80"/>
      <c r="D465" s="81" t="str">
        <f>D13</f>
        <v>PNUD</v>
      </c>
      <c r="E465" s="81" t="str">
        <f>E13</f>
        <v>HCDH</v>
      </c>
      <c r="F465" s="81">
        <f>F13</f>
        <v>0</v>
      </c>
      <c r="G465" s="405"/>
      <c r="H465" s="407"/>
      <c r="I465" s="135"/>
      <c r="J465" s="298"/>
      <c r="K465" s="152"/>
    </row>
    <row r="466" spans="1:11" ht="30" customHeight="1" x14ac:dyDescent="0.3">
      <c r="B466" s="298"/>
      <c r="C466" s="19" t="s">
        <v>212</v>
      </c>
      <c r="D466" s="82">
        <f>$D$460*H466</f>
        <v>1259999.99951</v>
      </c>
      <c r="E466" s="83">
        <v>100000</v>
      </c>
      <c r="F466" s="83">
        <f>$F$460*H466</f>
        <v>0</v>
      </c>
      <c r="G466" s="83">
        <f>SUM(D466:F466)</f>
        <v>1359999.99951</v>
      </c>
      <c r="H466" s="120">
        <v>0.7</v>
      </c>
      <c r="I466" s="132"/>
      <c r="J466" s="298"/>
      <c r="K466" s="152"/>
    </row>
    <row r="467" spans="1:11" ht="30" customHeight="1" x14ac:dyDescent="0.3">
      <c r="B467" s="410"/>
      <c r="C467" s="99" t="s">
        <v>213</v>
      </c>
      <c r="D467" s="100">
        <f>$D$460*H467</f>
        <v>539999.99979000003</v>
      </c>
      <c r="E467" s="83">
        <f>+E460-E466</f>
        <v>100000.00230000002</v>
      </c>
      <c r="F467" s="83">
        <f>$F$460*H467</f>
        <v>0</v>
      </c>
      <c r="G467" s="83">
        <f>SUM(D467:F467)</f>
        <v>640000.00209000008</v>
      </c>
      <c r="H467" s="121">
        <v>0.3</v>
      </c>
      <c r="I467" s="132"/>
      <c r="J467" s="30"/>
      <c r="K467" s="152"/>
    </row>
    <row r="468" spans="1:11" ht="30" customHeight="1" x14ac:dyDescent="0.3">
      <c r="B468" s="410"/>
      <c r="C468" s="99"/>
      <c r="D468" s="100"/>
      <c r="E468" s="83"/>
      <c r="F468" s="83"/>
      <c r="G468" s="83"/>
      <c r="H468" s="121"/>
      <c r="I468" s="132"/>
      <c r="J468" s="30"/>
      <c r="K468" s="152"/>
    </row>
    <row r="469" spans="1:11" ht="30" customHeight="1" thickBot="1" x14ac:dyDescent="0.35">
      <c r="B469" s="410"/>
      <c r="C469" s="20" t="s">
        <v>60</v>
      </c>
      <c r="D469" s="84">
        <f>SUM(D466:D468)</f>
        <v>1799999.9993</v>
      </c>
      <c r="E469" s="84">
        <f>SUM(E466:E468)</f>
        <v>200000.00230000002</v>
      </c>
      <c r="F469" s="84">
        <f>SUM(F466:F468)</f>
        <v>0</v>
      </c>
      <c r="G469" s="84">
        <f>SUM(G466:G468)</f>
        <v>2000000.0016000001</v>
      </c>
      <c r="H469" s="85"/>
      <c r="I469" s="136"/>
      <c r="J469" s="30"/>
      <c r="K469" s="152"/>
    </row>
    <row r="470" spans="1:11" ht="30" customHeight="1" thickBot="1" x14ac:dyDescent="0.35">
      <c r="B470" s="410"/>
      <c r="C470" s="2"/>
      <c r="D470" s="6"/>
      <c r="E470" s="6"/>
      <c r="F470" s="6"/>
      <c r="G470" s="6">
        <f>2000000-G469</f>
        <v>-1.6000000759959221E-3</v>
      </c>
      <c r="H470" s="6"/>
      <c r="I470" s="137"/>
      <c r="J470" s="30"/>
      <c r="K470" s="152"/>
    </row>
    <row r="471" spans="1:11" ht="30" customHeight="1" x14ac:dyDescent="0.3">
      <c r="B471" s="410"/>
      <c r="C471" s="86" t="s">
        <v>214</v>
      </c>
      <c r="D471" s="87">
        <f>SUM(H35,H62,H89,H101,H200,H247,H259,H288,H315,H327,H356,H383,H411,H423,H447)*1.07</f>
        <v>667091.24320000003</v>
      </c>
      <c r="E471" s="24"/>
      <c r="F471" s="24"/>
      <c r="G471" s="24"/>
      <c r="H471" s="144" t="s">
        <v>215</v>
      </c>
      <c r="I471" s="145">
        <f>SUM(I447,I423,I411,I383,I356,I327,I315,I288,I259,I247,I200,I101,I89,I62,I35)</f>
        <v>0</v>
      </c>
      <c r="J471" s="30"/>
      <c r="K471" s="152"/>
    </row>
    <row r="472" spans="1:11" ht="30" customHeight="1" thickBot="1" x14ac:dyDescent="0.35">
      <c r="B472" s="410"/>
      <c r="C472" s="88" t="s">
        <v>216</v>
      </c>
      <c r="D472" s="131">
        <f>D471/G460</f>
        <v>0.33354562133316357</v>
      </c>
      <c r="E472" s="34"/>
      <c r="F472" s="34"/>
      <c r="G472" s="34"/>
      <c r="H472" s="147" t="s">
        <v>217</v>
      </c>
      <c r="I472" s="146">
        <f>I471/G458</f>
        <v>0</v>
      </c>
      <c r="J472" s="30"/>
      <c r="K472" s="152"/>
    </row>
    <row r="473" spans="1:11" ht="30" customHeight="1" x14ac:dyDescent="0.3">
      <c r="B473" s="410"/>
      <c r="C473" s="408"/>
      <c r="D473" s="409"/>
      <c r="E473" s="35" t="s">
        <v>218</v>
      </c>
      <c r="F473" s="35"/>
      <c r="G473" s="35"/>
      <c r="J473" s="30"/>
      <c r="K473" s="152"/>
    </row>
    <row r="474" spans="1:11" ht="30" customHeight="1" x14ac:dyDescent="0.3">
      <c r="B474" s="410"/>
      <c r="C474" s="88" t="s">
        <v>219</v>
      </c>
      <c r="D474" s="89">
        <f>SUM(D442:F446)*1.07</f>
        <v>144730.72519999999</v>
      </c>
      <c r="E474" s="36"/>
      <c r="F474" s="36"/>
      <c r="G474" s="36"/>
      <c r="J474" s="30"/>
      <c r="K474" s="152"/>
    </row>
    <row r="475" spans="1:11" ht="30" customHeight="1" x14ac:dyDescent="0.3">
      <c r="B475" s="410"/>
      <c r="C475" s="88" t="s">
        <v>220</v>
      </c>
      <c r="D475" s="131">
        <f>D474/G460</f>
        <v>7.2365362542107708E-2</v>
      </c>
      <c r="E475" s="36"/>
      <c r="F475" s="36"/>
      <c r="G475" s="36"/>
      <c r="J475" s="30"/>
      <c r="K475" s="152"/>
    </row>
    <row r="476" spans="1:11" ht="68.25" customHeight="1" thickBot="1" x14ac:dyDescent="0.35">
      <c r="B476" s="410"/>
      <c r="C476" s="415" t="s">
        <v>221</v>
      </c>
      <c r="D476" s="416"/>
      <c r="E476" s="25"/>
      <c r="F476" s="25"/>
      <c r="G476" s="25"/>
      <c r="H476" s="30"/>
      <c r="I476" s="139"/>
      <c r="J476" s="30"/>
      <c r="K476" s="152"/>
    </row>
    <row r="477" spans="1:11" ht="55.5" customHeight="1" x14ac:dyDescent="0.3">
      <c r="B477" s="410"/>
      <c r="K477" s="153"/>
    </row>
    <row r="478" spans="1:11" ht="42.75" customHeight="1" x14ac:dyDescent="0.3">
      <c r="B478" s="410"/>
      <c r="J478" s="30"/>
    </row>
    <row r="479" spans="1:11" ht="21.75" customHeight="1" x14ac:dyDescent="0.3">
      <c r="B479" s="410"/>
      <c r="J479" s="30"/>
    </row>
    <row r="480" spans="1:11" ht="21.75" customHeight="1" x14ac:dyDescent="0.3">
      <c r="A480" s="30"/>
      <c r="B480" s="410"/>
    </row>
    <row r="481" spans="1:11" s="30" customFormat="1" ht="23.25" customHeight="1" x14ac:dyDescent="0.3">
      <c r="A481" s="28"/>
      <c r="B481" s="410"/>
      <c r="C481" s="28"/>
      <c r="D481" s="28"/>
      <c r="E481" s="28"/>
      <c r="F481" s="28"/>
      <c r="G481" s="28"/>
      <c r="H481" s="28"/>
      <c r="I481" s="138"/>
      <c r="J481" s="28"/>
      <c r="K481" s="151"/>
    </row>
    <row r="482" spans="1:11" ht="23.25" customHeight="1" x14ac:dyDescent="0.3"/>
    <row r="483" spans="1:11" ht="21.75" customHeight="1" x14ac:dyDescent="0.3"/>
    <row r="484" spans="1:11" ht="16.5" customHeight="1" x14ac:dyDescent="0.3"/>
    <row r="485" spans="1:11" ht="29.25" customHeight="1" x14ac:dyDescent="0.3"/>
    <row r="486" spans="1:11" ht="24.75" customHeight="1" x14ac:dyDescent="0.3"/>
    <row r="487" spans="1:11" ht="33" customHeight="1" x14ac:dyDescent="0.3"/>
    <row r="489" spans="1:11" ht="15" customHeight="1" x14ac:dyDescent="0.3"/>
    <row r="490" spans="1:11" ht="25.5" customHeight="1" x14ac:dyDescent="0.3"/>
  </sheetData>
  <sheetProtection formatCells="0" formatColumns="0" formatRows="0"/>
  <mergeCells count="109">
    <mergeCell ref="C329:J329"/>
    <mergeCell ref="C357:J357"/>
    <mergeCell ref="C330:J330"/>
    <mergeCell ref="C384:J384"/>
    <mergeCell ref="C455:D455"/>
    <mergeCell ref="C412:J412"/>
    <mergeCell ref="C90:J90"/>
    <mergeCell ref="C261:J261"/>
    <mergeCell ref="C262:J262"/>
    <mergeCell ref="C289:J289"/>
    <mergeCell ref="C316:J316"/>
    <mergeCell ref="C103:J103"/>
    <mergeCell ref="C104:J104"/>
    <mergeCell ref="C201:J201"/>
    <mergeCell ref="C248:J248"/>
    <mergeCell ref="C260:J260"/>
    <mergeCell ref="B442:B445"/>
    <mergeCell ref="G464:G465"/>
    <mergeCell ref="H464:H465"/>
    <mergeCell ref="C473:D473"/>
    <mergeCell ref="B467:B481"/>
    <mergeCell ref="C463:H463"/>
    <mergeCell ref="C476:D476"/>
    <mergeCell ref="C456:C457"/>
    <mergeCell ref="G456:G457"/>
    <mergeCell ref="B6:M6"/>
    <mergeCell ref="B2:E2"/>
    <mergeCell ref="B9:H9"/>
    <mergeCell ref="C36:J36"/>
    <mergeCell ref="C15:J15"/>
    <mergeCell ref="C63:J63"/>
    <mergeCell ref="B16:B21"/>
    <mergeCell ref="B22:B25"/>
    <mergeCell ref="B26:B29"/>
    <mergeCell ref="B30:B34"/>
    <mergeCell ref="B37:B39"/>
    <mergeCell ref="B40:B42"/>
    <mergeCell ref="B43:B46"/>
    <mergeCell ref="B79:B83"/>
    <mergeCell ref="B84:B88"/>
    <mergeCell ref="B91:B95"/>
    <mergeCell ref="B96:B100"/>
    <mergeCell ref="B47:B51"/>
    <mergeCell ref="B57:B61"/>
    <mergeCell ref="B64:B68"/>
    <mergeCell ref="B69:B73"/>
    <mergeCell ref="B74:B78"/>
    <mergeCell ref="B52:B5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145:B149"/>
    <mergeCell ref="B150:B154"/>
    <mergeCell ref="B165:B169"/>
    <mergeCell ref="B155:B159"/>
    <mergeCell ref="B160:B164"/>
    <mergeCell ref="B170:B174"/>
    <mergeCell ref="B175:B179"/>
    <mergeCell ref="B180:B184"/>
    <mergeCell ref="B185:B189"/>
    <mergeCell ref="B190:B194"/>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346:B350"/>
    <mergeCell ref="B351:B355"/>
    <mergeCell ref="B358:B362"/>
    <mergeCell ref="B363:B367"/>
    <mergeCell ref="B368:B372"/>
    <mergeCell ref="B331:B335"/>
    <mergeCell ref="B336:B340"/>
    <mergeCell ref="B341:B345"/>
    <mergeCell ref="B305:B309"/>
    <mergeCell ref="B310:B314"/>
    <mergeCell ref="B317:B321"/>
    <mergeCell ref="B322:B326"/>
    <mergeCell ref="B438:B441"/>
    <mergeCell ref="B401:B405"/>
    <mergeCell ref="B406:B410"/>
    <mergeCell ref="B378:B382"/>
    <mergeCell ref="B413:B417"/>
    <mergeCell ref="B418:B422"/>
    <mergeCell ref="B373:B377"/>
    <mergeCell ref="B385:B390"/>
    <mergeCell ref="B391:B395"/>
    <mergeCell ref="B396:B400"/>
    <mergeCell ref="B426:B437"/>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xWindow="1307" yWindow="595" count="7">
    <dataValidation allowBlank="1" showInputMessage="1" showErrorMessage="1" prompt="% Towards Gender Equality and Women's Empowerment Must be Higher than 15%_x000a_" sqref="D472:G472" xr:uid="{E72508C7-C8DD-46A5-878C-E4FA07CAB6AF}"/>
    <dataValidation allowBlank="1" showInputMessage="1" showErrorMessage="1" prompt="M&amp;E Budget Cannot be Less than 5%_x000a_" sqref="D475:G475" xr:uid="{53928C0A-D548-4B6B-97FC-07D38B0E5FA7}"/>
    <dataValidation allowBlank="1" showInputMessage="1" showErrorMessage="1" prompt="Insert *text* description of Outcome here" sqref="C14:J14 C103:J103 C261:J261 C329:J329" xr:uid="{89ACADD6-F982-42D9-AC8D-CCF9750605B2}"/>
    <dataValidation allowBlank="1" showInputMessage="1" showErrorMessage="1" prompt="Insert *text* description of Output here" sqref="C15 C36 C63 C90 C104 C201 C248 C262 C289 C316 C330 C357 C384 C412" xr:uid="{31AC9CA6-D499-4711-A99F-BECD0A64F3A8}"/>
    <dataValidation allowBlank="1" showInputMessage="1" showErrorMessage="1" prompt="Insert *text* description of Activity here" sqref="C16 C105:C119 C91:C100 C202 C249 C207 C283 C317:C326 C331:C348 C413:C422 C358:C373 C64:C81 D268:D278 C290:C295 C299:C305 C385:C386 C389:C403 C37:C38"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74:G474" xr:uid="{8C6643DA-1D03-44FB-AC1F-C4CB706ED3AA}"/>
  </dataValidations>
  <pageMargins left="0.70866141732283472" right="0.70866141732283472" top="0.74803149606299213" bottom="0.74803149606299213" header="0.31496062992125984" footer="0.31496062992125984"/>
  <pageSetup paperSize="9" scale="62" fitToHeight="8" orientation="landscape" r:id="rId1"/>
  <rowBreaks count="1" manualBreakCount="1">
    <brk id="201" max="16383" man="1"/>
  </rowBreaks>
  <ignoredErrors>
    <ignoredError sqref="H25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83" zoomScale="60" zoomScaleNormal="60" workbookViewId="0">
      <selection activeCell="A198" sqref="A198"/>
    </sheetView>
  </sheetViews>
  <sheetFormatPr baseColWidth="10" defaultColWidth="9.109375" defaultRowHeight="15.6" x14ac:dyDescent="0.3"/>
  <cols>
    <col min="1" max="1" width="4.44140625" style="40" customWidth="1"/>
    <col min="2" max="2" width="3.33203125" style="40" customWidth="1"/>
    <col min="3" max="3" width="51.44140625" style="40" customWidth="1"/>
    <col min="4" max="4" width="34.33203125" style="41" customWidth="1"/>
    <col min="5" max="5" width="35" style="41" customWidth="1"/>
    <col min="6" max="6" width="34" style="41" hidden="1" customWidth="1"/>
    <col min="7" max="7" width="25.6640625" style="40" customWidth="1"/>
    <col min="8" max="8" width="21.44140625" style="40" customWidth="1"/>
    <col min="9" max="9" width="16.88671875" style="40" customWidth="1"/>
    <col min="10" max="10" width="19.44140625" style="40" customWidth="1"/>
    <col min="11" max="11" width="19" style="40" customWidth="1"/>
    <col min="12" max="12" width="26" style="40" customWidth="1"/>
    <col min="13" max="13" width="21.109375" style="40" customWidth="1"/>
    <col min="14" max="14" width="7" style="43" customWidth="1"/>
    <col min="15" max="15" width="24.33203125" style="40" customWidth="1"/>
    <col min="16" max="16" width="26.44140625" style="40" customWidth="1"/>
    <col min="17" max="17" width="30.109375" style="40" customWidth="1"/>
    <col min="18" max="18" width="33" style="40" customWidth="1"/>
    <col min="19" max="20" width="22.6640625" style="40" customWidth="1"/>
    <col min="21" max="21" width="23.44140625" style="40" customWidth="1"/>
    <col min="22" max="22" width="32.109375" style="40" customWidth="1"/>
    <col min="23" max="23" width="9.109375" style="40"/>
    <col min="24" max="24" width="17.6640625" style="40" customWidth="1"/>
    <col min="25" max="25" width="26.44140625" style="40" customWidth="1"/>
    <col min="26" max="26" width="22.44140625" style="40" customWidth="1"/>
    <col min="27" max="27" width="29.6640625" style="40" customWidth="1"/>
    <col min="28" max="28" width="23.44140625" style="40" customWidth="1"/>
    <col min="29" max="29" width="18.44140625" style="40" customWidth="1"/>
    <col min="30" max="30" width="17.44140625" style="40" customWidth="1"/>
    <col min="31" max="31" width="25.109375" style="40" customWidth="1"/>
    <col min="32" max="16384" width="9.109375" style="40"/>
  </cols>
  <sheetData>
    <row r="1" spans="2:14" ht="24" customHeight="1" x14ac:dyDescent="0.3">
      <c r="B1" s="301"/>
      <c r="C1" s="301"/>
      <c r="D1" s="302"/>
      <c r="E1" s="302"/>
      <c r="F1" s="302"/>
      <c r="G1" s="301"/>
      <c r="H1" s="301"/>
      <c r="I1" s="301"/>
      <c r="J1" s="301"/>
      <c r="K1" s="301"/>
      <c r="L1" s="11"/>
      <c r="M1" s="4"/>
      <c r="N1" s="301"/>
    </row>
    <row r="2" spans="2:14" ht="46.2" x14ac:dyDescent="0.85">
      <c r="B2" s="301"/>
      <c r="C2" s="396" t="s">
        <v>52</v>
      </c>
      <c r="D2" s="396"/>
      <c r="E2" s="396"/>
      <c r="F2" s="396"/>
      <c r="G2" s="26"/>
      <c r="H2" s="27"/>
      <c r="I2" s="27"/>
      <c r="J2" s="301"/>
      <c r="K2" s="301"/>
      <c r="L2" s="11"/>
      <c r="M2" s="4"/>
      <c r="N2" s="301"/>
    </row>
    <row r="3" spans="2:14" ht="24" customHeight="1" x14ac:dyDescent="0.3">
      <c r="B3" s="301"/>
      <c r="C3" s="31"/>
      <c r="D3" s="28"/>
      <c r="E3" s="28"/>
      <c r="F3" s="28"/>
      <c r="G3" s="28"/>
      <c r="H3" s="28"/>
      <c r="I3" s="28"/>
      <c r="J3" s="301"/>
      <c r="K3" s="301"/>
      <c r="L3" s="11"/>
      <c r="M3" s="4"/>
      <c r="N3" s="301"/>
    </row>
    <row r="4" spans="2:14" ht="24" customHeight="1" thickBot="1" x14ac:dyDescent="0.35">
      <c r="B4" s="301"/>
      <c r="C4" s="31"/>
      <c r="D4" s="28"/>
      <c r="E4" s="28"/>
      <c r="F4" s="28"/>
      <c r="G4" s="28"/>
      <c r="H4" s="28"/>
      <c r="I4" s="28"/>
      <c r="J4" s="301"/>
      <c r="K4" s="301"/>
      <c r="L4" s="11"/>
      <c r="M4" s="4"/>
      <c r="N4" s="301"/>
    </row>
    <row r="5" spans="2:14" ht="41.25" customHeight="1" x14ac:dyDescent="0.7">
      <c r="B5" s="301"/>
      <c r="C5" s="442" t="s">
        <v>222</v>
      </c>
      <c r="D5" s="443"/>
      <c r="E5" s="443"/>
      <c r="F5" s="443"/>
      <c r="G5" s="444"/>
      <c r="H5" s="303"/>
      <c r="I5" s="303"/>
      <c r="J5" s="122"/>
      <c r="K5" s="4"/>
      <c r="L5" s="301"/>
      <c r="M5" s="301"/>
      <c r="N5" s="301"/>
    </row>
    <row r="6" spans="2:14" ht="24" customHeight="1" x14ac:dyDescent="0.3">
      <c r="B6" s="301"/>
      <c r="C6" s="445" t="s">
        <v>223</v>
      </c>
      <c r="D6" s="446"/>
      <c r="E6" s="446"/>
      <c r="F6" s="446"/>
      <c r="G6" s="446"/>
      <c r="H6" s="446"/>
      <c r="I6" s="446"/>
      <c r="J6" s="447"/>
      <c r="K6" s="4"/>
      <c r="L6" s="301"/>
      <c r="M6" s="301"/>
      <c r="N6" s="301"/>
    </row>
    <row r="7" spans="2:14" ht="24" customHeight="1" x14ac:dyDescent="0.3">
      <c r="B7" s="301"/>
      <c r="C7" s="445"/>
      <c r="D7" s="446"/>
      <c r="E7" s="446"/>
      <c r="F7" s="446"/>
      <c r="G7" s="446"/>
      <c r="H7" s="446"/>
      <c r="I7" s="446"/>
      <c r="J7" s="447"/>
      <c r="K7" s="4"/>
      <c r="L7" s="301"/>
      <c r="M7" s="301"/>
      <c r="N7" s="301"/>
    </row>
    <row r="8" spans="2:14" ht="24" customHeight="1" x14ac:dyDescent="0.3">
      <c r="B8" s="301"/>
      <c r="C8" s="445"/>
      <c r="D8" s="446"/>
      <c r="E8" s="446"/>
      <c r="F8" s="446"/>
      <c r="G8" s="446"/>
      <c r="H8" s="446"/>
      <c r="I8" s="446"/>
      <c r="J8" s="447"/>
      <c r="K8" s="4"/>
      <c r="L8" s="301"/>
      <c r="M8" s="301"/>
      <c r="N8" s="301"/>
    </row>
    <row r="9" spans="2:14" ht="10.5" customHeight="1" thickBot="1" x14ac:dyDescent="0.35">
      <c r="B9" s="301"/>
      <c r="C9" s="448"/>
      <c r="D9" s="449"/>
      <c r="E9" s="449"/>
      <c r="F9" s="449"/>
      <c r="G9" s="449"/>
      <c r="H9" s="449"/>
      <c r="I9" s="449"/>
      <c r="J9" s="450"/>
      <c r="K9" s="301"/>
      <c r="L9" s="11"/>
      <c r="M9" s="4"/>
      <c r="N9" s="301"/>
    </row>
    <row r="10" spans="2:14" ht="24" customHeight="1" thickBot="1" x14ac:dyDescent="0.35">
      <c r="B10" s="301"/>
      <c r="C10" s="107"/>
      <c r="D10" s="105"/>
      <c r="E10" s="105"/>
      <c r="F10" s="105"/>
      <c r="G10" s="106"/>
      <c r="H10" s="106"/>
      <c r="I10" s="106"/>
      <c r="J10" s="106"/>
      <c r="K10" s="301"/>
      <c r="L10" s="11"/>
      <c r="M10" s="4"/>
      <c r="N10" s="301"/>
    </row>
    <row r="11" spans="2:14" ht="59.25" customHeight="1" thickBot="1" x14ac:dyDescent="0.55000000000000004">
      <c r="B11" s="301"/>
      <c r="C11" s="397" t="s">
        <v>224</v>
      </c>
      <c r="D11" s="398"/>
      <c r="E11" s="398"/>
      <c r="F11" s="399"/>
      <c r="G11" s="301"/>
      <c r="H11" s="304"/>
      <c r="I11" s="301"/>
      <c r="J11" s="301"/>
      <c r="K11" s="301"/>
      <c r="L11" s="11"/>
      <c r="M11" s="4"/>
      <c r="N11" s="301"/>
    </row>
    <row r="12" spans="2:14" ht="24" customHeight="1" x14ac:dyDescent="0.3">
      <c r="B12" s="301"/>
      <c r="C12" s="37"/>
      <c r="D12" s="37"/>
      <c r="E12" s="37"/>
      <c r="F12" s="37"/>
      <c r="G12" s="301"/>
      <c r="H12" s="301"/>
      <c r="I12" s="301"/>
      <c r="J12" s="301"/>
      <c r="K12" s="301"/>
      <c r="L12" s="11"/>
      <c r="M12" s="4"/>
      <c r="N12" s="301"/>
    </row>
    <row r="13" spans="2:14" ht="40.5" customHeight="1" x14ac:dyDescent="0.3">
      <c r="B13" s="301"/>
      <c r="C13" s="37"/>
      <c r="D13" s="148" t="s">
        <v>206</v>
      </c>
      <c r="E13" s="148" t="s">
        <v>39</v>
      </c>
      <c r="F13" s="148" t="s">
        <v>225</v>
      </c>
      <c r="G13" s="440" t="s">
        <v>60</v>
      </c>
      <c r="H13" s="301"/>
      <c r="I13" s="301"/>
      <c r="J13" s="301"/>
      <c r="K13" s="301"/>
      <c r="L13" s="11"/>
      <c r="M13" s="4"/>
      <c r="N13" s="301"/>
    </row>
    <row r="14" spans="2:14" ht="24" customHeight="1" x14ac:dyDescent="0.3">
      <c r="B14" s="301"/>
      <c r="C14" s="37"/>
      <c r="D14" s="90" t="str">
        <f>'1) Tableau budgétaire 1'!D13</f>
        <v>PNUD</v>
      </c>
      <c r="E14" s="90" t="str">
        <f>'1) Tableau budgétaire 1'!E13</f>
        <v>HCDH</v>
      </c>
      <c r="F14" s="90">
        <f>'1) Tableau budgétaire 1'!F13</f>
        <v>0</v>
      </c>
      <c r="G14" s="441"/>
      <c r="H14" s="301"/>
      <c r="I14" s="301"/>
      <c r="J14" s="301"/>
      <c r="K14" s="301"/>
      <c r="L14" s="11"/>
      <c r="M14" s="4"/>
      <c r="N14" s="301"/>
    </row>
    <row r="15" spans="2:14" ht="24" customHeight="1" x14ac:dyDescent="0.3">
      <c r="B15" s="437" t="s">
        <v>226</v>
      </c>
      <c r="C15" s="438"/>
      <c r="D15" s="438"/>
      <c r="E15" s="438"/>
      <c r="F15" s="438"/>
      <c r="G15" s="439"/>
      <c r="H15" s="301"/>
      <c r="I15" s="301"/>
      <c r="J15" s="301"/>
      <c r="K15" s="301"/>
      <c r="L15" s="11"/>
      <c r="M15" s="4"/>
      <c r="N15" s="301"/>
    </row>
    <row r="16" spans="2:14" ht="22.5" customHeight="1" x14ac:dyDescent="0.3">
      <c r="B16" s="301"/>
      <c r="C16" s="437" t="s">
        <v>227</v>
      </c>
      <c r="D16" s="438"/>
      <c r="E16" s="438"/>
      <c r="F16" s="438"/>
      <c r="G16" s="439"/>
      <c r="H16" s="301"/>
      <c r="I16" s="301"/>
      <c r="J16" s="301"/>
      <c r="K16" s="301"/>
      <c r="L16" s="11"/>
      <c r="M16" s="4"/>
      <c r="N16" s="301"/>
    </row>
    <row r="17" spans="3:14" ht="24.75" customHeight="1" thickBot="1" x14ac:dyDescent="0.35">
      <c r="C17" s="123" t="s">
        <v>228</v>
      </c>
      <c r="D17" s="124">
        <f>'1) Tableau budgétaire 1'!D35</f>
        <v>210000</v>
      </c>
      <c r="E17" s="124">
        <f>'1) Tableau budgétaire 1'!E35</f>
        <v>111915.89</v>
      </c>
      <c r="F17" s="124">
        <f>'1) Tableau budgétaire 1'!F35</f>
        <v>0</v>
      </c>
      <c r="G17" s="125">
        <f>SUM(D17:F17)</f>
        <v>321915.89</v>
      </c>
      <c r="H17" s="301"/>
      <c r="I17" s="301"/>
      <c r="J17" s="301"/>
      <c r="K17" s="301"/>
      <c r="L17" s="11"/>
      <c r="M17" s="4"/>
      <c r="N17" s="301"/>
    </row>
    <row r="18" spans="3:14" ht="21.75" customHeight="1" x14ac:dyDescent="0.3">
      <c r="C18" s="48" t="s">
        <v>42</v>
      </c>
      <c r="D18" s="305">
        <v>75000</v>
      </c>
      <c r="E18" s="305">
        <f>SUMIF('1) Tableau budgétaire 1'!$K$16:$K$34,LEFT($C18,1),'1) Tableau budgétaire 1'!$E$16:$E$34)</f>
        <v>75000</v>
      </c>
      <c r="F18" s="305">
        <f>SUMIF('1) Tableau budgétaire 1'!$K$16:$K$34,LEFT($C18,1),'1) Tableau budgétaire 1'!$F$16:$F$34)</f>
        <v>0</v>
      </c>
      <c r="G18" s="49">
        <f t="shared" ref="G18:G24" si="0">SUM(D18:F18)</f>
        <v>150000</v>
      </c>
      <c r="H18" s="301"/>
      <c r="I18" s="301"/>
      <c r="J18" s="301"/>
      <c r="K18" s="301"/>
      <c r="L18" s="301"/>
      <c r="M18" s="301"/>
      <c r="N18" s="301"/>
    </row>
    <row r="19" spans="3:14" x14ac:dyDescent="0.3">
      <c r="C19" s="38" t="s">
        <v>43</v>
      </c>
      <c r="D19" s="305">
        <f>SUMIF('1) Tableau budgétaire 1'!$K$16:$K$34,LEFT($C19,1),'1) Tableau budgétaire 1'!$D$16:$D$34)</f>
        <v>125000</v>
      </c>
      <c r="E19" s="305">
        <f>SUMIF('1) Tableau budgétaire 1'!$K$16:$K$34,LEFT($C19,1),'1) Tableau budgétaire 1'!$E$16:$E$34)</f>
        <v>0</v>
      </c>
      <c r="F19" s="305">
        <f>SUMIF('1) Tableau budgétaire 1'!$K$16:$K$34,LEFT($C19,1),'1) Tableau budgétaire 1'!$F$16:$F$34)</f>
        <v>0</v>
      </c>
      <c r="G19" s="47">
        <f t="shared" si="0"/>
        <v>125000</v>
      </c>
      <c r="H19" s="301"/>
      <c r="I19" s="301"/>
      <c r="J19" s="301"/>
      <c r="K19" s="301"/>
      <c r="L19" s="301"/>
      <c r="M19" s="301"/>
      <c r="N19" s="301"/>
    </row>
    <row r="20" spans="3:14" ht="15.75" customHeight="1" x14ac:dyDescent="0.3">
      <c r="C20" s="38" t="s">
        <v>44</v>
      </c>
      <c r="D20" s="305">
        <f>SUMIF('1) Tableau budgétaire 1'!$K$16:$K$34,LEFT($C20,1),'1) Tableau budgétaire 1'!$D$16:$D$34)</f>
        <v>0</v>
      </c>
      <c r="E20" s="305">
        <f>SUMIF('1) Tableau budgétaire 1'!$K$16:$K$34,LEFT($C20,1),'1) Tableau budgétaire 1'!$E$16:$E$34)</f>
        <v>0</v>
      </c>
      <c r="F20" s="305">
        <f>SUMIF('1) Tableau budgétaire 1'!$K$16:$K$34,LEFT($C20,1),'1) Tableau budgétaire 1'!$F$16:$F$34)</f>
        <v>0</v>
      </c>
      <c r="G20" s="47">
        <f t="shared" si="0"/>
        <v>0</v>
      </c>
      <c r="H20" s="301"/>
      <c r="I20" s="301"/>
      <c r="J20" s="301"/>
      <c r="K20" s="301"/>
      <c r="L20" s="301"/>
      <c r="M20" s="301"/>
      <c r="N20" s="301"/>
    </row>
    <row r="21" spans="3:14" x14ac:dyDescent="0.3">
      <c r="C21" s="39" t="s">
        <v>45</v>
      </c>
      <c r="D21" s="305">
        <f>SUMIF('1) Tableau budgétaire 1'!$K$16:$K$34,LEFT($C21,1),'1) Tableau budgétaire 1'!$D$16:$D$34)</f>
        <v>0</v>
      </c>
      <c r="E21" s="305">
        <f>SUMIF('1) Tableau budgétaire 1'!$K$16:$K$34,LEFT($C21,1),'1) Tableau budgétaire 1'!$E$16:$E$34)</f>
        <v>0</v>
      </c>
      <c r="F21" s="305">
        <f>SUMIF('1) Tableau budgétaire 1'!$K$16:$K$34,LEFT($C21,1),'1) Tableau budgétaire 1'!$F$16:$F$34)</f>
        <v>0</v>
      </c>
      <c r="G21" s="47">
        <f t="shared" si="0"/>
        <v>0</v>
      </c>
      <c r="H21" s="301"/>
      <c r="I21" s="301"/>
      <c r="J21" s="301"/>
      <c r="K21" s="301"/>
      <c r="L21" s="301"/>
      <c r="M21" s="301"/>
      <c r="N21" s="301"/>
    </row>
    <row r="22" spans="3:14" x14ac:dyDescent="0.3">
      <c r="C22" s="38" t="s">
        <v>46</v>
      </c>
      <c r="D22" s="305">
        <f>SUMIF('1) Tableau budgétaire 1'!$K$16:$K$34,LEFT($C22,1),'1) Tableau budgétaire 1'!$D$16:$D$34)</f>
        <v>10000</v>
      </c>
      <c r="E22" s="305">
        <f>SUMIF('1) Tableau budgétaire 1'!$K$16:$K$34,LEFT($C22,1),'1) Tableau budgétaire 1'!$E$16:$E$34)</f>
        <v>36915.89</v>
      </c>
      <c r="F22" s="305">
        <f>SUMIF('1) Tableau budgétaire 1'!$K$16:$K$34,LEFT($C22,1),'1) Tableau budgétaire 1'!$F$16:$F$34)</f>
        <v>0</v>
      </c>
      <c r="G22" s="47">
        <f t="shared" si="0"/>
        <v>46915.89</v>
      </c>
      <c r="H22" s="301"/>
      <c r="I22" s="301"/>
      <c r="J22" s="301"/>
      <c r="K22" s="301"/>
      <c r="L22" s="301"/>
      <c r="M22" s="301"/>
      <c r="N22" s="301"/>
    </row>
    <row r="23" spans="3:14" ht="21.75" customHeight="1" x14ac:dyDescent="0.3">
      <c r="C23" s="38" t="s">
        <v>47</v>
      </c>
      <c r="D23" s="305">
        <f>SUMIF('1) Tableau budgétaire 1'!$K$16:$K$34,LEFT($C23,1),'1) Tableau budgétaire 1'!$D$16:$D$34)</f>
        <v>0</v>
      </c>
      <c r="E23" s="305">
        <f>SUMIF('1) Tableau budgétaire 1'!$K$16:$K$34,LEFT($C23,1),'1) Tableau budgétaire 1'!$E$16:$E$34)</f>
        <v>0</v>
      </c>
      <c r="F23" s="305">
        <f>SUMIF('1) Tableau budgétaire 1'!$K$16:$K$34,LEFT($C23,1),'1) Tableau budgétaire 1'!$F$16:$F$34)</f>
        <v>0</v>
      </c>
      <c r="G23" s="47">
        <f t="shared" si="0"/>
        <v>0</v>
      </c>
      <c r="H23" s="301"/>
      <c r="I23" s="301"/>
      <c r="J23" s="301"/>
      <c r="K23" s="301"/>
      <c r="L23" s="301"/>
      <c r="M23" s="301"/>
      <c r="N23" s="301"/>
    </row>
    <row r="24" spans="3:14" ht="36.75" customHeight="1" x14ac:dyDescent="0.3">
      <c r="C24" s="38" t="s">
        <v>48</v>
      </c>
      <c r="D24" s="305">
        <f>SUMIF('1) Tableau budgétaire 1'!$K$16:$K$34,LEFT($C24,1),'1) Tableau budgétaire 1'!$D$16:$D$34)</f>
        <v>0</v>
      </c>
      <c r="E24" s="305">
        <f>SUMIF('1) Tableau budgétaire 1'!$K$16:$K$34,LEFT($C24,1),'1) Tableau budgétaire 1'!$E$16:$E$34)</f>
        <v>0</v>
      </c>
      <c r="F24" s="305">
        <f>SUMIF('1) Tableau budgétaire 1'!$K$16:$K$34,LEFT($C24,1),'1) Tableau budgétaire 1'!$F$16:$F$34)</f>
        <v>0</v>
      </c>
      <c r="G24" s="47">
        <f t="shared" si="0"/>
        <v>0</v>
      </c>
      <c r="H24" s="301"/>
      <c r="I24" s="301"/>
      <c r="J24" s="301"/>
      <c r="K24" s="301"/>
      <c r="L24" s="301"/>
      <c r="M24" s="301"/>
      <c r="N24" s="301"/>
    </row>
    <row r="25" spans="3:14" ht="15.75" customHeight="1" x14ac:dyDescent="0.3">
      <c r="C25" s="42" t="s">
        <v>229</v>
      </c>
      <c r="D25" s="53">
        <f>SUM(D18:D24)</f>
        <v>210000</v>
      </c>
      <c r="E25" s="53">
        <f>SUM(E18:E24)</f>
        <v>111915.89</v>
      </c>
      <c r="F25" s="53">
        <f>SUM(F18:F24)</f>
        <v>0</v>
      </c>
      <c r="G25" s="103">
        <f>SUM(D25:F25)</f>
        <v>321915.89</v>
      </c>
      <c r="H25" s="301"/>
      <c r="I25" s="301"/>
      <c r="J25" s="301"/>
      <c r="K25" s="301"/>
      <c r="L25" s="301"/>
      <c r="M25" s="301"/>
      <c r="N25" s="301"/>
    </row>
    <row r="26" spans="3:14" s="41" customFormat="1" x14ac:dyDescent="0.3">
      <c r="C26" s="54"/>
      <c r="D26" s="55"/>
      <c r="E26" s="55"/>
      <c r="F26" s="55"/>
      <c r="G26" s="104"/>
      <c r="H26" s="302"/>
      <c r="I26" s="302"/>
      <c r="J26" s="302"/>
      <c r="K26" s="302"/>
      <c r="L26" s="302"/>
      <c r="M26" s="302"/>
      <c r="N26" s="302"/>
    </row>
    <row r="27" spans="3:14" x14ac:dyDescent="0.3">
      <c r="C27" s="437" t="s">
        <v>230</v>
      </c>
      <c r="D27" s="438"/>
      <c r="E27" s="438"/>
      <c r="F27" s="438"/>
      <c r="G27" s="439"/>
      <c r="H27" s="301"/>
      <c r="I27" s="301"/>
      <c r="J27" s="301"/>
      <c r="K27" s="301"/>
      <c r="L27" s="301"/>
      <c r="M27" s="301"/>
      <c r="N27" s="301"/>
    </row>
    <row r="28" spans="3:14" ht="27" customHeight="1" thickBot="1" x14ac:dyDescent="0.35">
      <c r="C28" s="50" t="s">
        <v>231</v>
      </c>
      <c r="D28" s="51">
        <f>'1) Tableau budgétaire 1'!D62</f>
        <v>15000</v>
      </c>
      <c r="E28" s="51">
        <f>'1) Tableau budgétaire 1'!E62</f>
        <v>75000</v>
      </c>
      <c r="F28" s="51">
        <f>'1) Tableau budgétaire 1'!F62</f>
        <v>0</v>
      </c>
      <c r="G28" s="52">
        <f t="shared" ref="G28:G36" si="1">SUM(D28:F28)</f>
        <v>90000</v>
      </c>
      <c r="H28" s="301"/>
      <c r="I28" s="301"/>
      <c r="J28" s="301"/>
      <c r="K28" s="301"/>
      <c r="L28" s="301"/>
      <c r="M28" s="301"/>
      <c r="N28" s="301"/>
    </row>
    <row r="29" spans="3:14" x14ac:dyDescent="0.3">
      <c r="C29" s="48" t="s">
        <v>42</v>
      </c>
      <c r="D29" s="305">
        <f>SUMIF('1) Tableau budgétaire 1'!$K$37:$K$61,LEFT($C29,1),'1) Tableau budgétaire 1'!$D$37:$D$61)</f>
        <v>0</v>
      </c>
      <c r="E29" s="305">
        <f>SUMIF('1) Tableau budgétaire 1'!$K$37:$K$61,LEFT($C29,1),'1) Tableau budgétaire 1'!$E$37:$E$61)</f>
        <v>75000</v>
      </c>
      <c r="F29" s="305">
        <f>SUMIF('1) Tableau budgétaire 1'!$K$37:$K$61,LEFT($C29,1),'1) Tableau budgétaire 1'!$F$37:$F$61)</f>
        <v>0</v>
      </c>
      <c r="G29" s="49">
        <f t="shared" si="1"/>
        <v>75000</v>
      </c>
      <c r="H29" s="301"/>
      <c r="I29" s="301"/>
      <c r="J29" s="301"/>
      <c r="K29" s="301"/>
      <c r="L29" s="301"/>
      <c r="M29" s="301"/>
      <c r="N29" s="301"/>
    </row>
    <row r="30" spans="3:14" x14ac:dyDescent="0.3">
      <c r="C30" s="38" t="s">
        <v>43</v>
      </c>
      <c r="D30" s="305">
        <f>SUMIF('1) Tableau budgétaire 1'!$K$37:$K$61,LEFT($C30,1),'1) Tableau budgétaire 1'!$D$37:$D$61)</f>
        <v>15000</v>
      </c>
      <c r="E30" s="305">
        <f>SUMIF('1) Tableau budgétaire 1'!$K$37:$K$61,LEFT($C30,1),'1) Tableau budgétaire 1'!$E$37:$E$61)</f>
        <v>0</v>
      </c>
      <c r="F30" s="305">
        <f>SUMIF('1) Tableau budgétaire 1'!$K$37:$K$61,LEFT($C30,1),'1) Tableau budgétaire 1'!$F$37:$F$61)</f>
        <v>0</v>
      </c>
      <c r="G30" s="47">
        <f t="shared" si="1"/>
        <v>15000</v>
      </c>
      <c r="H30" s="301"/>
      <c r="I30" s="301"/>
      <c r="J30" s="301"/>
      <c r="K30" s="301"/>
      <c r="L30" s="301"/>
      <c r="M30" s="301"/>
      <c r="N30" s="301"/>
    </row>
    <row r="31" spans="3:14" ht="31.2" x14ac:dyDescent="0.3">
      <c r="C31" s="38" t="s">
        <v>44</v>
      </c>
      <c r="D31" s="305">
        <f>SUMIF('1) Tableau budgétaire 1'!$K$37:$K$61,LEFT($C31,1),'1) Tableau budgétaire 1'!$D$37:$D$61)</f>
        <v>0</v>
      </c>
      <c r="E31" s="305">
        <f>SUMIF('1) Tableau budgétaire 1'!$K$37:$K$61,LEFT($C31,1),'1) Tableau budgétaire 1'!$E$37:$E$61)</f>
        <v>0</v>
      </c>
      <c r="F31" s="305">
        <f>SUMIF('1) Tableau budgétaire 1'!$K$37:$K$61,LEFT($C31,1),'1) Tableau budgétaire 1'!$F$37:$F$61)</f>
        <v>0</v>
      </c>
      <c r="G31" s="47">
        <f t="shared" si="1"/>
        <v>0</v>
      </c>
      <c r="H31" s="301"/>
      <c r="I31" s="301"/>
      <c r="J31" s="301"/>
      <c r="K31" s="301"/>
      <c r="L31" s="301"/>
      <c r="M31" s="301"/>
      <c r="N31" s="301"/>
    </row>
    <row r="32" spans="3:14" x14ac:dyDescent="0.3">
      <c r="C32" s="39" t="s">
        <v>45</v>
      </c>
      <c r="D32" s="305">
        <f>SUMIF('1) Tableau budgétaire 1'!$K$37:$K$61,LEFT($C32,1),'1) Tableau budgétaire 1'!$D$37:$D$61)</f>
        <v>0</v>
      </c>
      <c r="E32" s="305">
        <f>SUMIF('1) Tableau budgétaire 1'!$K$37:$K$61,LEFT($C32,1),'1) Tableau budgétaire 1'!$E$37:$E$61)</f>
        <v>0</v>
      </c>
      <c r="F32" s="305">
        <f>SUMIF('1) Tableau budgétaire 1'!$K$37:$K$61,LEFT($C32,1),'1) Tableau budgétaire 1'!$F$37:$F$61)</f>
        <v>0</v>
      </c>
      <c r="G32" s="47">
        <f t="shared" si="1"/>
        <v>0</v>
      </c>
      <c r="H32" s="301"/>
      <c r="I32" s="301"/>
      <c r="J32" s="301"/>
      <c r="K32" s="301"/>
      <c r="L32" s="301"/>
      <c r="M32" s="301"/>
      <c r="N32" s="301"/>
    </row>
    <row r="33" spans="3:14" x14ac:dyDescent="0.3">
      <c r="C33" s="38" t="s">
        <v>46</v>
      </c>
      <c r="D33" s="305">
        <f>SUMIF('1) Tableau budgétaire 1'!$K$37:$K$61,LEFT($C33,1),'1) Tableau budgétaire 1'!$D$37:$D$61)</f>
        <v>0</v>
      </c>
      <c r="E33" s="305">
        <f>SUMIF('1) Tableau budgétaire 1'!$K$37:$K$61,LEFT($C33,1),'1) Tableau budgétaire 1'!$E$37:$E$61)</f>
        <v>0</v>
      </c>
      <c r="F33" s="305">
        <f>SUMIF('1) Tableau budgétaire 1'!$K$37:$K$61,LEFT($C33,1),'1) Tableau budgétaire 1'!$F$37:$F$61)</f>
        <v>0</v>
      </c>
      <c r="G33" s="47">
        <f t="shared" si="1"/>
        <v>0</v>
      </c>
      <c r="H33" s="301"/>
      <c r="I33" s="301"/>
      <c r="J33" s="301"/>
      <c r="K33" s="301"/>
      <c r="L33" s="301"/>
      <c r="M33" s="301"/>
      <c r="N33" s="301"/>
    </row>
    <row r="34" spans="3:14" x14ac:dyDescent="0.3">
      <c r="C34" s="38" t="s">
        <v>47</v>
      </c>
      <c r="D34" s="305">
        <f>SUMIF('1) Tableau budgétaire 1'!$K$37:$K$61,LEFT($C34,1),'1) Tableau budgétaire 1'!$D$37:$D$61)</f>
        <v>0</v>
      </c>
      <c r="E34" s="305">
        <f>SUMIF('1) Tableau budgétaire 1'!$K$37:$K$61,LEFT($C34,1),'1) Tableau budgétaire 1'!$E$37:$E$61)</f>
        <v>0</v>
      </c>
      <c r="F34" s="305">
        <f>SUMIF('1) Tableau budgétaire 1'!$K$37:$K$61,LEFT($C34,1),'1) Tableau budgétaire 1'!$F$37:$F$61)</f>
        <v>0</v>
      </c>
      <c r="G34" s="47">
        <f t="shared" si="1"/>
        <v>0</v>
      </c>
      <c r="H34" s="301"/>
      <c r="I34" s="301"/>
      <c r="J34" s="301"/>
      <c r="K34" s="301"/>
      <c r="L34" s="301"/>
      <c r="M34" s="301"/>
      <c r="N34" s="301"/>
    </row>
    <row r="35" spans="3:14" ht="31.2" x14ac:dyDescent="0.3">
      <c r="C35" s="38" t="s">
        <v>48</v>
      </c>
      <c r="D35" s="305">
        <f>SUMIF('1) Tableau budgétaire 1'!$K$37:$K$61,LEFT($C35,1),'1) Tableau budgétaire 1'!$D$37:$D$61)</f>
        <v>0</v>
      </c>
      <c r="E35" s="305">
        <f>SUMIF('1) Tableau budgétaire 1'!$K$37:$K$61,LEFT($C35,1),'1) Tableau budgétaire 1'!$E$37:$E$61)</f>
        <v>0</v>
      </c>
      <c r="F35" s="305">
        <f>SUMIF('1) Tableau budgétaire 1'!$K$37:$K$61,LEFT($C35,1),'1) Tableau budgétaire 1'!$F$37:$F$61)</f>
        <v>0</v>
      </c>
      <c r="G35" s="47">
        <f t="shared" si="1"/>
        <v>0</v>
      </c>
      <c r="H35" s="301"/>
      <c r="I35" s="301"/>
      <c r="J35" s="301"/>
      <c r="K35" s="301"/>
      <c r="L35" s="301"/>
      <c r="M35" s="301"/>
      <c r="N35" s="301"/>
    </row>
    <row r="36" spans="3:14" x14ac:dyDescent="0.3">
      <c r="C36" s="42" t="s">
        <v>229</v>
      </c>
      <c r="D36" s="53">
        <f>SUM(D29:D35)</f>
        <v>15000</v>
      </c>
      <c r="E36" s="53">
        <f>SUM(E29:E35)</f>
        <v>75000</v>
      </c>
      <c r="F36" s="53">
        <f>SUM(F29:F35)</f>
        <v>0</v>
      </c>
      <c r="G36" s="47">
        <f t="shared" si="1"/>
        <v>90000</v>
      </c>
      <c r="H36" s="301"/>
      <c r="I36" s="301"/>
      <c r="J36" s="301"/>
      <c r="K36" s="301"/>
      <c r="L36" s="301"/>
      <c r="M36" s="301"/>
      <c r="N36" s="301"/>
    </row>
    <row r="37" spans="3:14" s="41" customFormat="1" x14ac:dyDescent="0.3">
      <c r="C37" s="54"/>
      <c r="D37" s="55"/>
      <c r="E37" s="55"/>
      <c r="F37" s="55"/>
      <c r="G37" s="56"/>
      <c r="H37" s="302"/>
      <c r="I37" s="302"/>
      <c r="J37" s="302"/>
      <c r="K37" s="302"/>
      <c r="L37" s="302"/>
      <c r="M37" s="302"/>
      <c r="N37" s="302"/>
    </row>
    <row r="38" spans="3:14" x14ac:dyDescent="0.3">
      <c r="C38" s="437" t="s">
        <v>232</v>
      </c>
      <c r="D38" s="438"/>
      <c r="E38" s="438"/>
      <c r="F38" s="438"/>
      <c r="G38" s="439"/>
      <c r="H38" s="301"/>
      <c r="I38" s="301"/>
      <c r="J38" s="301"/>
      <c r="K38" s="301"/>
      <c r="L38" s="301"/>
      <c r="M38" s="301"/>
      <c r="N38" s="301"/>
    </row>
    <row r="39" spans="3:14" ht="21.75" customHeight="1" thickBot="1" x14ac:dyDescent="0.35">
      <c r="C39" s="50" t="s">
        <v>233</v>
      </c>
      <c r="D39" s="51">
        <f>'1) Tableau budgétaire 1'!D89</f>
        <v>260183.63</v>
      </c>
      <c r="E39" s="51">
        <f>'1) Tableau budgétaire 1'!E89</f>
        <v>0</v>
      </c>
      <c r="F39" s="51">
        <f>'1) Tableau budgétaire 1'!F89</f>
        <v>0</v>
      </c>
      <c r="G39" s="52">
        <f t="shared" ref="G39:G47" si="2">SUM(D39:F39)</f>
        <v>260183.63</v>
      </c>
      <c r="H39" s="301"/>
      <c r="I39" s="301"/>
      <c r="J39" s="301"/>
      <c r="K39" s="301"/>
      <c r="L39" s="301"/>
      <c r="M39" s="301"/>
      <c r="N39" s="301"/>
    </row>
    <row r="40" spans="3:14" x14ac:dyDescent="0.3">
      <c r="C40" s="48" t="s">
        <v>42</v>
      </c>
      <c r="D40" s="305">
        <f>SUMIF('1) Tableau budgétaire 1'!$K$64:$K$88,LEFT($C40,1),'1) Tableau budgétaire 1'!$D$64:$D$88)</f>
        <v>0</v>
      </c>
      <c r="E40" s="305">
        <f>SUMIF('1) Tableau budgétaire 1'!$K$64:$K$88,LEFT($C40,1),'1) Tableau budgétaire 1'!$E$64:$E$88)</f>
        <v>0</v>
      </c>
      <c r="F40" s="305">
        <f>SUMIF('1) Tableau budgétaire 1'!$K$64:$K$88,LEFT($C40,1),'1) Tableau budgétaire 1'!$F$64:$F$88)</f>
        <v>0</v>
      </c>
      <c r="G40" s="49">
        <f t="shared" si="2"/>
        <v>0</v>
      </c>
      <c r="H40" s="301"/>
      <c r="I40" s="301"/>
      <c r="J40" s="301"/>
      <c r="K40" s="301"/>
      <c r="L40" s="301"/>
      <c r="M40" s="301"/>
      <c r="N40" s="301"/>
    </row>
    <row r="41" spans="3:14" s="41" customFormat="1" ht="15.75" customHeight="1" x14ac:dyDescent="0.3">
      <c r="C41" s="38" t="s">
        <v>43</v>
      </c>
      <c r="D41" s="305">
        <f>SUMIF('1) Tableau budgétaire 1'!$K$64:$K$88,LEFT($C41,1),'1) Tableau budgétaire 1'!$D$64:$D$88)</f>
        <v>190183.63</v>
      </c>
      <c r="E41" s="305">
        <f>SUMIF('1) Tableau budgétaire 1'!$K$64:$K$88,LEFT($C41,1),'1) Tableau budgétaire 1'!$E$64:$E$88)</f>
        <v>0</v>
      </c>
      <c r="F41" s="305">
        <f>SUMIF('1) Tableau budgétaire 1'!$K$64:$K$88,LEFT($C41,1),'1) Tableau budgétaire 1'!$F$64:$F$88)</f>
        <v>0</v>
      </c>
      <c r="G41" s="47">
        <f t="shared" si="2"/>
        <v>190183.63</v>
      </c>
      <c r="H41" s="302"/>
      <c r="I41" s="302"/>
      <c r="J41" s="302"/>
      <c r="K41" s="302"/>
      <c r="L41" s="302"/>
      <c r="M41" s="302"/>
      <c r="N41" s="302"/>
    </row>
    <row r="42" spans="3:14" s="41" customFormat="1" ht="31.2" x14ac:dyDescent="0.3">
      <c r="C42" s="38" t="s">
        <v>44</v>
      </c>
      <c r="D42" s="305">
        <f>SUMIF('1) Tableau budgétaire 1'!$K$64:$K$88,LEFT($C42,1),'1) Tableau budgétaire 1'!$D$64:$D$88)</f>
        <v>0</v>
      </c>
      <c r="E42" s="305">
        <f>SUMIF('1) Tableau budgétaire 1'!$K$64:$K$88,LEFT($C42,1),'1) Tableau budgétaire 1'!$E$64:$E$88)</f>
        <v>0</v>
      </c>
      <c r="F42" s="305">
        <f>SUMIF('1) Tableau budgétaire 1'!$K$64:$K$88,LEFT($C42,1),'1) Tableau budgétaire 1'!$F$64:$F$88)</f>
        <v>0</v>
      </c>
      <c r="G42" s="47">
        <f t="shared" si="2"/>
        <v>0</v>
      </c>
      <c r="H42" s="302"/>
      <c r="I42" s="302"/>
      <c r="J42" s="302"/>
      <c r="K42" s="302"/>
      <c r="L42" s="302"/>
      <c r="M42" s="302"/>
      <c r="N42" s="302"/>
    </row>
    <row r="43" spans="3:14" s="41" customFormat="1" x14ac:dyDescent="0.3">
      <c r="C43" s="39" t="s">
        <v>45</v>
      </c>
      <c r="D43" s="305">
        <f>SUMIF('1) Tableau budgétaire 1'!$K$64:$K$88,LEFT($C43,1),'1) Tableau budgétaire 1'!$D$64:$D$88)</f>
        <v>35000</v>
      </c>
      <c r="E43" s="305">
        <f>SUMIF('1) Tableau budgétaire 1'!$K$64:$K$88,LEFT($C43,1),'1) Tableau budgétaire 1'!$E$64:$E$88)</f>
        <v>0</v>
      </c>
      <c r="F43" s="305">
        <f>SUMIF('1) Tableau budgétaire 1'!$K$64:$K$88,LEFT($C43,1),'1) Tableau budgétaire 1'!$F$64:$F$88)</f>
        <v>0</v>
      </c>
      <c r="G43" s="47">
        <f t="shared" si="2"/>
        <v>35000</v>
      </c>
      <c r="H43" s="302"/>
      <c r="I43" s="302"/>
      <c r="J43" s="302"/>
      <c r="K43" s="302"/>
      <c r="L43" s="302"/>
      <c r="M43" s="302"/>
      <c r="N43" s="302"/>
    </row>
    <row r="44" spans="3:14" x14ac:dyDescent="0.3">
      <c r="C44" s="38" t="s">
        <v>46</v>
      </c>
      <c r="D44" s="305">
        <f>SUMIF('1) Tableau budgétaire 1'!$K$64:$K$88,LEFT($C44,1),'1) Tableau budgétaire 1'!$D$64:$D$88)</f>
        <v>35000</v>
      </c>
      <c r="E44" s="305">
        <f>SUMIF('1) Tableau budgétaire 1'!$K$64:$K$88,LEFT($C44,1),'1) Tableau budgétaire 1'!$E$64:$E$88)</f>
        <v>0</v>
      </c>
      <c r="F44" s="305">
        <f>SUMIF('1) Tableau budgétaire 1'!$K$64:$K$88,LEFT($C44,1),'1) Tableau budgétaire 1'!$F$64:$F$88)</f>
        <v>0</v>
      </c>
      <c r="G44" s="47">
        <f t="shared" si="2"/>
        <v>35000</v>
      </c>
      <c r="H44" s="301"/>
      <c r="I44" s="301"/>
      <c r="J44" s="301"/>
      <c r="K44" s="301"/>
      <c r="L44" s="301"/>
      <c r="M44" s="301"/>
      <c r="N44" s="301"/>
    </row>
    <row r="45" spans="3:14" x14ac:dyDescent="0.3">
      <c r="C45" s="38" t="s">
        <v>47</v>
      </c>
      <c r="D45" s="305">
        <f>SUMIF('1) Tableau budgétaire 1'!$K$64:$K$88,LEFT($C45,1),'1) Tableau budgétaire 1'!$D$64:$D$88)</f>
        <v>0</v>
      </c>
      <c r="E45" s="305">
        <f>SUMIF('1) Tableau budgétaire 1'!$K$64:$K$88,LEFT($C45,1),'1) Tableau budgétaire 1'!$E$64:$E$88)</f>
        <v>0</v>
      </c>
      <c r="F45" s="305">
        <f>SUMIF('1) Tableau budgétaire 1'!$K$64:$K$88,LEFT($C45,1),'1) Tableau budgétaire 1'!$F$64:$F$88)</f>
        <v>0</v>
      </c>
      <c r="G45" s="47">
        <f t="shared" si="2"/>
        <v>0</v>
      </c>
      <c r="H45" s="301"/>
      <c r="I45" s="301"/>
      <c r="J45" s="301"/>
      <c r="K45" s="301"/>
      <c r="L45" s="301"/>
      <c r="M45" s="301"/>
      <c r="N45" s="301"/>
    </row>
    <row r="46" spans="3:14" ht="31.2" x14ac:dyDescent="0.3">
      <c r="C46" s="38" t="s">
        <v>48</v>
      </c>
      <c r="D46" s="305">
        <f>SUMIF('1) Tableau budgétaire 1'!$K$64:$K$88,LEFT($C46,1),'1) Tableau budgétaire 1'!$D$64:$D$88)</f>
        <v>0</v>
      </c>
      <c r="E46" s="305">
        <f>SUMIF('1) Tableau budgétaire 1'!$K$64:$K$88,LEFT($C46,1),'1) Tableau budgétaire 1'!$E$64:$E$88)</f>
        <v>0</v>
      </c>
      <c r="F46" s="305">
        <f>SUMIF('1) Tableau budgétaire 1'!$K$64:$K$88,LEFT($C46,1),'1) Tableau budgétaire 1'!$F$64:$F$88)</f>
        <v>0</v>
      </c>
      <c r="G46" s="47">
        <f t="shared" si="2"/>
        <v>0</v>
      </c>
      <c r="H46" s="301"/>
      <c r="I46" s="301"/>
      <c r="J46" s="301"/>
      <c r="K46" s="301"/>
      <c r="L46" s="301"/>
      <c r="M46" s="301"/>
      <c r="N46" s="301"/>
    </row>
    <row r="47" spans="3:14" x14ac:dyDescent="0.3">
      <c r="C47" s="42" t="s">
        <v>229</v>
      </c>
      <c r="D47" s="53">
        <f>SUM(D40:D46)</f>
        <v>260183.63</v>
      </c>
      <c r="E47" s="53">
        <f>SUM(E40:E46)</f>
        <v>0</v>
      </c>
      <c r="F47" s="53">
        <f>SUM(F40:F46)</f>
        <v>0</v>
      </c>
      <c r="G47" s="47">
        <f t="shared" si="2"/>
        <v>260183.63</v>
      </c>
      <c r="H47" s="301"/>
      <c r="I47" s="301"/>
      <c r="J47" s="301"/>
      <c r="K47" s="301"/>
      <c r="L47" s="301"/>
      <c r="M47" s="301"/>
      <c r="N47" s="301"/>
    </row>
    <row r="48" spans="3:14" s="41" customFormat="1" x14ac:dyDescent="0.3">
      <c r="C48" s="54"/>
      <c r="D48" s="55"/>
      <c r="E48" s="55"/>
      <c r="F48" s="55"/>
      <c r="G48" s="56"/>
      <c r="H48" s="302"/>
      <c r="I48" s="302"/>
      <c r="J48" s="302"/>
      <c r="K48" s="302"/>
      <c r="L48" s="302"/>
      <c r="M48" s="302"/>
      <c r="N48" s="302"/>
    </row>
    <row r="49" spans="2:14" hidden="1" x14ac:dyDescent="0.3">
      <c r="B49" s="301"/>
      <c r="C49" s="437" t="s">
        <v>234</v>
      </c>
      <c r="D49" s="438"/>
      <c r="E49" s="438"/>
      <c r="F49" s="438"/>
      <c r="G49" s="439"/>
      <c r="H49" s="301"/>
      <c r="I49" s="301"/>
      <c r="J49" s="301"/>
      <c r="K49" s="301"/>
      <c r="L49" s="301"/>
      <c r="M49" s="301"/>
      <c r="N49" s="301"/>
    </row>
    <row r="50" spans="2:14" ht="20.25" hidden="1" customHeight="1" thickBot="1" x14ac:dyDescent="0.35">
      <c r="B50" s="301"/>
      <c r="C50" s="50" t="s">
        <v>235</v>
      </c>
      <c r="D50" s="51">
        <f>'1) Tableau budgétaire 1'!D101</f>
        <v>0</v>
      </c>
      <c r="E50" s="51">
        <f>'1) Tableau budgétaire 1'!E101</f>
        <v>0</v>
      </c>
      <c r="F50" s="51">
        <f>'1) Tableau budgétaire 1'!F101</f>
        <v>0</v>
      </c>
      <c r="G50" s="52">
        <f t="shared" ref="G50:G58" si="3">SUM(D50:F50)</f>
        <v>0</v>
      </c>
      <c r="H50" s="301"/>
      <c r="I50" s="301"/>
      <c r="J50" s="301"/>
      <c r="K50" s="301"/>
      <c r="L50" s="301"/>
      <c r="M50" s="301"/>
      <c r="N50" s="301"/>
    </row>
    <row r="51" spans="2:14" hidden="1" x14ac:dyDescent="0.3">
      <c r="B51" s="301"/>
      <c r="C51" s="48" t="s">
        <v>42</v>
      </c>
      <c r="D51" s="305">
        <f>SUMIF('1) Tableau budgétaire 1'!$K$91:$K$100,LEFT($C51,1),'1) Tableau budgétaire 1'!$D$91:$D$100)</f>
        <v>0</v>
      </c>
      <c r="E51" s="305">
        <f>SUMIF('1) Tableau budgétaire 1'!$K$91:$K$100,LEFT($C51,1),'1) Tableau budgétaire 1'!$E$91:$E$100)</f>
        <v>0</v>
      </c>
      <c r="F51" s="305">
        <f>SUMIF('1) Tableau budgétaire 1'!$K$91:$K$100,LEFT($C51,1),'1) Tableau budgétaire 1'!$F$91:$F$100)</f>
        <v>0</v>
      </c>
      <c r="G51" s="49">
        <f t="shared" si="3"/>
        <v>0</v>
      </c>
      <c r="H51" s="301"/>
      <c r="I51" s="301"/>
      <c r="J51" s="301"/>
      <c r="K51" s="301"/>
      <c r="L51" s="301"/>
      <c r="M51" s="301"/>
      <c r="N51" s="301"/>
    </row>
    <row r="52" spans="2:14" ht="15.75" hidden="1" customHeight="1" x14ac:dyDescent="0.3">
      <c r="B52" s="301"/>
      <c r="C52" s="38" t="s">
        <v>43</v>
      </c>
      <c r="D52" s="305">
        <f>SUMIF('1) Tableau budgétaire 1'!$K$91:$K$100,LEFT($C52,1),'1) Tableau budgétaire 1'!$D$91:$D$100)</f>
        <v>0</v>
      </c>
      <c r="E52" s="305">
        <f>SUMIF('1) Tableau budgétaire 1'!$K$91:$K$100,LEFT($C52,1),'1) Tableau budgétaire 1'!$E$91:$E$100)</f>
        <v>0</v>
      </c>
      <c r="F52" s="305">
        <f>SUMIF('1) Tableau budgétaire 1'!$K$91:$K$100,LEFT($C52,1),'1) Tableau budgétaire 1'!$F$91:$F$100)</f>
        <v>0</v>
      </c>
      <c r="G52" s="47">
        <f t="shared" si="3"/>
        <v>0</v>
      </c>
      <c r="H52" s="301"/>
      <c r="I52" s="301"/>
      <c r="J52" s="301"/>
      <c r="K52" s="301"/>
      <c r="L52" s="301"/>
      <c r="M52" s="301"/>
      <c r="N52" s="301"/>
    </row>
    <row r="53" spans="2:14" ht="32.25" hidden="1" customHeight="1" x14ac:dyDescent="0.3">
      <c r="B53" s="301"/>
      <c r="C53" s="38" t="s">
        <v>44</v>
      </c>
      <c r="D53" s="305">
        <f>SUMIF('1) Tableau budgétaire 1'!$K$91:$K$100,LEFT($C53,1),'1) Tableau budgétaire 1'!$D$91:$D$100)</f>
        <v>0</v>
      </c>
      <c r="E53" s="305">
        <f>SUMIF('1) Tableau budgétaire 1'!$K$91:$K$100,LEFT($C53,1),'1) Tableau budgétaire 1'!$E$91:$E$100)</f>
        <v>0</v>
      </c>
      <c r="F53" s="305">
        <f>SUMIF('1) Tableau budgétaire 1'!$K$91:$K$100,LEFT($C53,1),'1) Tableau budgétaire 1'!$F$91:$F$100)</f>
        <v>0</v>
      </c>
      <c r="G53" s="47">
        <f t="shared" si="3"/>
        <v>0</v>
      </c>
      <c r="H53" s="301"/>
      <c r="I53" s="301"/>
      <c r="J53" s="301"/>
      <c r="K53" s="301"/>
      <c r="L53" s="301"/>
      <c r="M53" s="301"/>
      <c r="N53" s="301"/>
    </row>
    <row r="54" spans="2:14" s="41" customFormat="1" hidden="1" x14ac:dyDescent="0.3">
      <c r="B54" s="302"/>
      <c r="C54" s="39" t="s">
        <v>45</v>
      </c>
      <c r="D54" s="305">
        <f>SUMIF('1) Tableau budgétaire 1'!$K$91:$K$100,LEFT($C54,1),'1) Tableau budgétaire 1'!$D$91:$D$100)</f>
        <v>0</v>
      </c>
      <c r="E54" s="305">
        <f>SUMIF('1) Tableau budgétaire 1'!$K$91:$K$100,LEFT($C54,1),'1) Tableau budgétaire 1'!$E$91:$E$100)</f>
        <v>0</v>
      </c>
      <c r="F54" s="305">
        <f>SUMIF('1) Tableau budgétaire 1'!$K$91:$K$100,LEFT($C54,1),'1) Tableau budgétaire 1'!$F$91:$F$100)</f>
        <v>0</v>
      </c>
      <c r="G54" s="47">
        <f t="shared" si="3"/>
        <v>0</v>
      </c>
      <c r="H54" s="302"/>
      <c r="I54" s="302"/>
      <c r="J54" s="302"/>
      <c r="K54" s="302"/>
      <c r="L54" s="302"/>
      <c r="M54" s="302"/>
      <c r="N54" s="302"/>
    </row>
    <row r="55" spans="2:14" hidden="1" x14ac:dyDescent="0.3">
      <c r="B55" s="301"/>
      <c r="C55" s="38" t="s">
        <v>46</v>
      </c>
      <c r="D55" s="305">
        <f>SUMIF('1) Tableau budgétaire 1'!$K$91:$K$100,LEFT($C55,1),'1) Tableau budgétaire 1'!$D$91:$D$100)</f>
        <v>0</v>
      </c>
      <c r="E55" s="305">
        <f>SUMIF('1) Tableau budgétaire 1'!$K$91:$K$100,LEFT($C55,1),'1) Tableau budgétaire 1'!$E$91:$E$100)</f>
        <v>0</v>
      </c>
      <c r="F55" s="305">
        <f>SUMIF('1) Tableau budgétaire 1'!$K$91:$K$100,LEFT($C55,1),'1) Tableau budgétaire 1'!$F$91:$F$100)</f>
        <v>0</v>
      </c>
      <c r="G55" s="47">
        <f t="shared" si="3"/>
        <v>0</v>
      </c>
      <c r="H55" s="301"/>
      <c r="I55" s="301"/>
      <c r="J55" s="301"/>
      <c r="K55" s="301"/>
      <c r="L55" s="301"/>
      <c r="M55" s="301"/>
      <c r="N55" s="301"/>
    </row>
    <row r="56" spans="2:14" hidden="1" x14ac:dyDescent="0.3">
      <c r="B56" s="301"/>
      <c r="C56" s="38" t="s">
        <v>47</v>
      </c>
      <c r="D56" s="305">
        <f>SUMIF('1) Tableau budgétaire 1'!$K$91:$K$100,LEFT($C56,1),'1) Tableau budgétaire 1'!$D$91:$D$100)</f>
        <v>0</v>
      </c>
      <c r="E56" s="305">
        <f>SUMIF('1) Tableau budgétaire 1'!$K$91:$K$100,LEFT($C56,1),'1) Tableau budgétaire 1'!$E$91:$E$100)</f>
        <v>0</v>
      </c>
      <c r="F56" s="305">
        <f>SUMIF('1) Tableau budgétaire 1'!$K$91:$K$100,LEFT($C56,1),'1) Tableau budgétaire 1'!$F$91:$F$100)</f>
        <v>0</v>
      </c>
      <c r="G56" s="47">
        <f t="shared" si="3"/>
        <v>0</v>
      </c>
      <c r="H56" s="301"/>
      <c r="I56" s="301"/>
      <c r="J56" s="301"/>
      <c r="K56" s="301"/>
      <c r="L56" s="301"/>
      <c r="M56" s="301"/>
      <c r="N56" s="301"/>
    </row>
    <row r="57" spans="2:14" ht="31.2" hidden="1" x14ac:dyDescent="0.3">
      <c r="B57" s="301"/>
      <c r="C57" s="38" t="s">
        <v>48</v>
      </c>
      <c r="D57" s="305">
        <f>SUMIF('1) Tableau budgétaire 1'!$K$91:$K$100,LEFT($C57,1),'1) Tableau budgétaire 1'!$D$91:$D$100)</f>
        <v>0</v>
      </c>
      <c r="E57" s="305">
        <f>SUMIF('1) Tableau budgétaire 1'!$K$91:$K$100,LEFT($C57,1),'1) Tableau budgétaire 1'!$E$91:$E$100)</f>
        <v>0</v>
      </c>
      <c r="F57" s="305">
        <f>SUMIF('1) Tableau budgétaire 1'!$K$91:$K$100,LEFT($C57,1),'1) Tableau budgétaire 1'!$F$91:$F$100)</f>
        <v>0</v>
      </c>
      <c r="G57" s="47">
        <f t="shared" si="3"/>
        <v>0</v>
      </c>
      <c r="H57" s="301"/>
      <c r="I57" s="301"/>
      <c r="J57" s="301"/>
      <c r="K57" s="301"/>
      <c r="L57" s="301"/>
      <c r="M57" s="301"/>
      <c r="N57" s="301"/>
    </row>
    <row r="58" spans="2:14" ht="21" hidden="1" customHeight="1" x14ac:dyDescent="0.3">
      <c r="B58" s="301"/>
      <c r="C58" s="42" t="s">
        <v>229</v>
      </c>
      <c r="D58" s="53">
        <f>SUM(D51:D57)</f>
        <v>0</v>
      </c>
      <c r="E58" s="53">
        <f>SUM(E51:E57)</f>
        <v>0</v>
      </c>
      <c r="F58" s="53">
        <f>SUM(F51:F57)</f>
        <v>0</v>
      </c>
      <c r="G58" s="47">
        <f t="shared" si="3"/>
        <v>0</v>
      </c>
      <c r="H58" s="301"/>
      <c r="I58" s="301"/>
      <c r="J58" s="301"/>
      <c r="K58" s="301"/>
      <c r="L58" s="301"/>
      <c r="M58" s="301"/>
      <c r="N58" s="301"/>
    </row>
    <row r="59" spans="2:14" s="41" customFormat="1" ht="22.5" customHeight="1" x14ac:dyDescent="0.3">
      <c r="B59" s="302"/>
      <c r="C59" s="57"/>
      <c r="D59" s="55"/>
      <c r="E59" s="55"/>
      <c r="F59" s="55"/>
      <c r="G59" s="56"/>
      <c r="H59" s="302"/>
      <c r="I59" s="302"/>
      <c r="J59" s="302"/>
      <c r="K59" s="302"/>
      <c r="L59" s="302"/>
      <c r="M59" s="302"/>
      <c r="N59" s="302"/>
    </row>
    <row r="60" spans="2:14" x14ac:dyDescent="0.3">
      <c r="B60" s="437" t="s">
        <v>236</v>
      </c>
      <c r="C60" s="438"/>
      <c r="D60" s="438"/>
      <c r="E60" s="438"/>
      <c r="F60" s="438"/>
      <c r="G60" s="439"/>
      <c r="H60" s="301"/>
      <c r="I60" s="301"/>
      <c r="J60" s="301"/>
      <c r="K60" s="301"/>
      <c r="L60" s="301"/>
      <c r="M60" s="301"/>
      <c r="N60" s="301"/>
    </row>
    <row r="61" spans="2:14" x14ac:dyDescent="0.3">
      <c r="B61" s="301"/>
      <c r="C61" s="437" t="s">
        <v>13</v>
      </c>
      <c r="D61" s="438"/>
      <c r="E61" s="438"/>
      <c r="F61" s="438"/>
      <c r="G61" s="439"/>
      <c r="H61" s="301"/>
      <c r="I61" s="301"/>
      <c r="J61" s="301"/>
      <c r="K61" s="301"/>
      <c r="L61" s="301"/>
      <c r="M61" s="301"/>
      <c r="N61" s="301"/>
    </row>
    <row r="62" spans="2:14" ht="24" customHeight="1" thickBot="1" x14ac:dyDescent="0.35">
      <c r="B62" s="301"/>
      <c r="C62" s="50" t="s">
        <v>237</v>
      </c>
      <c r="D62" s="51">
        <f>'1) Tableau budgétaire 1'!D200</f>
        <v>55800</v>
      </c>
      <c r="E62" s="51">
        <f>'1) Tableau budgétaire 1'!E200</f>
        <v>0</v>
      </c>
      <c r="F62" s="51">
        <f>'1) Tableau budgétaire 1'!F200</f>
        <v>0</v>
      </c>
      <c r="G62" s="52">
        <f>SUM(D62:F62)</f>
        <v>55800</v>
      </c>
      <c r="H62" s="301"/>
      <c r="I62" s="301"/>
      <c r="J62" s="301"/>
      <c r="K62" s="301"/>
      <c r="L62" s="301"/>
      <c r="M62" s="301"/>
      <c r="N62" s="301"/>
    </row>
    <row r="63" spans="2:14" ht="15.75" customHeight="1" x14ac:dyDescent="0.3">
      <c r="B63" s="301"/>
      <c r="C63" s="48" t="s">
        <v>42</v>
      </c>
      <c r="D63" s="305">
        <f>SUMIF('1) Tableau budgétaire 1'!$K$105:$K$199,LEFT($C63,1),'1) Tableau budgétaire 1'!$D$105:$D$199)</f>
        <v>0</v>
      </c>
      <c r="E63" s="305">
        <f>SUMIF('1) Tableau budgétaire 1'!$K$105:$K$199,LEFT($C63,1),'1) Tableau budgétaire 1'!$E$105:$E$199)</f>
        <v>0</v>
      </c>
      <c r="F63" s="305">
        <f>SUMIF('1) Tableau budgétaire 1'!$K$105:$K$199,LEFT($C63,1),'1) Tableau budgétaire 1'!$F$105:$F$199)</f>
        <v>0</v>
      </c>
      <c r="G63" s="49">
        <f t="shared" ref="G63:G69" si="4">SUM(D63:F63)</f>
        <v>0</v>
      </c>
      <c r="H63" s="301"/>
      <c r="I63" s="301"/>
      <c r="J63" s="301"/>
      <c r="K63" s="301"/>
      <c r="L63" s="301"/>
      <c r="M63" s="301"/>
      <c r="N63" s="301"/>
    </row>
    <row r="64" spans="2:14" ht="15.75" customHeight="1" x14ac:dyDescent="0.3">
      <c r="B64" s="301"/>
      <c r="C64" s="38" t="s">
        <v>43</v>
      </c>
      <c r="D64" s="305">
        <f>SUMIF('1) Tableau budgétaire 1'!$K$105:$K$199,LEFT($C64,1),'1) Tableau budgétaire 1'!$D$105:$D$199)</f>
        <v>25000</v>
      </c>
      <c r="E64" s="305">
        <f>SUMIF('1) Tableau budgétaire 1'!$K$105:$K$199,LEFT($C64,1),'1) Tableau budgétaire 1'!$E$105:$E$199)</f>
        <v>0</v>
      </c>
      <c r="F64" s="305">
        <f>SUMIF('1) Tableau budgétaire 1'!$K$105:$K$199,LEFT($C64,1),'1) Tableau budgétaire 1'!$F$105:$F$199)</f>
        <v>0</v>
      </c>
      <c r="G64" s="47">
        <f t="shared" si="4"/>
        <v>25000</v>
      </c>
      <c r="H64" s="301"/>
      <c r="I64" s="301"/>
      <c r="J64" s="301"/>
      <c r="K64" s="301"/>
      <c r="L64" s="301"/>
      <c r="M64" s="301"/>
      <c r="N64" s="301"/>
    </row>
    <row r="65" spans="2:14" ht="15.75" customHeight="1" x14ac:dyDescent="0.3">
      <c r="B65" s="301"/>
      <c r="C65" s="38" t="s">
        <v>44</v>
      </c>
      <c r="D65" s="305">
        <f>SUMIF('1) Tableau budgétaire 1'!$K$105:$K$199,LEFT($C65,1),'1) Tableau budgétaire 1'!$D$105:$D$199)</f>
        <v>0</v>
      </c>
      <c r="E65" s="305">
        <f>SUMIF('1) Tableau budgétaire 1'!$K$105:$K$199,LEFT($C65,1),'1) Tableau budgétaire 1'!$E$105:$E$199)</f>
        <v>0</v>
      </c>
      <c r="F65" s="305">
        <f>SUMIF('1) Tableau budgétaire 1'!$K$105:$K$199,LEFT($C65,1),'1) Tableau budgétaire 1'!$F$105:$F$199)</f>
        <v>0</v>
      </c>
      <c r="G65" s="47">
        <f t="shared" si="4"/>
        <v>0</v>
      </c>
      <c r="H65" s="301"/>
      <c r="I65" s="301"/>
      <c r="J65" s="301"/>
      <c r="K65" s="301"/>
      <c r="L65" s="301"/>
      <c r="M65" s="301"/>
      <c r="N65" s="301"/>
    </row>
    <row r="66" spans="2:14" ht="18.75" customHeight="1" x14ac:dyDescent="0.3">
      <c r="B66" s="301"/>
      <c r="C66" s="39" t="s">
        <v>45</v>
      </c>
      <c r="D66" s="305">
        <f>SUMIF('1) Tableau budgétaire 1'!$K$105:$K$199,LEFT($C66,1),'1) Tableau budgétaire 1'!$D$105:$D$199)</f>
        <v>25800</v>
      </c>
      <c r="E66" s="305">
        <f>SUMIF('1) Tableau budgétaire 1'!$K$105:$K$199,LEFT($C66,1),'1) Tableau budgétaire 1'!$E$105:$E$199)</f>
        <v>0</v>
      </c>
      <c r="F66" s="305">
        <f>SUMIF('1) Tableau budgétaire 1'!$K$105:$K$199,LEFT($C66,1),'1) Tableau budgétaire 1'!$F$105:$F$199)</f>
        <v>0</v>
      </c>
      <c r="G66" s="47">
        <f t="shared" si="4"/>
        <v>25800</v>
      </c>
      <c r="H66" s="301"/>
      <c r="I66" s="301"/>
      <c r="J66" s="301"/>
      <c r="K66" s="301"/>
      <c r="L66" s="301"/>
      <c r="M66" s="301"/>
      <c r="N66" s="301"/>
    </row>
    <row r="67" spans="2:14" x14ac:dyDescent="0.3">
      <c r="B67" s="301"/>
      <c r="C67" s="38" t="s">
        <v>46</v>
      </c>
      <c r="D67" s="305">
        <f>SUMIF('1) Tableau budgétaire 1'!$K$105:$K$199,LEFT($C67,1),'1) Tableau budgétaire 1'!$D$105:$D$199)</f>
        <v>5000</v>
      </c>
      <c r="E67" s="305">
        <f>SUMIF('1) Tableau budgétaire 1'!$K$105:$K$199,LEFT($C67,1),'1) Tableau budgétaire 1'!$E$105:$E$199)</f>
        <v>0</v>
      </c>
      <c r="F67" s="305">
        <f>SUMIF('1) Tableau budgétaire 1'!$K$105:$K$199,LEFT($C67,1),'1) Tableau budgétaire 1'!$F$105:$F$199)</f>
        <v>0</v>
      </c>
      <c r="G67" s="47">
        <f t="shared" si="4"/>
        <v>5000</v>
      </c>
      <c r="H67" s="301"/>
      <c r="I67" s="301"/>
      <c r="J67" s="301"/>
      <c r="K67" s="301"/>
      <c r="L67" s="301"/>
      <c r="M67" s="301"/>
      <c r="N67" s="301"/>
    </row>
    <row r="68" spans="2:14" s="41" customFormat="1" ht="21.75" customHeight="1" x14ac:dyDescent="0.3">
      <c r="B68" s="301"/>
      <c r="C68" s="38" t="s">
        <v>47</v>
      </c>
      <c r="D68" s="305">
        <f>SUMIF('1) Tableau budgétaire 1'!$K$105:$K$199,LEFT($C68,1),'1) Tableau budgétaire 1'!$D$105:$D$199)</f>
        <v>0</v>
      </c>
      <c r="E68" s="305">
        <f>SUMIF('1) Tableau budgétaire 1'!$K$105:$K$199,LEFT($C68,1),'1) Tableau budgétaire 1'!$E$105:$E$199)</f>
        <v>0</v>
      </c>
      <c r="F68" s="305">
        <f>SUMIF('1) Tableau budgétaire 1'!$K$105:$K$199,LEFT($C68,1),'1) Tableau budgétaire 1'!$F$105:$F$199)</f>
        <v>0</v>
      </c>
      <c r="G68" s="47">
        <f t="shared" si="4"/>
        <v>0</v>
      </c>
      <c r="H68" s="302"/>
      <c r="I68" s="302"/>
      <c r="J68" s="302"/>
      <c r="K68" s="302"/>
      <c r="L68" s="302"/>
      <c r="M68" s="302"/>
      <c r="N68" s="302"/>
    </row>
    <row r="69" spans="2:14" s="41" customFormat="1" ht="31.2" x14ac:dyDescent="0.3">
      <c r="B69" s="301"/>
      <c r="C69" s="38" t="s">
        <v>48</v>
      </c>
      <c r="D69" s="305">
        <f>SUMIF('1) Tableau budgétaire 1'!$K$105:$K$199,LEFT($C69,1),'1) Tableau budgétaire 1'!$D$105:$D$199)</f>
        <v>0</v>
      </c>
      <c r="E69" s="305">
        <f>SUMIF('1) Tableau budgétaire 1'!$K$105:$K$199,LEFT($C69,1),'1) Tableau budgétaire 1'!$E$105:$E$199)</f>
        <v>0</v>
      </c>
      <c r="F69" s="305">
        <f>SUMIF('1) Tableau budgétaire 1'!$K$105:$K$199,LEFT($C69,1),'1) Tableau budgétaire 1'!$F$105:$F$199)</f>
        <v>0</v>
      </c>
      <c r="G69" s="47">
        <f t="shared" si="4"/>
        <v>0</v>
      </c>
      <c r="H69" s="302"/>
      <c r="I69" s="302"/>
      <c r="J69" s="302"/>
      <c r="K69" s="302"/>
      <c r="L69" s="302"/>
      <c r="M69" s="302"/>
      <c r="N69" s="302"/>
    </row>
    <row r="70" spans="2:14" x14ac:dyDescent="0.3">
      <c r="B70" s="301"/>
      <c r="C70" s="42" t="s">
        <v>229</v>
      </c>
      <c r="D70" s="53">
        <f>SUM(D63:D69)</f>
        <v>55800</v>
      </c>
      <c r="E70" s="53">
        <f>SUM(E63:E69)</f>
        <v>0</v>
      </c>
      <c r="F70" s="53">
        <f>SUM(F63:F69)</f>
        <v>0</v>
      </c>
      <c r="G70" s="47">
        <f>SUM(D70:F70)</f>
        <v>55800</v>
      </c>
      <c r="H70" s="301"/>
      <c r="I70" s="301"/>
      <c r="J70" s="301"/>
      <c r="K70" s="301"/>
      <c r="L70" s="301"/>
      <c r="M70" s="301"/>
      <c r="N70" s="301"/>
    </row>
    <row r="71" spans="2:14" s="41" customFormat="1" x14ac:dyDescent="0.3">
      <c r="B71" s="302"/>
      <c r="C71" s="54"/>
      <c r="D71" s="55"/>
      <c r="E71" s="55"/>
      <c r="F71" s="55"/>
      <c r="G71" s="56"/>
      <c r="H71" s="302"/>
      <c r="I71" s="302"/>
      <c r="J71" s="302"/>
      <c r="K71" s="302"/>
      <c r="L71" s="302"/>
      <c r="M71" s="302"/>
      <c r="N71" s="302"/>
    </row>
    <row r="72" spans="2:14" x14ac:dyDescent="0.3">
      <c r="B72" s="302"/>
      <c r="C72" s="437" t="s">
        <v>238</v>
      </c>
      <c r="D72" s="438"/>
      <c r="E72" s="438"/>
      <c r="F72" s="438"/>
      <c r="G72" s="439"/>
      <c r="H72" s="301"/>
      <c r="I72" s="301"/>
      <c r="J72" s="301"/>
      <c r="K72" s="301"/>
      <c r="L72" s="301"/>
      <c r="M72" s="301"/>
      <c r="N72" s="301"/>
    </row>
    <row r="73" spans="2:14" ht="21.75" customHeight="1" thickBot="1" x14ac:dyDescent="0.35">
      <c r="B73" s="301"/>
      <c r="C73" s="50" t="s">
        <v>239</v>
      </c>
      <c r="D73" s="51">
        <f>'1) Tableau budgétaire 1'!D247</f>
        <v>310000</v>
      </c>
      <c r="E73" s="51">
        <f>'1) Tableau budgétaire 1'!E247</f>
        <v>0</v>
      </c>
      <c r="F73" s="51">
        <f>'1) Tableau budgétaire 1'!F247</f>
        <v>0</v>
      </c>
      <c r="G73" s="52">
        <f t="shared" ref="G73:G81" si="5">SUM(D73:F73)</f>
        <v>310000</v>
      </c>
      <c r="H73" s="301"/>
      <c r="I73" s="301"/>
      <c r="J73" s="301"/>
      <c r="K73" s="301"/>
      <c r="L73" s="301"/>
      <c r="M73" s="301"/>
      <c r="N73" s="301"/>
    </row>
    <row r="74" spans="2:14" ht="15.75" customHeight="1" x14ac:dyDescent="0.3">
      <c r="B74" s="301"/>
      <c r="C74" s="48" t="s">
        <v>42</v>
      </c>
      <c r="D74" s="305">
        <f>SUMIF('1) Tableau budgétaire 1'!$K$202:$K$246,LEFT($C74,1),'1) Tableau budgétaire 1'!$D$202:$D$246)</f>
        <v>0</v>
      </c>
      <c r="E74" s="305">
        <f>SUMIF('1) Tableau budgétaire 1'!$K$202:$K$246,LEFT($C74,1),'1) Tableau budgétaire 1'!$E$202:$E$246)</f>
        <v>0</v>
      </c>
      <c r="F74" s="305">
        <f>SUMIF('1) Tableau budgétaire 1'!$K$202:$K$246,LEFT($C74,1),'1) Tableau budgétaire 1'!$F$202:$F$246)</f>
        <v>0</v>
      </c>
      <c r="G74" s="49">
        <f t="shared" si="5"/>
        <v>0</v>
      </c>
      <c r="H74" s="301"/>
      <c r="I74" s="301"/>
      <c r="J74" s="301"/>
      <c r="K74" s="301"/>
      <c r="L74" s="301"/>
      <c r="M74" s="301"/>
      <c r="N74" s="301"/>
    </row>
    <row r="75" spans="2:14" ht="15.75" customHeight="1" x14ac:dyDescent="0.3">
      <c r="B75" s="301"/>
      <c r="C75" s="38" t="s">
        <v>43</v>
      </c>
      <c r="D75" s="305">
        <f>SUMIF('1) Tableau budgétaire 1'!$K$202:$K$246,LEFT($C75,1),'1) Tableau budgétaire 1'!$D$202:$D$246)</f>
        <v>100000</v>
      </c>
      <c r="E75" s="305">
        <f>SUMIF('1) Tableau budgétaire 1'!$K$202:$K$246,LEFT($C75,1),'1) Tableau budgétaire 1'!$E$202:$E$246)</f>
        <v>0</v>
      </c>
      <c r="F75" s="305">
        <f>SUMIF('1) Tableau budgétaire 1'!$K$202:$K$246,LEFT($C75,1),'1) Tableau budgétaire 1'!$F$202:$F$246)</f>
        <v>0</v>
      </c>
      <c r="G75" s="47">
        <f t="shared" si="5"/>
        <v>100000</v>
      </c>
      <c r="H75" s="301"/>
      <c r="I75" s="301"/>
      <c r="J75" s="301"/>
      <c r="K75" s="301"/>
      <c r="L75" s="301"/>
      <c r="M75" s="301"/>
      <c r="N75" s="301"/>
    </row>
    <row r="76" spans="2:14" ht="15.75" customHeight="1" x14ac:dyDescent="0.3">
      <c r="B76" s="301"/>
      <c r="C76" s="38" t="s">
        <v>44</v>
      </c>
      <c r="D76" s="305">
        <f>SUMIF('1) Tableau budgétaire 1'!$K$202:$K$246,LEFT($C76,1),'1) Tableau budgétaire 1'!$D$202:$D$246)</f>
        <v>0</v>
      </c>
      <c r="E76" s="305">
        <f>SUMIF('1) Tableau budgétaire 1'!$K$202:$K$246,LEFT($C76,1),'1) Tableau budgétaire 1'!$E$202:$E$246)</f>
        <v>0</v>
      </c>
      <c r="F76" s="305">
        <f>SUMIF('1) Tableau budgétaire 1'!$K$202:$K$246,LEFT($C76,1),'1) Tableau budgétaire 1'!$F$202:$F$246)</f>
        <v>0</v>
      </c>
      <c r="G76" s="47">
        <f t="shared" si="5"/>
        <v>0</v>
      </c>
      <c r="H76" s="301"/>
      <c r="I76" s="301"/>
      <c r="J76" s="301"/>
      <c r="K76" s="301"/>
      <c r="L76" s="301"/>
      <c r="M76" s="301"/>
      <c r="N76" s="301"/>
    </row>
    <row r="77" spans="2:14" x14ac:dyDescent="0.3">
      <c r="B77" s="301"/>
      <c r="C77" s="39" t="s">
        <v>45</v>
      </c>
      <c r="D77" s="305">
        <f>SUMIF('1) Tableau budgétaire 1'!$K$202:$K$246,LEFT($C77,1),'1) Tableau budgétaire 1'!$D$202:$D$246)</f>
        <v>60000</v>
      </c>
      <c r="E77" s="305">
        <f>SUMIF('1) Tableau budgétaire 1'!$K$202:$K$246,LEFT($C77,1),'1) Tableau budgétaire 1'!$E$202:$E$246)</f>
        <v>0</v>
      </c>
      <c r="F77" s="305">
        <f>SUMIF('1) Tableau budgétaire 1'!$K$202:$K$246,LEFT($C77,1),'1) Tableau budgétaire 1'!$F$202:$F$246)</f>
        <v>0</v>
      </c>
      <c r="G77" s="47">
        <f t="shared" si="5"/>
        <v>60000</v>
      </c>
      <c r="H77" s="301"/>
      <c r="I77" s="301"/>
      <c r="J77" s="301"/>
      <c r="K77" s="301"/>
      <c r="L77" s="301"/>
      <c r="M77" s="301"/>
      <c r="N77" s="301"/>
    </row>
    <row r="78" spans="2:14" x14ac:dyDescent="0.3">
      <c r="B78" s="301"/>
      <c r="C78" s="38" t="s">
        <v>46</v>
      </c>
      <c r="D78" s="305">
        <f>SUMIF('1) Tableau budgétaire 1'!$K$202:$K$246,LEFT($C78,1),'1) Tableau budgétaire 1'!$D$202:$D$246)</f>
        <v>0</v>
      </c>
      <c r="E78" s="305">
        <f>SUMIF('1) Tableau budgétaire 1'!$K$202:$K$246,LEFT($C78,1),'1) Tableau budgétaire 1'!$E$202:$E$246)</f>
        <v>0</v>
      </c>
      <c r="F78" s="305">
        <f>SUMIF('1) Tableau budgétaire 1'!$K$202:$K$246,LEFT($C78,1),'1) Tableau budgétaire 1'!$F$202:$F$246)</f>
        <v>0</v>
      </c>
      <c r="G78" s="47">
        <f t="shared" si="5"/>
        <v>0</v>
      </c>
      <c r="H78" s="301"/>
      <c r="I78" s="301"/>
      <c r="J78" s="301"/>
      <c r="K78" s="301"/>
      <c r="L78" s="301"/>
      <c r="M78" s="301"/>
      <c r="N78" s="301"/>
    </row>
    <row r="79" spans="2:14" x14ac:dyDescent="0.3">
      <c r="B79" s="301"/>
      <c r="C79" s="38" t="s">
        <v>47</v>
      </c>
      <c r="D79" s="305">
        <f>SUMIF('1) Tableau budgétaire 1'!$K$202:$K$246,LEFT($C79,1),'1) Tableau budgétaire 1'!$D$202:$D$246)</f>
        <v>150000</v>
      </c>
      <c r="E79" s="305">
        <f>SUMIF('1) Tableau budgétaire 1'!$K$202:$K$246,LEFT($C79,1),'1) Tableau budgétaire 1'!$E$202:$E$246)</f>
        <v>0</v>
      </c>
      <c r="F79" s="305">
        <f>SUMIF('1) Tableau budgétaire 1'!$K$202:$K$246,LEFT($C79,1),'1) Tableau budgétaire 1'!$F$202:$F$246)</f>
        <v>0</v>
      </c>
      <c r="G79" s="47">
        <f t="shared" si="5"/>
        <v>150000</v>
      </c>
      <c r="H79" s="301"/>
      <c r="I79" s="301"/>
      <c r="J79" s="301"/>
      <c r="K79" s="301"/>
      <c r="L79" s="301"/>
      <c r="M79" s="301"/>
      <c r="N79" s="301"/>
    </row>
    <row r="80" spans="2:14" ht="31.2" x14ac:dyDescent="0.3">
      <c r="B80" s="301"/>
      <c r="C80" s="38" t="s">
        <v>48</v>
      </c>
      <c r="D80" s="305">
        <f>SUMIF('1) Tableau budgétaire 1'!$K$202:$K$246,LEFT($C80,1),'1) Tableau budgétaire 1'!$D$202:$D$246)</f>
        <v>0</v>
      </c>
      <c r="E80" s="305">
        <f>SUMIF('1) Tableau budgétaire 1'!$K$202:$K$246,LEFT($C80,1),'1) Tableau budgétaire 1'!$E$202:$E$246)</f>
        <v>0</v>
      </c>
      <c r="F80" s="305">
        <f>SUMIF('1) Tableau budgétaire 1'!$K$202:$K$246,LEFT($C80,1),'1) Tableau budgétaire 1'!$F$202:$F$246)</f>
        <v>0</v>
      </c>
      <c r="G80" s="47">
        <f t="shared" si="5"/>
        <v>0</v>
      </c>
      <c r="H80" s="301"/>
      <c r="I80" s="301"/>
      <c r="J80" s="301"/>
      <c r="K80" s="301"/>
      <c r="L80" s="301"/>
      <c r="M80" s="301"/>
      <c r="N80" s="301"/>
    </row>
    <row r="81" spans="2:14" x14ac:dyDescent="0.3">
      <c r="B81" s="301"/>
      <c r="C81" s="42" t="s">
        <v>229</v>
      </c>
      <c r="D81" s="53">
        <f>SUM(D74:D80)</f>
        <v>310000</v>
      </c>
      <c r="E81" s="53">
        <f>SUM(E74:E80)</f>
        <v>0</v>
      </c>
      <c r="F81" s="53">
        <f>SUM(F74:F80)</f>
        <v>0</v>
      </c>
      <c r="G81" s="47">
        <f t="shared" si="5"/>
        <v>310000</v>
      </c>
      <c r="H81" s="301"/>
      <c r="I81" s="301"/>
      <c r="J81" s="301"/>
      <c r="K81" s="301"/>
      <c r="L81" s="301"/>
      <c r="M81" s="301"/>
      <c r="N81" s="301"/>
    </row>
    <row r="82" spans="2:14" s="41" customFormat="1" x14ac:dyDescent="0.3">
      <c r="B82" s="302"/>
      <c r="C82" s="54"/>
      <c r="D82" s="55"/>
      <c r="E82" s="55"/>
      <c r="F82" s="55"/>
      <c r="G82" s="56"/>
      <c r="H82" s="302"/>
      <c r="I82" s="302"/>
      <c r="J82" s="302"/>
      <c r="K82" s="302"/>
      <c r="L82" s="302"/>
      <c r="M82" s="302"/>
      <c r="N82" s="302"/>
    </row>
    <row r="83" spans="2:14" x14ac:dyDescent="0.3">
      <c r="B83" s="301"/>
      <c r="C83" s="437" t="s">
        <v>240</v>
      </c>
      <c r="D83" s="438"/>
      <c r="E83" s="438"/>
      <c r="F83" s="438"/>
      <c r="G83" s="439"/>
      <c r="H83" s="301"/>
      <c r="I83" s="301"/>
      <c r="J83" s="301"/>
      <c r="K83" s="301"/>
      <c r="L83" s="301"/>
      <c r="M83" s="301"/>
      <c r="N83" s="301"/>
    </row>
    <row r="84" spans="2:14" ht="21.75" customHeight="1" thickBot="1" x14ac:dyDescent="0.35">
      <c r="B84" s="302"/>
      <c r="C84" s="50" t="s">
        <v>241</v>
      </c>
      <c r="D84" s="51">
        <f>'1) Tableau budgétaire 1'!D259</f>
        <v>175000</v>
      </c>
      <c r="E84" s="51">
        <f>'1) Tableau budgétaire 1'!E259</f>
        <v>0</v>
      </c>
      <c r="F84" s="51">
        <f>'1) Tableau budgétaire 1'!F259</f>
        <v>0</v>
      </c>
      <c r="G84" s="52">
        <f t="shared" ref="G84:G92" si="6">SUM(D84:F84)</f>
        <v>175000</v>
      </c>
      <c r="H84" s="301"/>
      <c r="I84" s="301"/>
      <c r="J84" s="301"/>
      <c r="K84" s="301"/>
      <c r="L84" s="301"/>
      <c r="M84" s="301"/>
      <c r="N84" s="301"/>
    </row>
    <row r="85" spans="2:14" ht="18" customHeight="1" x14ac:dyDescent="0.3">
      <c r="B85" s="301"/>
      <c r="C85" s="48" t="s">
        <v>42</v>
      </c>
      <c r="D85" s="305">
        <f>SUMIF('1) Tableau budgétaire 1'!$K$249:$K$258,LEFT($C85,1),'1) Tableau budgétaire 1'!$D$249:$D$258)</f>
        <v>0</v>
      </c>
      <c r="E85" s="305">
        <f>SUMIF('1) Tableau budgétaire 1'!$K$249:$K$258,LEFT($C85,1),'1) Tableau budgétaire 1'!$E$249:$E$258)</f>
        <v>0</v>
      </c>
      <c r="F85" s="305">
        <f>SUMIF('1) Tableau budgétaire 1'!$K$249:$K$258,LEFT($C85,1),'1) Tableau budgétaire 1'!$F$249:$F$258)</f>
        <v>0</v>
      </c>
      <c r="G85" s="49">
        <f t="shared" si="6"/>
        <v>0</v>
      </c>
      <c r="H85" s="301"/>
      <c r="I85" s="301"/>
      <c r="J85" s="301"/>
      <c r="K85" s="301"/>
      <c r="L85" s="301"/>
      <c r="M85" s="301"/>
      <c r="N85" s="301"/>
    </row>
    <row r="86" spans="2:14" ht="15.75" customHeight="1" x14ac:dyDescent="0.3">
      <c r="B86" s="301"/>
      <c r="C86" s="38" t="s">
        <v>43</v>
      </c>
      <c r="D86" s="305">
        <f>SUMIF('1) Tableau budgétaire 1'!$K$249:$K$258,LEFT($C86,1),'1) Tableau budgétaire 1'!$D$249:$D$258)</f>
        <v>115000</v>
      </c>
      <c r="E86" s="305">
        <f>SUMIF('1) Tableau budgétaire 1'!$K$249:$K$258,LEFT($C86,1),'1) Tableau budgétaire 1'!$E$249:$E$258)</f>
        <v>0</v>
      </c>
      <c r="F86" s="305">
        <f>SUMIF('1) Tableau budgétaire 1'!$K$249:$K$258,LEFT($C86,1),'1) Tableau budgétaire 1'!$F$249:$F$258)</f>
        <v>0</v>
      </c>
      <c r="G86" s="47">
        <f t="shared" si="6"/>
        <v>115000</v>
      </c>
      <c r="H86" s="301"/>
      <c r="I86" s="301"/>
      <c r="J86" s="301"/>
      <c r="K86" s="301"/>
      <c r="L86" s="301"/>
      <c r="M86" s="301"/>
      <c r="N86" s="301"/>
    </row>
    <row r="87" spans="2:14" s="41" customFormat="1" ht="15.75" customHeight="1" x14ac:dyDescent="0.3">
      <c r="B87" s="301"/>
      <c r="C87" s="38" t="s">
        <v>44</v>
      </c>
      <c r="D87" s="305">
        <f>SUMIF('1) Tableau budgétaire 1'!$K$249:$K$258,LEFT($C87,1),'1) Tableau budgétaire 1'!$D$249:$D$258)</f>
        <v>0</v>
      </c>
      <c r="E87" s="305">
        <f>SUMIF('1) Tableau budgétaire 1'!$K$249:$K$258,LEFT($C87,1),'1) Tableau budgétaire 1'!$E$249:$E$258)</f>
        <v>0</v>
      </c>
      <c r="F87" s="305">
        <f>SUMIF('1) Tableau budgétaire 1'!$K$249:$K$258,LEFT($C87,1),'1) Tableau budgétaire 1'!$F$249:$F$258)</f>
        <v>0</v>
      </c>
      <c r="G87" s="47">
        <f t="shared" si="6"/>
        <v>0</v>
      </c>
      <c r="H87" s="302"/>
      <c r="I87" s="302"/>
      <c r="J87" s="302"/>
      <c r="K87" s="302"/>
      <c r="L87" s="302"/>
      <c r="M87" s="302"/>
      <c r="N87" s="302"/>
    </row>
    <row r="88" spans="2:14" x14ac:dyDescent="0.3">
      <c r="B88" s="302"/>
      <c r="C88" s="39" t="s">
        <v>45</v>
      </c>
      <c r="D88" s="305">
        <f>SUMIF('1) Tableau budgétaire 1'!$K$249:$K$258,LEFT($C88,1),'1) Tableau budgétaire 1'!$D$249:$D$258)</f>
        <v>60000</v>
      </c>
      <c r="E88" s="305">
        <f>SUMIF('1) Tableau budgétaire 1'!$K$249:$K$258,LEFT($C88,1),'1) Tableau budgétaire 1'!$E$249:$E$258)</f>
        <v>0</v>
      </c>
      <c r="F88" s="305">
        <f>SUMIF('1) Tableau budgétaire 1'!$K$249:$K$258,LEFT($C88,1),'1) Tableau budgétaire 1'!$F$249:$F$258)</f>
        <v>0</v>
      </c>
      <c r="G88" s="47">
        <f t="shared" si="6"/>
        <v>60000</v>
      </c>
      <c r="H88" s="301"/>
      <c r="I88" s="301"/>
      <c r="J88" s="301"/>
      <c r="K88" s="301"/>
      <c r="L88" s="301"/>
      <c r="M88" s="301"/>
      <c r="N88" s="301"/>
    </row>
    <row r="89" spans="2:14" x14ac:dyDescent="0.3">
      <c r="B89" s="302"/>
      <c r="C89" s="38" t="s">
        <v>46</v>
      </c>
      <c r="D89" s="305">
        <f>SUMIF('1) Tableau budgétaire 1'!$K$249:$K$258,LEFT($C89,1),'1) Tableau budgétaire 1'!$D$249:$D$258)</f>
        <v>0</v>
      </c>
      <c r="E89" s="305">
        <f>SUMIF('1) Tableau budgétaire 1'!$K$249:$K$258,LEFT($C89,1),'1) Tableau budgétaire 1'!$E$249:$E$258)</f>
        <v>0</v>
      </c>
      <c r="F89" s="305">
        <f>SUMIF('1) Tableau budgétaire 1'!$K$249:$K$258,LEFT($C89,1),'1) Tableau budgétaire 1'!$F$249:$F$258)</f>
        <v>0</v>
      </c>
      <c r="G89" s="47">
        <f t="shared" si="6"/>
        <v>0</v>
      </c>
      <c r="H89" s="301"/>
      <c r="I89" s="301"/>
      <c r="J89" s="301"/>
      <c r="K89" s="301"/>
      <c r="L89" s="301"/>
      <c r="M89" s="301"/>
      <c r="N89" s="301"/>
    </row>
    <row r="90" spans="2:14" x14ac:dyDescent="0.3">
      <c r="B90" s="302"/>
      <c r="C90" s="38" t="s">
        <v>47</v>
      </c>
      <c r="D90" s="305">
        <f>SUMIF('1) Tableau budgétaire 1'!$K$249:$K$258,LEFT($C90,1),'1) Tableau budgétaire 1'!$D$249:$D$258)</f>
        <v>0</v>
      </c>
      <c r="E90" s="305">
        <f>SUMIF('1) Tableau budgétaire 1'!$K$249:$K$258,LEFT($C90,1),'1) Tableau budgétaire 1'!$E$249:$E$258)</f>
        <v>0</v>
      </c>
      <c r="F90" s="305">
        <f>SUMIF('1) Tableau budgétaire 1'!$K$249:$K$258,LEFT($C90,1),'1) Tableau budgétaire 1'!$F$249:$F$258)</f>
        <v>0</v>
      </c>
      <c r="G90" s="47">
        <f t="shared" si="6"/>
        <v>0</v>
      </c>
      <c r="H90" s="301"/>
      <c r="I90" s="301"/>
      <c r="J90" s="301"/>
      <c r="K90" s="301"/>
      <c r="L90" s="301"/>
      <c r="M90" s="301"/>
      <c r="N90" s="301"/>
    </row>
    <row r="91" spans="2:14" ht="31.2" x14ac:dyDescent="0.3">
      <c r="B91" s="301"/>
      <c r="C91" s="38" t="s">
        <v>48</v>
      </c>
      <c r="D91" s="305">
        <f>SUMIF('1) Tableau budgétaire 1'!$K$249:$K$258,LEFT($C91,1),'1) Tableau budgétaire 1'!$D$249:$D$258)</f>
        <v>0</v>
      </c>
      <c r="E91" s="305">
        <f>SUMIF('1) Tableau budgétaire 1'!$K$249:$K$258,LEFT($C91,1),'1) Tableau budgétaire 1'!$E$249:$E$258)</f>
        <v>0</v>
      </c>
      <c r="F91" s="305">
        <f>SUMIF('1) Tableau budgétaire 1'!$K$249:$K$258,LEFT($C91,1),'1) Tableau budgétaire 1'!$F$249:$F$258)</f>
        <v>0</v>
      </c>
      <c r="G91" s="47">
        <f t="shared" si="6"/>
        <v>0</v>
      </c>
      <c r="H91" s="301"/>
      <c r="I91" s="301"/>
      <c r="J91" s="301"/>
      <c r="K91" s="301"/>
      <c r="L91" s="301"/>
      <c r="M91" s="301"/>
      <c r="N91" s="301"/>
    </row>
    <row r="92" spans="2:14" x14ac:dyDescent="0.3">
      <c r="B92" s="301"/>
      <c r="C92" s="42" t="s">
        <v>229</v>
      </c>
      <c r="D92" s="53">
        <f>SUM(D85:D91)</f>
        <v>175000</v>
      </c>
      <c r="E92" s="53">
        <f>SUM(E85:E91)</f>
        <v>0</v>
      </c>
      <c r="F92" s="53">
        <f>SUM(F85:F91)</f>
        <v>0</v>
      </c>
      <c r="G92" s="47">
        <f t="shared" si="6"/>
        <v>175000</v>
      </c>
      <c r="H92" s="301"/>
      <c r="I92" s="301"/>
      <c r="J92" s="301"/>
      <c r="K92" s="301"/>
      <c r="L92" s="301"/>
      <c r="M92" s="301"/>
      <c r="N92" s="301"/>
    </row>
    <row r="93" spans="2:14" s="41" customFormat="1" x14ac:dyDescent="0.3">
      <c r="B93" s="302"/>
      <c r="C93" s="54"/>
      <c r="D93" s="55"/>
      <c r="E93" s="55"/>
      <c r="F93" s="55"/>
      <c r="G93" s="56"/>
      <c r="H93" s="302"/>
      <c r="I93" s="302"/>
      <c r="J93" s="302"/>
      <c r="K93" s="302"/>
      <c r="L93" s="302"/>
      <c r="M93" s="302"/>
      <c r="N93" s="302"/>
    </row>
    <row r="94" spans="2:14" ht="25.5" customHeight="1" x14ac:dyDescent="0.3">
      <c r="B94" s="301"/>
      <c r="C94" s="301"/>
      <c r="D94" s="306"/>
      <c r="E94" s="306"/>
      <c r="F94" s="306"/>
      <c r="G94" s="306"/>
      <c r="H94" s="301"/>
      <c r="I94" s="301"/>
      <c r="J94" s="301"/>
      <c r="K94" s="301"/>
      <c r="L94" s="301"/>
      <c r="M94" s="301"/>
      <c r="N94" s="301"/>
    </row>
    <row r="95" spans="2:14" hidden="1" x14ac:dyDescent="0.3">
      <c r="B95" s="437" t="s">
        <v>242</v>
      </c>
      <c r="C95" s="438"/>
      <c r="D95" s="438"/>
      <c r="E95" s="438"/>
      <c r="F95" s="438"/>
      <c r="G95" s="439"/>
      <c r="H95" s="301"/>
      <c r="I95" s="301"/>
      <c r="J95" s="301"/>
      <c r="K95" s="301"/>
      <c r="L95" s="301"/>
      <c r="M95" s="301"/>
      <c r="N95" s="301"/>
    </row>
    <row r="96" spans="2:14" hidden="1" x14ac:dyDescent="0.3">
      <c r="B96" s="301"/>
      <c r="C96" s="437" t="s">
        <v>159</v>
      </c>
      <c r="D96" s="438"/>
      <c r="E96" s="438"/>
      <c r="F96" s="438"/>
      <c r="G96" s="439"/>
      <c r="H96" s="301"/>
      <c r="I96" s="301"/>
      <c r="J96" s="301"/>
      <c r="K96" s="301"/>
      <c r="L96" s="301"/>
      <c r="M96" s="301"/>
      <c r="N96" s="301"/>
    </row>
    <row r="97" spans="3:14" ht="22.5" hidden="1" customHeight="1" thickBot="1" x14ac:dyDescent="0.35">
      <c r="C97" s="50" t="s">
        <v>243</v>
      </c>
      <c r="D97" s="51">
        <f>'1) Tableau budgétaire 1'!D288</f>
        <v>0</v>
      </c>
      <c r="E97" s="51">
        <f>'1) Tableau budgétaire 1'!E288</f>
        <v>0</v>
      </c>
      <c r="F97" s="51">
        <f>'1) Tableau budgétaire 1'!F288</f>
        <v>0</v>
      </c>
      <c r="G97" s="52">
        <f>SUM(D97:F97)</f>
        <v>0</v>
      </c>
      <c r="H97" s="301"/>
      <c r="I97" s="301"/>
      <c r="J97" s="301"/>
      <c r="K97" s="301"/>
      <c r="L97" s="301"/>
      <c r="M97" s="301"/>
      <c r="N97" s="301"/>
    </row>
    <row r="98" spans="3:14" hidden="1" x14ac:dyDescent="0.3">
      <c r="C98" s="48" t="s">
        <v>42</v>
      </c>
      <c r="D98" s="305">
        <f>SUMIF('1) Tableau budgétaire 1'!$K$263:$K$287,LEFT($C98,1),'1) Tableau budgétaire 1'!$D$263:$D$287)</f>
        <v>0</v>
      </c>
      <c r="E98" s="305">
        <f>SUMIF('1) Tableau budgétaire 1'!$K$263:$K$287,LEFT($C98,1),'1) Tableau budgétaire 1'!$E$263:$E$287)</f>
        <v>0</v>
      </c>
      <c r="F98" s="305">
        <f>SUMIF('1) Tableau budgétaire 1'!$K$263:$K$287,LEFT($C98,1),'1) Tableau budgétaire 1'!$F$263:$F$287)</f>
        <v>0</v>
      </c>
      <c r="G98" s="49">
        <f t="shared" ref="G98:G105" si="7">SUM(D98:F98)</f>
        <v>0</v>
      </c>
      <c r="H98" s="301"/>
      <c r="I98" s="301"/>
      <c r="J98" s="301"/>
      <c r="K98" s="301"/>
      <c r="L98" s="301"/>
      <c r="M98" s="301"/>
      <c r="N98" s="301"/>
    </row>
    <row r="99" spans="3:14" hidden="1" x14ac:dyDescent="0.3">
      <c r="C99" s="38" t="s">
        <v>43</v>
      </c>
      <c r="D99" s="305">
        <f>SUMIF('1) Tableau budgétaire 1'!$K$263:$K$287,LEFT($C99,1),'1) Tableau budgétaire 1'!$D$263:$D$287)</f>
        <v>0</v>
      </c>
      <c r="E99" s="305">
        <f>SUMIF('1) Tableau budgétaire 1'!$K$263:$K$287,LEFT($C99,1),'1) Tableau budgétaire 1'!$E$263:$E$287)</f>
        <v>0</v>
      </c>
      <c r="F99" s="305">
        <f>SUMIF('1) Tableau budgétaire 1'!$K$263:$K$287,LEFT($C99,1),'1) Tableau budgétaire 1'!$F$263:$F$287)</f>
        <v>0</v>
      </c>
      <c r="G99" s="47">
        <f t="shared" si="7"/>
        <v>0</v>
      </c>
      <c r="H99" s="301"/>
      <c r="I99" s="301"/>
      <c r="J99" s="301"/>
      <c r="K99" s="301"/>
      <c r="L99" s="301"/>
      <c r="M99" s="301"/>
      <c r="N99" s="301"/>
    </row>
    <row r="100" spans="3:14" ht="15.75" hidden="1" customHeight="1" x14ac:dyDescent="0.3">
      <c r="C100" s="38" t="s">
        <v>44</v>
      </c>
      <c r="D100" s="305">
        <f>SUMIF('1) Tableau budgétaire 1'!$K$263:$K$287,LEFT($C100,1),'1) Tableau budgétaire 1'!$D$263:$D$287)</f>
        <v>0</v>
      </c>
      <c r="E100" s="305">
        <f>SUMIF('1) Tableau budgétaire 1'!$K$263:$K$287,LEFT($C100,1),'1) Tableau budgétaire 1'!$E$263:$E$287)</f>
        <v>0</v>
      </c>
      <c r="F100" s="305">
        <f>SUMIF('1) Tableau budgétaire 1'!$K$263:$K$287,LEFT($C100,1),'1) Tableau budgétaire 1'!$F$263:$F$287)</f>
        <v>0</v>
      </c>
      <c r="G100" s="47">
        <f t="shared" si="7"/>
        <v>0</v>
      </c>
      <c r="H100" s="301"/>
      <c r="I100" s="301"/>
      <c r="J100" s="301"/>
      <c r="K100" s="301"/>
      <c r="L100" s="301"/>
      <c r="M100" s="301"/>
      <c r="N100" s="301"/>
    </row>
    <row r="101" spans="3:14" hidden="1" x14ac:dyDescent="0.3">
      <c r="C101" s="39" t="s">
        <v>45</v>
      </c>
      <c r="D101" s="305">
        <f>SUMIF('1) Tableau budgétaire 1'!$K$263:$K$287,LEFT($C101,1),'1) Tableau budgétaire 1'!$D$263:$D$287)</f>
        <v>0</v>
      </c>
      <c r="E101" s="305">
        <f>SUMIF('1) Tableau budgétaire 1'!$K$263:$K$287,LEFT($C101,1),'1) Tableau budgétaire 1'!$E$263:$E$287)</f>
        <v>0</v>
      </c>
      <c r="F101" s="305">
        <f>SUMIF('1) Tableau budgétaire 1'!$K$263:$K$287,LEFT($C101,1),'1) Tableau budgétaire 1'!$F$263:$F$287)</f>
        <v>0</v>
      </c>
      <c r="G101" s="47">
        <f t="shared" si="7"/>
        <v>0</v>
      </c>
      <c r="H101" s="301"/>
      <c r="I101" s="301"/>
      <c r="J101" s="301"/>
      <c r="K101" s="301"/>
      <c r="L101" s="301"/>
      <c r="M101" s="301"/>
      <c r="N101" s="301"/>
    </row>
    <row r="102" spans="3:14" hidden="1" x14ac:dyDescent="0.3">
      <c r="C102" s="38" t="s">
        <v>46</v>
      </c>
      <c r="D102" s="305">
        <f>SUMIF('1) Tableau budgétaire 1'!$K$263:$K$287,LEFT($C102,1),'1) Tableau budgétaire 1'!$D$263:$D$287)</f>
        <v>0</v>
      </c>
      <c r="E102" s="305">
        <f>SUMIF('1) Tableau budgétaire 1'!$K$263:$K$287,LEFT($C102,1),'1) Tableau budgétaire 1'!$E$263:$E$287)</f>
        <v>0</v>
      </c>
      <c r="F102" s="305">
        <f>SUMIF('1) Tableau budgétaire 1'!$K$263:$K$287,LEFT($C102,1),'1) Tableau budgétaire 1'!$F$263:$F$287)</f>
        <v>0</v>
      </c>
      <c r="G102" s="47">
        <f t="shared" si="7"/>
        <v>0</v>
      </c>
      <c r="H102" s="301"/>
      <c r="I102" s="301"/>
      <c r="J102" s="301"/>
      <c r="K102" s="301"/>
      <c r="L102" s="301"/>
      <c r="M102" s="301"/>
      <c r="N102" s="301"/>
    </row>
    <row r="103" spans="3:14" hidden="1" x14ac:dyDescent="0.3">
      <c r="C103" s="38" t="s">
        <v>47</v>
      </c>
      <c r="D103" s="305">
        <f>SUMIF('1) Tableau budgétaire 1'!$K$263:$K$287,LEFT($C103,1),'1) Tableau budgétaire 1'!$D$263:$D$287)</f>
        <v>0</v>
      </c>
      <c r="E103" s="305">
        <f>SUMIF('1) Tableau budgétaire 1'!$K$263:$K$287,LEFT($C103,1),'1) Tableau budgétaire 1'!$E$263:$E$287)</f>
        <v>0</v>
      </c>
      <c r="F103" s="305">
        <f>SUMIF('1) Tableau budgétaire 1'!$K$263:$K$287,LEFT($C103,1),'1) Tableau budgétaire 1'!$F$263:$F$287)</f>
        <v>0</v>
      </c>
      <c r="G103" s="47">
        <f t="shared" si="7"/>
        <v>0</v>
      </c>
      <c r="H103" s="301"/>
      <c r="I103" s="301"/>
      <c r="J103" s="301"/>
      <c r="K103" s="301"/>
      <c r="L103" s="301"/>
      <c r="M103" s="301"/>
      <c r="N103" s="301"/>
    </row>
    <row r="104" spans="3:14" ht="31.2" hidden="1" x14ac:dyDescent="0.3">
      <c r="C104" s="38" t="s">
        <v>48</v>
      </c>
      <c r="D104" s="305">
        <f>SUMIF('1) Tableau budgétaire 1'!$K$263:$K$287,LEFT($C104,1),'1) Tableau budgétaire 1'!$D$263:$D$287)</f>
        <v>0</v>
      </c>
      <c r="E104" s="305">
        <f>SUMIF('1) Tableau budgétaire 1'!$K$263:$K$287,LEFT($C104,1),'1) Tableau budgétaire 1'!$E$263:$E$287)</f>
        <v>0</v>
      </c>
      <c r="F104" s="305">
        <f>SUMIF('1) Tableau budgétaire 1'!$K$263:$K$287,LEFT($C104,1),'1) Tableau budgétaire 1'!$F$263:$F$287)</f>
        <v>0</v>
      </c>
      <c r="G104" s="47">
        <f t="shared" si="7"/>
        <v>0</v>
      </c>
      <c r="H104" s="301"/>
      <c r="I104" s="301"/>
      <c r="J104" s="301"/>
      <c r="K104" s="301"/>
      <c r="L104" s="301"/>
      <c r="M104" s="301"/>
      <c r="N104" s="301"/>
    </row>
    <row r="105" spans="3:14" hidden="1" x14ac:dyDescent="0.3">
      <c r="C105" s="42" t="s">
        <v>229</v>
      </c>
      <c r="D105" s="53">
        <f>SUM(D98:D104)</f>
        <v>0</v>
      </c>
      <c r="E105" s="53">
        <f>SUM(E98:E104)</f>
        <v>0</v>
      </c>
      <c r="F105" s="53">
        <f>SUM(F98:F104)</f>
        <v>0</v>
      </c>
      <c r="G105" s="47">
        <f t="shared" si="7"/>
        <v>0</v>
      </c>
      <c r="H105" s="301"/>
      <c r="I105" s="301"/>
      <c r="J105" s="301"/>
      <c r="K105" s="301"/>
      <c r="L105" s="301"/>
      <c r="M105" s="301"/>
      <c r="N105" s="301"/>
    </row>
    <row r="106" spans="3:14" s="41" customFormat="1" hidden="1" x14ac:dyDescent="0.3">
      <c r="C106" s="54"/>
      <c r="D106" s="55"/>
      <c r="E106" s="55"/>
      <c r="F106" s="55"/>
      <c r="G106" s="56"/>
      <c r="H106" s="302"/>
      <c r="I106" s="302"/>
      <c r="J106" s="302"/>
      <c r="K106" s="302"/>
      <c r="L106" s="302"/>
      <c r="M106" s="302"/>
      <c r="N106" s="302"/>
    </row>
    <row r="107" spans="3:14" ht="15.75" hidden="1" customHeight="1" x14ac:dyDescent="0.3">
      <c r="C107" s="437" t="s">
        <v>17</v>
      </c>
      <c r="D107" s="438"/>
      <c r="E107" s="438"/>
      <c r="F107" s="438"/>
      <c r="G107" s="439"/>
      <c r="H107" s="301"/>
      <c r="I107" s="301"/>
      <c r="J107" s="301"/>
      <c r="K107" s="301"/>
      <c r="L107" s="301"/>
      <c r="M107" s="301"/>
      <c r="N107" s="301"/>
    </row>
    <row r="108" spans="3:14" ht="21.75" hidden="1" customHeight="1" thickBot="1" x14ac:dyDescent="0.35">
      <c r="C108" s="50" t="s">
        <v>244</v>
      </c>
      <c r="D108" s="51">
        <f>'1) Tableau budgétaire 1'!D315</f>
        <v>0</v>
      </c>
      <c r="E108" s="51">
        <f>'1) Tableau budgétaire 1'!E315</f>
        <v>0</v>
      </c>
      <c r="F108" s="51">
        <f>'1) Tableau budgétaire 1'!F315</f>
        <v>0</v>
      </c>
      <c r="G108" s="52">
        <f t="shared" ref="G108:G116" si="8">SUM(D108:F108)</f>
        <v>0</v>
      </c>
      <c r="H108" s="301"/>
      <c r="I108" s="301"/>
      <c r="J108" s="301"/>
      <c r="K108" s="301"/>
      <c r="L108" s="301"/>
      <c r="M108" s="301"/>
      <c r="N108" s="301"/>
    </row>
    <row r="109" spans="3:14" hidden="1" x14ac:dyDescent="0.3">
      <c r="C109" s="48" t="s">
        <v>42</v>
      </c>
      <c r="D109" s="305">
        <f>SUMIF('1) Tableau budgétaire 1'!$K$290:$K$314,LEFT($C109,1),'1) Tableau budgétaire 1'!$D$290:$D$314)</f>
        <v>0</v>
      </c>
      <c r="E109" s="305">
        <f>SUMIF('1) Tableau budgétaire 1'!$K$290:$K$314,LEFT($C109,1),'1) Tableau budgétaire 1'!$E$290:$E$314)</f>
        <v>0</v>
      </c>
      <c r="F109" s="305">
        <f>SUMIF('1) Tableau budgétaire 1'!$K$290:$K$314,LEFT($C109,1),'1) Tableau budgétaire 1'!$F$290:$F$314)</f>
        <v>0</v>
      </c>
      <c r="G109" s="49">
        <f t="shared" si="8"/>
        <v>0</v>
      </c>
      <c r="H109" s="301"/>
      <c r="I109" s="301"/>
      <c r="J109" s="301"/>
      <c r="K109" s="301"/>
      <c r="L109" s="301"/>
      <c r="M109" s="301"/>
      <c r="N109" s="301"/>
    </row>
    <row r="110" spans="3:14" hidden="1" x14ac:dyDescent="0.3">
      <c r="C110" s="38" t="s">
        <v>43</v>
      </c>
      <c r="D110" s="305">
        <f>SUMIF('1) Tableau budgétaire 1'!$K$290:$K$314,LEFT($C110,1),'1) Tableau budgétaire 1'!$D$290:$D$314)</f>
        <v>0</v>
      </c>
      <c r="E110" s="305">
        <f>SUMIF('1) Tableau budgétaire 1'!$K$290:$K$314,LEFT($C110,1),'1) Tableau budgétaire 1'!$E$290:$E$314)</f>
        <v>0</v>
      </c>
      <c r="F110" s="305">
        <f>SUMIF('1) Tableau budgétaire 1'!$K$290:$K$314,LEFT($C110,1),'1) Tableau budgétaire 1'!$F$290:$F$314)</f>
        <v>0</v>
      </c>
      <c r="G110" s="47">
        <f t="shared" si="8"/>
        <v>0</v>
      </c>
      <c r="H110" s="301"/>
      <c r="I110" s="301"/>
      <c r="J110" s="301"/>
      <c r="K110" s="301"/>
      <c r="L110" s="301"/>
      <c r="M110" s="301"/>
      <c r="N110" s="301"/>
    </row>
    <row r="111" spans="3:14" ht="31.2" hidden="1" x14ac:dyDescent="0.3">
      <c r="C111" s="38" t="s">
        <v>44</v>
      </c>
      <c r="D111" s="305">
        <f>SUMIF('1) Tableau budgétaire 1'!$K$290:$K$314,LEFT($C111,1),'1) Tableau budgétaire 1'!$D$290:$D$314)</f>
        <v>0</v>
      </c>
      <c r="E111" s="305">
        <f>SUMIF('1) Tableau budgétaire 1'!$K$290:$K$314,LEFT($C111,1),'1) Tableau budgétaire 1'!$E$290:$E$314)</f>
        <v>0</v>
      </c>
      <c r="F111" s="305">
        <f>SUMIF('1) Tableau budgétaire 1'!$K$290:$K$314,LEFT($C111,1),'1) Tableau budgétaire 1'!$F$290:$F$314)</f>
        <v>0</v>
      </c>
      <c r="G111" s="47">
        <f t="shared" si="8"/>
        <v>0</v>
      </c>
      <c r="H111" s="301"/>
      <c r="I111" s="301"/>
      <c r="J111" s="301"/>
      <c r="K111" s="301"/>
      <c r="L111" s="301"/>
      <c r="M111" s="301"/>
      <c r="N111" s="301"/>
    </row>
    <row r="112" spans="3:14" hidden="1" x14ac:dyDescent="0.3">
      <c r="C112" s="39" t="s">
        <v>45</v>
      </c>
      <c r="D112" s="305">
        <f>SUMIF('1) Tableau budgétaire 1'!$K$290:$K$314,LEFT($C112,1),'1) Tableau budgétaire 1'!$D$290:$D$314)</f>
        <v>0</v>
      </c>
      <c r="E112" s="305">
        <f>SUMIF('1) Tableau budgétaire 1'!$K$290:$K$314,LEFT($C112,1),'1) Tableau budgétaire 1'!$E$290:$E$314)</f>
        <v>0</v>
      </c>
      <c r="F112" s="305">
        <f>SUMIF('1) Tableau budgétaire 1'!$K$290:$K$314,LEFT($C112,1),'1) Tableau budgétaire 1'!$F$290:$F$314)</f>
        <v>0</v>
      </c>
      <c r="G112" s="47">
        <f t="shared" si="8"/>
        <v>0</v>
      </c>
      <c r="H112" s="301"/>
      <c r="I112" s="301"/>
      <c r="J112" s="301"/>
      <c r="K112" s="301"/>
      <c r="L112" s="301"/>
      <c r="M112" s="301"/>
      <c r="N112" s="301"/>
    </row>
    <row r="113" spans="3:14" hidden="1" x14ac:dyDescent="0.3">
      <c r="C113" s="38" t="s">
        <v>46</v>
      </c>
      <c r="D113" s="305">
        <f>SUMIF('1) Tableau budgétaire 1'!$K$290:$K$314,LEFT($C113,1),'1) Tableau budgétaire 1'!$D$290:$D$314)</f>
        <v>0</v>
      </c>
      <c r="E113" s="305">
        <f>SUMIF('1) Tableau budgétaire 1'!$K$290:$K$314,LEFT($C113,1),'1) Tableau budgétaire 1'!$E$290:$E$314)</f>
        <v>0</v>
      </c>
      <c r="F113" s="305">
        <f>SUMIF('1) Tableau budgétaire 1'!$K$290:$K$314,LEFT($C113,1),'1) Tableau budgétaire 1'!$F$290:$F$314)</f>
        <v>0</v>
      </c>
      <c r="G113" s="47">
        <f t="shared" si="8"/>
        <v>0</v>
      </c>
      <c r="H113" s="301"/>
      <c r="I113" s="301"/>
      <c r="J113" s="301"/>
      <c r="K113" s="301"/>
      <c r="L113" s="301"/>
      <c r="M113" s="301"/>
      <c r="N113" s="301"/>
    </row>
    <row r="114" spans="3:14" hidden="1" x14ac:dyDescent="0.3">
      <c r="C114" s="38" t="s">
        <v>47</v>
      </c>
      <c r="D114" s="305">
        <f>SUMIF('1) Tableau budgétaire 1'!$K$290:$K$314,LEFT($C114,1),'1) Tableau budgétaire 1'!$D$290:$D$314)</f>
        <v>0</v>
      </c>
      <c r="E114" s="305">
        <f>SUMIF('1) Tableau budgétaire 1'!$K$290:$K$314,LEFT($C114,1),'1) Tableau budgétaire 1'!$E$290:$E$314)</f>
        <v>0</v>
      </c>
      <c r="F114" s="305">
        <f>SUMIF('1) Tableau budgétaire 1'!$K$290:$K$314,LEFT($C114,1),'1) Tableau budgétaire 1'!$F$290:$F$314)</f>
        <v>0</v>
      </c>
      <c r="G114" s="47">
        <f t="shared" si="8"/>
        <v>0</v>
      </c>
      <c r="H114" s="301"/>
      <c r="I114" s="301"/>
      <c r="J114" s="301"/>
      <c r="K114" s="301"/>
      <c r="L114" s="301"/>
      <c r="M114" s="301"/>
      <c r="N114" s="301"/>
    </row>
    <row r="115" spans="3:14" ht="31.2" hidden="1" x14ac:dyDescent="0.3">
      <c r="C115" s="38" t="s">
        <v>48</v>
      </c>
      <c r="D115" s="305">
        <f>SUMIF('1) Tableau budgétaire 1'!$K$290:$K$314,LEFT($C115,1),'1) Tableau budgétaire 1'!$D$290:$D$314)</f>
        <v>0</v>
      </c>
      <c r="E115" s="305">
        <f>SUMIF('1) Tableau budgétaire 1'!$K$290:$K$314,LEFT($C115,1),'1) Tableau budgétaire 1'!$E$290:$E$314)</f>
        <v>0</v>
      </c>
      <c r="F115" s="305">
        <f>SUMIF('1) Tableau budgétaire 1'!$K$290:$K$314,LEFT($C115,1),'1) Tableau budgétaire 1'!$F$290:$F$314)</f>
        <v>0</v>
      </c>
      <c r="G115" s="47">
        <f t="shared" si="8"/>
        <v>0</v>
      </c>
      <c r="H115" s="301"/>
      <c r="I115" s="301"/>
      <c r="J115" s="301"/>
      <c r="K115" s="301"/>
      <c r="L115" s="301"/>
      <c r="M115" s="301"/>
      <c r="N115" s="301"/>
    </row>
    <row r="116" spans="3:14" hidden="1" x14ac:dyDescent="0.3">
      <c r="C116" s="42" t="s">
        <v>229</v>
      </c>
      <c r="D116" s="53">
        <f>SUM(D109:D115)</f>
        <v>0</v>
      </c>
      <c r="E116" s="53">
        <f>SUM(E109:E115)</f>
        <v>0</v>
      </c>
      <c r="F116" s="53">
        <f>SUM(F109:F115)</f>
        <v>0</v>
      </c>
      <c r="G116" s="47">
        <f t="shared" si="8"/>
        <v>0</v>
      </c>
      <c r="H116" s="301"/>
      <c r="I116" s="301"/>
      <c r="J116" s="301"/>
      <c r="K116" s="301"/>
      <c r="L116" s="301"/>
      <c r="M116" s="301"/>
      <c r="N116" s="301"/>
    </row>
    <row r="117" spans="3:14" s="41" customFormat="1" hidden="1" x14ac:dyDescent="0.3">
      <c r="C117" s="54"/>
      <c r="D117" s="55"/>
      <c r="E117" s="55"/>
      <c r="F117" s="55"/>
      <c r="G117" s="56"/>
      <c r="H117" s="302"/>
      <c r="I117" s="302"/>
      <c r="J117" s="302"/>
      <c r="K117" s="302"/>
      <c r="L117" s="302"/>
      <c r="M117" s="302"/>
      <c r="N117" s="302"/>
    </row>
    <row r="118" spans="3:14" hidden="1" x14ac:dyDescent="0.3">
      <c r="C118" s="437" t="s">
        <v>18</v>
      </c>
      <c r="D118" s="438"/>
      <c r="E118" s="438"/>
      <c r="F118" s="438"/>
      <c r="G118" s="439"/>
      <c r="H118" s="301"/>
      <c r="I118" s="301"/>
      <c r="J118" s="301"/>
      <c r="K118" s="301"/>
      <c r="L118" s="301"/>
      <c r="M118" s="301"/>
      <c r="N118" s="301"/>
    </row>
    <row r="119" spans="3:14" ht="21" hidden="1" customHeight="1" thickBot="1" x14ac:dyDescent="0.35">
      <c r="C119" s="50" t="s">
        <v>245</v>
      </c>
      <c r="D119" s="51">
        <f>'1) Tableau budgétaire 1'!D327</f>
        <v>0</v>
      </c>
      <c r="E119" s="51">
        <f>'1) Tableau budgétaire 1'!E327</f>
        <v>0</v>
      </c>
      <c r="F119" s="51">
        <f>'1) Tableau budgétaire 1'!F327</f>
        <v>0</v>
      </c>
      <c r="G119" s="52">
        <f t="shared" ref="G119:G127" si="9">SUM(D119:F119)</f>
        <v>0</v>
      </c>
      <c r="H119" s="301"/>
      <c r="I119" s="301"/>
      <c r="J119" s="301"/>
      <c r="K119" s="301"/>
      <c r="L119" s="301"/>
      <c r="M119" s="301"/>
      <c r="N119" s="301"/>
    </row>
    <row r="120" spans="3:14" hidden="1" x14ac:dyDescent="0.3">
      <c r="C120" s="48" t="s">
        <v>42</v>
      </c>
      <c r="D120" s="305">
        <f>SUMIF('1) Tableau budgétaire 1'!$K$317:$K$326,LEFT($C120,1),'1) Tableau budgétaire 1'!$D$317:$D$326)</f>
        <v>0</v>
      </c>
      <c r="E120" s="305">
        <f>SUMIF('1) Tableau budgétaire 1'!$K$317:$K$326,LEFT($C120,1),'1) Tableau budgétaire 1'!$E$317:$E$326)</f>
        <v>0</v>
      </c>
      <c r="F120" s="305">
        <f>SUMIF('1) Tableau budgétaire 1'!$K$317:$K$326,LEFT($C120,1),'1) Tableau budgétaire 1'!$F$317:$F$326)</f>
        <v>0</v>
      </c>
      <c r="G120" s="49">
        <f t="shared" si="9"/>
        <v>0</v>
      </c>
      <c r="H120" s="301"/>
      <c r="I120" s="301"/>
      <c r="J120" s="301"/>
      <c r="K120" s="301"/>
      <c r="L120" s="301"/>
      <c r="M120" s="301"/>
      <c r="N120" s="301"/>
    </row>
    <row r="121" spans="3:14" hidden="1" x14ac:dyDescent="0.3">
      <c r="C121" s="38" t="s">
        <v>43</v>
      </c>
      <c r="D121" s="305">
        <f>SUMIF('1) Tableau budgétaire 1'!$K$317:$K$326,LEFT($C121,1),'1) Tableau budgétaire 1'!$D$317:$D$326)</f>
        <v>0</v>
      </c>
      <c r="E121" s="305">
        <f>SUMIF('1) Tableau budgétaire 1'!$K$317:$K$326,LEFT($C121,1),'1) Tableau budgétaire 1'!$E$317:$E$326)</f>
        <v>0</v>
      </c>
      <c r="F121" s="305">
        <f>SUMIF('1) Tableau budgétaire 1'!$K$317:$K$326,LEFT($C121,1),'1) Tableau budgétaire 1'!$F$317:$F$326)</f>
        <v>0</v>
      </c>
      <c r="G121" s="47">
        <f t="shared" si="9"/>
        <v>0</v>
      </c>
      <c r="H121" s="301"/>
      <c r="I121" s="301"/>
      <c r="J121" s="301"/>
      <c r="K121" s="301"/>
      <c r="L121" s="301"/>
      <c r="M121" s="301"/>
      <c r="N121" s="301"/>
    </row>
    <row r="122" spans="3:14" ht="31.2" hidden="1" x14ac:dyDescent="0.3">
      <c r="C122" s="38" t="s">
        <v>44</v>
      </c>
      <c r="D122" s="305">
        <f>SUMIF('1) Tableau budgétaire 1'!$K$317:$K$326,LEFT($C122,1),'1) Tableau budgétaire 1'!$D$317:$D$326)</f>
        <v>0</v>
      </c>
      <c r="E122" s="305">
        <f>SUMIF('1) Tableau budgétaire 1'!$K$317:$K$326,LEFT($C122,1),'1) Tableau budgétaire 1'!$E$317:$E$326)</f>
        <v>0</v>
      </c>
      <c r="F122" s="305">
        <f>SUMIF('1) Tableau budgétaire 1'!$K$317:$K$326,LEFT($C122,1),'1) Tableau budgétaire 1'!$F$317:$F$326)</f>
        <v>0</v>
      </c>
      <c r="G122" s="47">
        <f t="shared" si="9"/>
        <v>0</v>
      </c>
      <c r="H122" s="301"/>
      <c r="I122" s="301"/>
      <c r="J122" s="301"/>
      <c r="K122" s="301"/>
      <c r="L122" s="301"/>
      <c r="M122" s="301"/>
      <c r="N122" s="301"/>
    </row>
    <row r="123" spans="3:14" hidden="1" x14ac:dyDescent="0.3">
      <c r="C123" s="39" t="s">
        <v>45</v>
      </c>
      <c r="D123" s="305">
        <f>SUMIF('1) Tableau budgétaire 1'!$K$317:$K$326,LEFT($C123,1),'1) Tableau budgétaire 1'!$D$317:$D$326)</f>
        <v>0</v>
      </c>
      <c r="E123" s="305">
        <f>SUMIF('1) Tableau budgétaire 1'!$K$317:$K$326,LEFT($C123,1),'1) Tableau budgétaire 1'!$E$317:$E$326)</f>
        <v>0</v>
      </c>
      <c r="F123" s="305">
        <f>SUMIF('1) Tableau budgétaire 1'!$K$317:$K$326,LEFT($C123,1),'1) Tableau budgétaire 1'!$F$317:$F$326)</f>
        <v>0</v>
      </c>
      <c r="G123" s="47">
        <f t="shared" si="9"/>
        <v>0</v>
      </c>
      <c r="H123" s="301"/>
      <c r="I123" s="301"/>
      <c r="J123" s="301"/>
      <c r="K123" s="301"/>
      <c r="L123" s="301"/>
      <c r="M123" s="301"/>
      <c r="N123" s="301"/>
    </row>
    <row r="124" spans="3:14" hidden="1" x14ac:dyDescent="0.3">
      <c r="C124" s="38" t="s">
        <v>46</v>
      </c>
      <c r="D124" s="305">
        <f>SUMIF('1) Tableau budgétaire 1'!$K$317:$K$326,LEFT($C124,1),'1) Tableau budgétaire 1'!$D$317:$D$326)</f>
        <v>0</v>
      </c>
      <c r="E124" s="305">
        <f>SUMIF('1) Tableau budgétaire 1'!$K$317:$K$326,LEFT($C124,1),'1) Tableau budgétaire 1'!$E$317:$E$326)</f>
        <v>0</v>
      </c>
      <c r="F124" s="305">
        <f>SUMIF('1) Tableau budgétaire 1'!$K$317:$K$326,LEFT($C124,1),'1) Tableau budgétaire 1'!$F$317:$F$326)</f>
        <v>0</v>
      </c>
      <c r="G124" s="47">
        <f t="shared" si="9"/>
        <v>0</v>
      </c>
      <c r="H124" s="301"/>
      <c r="I124" s="301"/>
      <c r="J124" s="301"/>
      <c r="K124" s="301"/>
      <c r="L124" s="301"/>
      <c r="M124" s="301"/>
      <c r="N124" s="301"/>
    </row>
    <row r="125" spans="3:14" hidden="1" x14ac:dyDescent="0.3">
      <c r="C125" s="38" t="s">
        <v>47</v>
      </c>
      <c r="D125" s="305">
        <f>SUMIF('1) Tableau budgétaire 1'!$K$317:$K$326,LEFT($C125,1),'1) Tableau budgétaire 1'!$D$317:$D$326)</f>
        <v>0</v>
      </c>
      <c r="E125" s="305">
        <f>SUMIF('1) Tableau budgétaire 1'!$K$317:$K$326,LEFT($C125,1),'1) Tableau budgétaire 1'!$E$317:$E$326)</f>
        <v>0</v>
      </c>
      <c r="F125" s="305">
        <f>SUMIF('1) Tableau budgétaire 1'!$K$317:$K$326,LEFT($C125,1),'1) Tableau budgétaire 1'!$F$317:$F$326)</f>
        <v>0</v>
      </c>
      <c r="G125" s="47">
        <f t="shared" si="9"/>
        <v>0</v>
      </c>
      <c r="H125" s="301"/>
      <c r="I125" s="301"/>
      <c r="J125" s="301"/>
      <c r="K125" s="301"/>
      <c r="L125" s="301"/>
      <c r="M125" s="301"/>
      <c r="N125" s="301"/>
    </row>
    <row r="126" spans="3:14" ht="31.2" hidden="1" x14ac:dyDescent="0.3">
      <c r="C126" s="38" t="s">
        <v>48</v>
      </c>
      <c r="D126" s="305">
        <f>SUMIF('1) Tableau budgétaire 1'!$K$317:$K$326,LEFT($C126,1),'1) Tableau budgétaire 1'!$D$317:$D$326)</f>
        <v>0</v>
      </c>
      <c r="E126" s="305">
        <f>SUMIF('1) Tableau budgétaire 1'!$K$317:$K$326,LEFT($C126,1),'1) Tableau budgétaire 1'!$E$317:$E$326)</f>
        <v>0</v>
      </c>
      <c r="F126" s="305">
        <f>SUMIF('1) Tableau budgétaire 1'!$K$317:$K$326,LEFT($C126,1),'1) Tableau budgétaire 1'!$F$317:$F$326)</f>
        <v>0</v>
      </c>
      <c r="G126" s="47">
        <f t="shared" si="9"/>
        <v>0</v>
      </c>
      <c r="H126" s="301"/>
      <c r="I126" s="301"/>
      <c r="J126" s="301"/>
      <c r="K126" s="301"/>
      <c r="L126" s="301"/>
      <c r="M126" s="301"/>
      <c r="N126" s="301"/>
    </row>
    <row r="127" spans="3:14" hidden="1" x14ac:dyDescent="0.3">
      <c r="C127" s="42" t="s">
        <v>229</v>
      </c>
      <c r="D127" s="53">
        <f>SUM(D120:D126)</f>
        <v>0</v>
      </c>
      <c r="E127" s="53">
        <f>SUM(E120:E126)</f>
        <v>0</v>
      </c>
      <c r="F127" s="53">
        <f>SUM(F120:F126)</f>
        <v>0</v>
      </c>
      <c r="G127" s="47">
        <f t="shared" si="9"/>
        <v>0</v>
      </c>
      <c r="H127" s="301"/>
      <c r="I127" s="301"/>
      <c r="J127" s="301"/>
      <c r="K127" s="301"/>
      <c r="L127" s="301"/>
      <c r="M127" s="301"/>
      <c r="N127" s="301"/>
    </row>
    <row r="128" spans="3:14" s="41" customFormat="1" hidden="1" x14ac:dyDescent="0.3">
      <c r="C128" s="54"/>
      <c r="D128" s="55"/>
      <c r="E128" s="55"/>
      <c r="F128" s="55"/>
      <c r="G128" s="56"/>
      <c r="H128" s="302"/>
      <c r="I128" s="302"/>
      <c r="J128" s="302"/>
      <c r="K128" s="302"/>
      <c r="L128" s="302"/>
      <c r="M128" s="302"/>
      <c r="N128" s="302"/>
    </row>
    <row r="129" spans="2:7" s="43" customFormat="1" hidden="1" x14ac:dyDescent="0.3">
      <c r="B129" s="306"/>
      <c r="C129" s="301"/>
      <c r="D129" s="302"/>
      <c r="E129" s="302"/>
      <c r="F129" s="302"/>
      <c r="G129" s="301"/>
    </row>
    <row r="130" spans="2:7" s="43" customFormat="1" hidden="1" x14ac:dyDescent="0.3">
      <c r="B130" s="437" t="s">
        <v>246</v>
      </c>
      <c r="C130" s="438"/>
      <c r="D130" s="438"/>
      <c r="E130" s="438"/>
      <c r="F130" s="438"/>
      <c r="G130" s="439"/>
    </row>
    <row r="131" spans="2:7" s="43" customFormat="1" hidden="1" x14ac:dyDescent="0.3">
      <c r="B131" s="301"/>
      <c r="C131" s="437" t="s">
        <v>20</v>
      </c>
      <c r="D131" s="438"/>
      <c r="E131" s="438"/>
      <c r="F131" s="438"/>
      <c r="G131" s="439"/>
    </row>
    <row r="132" spans="2:7" s="43" customFormat="1" ht="24" hidden="1" customHeight="1" thickBot="1" x14ac:dyDescent="0.35">
      <c r="B132" s="301"/>
      <c r="C132" s="50" t="s">
        <v>247</v>
      </c>
      <c r="D132" s="51">
        <f>'1) Tableau budgétaire 1'!D356</f>
        <v>0</v>
      </c>
      <c r="E132" s="51">
        <f>'1) Tableau budgétaire 1'!E356</f>
        <v>0</v>
      </c>
      <c r="F132" s="51">
        <f>'1) Tableau budgétaire 1'!F356</f>
        <v>0</v>
      </c>
      <c r="G132" s="52">
        <f>SUM(D132:F132)</f>
        <v>0</v>
      </c>
    </row>
    <row r="133" spans="2:7" s="43" customFormat="1" ht="24.75" hidden="1" customHeight="1" x14ac:dyDescent="0.3">
      <c r="B133" s="301"/>
      <c r="C133" s="48" t="s">
        <v>42</v>
      </c>
      <c r="D133" s="305">
        <f>SUMIF('1) Tableau budgétaire 1'!$K$331:$K$355,LEFT($C133,1),'1) Tableau budgétaire 1'!$D$331:$D$355)</f>
        <v>0</v>
      </c>
      <c r="E133" s="305">
        <f>SUMIF('1) Tableau budgétaire 1'!$K$331:$K$355,LEFT($C133,1),'1) Tableau budgétaire 1'!$E$331:$E$355)</f>
        <v>0</v>
      </c>
      <c r="F133" s="305">
        <f>SUMIF('1) Tableau budgétaire 1'!$K$331:$K$355,LEFT($C133,1),'1) Tableau budgétaire 1'!$F$331:$F$355)</f>
        <v>0</v>
      </c>
      <c r="G133" s="49">
        <f t="shared" ref="G133:G140" si="10">SUM(D133:F133)</f>
        <v>0</v>
      </c>
    </row>
    <row r="134" spans="2:7" s="43" customFormat="1" ht="15.75" hidden="1" customHeight="1" x14ac:dyDescent="0.3">
      <c r="B134" s="301"/>
      <c r="C134" s="38" t="s">
        <v>43</v>
      </c>
      <c r="D134" s="305">
        <f>SUMIF('1) Tableau budgétaire 1'!$K$331:$K$355,LEFT($C134,1),'1) Tableau budgétaire 1'!$D$331:$D$355)</f>
        <v>0</v>
      </c>
      <c r="E134" s="305">
        <f>SUMIF('1) Tableau budgétaire 1'!$K$331:$K$355,LEFT($C134,1),'1) Tableau budgétaire 1'!$E$331:$E$355)</f>
        <v>0</v>
      </c>
      <c r="F134" s="305">
        <f>SUMIF('1) Tableau budgétaire 1'!$K$331:$K$355,LEFT($C134,1),'1) Tableau budgétaire 1'!$F$331:$F$355)</f>
        <v>0</v>
      </c>
      <c r="G134" s="47">
        <f t="shared" si="10"/>
        <v>0</v>
      </c>
    </row>
    <row r="135" spans="2:7" s="43" customFormat="1" ht="15.75" hidden="1" customHeight="1" x14ac:dyDescent="0.3">
      <c r="B135" s="301"/>
      <c r="C135" s="38" t="s">
        <v>44</v>
      </c>
      <c r="D135" s="305">
        <f>SUMIF('1) Tableau budgétaire 1'!$K$331:$K$355,LEFT($C135,1),'1) Tableau budgétaire 1'!$D$331:$D$355)</f>
        <v>0</v>
      </c>
      <c r="E135" s="305">
        <f>SUMIF('1) Tableau budgétaire 1'!$K$331:$K$355,LEFT($C135,1),'1) Tableau budgétaire 1'!$E$331:$E$355)</f>
        <v>0</v>
      </c>
      <c r="F135" s="305">
        <f>SUMIF('1) Tableau budgétaire 1'!$K$331:$K$355,LEFT($C135,1),'1) Tableau budgétaire 1'!$F$331:$F$355)</f>
        <v>0</v>
      </c>
      <c r="G135" s="47">
        <f t="shared" si="10"/>
        <v>0</v>
      </c>
    </row>
    <row r="136" spans="2:7" s="43" customFormat="1" ht="15.75" hidden="1" customHeight="1" x14ac:dyDescent="0.3">
      <c r="B136" s="301"/>
      <c r="C136" s="39" t="s">
        <v>45</v>
      </c>
      <c r="D136" s="305">
        <f>SUMIF('1) Tableau budgétaire 1'!$K$331:$K$355,LEFT($C136,1),'1) Tableau budgétaire 1'!$D$331:$D$355)</f>
        <v>0</v>
      </c>
      <c r="E136" s="305">
        <f>SUMIF('1) Tableau budgétaire 1'!$K$331:$K$355,LEFT($C136,1),'1) Tableau budgétaire 1'!$E$331:$E$355)</f>
        <v>0</v>
      </c>
      <c r="F136" s="305">
        <f>SUMIF('1) Tableau budgétaire 1'!$K$331:$K$355,LEFT($C136,1),'1) Tableau budgétaire 1'!$F$331:$F$355)</f>
        <v>0</v>
      </c>
      <c r="G136" s="47">
        <f t="shared" si="10"/>
        <v>0</v>
      </c>
    </row>
    <row r="137" spans="2:7" s="43" customFormat="1" ht="15.75" hidden="1" customHeight="1" x14ac:dyDescent="0.3">
      <c r="B137" s="301"/>
      <c r="C137" s="38" t="s">
        <v>46</v>
      </c>
      <c r="D137" s="305">
        <f>SUMIF('1) Tableau budgétaire 1'!$K$331:$K$355,LEFT($C137,1),'1) Tableau budgétaire 1'!$D$331:$D$355)</f>
        <v>0</v>
      </c>
      <c r="E137" s="305">
        <f>SUMIF('1) Tableau budgétaire 1'!$K$331:$K$355,LEFT($C137,1),'1) Tableau budgétaire 1'!$E$331:$E$355)</f>
        <v>0</v>
      </c>
      <c r="F137" s="305">
        <f>SUMIF('1) Tableau budgétaire 1'!$K$331:$K$355,LEFT($C137,1),'1) Tableau budgétaire 1'!$F$331:$F$355)</f>
        <v>0</v>
      </c>
      <c r="G137" s="47">
        <f t="shared" si="10"/>
        <v>0</v>
      </c>
    </row>
    <row r="138" spans="2:7" s="43" customFormat="1" ht="15.75" hidden="1" customHeight="1" x14ac:dyDescent="0.3">
      <c r="B138" s="301"/>
      <c r="C138" s="38" t="s">
        <v>47</v>
      </c>
      <c r="D138" s="305">
        <f>SUMIF('1) Tableau budgétaire 1'!$K$331:$K$355,LEFT($C138,1),'1) Tableau budgétaire 1'!$D$331:$D$355)</f>
        <v>0</v>
      </c>
      <c r="E138" s="305">
        <f>SUMIF('1) Tableau budgétaire 1'!$K$331:$K$355,LEFT($C138,1),'1) Tableau budgétaire 1'!$E$331:$E$355)</f>
        <v>0</v>
      </c>
      <c r="F138" s="305">
        <f>SUMIF('1) Tableau budgétaire 1'!$K$331:$K$355,LEFT($C138,1),'1) Tableau budgétaire 1'!$F$331:$F$355)</f>
        <v>0</v>
      </c>
      <c r="G138" s="47">
        <f t="shared" si="10"/>
        <v>0</v>
      </c>
    </row>
    <row r="139" spans="2:7" s="43" customFormat="1" ht="15.75" hidden="1" customHeight="1" x14ac:dyDescent="0.3">
      <c r="B139" s="301"/>
      <c r="C139" s="38" t="s">
        <v>48</v>
      </c>
      <c r="D139" s="305">
        <f>SUMIF('1) Tableau budgétaire 1'!$K$331:$K$355,LEFT($C139,1),'1) Tableau budgétaire 1'!$D$331:$D$355)</f>
        <v>0</v>
      </c>
      <c r="E139" s="305">
        <f>SUMIF('1) Tableau budgétaire 1'!$K$331:$K$355,LEFT($C139,1),'1) Tableau budgétaire 1'!$E$331:$E$355)</f>
        <v>0</v>
      </c>
      <c r="F139" s="305">
        <f>SUMIF('1) Tableau budgétaire 1'!$K$331:$K$355,LEFT($C139,1),'1) Tableau budgétaire 1'!$F$331:$F$355)</f>
        <v>0</v>
      </c>
      <c r="G139" s="47">
        <f t="shared" si="10"/>
        <v>0</v>
      </c>
    </row>
    <row r="140" spans="2:7" s="43" customFormat="1" ht="15.75" hidden="1" customHeight="1" x14ac:dyDescent="0.3">
      <c r="B140" s="301"/>
      <c r="C140" s="42" t="s">
        <v>229</v>
      </c>
      <c r="D140" s="53">
        <f>SUM(D133:D139)</f>
        <v>0</v>
      </c>
      <c r="E140" s="53">
        <f>SUM(E133:E139)</f>
        <v>0</v>
      </c>
      <c r="F140" s="53">
        <f>SUM(F133:F139)</f>
        <v>0</v>
      </c>
      <c r="G140" s="47">
        <f t="shared" si="10"/>
        <v>0</v>
      </c>
    </row>
    <row r="141" spans="2:7" s="41" customFormat="1" ht="15.75" hidden="1" customHeight="1" x14ac:dyDescent="0.3">
      <c r="B141" s="302"/>
      <c r="C141" s="54"/>
      <c r="D141" s="55"/>
      <c r="E141" s="55"/>
      <c r="F141" s="55"/>
      <c r="G141" s="56"/>
    </row>
    <row r="142" spans="2:7" s="43" customFormat="1" ht="15.75" hidden="1" customHeight="1" x14ac:dyDescent="0.3">
      <c r="B142" s="306"/>
      <c r="C142" s="437" t="s">
        <v>248</v>
      </c>
      <c r="D142" s="438"/>
      <c r="E142" s="438"/>
      <c r="F142" s="438"/>
      <c r="G142" s="439"/>
    </row>
    <row r="143" spans="2:7" s="43" customFormat="1" ht="21" hidden="1" customHeight="1" thickBot="1" x14ac:dyDescent="0.35">
      <c r="B143" s="306"/>
      <c r="C143" s="50" t="s">
        <v>249</v>
      </c>
      <c r="D143" s="51">
        <f>'1) Tableau budgétaire 1'!D383</f>
        <v>0</v>
      </c>
      <c r="E143" s="51">
        <f>'1) Tableau budgétaire 1'!E383</f>
        <v>0</v>
      </c>
      <c r="F143" s="51">
        <f>'1) Tableau budgétaire 1'!F383</f>
        <v>0</v>
      </c>
      <c r="G143" s="52">
        <f t="shared" ref="G143:G151" si="11">SUM(D143:F143)</f>
        <v>0</v>
      </c>
    </row>
    <row r="144" spans="2:7" s="43" customFormat="1" ht="15.75" hidden="1" customHeight="1" x14ac:dyDescent="0.3">
      <c r="B144" s="306"/>
      <c r="C144" s="48" t="s">
        <v>42</v>
      </c>
      <c r="D144" s="305">
        <f>SUMIF('1) Tableau budgétaire 1'!$K$358:$K$382,LEFT($C144,1),'1) Tableau budgétaire 1'!$D$358:$D$382)</f>
        <v>0</v>
      </c>
      <c r="E144" s="305">
        <f>SUMIF('1) Tableau budgétaire 1'!$K$358:$K$382,LEFT($C144,1),'1) Tableau budgétaire 1'!$E$358:$E$382)</f>
        <v>0</v>
      </c>
      <c r="F144" s="305">
        <f>SUMIF('1) Tableau budgétaire 1'!$K$358:$K$382,LEFT($C144,1),'1) Tableau budgétaire 1'!$F$358:$F$382)</f>
        <v>0</v>
      </c>
      <c r="G144" s="49">
        <f t="shared" si="11"/>
        <v>0</v>
      </c>
    </row>
    <row r="145" spans="3:7" s="43" customFormat="1" ht="15.75" hidden="1" customHeight="1" x14ac:dyDescent="0.3">
      <c r="C145" s="38" t="s">
        <v>43</v>
      </c>
      <c r="D145" s="305">
        <f>SUMIF('1) Tableau budgétaire 1'!$K$358:$K$382,LEFT($C145,1),'1) Tableau budgétaire 1'!$D$358:$D$382)</f>
        <v>0</v>
      </c>
      <c r="E145" s="305">
        <f>SUMIF('1) Tableau budgétaire 1'!$K$358:$K$382,LEFT($C145,1),'1) Tableau budgétaire 1'!$E$358:$E$382)</f>
        <v>0</v>
      </c>
      <c r="F145" s="305">
        <f>SUMIF('1) Tableau budgétaire 1'!$K$358:$K$382,LEFT($C145,1),'1) Tableau budgétaire 1'!$F$358:$F$382)</f>
        <v>0</v>
      </c>
      <c r="G145" s="47">
        <f t="shared" si="11"/>
        <v>0</v>
      </c>
    </row>
    <row r="146" spans="3:7" s="43" customFormat="1" ht="15.75" hidden="1" customHeight="1" x14ac:dyDescent="0.3">
      <c r="C146" s="38" t="s">
        <v>44</v>
      </c>
      <c r="D146" s="305">
        <f>SUMIF('1) Tableau budgétaire 1'!$K$358:$K$382,LEFT($C146,1),'1) Tableau budgétaire 1'!$D$358:$D$382)</f>
        <v>0</v>
      </c>
      <c r="E146" s="305">
        <f>SUMIF('1) Tableau budgétaire 1'!$K$358:$K$382,LEFT($C146,1),'1) Tableau budgétaire 1'!$E$358:$E$382)</f>
        <v>0</v>
      </c>
      <c r="F146" s="305">
        <f>SUMIF('1) Tableau budgétaire 1'!$K$358:$K$382,LEFT($C146,1),'1) Tableau budgétaire 1'!$F$358:$F$382)</f>
        <v>0</v>
      </c>
      <c r="G146" s="47">
        <f t="shared" si="11"/>
        <v>0</v>
      </c>
    </row>
    <row r="147" spans="3:7" s="43" customFormat="1" ht="15.75" hidden="1" customHeight="1" x14ac:dyDescent="0.3">
      <c r="C147" s="39" t="s">
        <v>45</v>
      </c>
      <c r="D147" s="305">
        <f>SUMIF('1) Tableau budgétaire 1'!$K$358:$K$382,LEFT($C147,1),'1) Tableau budgétaire 1'!$D$358:$D$382)</f>
        <v>0</v>
      </c>
      <c r="E147" s="305">
        <f>SUMIF('1) Tableau budgétaire 1'!$K$358:$K$382,LEFT($C147,1),'1) Tableau budgétaire 1'!$E$358:$E$382)</f>
        <v>0</v>
      </c>
      <c r="F147" s="305">
        <f>SUMIF('1) Tableau budgétaire 1'!$K$358:$K$382,LEFT($C147,1),'1) Tableau budgétaire 1'!$F$358:$F$382)</f>
        <v>0</v>
      </c>
      <c r="G147" s="47">
        <f>SUM(D147:F147)</f>
        <v>0</v>
      </c>
    </row>
    <row r="148" spans="3:7" s="43" customFormat="1" ht="15.75" hidden="1" customHeight="1" x14ac:dyDescent="0.3">
      <c r="C148" s="38" t="s">
        <v>46</v>
      </c>
      <c r="D148" s="305">
        <f>SUMIF('1) Tableau budgétaire 1'!$K$358:$K$382,LEFT($C148,1),'1) Tableau budgétaire 1'!$D$358:$D$382)</f>
        <v>0</v>
      </c>
      <c r="E148" s="305">
        <f>SUMIF('1) Tableau budgétaire 1'!$K$358:$K$382,LEFT($C148,1),'1) Tableau budgétaire 1'!$E$358:$E$382)</f>
        <v>0</v>
      </c>
      <c r="F148" s="305">
        <f>SUMIF('1) Tableau budgétaire 1'!$K$358:$K$382,LEFT($C148,1),'1) Tableau budgétaire 1'!$F$358:$F$382)</f>
        <v>0</v>
      </c>
      <c r="G148" s="47">
        <f t="shared" si="11"/>
        <v>0</v>
      </c>
    </row>
    <row r="149" spans="3:7" s="43" customFormat="1" ht="15.75" hidden="1" customHeight="1" x14ac:dyDescent="0.3">
      <c r="C149" s="38" t="s">
        <v>47</v>
      </c>
      <c r="D149" s="305">
        <f>SUMIF('1) Tableau budgétaire 1'!$K$358:$K$382,LEFT($C149,1),'1) Tableau budgétaire 1'!$D$358:$D$382)</f>
        <v>0</v>
      </c>
      <c r="E149" s="305">
        <f>SUMIF('1) Tableau budgétaire 1'!$K$358:$K$382,LEFT($C149,1),'1) Tableau budgétaire 1'!$E$358:$E$382)</f>
        <v>0</v>
      </c>
      <c r="F149" s="305">
        <f>SUMIF('1) Tableau budgétaire 1'!$K$358:$K$382,LEFT($C149,1),'1) Tableau budgétaire 1'!$F$358:$F$382)</f>
        <v>0</v>
      </c>
      <c r="G149" s="47">
        <f t="shared" si="11"/>
        <v>0</v>
      </c>
    </row>
    <row r="150" spans="3:7" s="43" customFormat="1" ht="15.75" hidden="1" customHeight="1" x14ac:dyDescent="0.3">
      <c r="C150" s="38" t="s">
        <v>48</v>
      </c>
      <c r="D150" s="305">
        <f>SUMIF('1) Tableau budgétaire 1'!$K$358:$K$382,LEFT($C150,1),'1) Tableau budgétaire 1'!$D$358:$D$382)</f>
        <v>0</v>
      </c>
      <c r="E150" s="305">
        <f>SUMIF('1) Tableau budgétaire 1'!$K$358:$K$382,LEFT($C150,1),'1) Tableau budgétaire 1'!$E$358:$E$382)</f>
        <v>0</v>
      </c>
      <c r="F150" s="305">
        <f>SUMIF('1) Tableau budgétaire 1'!$K$358:$K$382,LEFT($C150,1),'1) Tableau budgétaire 1'!$F$358:$F$382)</f>
        <v>0</v>
      </c>
      <c r="G150" s="47">
        <f t="shared" si="11"/>
        <v>0</v>
      </c>
    </row>
    <row r="151" spans="3:7" s="43" customFormat="1" ht="15.75" hidden="1" customHeight="1" x14ac:dyDescent="0.3">
      <c r="C151" s="42" t="s">
        <v>229</v>
      </c>
      <c r="D151" s="53">
        <f>SUM(D144:D150)</f>
        <v>0</v>
      </c>
      <c r="E151" s="53">
        <f>SUM(E144:E150)</f>
        <v>0</v>
      </c>
      <c r="F151" s="53">
        <f>SUM(F144:F150)</f>
        <v>0</v>
      </c>
      <c r="G151" s="47">
        <f t="shared" si="11"/>
        <v>0</v>
      </c>
    </row>
    <row r="152" spans="3:7" s="41" customFormat="1" ht="15.75" hidden="1" customHeight="1" x14ac:dyDescent="0.3">
      <c r="C152" s="54"/>
      <c r="D152" s="55"/>
      <c r="E152" s="55"/>
      <c r="F152" s="55"/>
      <c r="G152" s="56"/>
    </row>
    <row r="153" spans="3:7" s="43" customFormat="1" ht="15.75" hidden="1" customHeight="1" x14ac:dyDescent="0.3">
      <c r="C153" s="437" t="s">
        <v>22</v>
      </c>
      <c r="D153" s="438"/>
      <c r="E153" s="438"/>
      <c r="F153" s="438"/>
      <c r="G153" s="439"/>
    </row>
    <row r="154" spans="3:7" s="43" customFormat="1" ht="19.5" hidden="1" customHeight="1" thickBot="1" x14ac:dyDescent="0.35">
      <c r="C154" s="50" t="s">
        <v>250</v>
      </c>
      <c r="D154" s="51">
        <f>'1) Tableau budgétaire 1'!D411</f>
        <v>0</v>
      </c>
      <c r="E154" s="51">
        <f>'1) Tableau budgétaire 1'!E411</f>
        <v>0</v>
      </c>
      <c r="F154" s="51">
        <f>'1) Tableau budgétaire 1'!F411</f>
        <v>0</v>
      </c>
      <c r="G154" s="52">
        <f t="shared" ref="G154:G161" si="12">SUM(D154:F154)</f>
        <v>0</v>
      </c>
    </row>
    <row r="155" spans="3:7" s="43" customFormat="1" ht="15.75" hidden="1" customHeight="1" x14ac:dyDescent="0.3">
      <c r="C155" s="48" t="s">
        <v>42</v>
      </c>
      <c r="D155" s="305">
        <f>SUMIF('1) Tableau budgétaire 1'!$K$385:$K$410,LEFT($C155,1),'1) Tableau budgétaire 1'!$D$385:$D$410)</f>
        <v>0</v>
      </c>
      <c r="E155" s="305">
        <f>SUMIF('1) Tableau budgétaire 1'!$K$385:$K$410,LEFT($C155,1),'1) Tableau budgétaire 1'!$E$385:$E$410)</f>
        <v>0</v>
      </c>
      <c r="F155" s="305">
        <f>SUMIF('1) Tableau budgétaire 1'!$K$385:$K$410,LEFT($C155,1),'1) Tableau budgétaire 1'!$F$385:$F$410)</f>
        <v>0</v>
      </c>
      <c r="G155" s="49">
        <f t="shared" si="12"/>
        <v>0</v>
      </c>
    </row>
    <row r="156" spans="3:7" s="43" customFormat="1" ht="15.75" hidden="1" customHeight="1" x14ac:dyDescent="0.3">
      <c r="C156" s="38" t="s">
        <v>43</v>
      </c>
      <c r="D156" s="305">
        <f>SUMIF('1) Tableau budgétaire 1'!$K$385:$K$410,LEFT($C156,1),'1) Tableau budgétaire 1'!$D$385:$D$410)</f>
        <v>0</v>
      </c>
      <c r="E156" s="305">
        <f>SUMIF('1) Tableau budgétaire 1'!$K$385:$K$410,LEFT($C156,1),'1) Tableau budgétaire 1'!$E$385:$E$410)</f>
        <v>0</v>
      </c>
      <c r="F156" s="305">
        <f>SUMIF('1) Tableau budgétaire 1'!$K$385:$K$410,LEFT($C156,1),'1) Tableau budgétaire 1'!$F$385:$F$410)</f>
        <v>0</v>
      </c>
      <c r="G156" s="47">
        <f t="shared" si="12"/>
        <v>0</v>
      </c>
    </row>
    <row r="157" spans="3:7" s="43" customFormat="1" ht="15.75" hidden="1" customHeight="1" x14ac:dyDescent="0.3">
      <c r="C157" s="38" t="s">
        <v>44</v>
      </c>
      <c r="D157" s="305">
        <f>SUMIF('1) Tableau budgétaire 1'!$K$385:$K$410,LEFT($C157,1),'1) Tableau budgétaire 1'!$D$385:$D$410)</f>
        <v>0</v>
      </c>
      <c r="E157" s="305">
        <f>SUMIF('1) Tableau budgétaire 1'!$K$385:$K$410,LEFT($C157,1),'1) Tableau budgétaire 1'!$E$385:$E$410)</f>
        <v>0</v>
      </c>
      <c r="F157" s="305">
        <f>SUMIF('1) Tableau budgétaire 1'!$K$385:$K$410,LEFT($C157,1),'1) Tableau budgétaire 1'!$F$385:$F$410)</f>
        <v>0</v>
      </c>
      <c r="G157" s="47">
        <f t="shared" si="12"/>
        <v>0</v>
      </c>
    </row>
    <row r="158" spans="3:7" s="43" customFormat="1" ht="15.75" hidden="1" customHeight="1" x14ac:dyDescent="0.3">
      <c r="C158" s="39" t="s">
        <v>45</v>
      </c>
      <c r="D158" s="305">
        <f>SUMIF('1) Tableau budgétaire 1'!$K$385:$K$410,LEFT($C158,1),'1) Tableau budgétaire 1'!$D$385:$D$410)</f>
        <v>0</v>
      </c>
      <c r="E158" s="305">
        <f>SUMIF('1) Tableau budgétaire 1'!$K$385:$K$410,LEFT($C158,1),'1) Tableau budgétaire 1'!$E$385:$E$410)</f>
        <v>0</v>
      </c>
      <c r="F158" s="305">
        <f>SUMIF('1) Tableau budgétaire 1'!$K$385:$K$410,LEFT($C158,1),'1) Tableau budgétaire 1'!$F$385:$F$410)</f>
        <v>0</v>
      </c>
      <c r="G158" s="47">
        <f t="shared" si="12"/>
        <v>0</v>
      </c>
    </row>
    <row r="159" spans="3:7" s="43" customFormat="1" ht="15.75" hidden="1" customHeight="1" x14ac:dyDescent="0.3">
      <c r="C159" s="38" t="s">
        <v>46</v>
      </c>
      <c r="D159" s="305">
        <f>SUMIF('1) Tableau budgétaire 1'!$K$385:$K$410,LEFT($C159,1),'1) Tableau budgétaire 1'!$D$385:$D$410)</f>
        <v>0</v>
      </c>
      <c r="E159" s="305">
        <f>SUMIF('1) Tableau budgétaire 1'!$K$385:$K$410,LEFT($C159,1),'1) Tableau budgétaire 1'!$E$385:$E$410)</f>
        <v>0</v>
      </c>
      <c r="F159" s="305">
        <f>SUMIF('1) Tableau budgétaire 1'!$K$385:$K$410,LEFT($C159,1),'1) Tableau budgétaire 1'!$F$385:$F$410)</f>
        <v>0</v>
      </c>
      <c r="G159" s="47">
        <f t="shared" si="12"/>
        <v>0</v>
      </c>
    </row>
    <row r="160" spans="3:7" s="43" customFormat="1" ht="15.75" hidden="1" customHeight="1" x14ac:dyDescent="0.3">
      <c r="C160" s="38" t="s">
        <v>47</v>
      </c>
      <c r="D160" s="305">
        <f>SUMIF('1) Tableau budgétaire 1'!$K$385:$K$410,LEFT($C160,1),'1) Tableau budgétaire 1'!$D$385:$D$410)</f>
        <v>0</v>
      </c>
      <c r="E160" s="305">
        <f>SUMIF('1) Tableau budgétaire 1'!$K$385:$K$410,LEFT($C160,1),'1) Tableau budgétaire 1'!$E$385:$E$410)</f>
        <v>0</v>
      </c>
      <c r="F160" s="305">
        <f>SUMIF('1) Tableau budgétaire 1'!$K$385:$K$410,LEFT($C160,1),'1) Tableau budgétaire 1'!$F$385:$F$410)</f>
        <v>0</v>
      </c>
      <c r="G160" s="47">
        <f t="shared" si="12"/>
        <v>0</v>
      </c>
    </row>
    <row r="161" spans="3:7" s="43" customFormat="1" ht="15.75" hidden="1" customHeight="1" x14ac:dyDescent="0.3">
      <c r="C161" s="38" t="s">
        <v>48</v>
      </c>
      <c r="D161" s="305">
        <f>SUMIF('1) Tableau budgétaire 1'!$K$385:$K$410,LEFT($C161,1),'1) Tableau budgétaire 1'!$D$385:$D$410)</f>
        <v>0</v>
      </c>
      <c r="E161" s="305">
        <f>SUMIF('1) Tableau budgétaire 1'!$K$385:$K$410,LEFT($C161,1),'1) Tableau budgétaire 1'!$E$385:$E$410)</f>
        <v>0</v>
      </c>
      <c r="F161" s="305">
        <f>SUMIF('1) Tableau budgétaire 1'!$K$385:$K$410,LEFT($C161,1),'1) Tableau budgétaire 1'!$F$385:$F$410)</f>
        <v>0</v>
      </c>
      <c r="G161" s="47">
        <f t="shared" si="12"/>
        <v>0</v>
      </c>
    </row>
    <row r="162" spans="3:7" s="43" customFormat="1" ht="15.75" hidden="1" customHeight="1" x14ac:dyDescent="0.3">
      <c r="C162" s="42" t="s">
        <v>229</v>
      </c>
      <c r="D162" s="53">
        <f>SUM(D155:D161)</f>
        <v>0</v>
      </c>
      <c r="E162" s="53">
        <f>SUM(E155:E161)</f>
        <v>0</v>
      </c>
      <c r="F162" s="53">
        <f>SUM(F155:F161)</f>
        <v>0</v>
      </c>
      <c r="G162" s="47">
        <f>SUM(D162:F162)</f>
        <v>0</v>
      </c>
    </row>
    <row r="163" spans="3:7" s="41" customFormat="1" ht="15.75" hidden="1" customHeight="1" x14ac:dyDescent="0.3">
      <c r="C163" s="54"/>
      <c r="D163" s="55"/>
      <c r="E163" s="55"/>
      <c r="F163" s="55"/>
      <c r="G163" s="56"/>
    </row>
    <row r="164" spans="3:7" s="43" customFormat="1" ht="15.75" hidden="1" customHeight="1" x14ac:dyDescent="0.3">
      <c r="C164" s="437" t="s">
        <v>194</v>
      </c>
      <c r="D164" s="438"/>
      <c r="E164" s="438"/>
      <c r="F164" s="438"/>
      <c r="G164" s="439"/>
    </row>
    <row r="165" spans="3:7" s="43" customFormat="1" ht="22.5" hidden="1" customHeight="1" thickBot="1" x14ac:dyDescent="0.35">
      <c r="C165" s="50" t="s">
        <v>251</v>
      </c>
      <c r="D165" s="51">
        <f>'1) Tableau budgétaire 1'!D423</f>
        <v>0</v>
      </c>
      <c r="E165" s="51">
        <f>'1) Tableau budgétaire 1'!E423</f>
        <v>0</v>
      </c>
      <c r="F165" s="51">
        <f>'1) Tableau budgétaire 1'!F423</f>
        <v>0</v>
      </c>
      <c r="G165" s="52">
        <f t="shared" ref="G165:G173" si="13">SUM(D165:F165)</f>
        <v>0</v>
      </c>
    </row>
    <row r="166" spans="3:7" s="43" customFormat="1" ht="15.75" hidden="1" customHeight="1" x14ac:dyDescent="0.3">
      <c r="C166" s="48" t="s">
        <v>42</v>
      </c>
      <c r="D166" s="305">
        <f>SUMIF('1) Tableau budgétaire 1'!$K$413:$K$422,LEFT($C166,1),'1) Tableau budgétaire 1'!$D$413:$D$422)</f>
        <v>0</v>
      </c>
      <c r="E166" s="305">
        <f>SUMIF('1) Tableau budgétaire 1'!$K$413:$K$422,LEFT($C166,1),'1) Tableau budgétaire 1'!$E$413:$E$422)</f>
        <v>0</v>
      </c>
      <c r="F166" s="305">
        <f>SUMIF('1) Tableau budgétaire 1'!$K$413:$K$422,LEFT($C166,1),'1) Tableau budgétaire 1'!$F$413:$F$422)</f>
        <v>0</v>
      </c>
      <c r="G166" s="49">
        <f t="shared" si="13"/>
        <v>0</v>
      </c>
    </row>
    <row r="167" spans="3:7" s="43" customFormat="1" ht="15.75" hidden="1" customHeight="1" x14ac:dyDescent="0.3">
      <c r="C167" s="38" t="s">
        <v>43</v>
      </c>
      <c r="D167" s="305">
        <f>SUMIF('1) Tableau budgétaire 1'!$K$413:$K$422,LEFT($C167,1),'1) Tableau budgétaire 1'!$D$413:$D$422)</f>
        <v>0</v>
      </c>
      <c r="E167" s="305">
        <f>SUMIF('1) Tableau budgétaire 1'!$K$413:$K$422,LEFT($C167,1),'1) Tableau budgétaire 1'!$E$413:$E$422)</f>
        <v>0</v>
      </c>
      <c r="F167" s="305">
        <f>SUMIF('1) Tableau budgétaire 1'!$K$413:$K$422,LEFT($C167,1),'1) Tableau budgétaire 1'!$F$413:$F$422)</f>
        <v>0</v>
      </c>
      <c r="G167" s="47">
        <f t="shared" si="13"/>
        <v>0</v>
      </c>
    </row>
    <row r="168" spans="3:7" s="43" customFormat="1" ht="15.75" hidden="1" customHeight="1" x14ac:dyDescent="0.3">
      <c r="C168" s="38" t="s">
        <v>44</v>
      </c>
      <c r="D168" s="305">
        <f>SUMIF('1) Tableau budgétaire 1'!$K$413:$K$422,LEFT($C168,1),'1) Tableau budgétaire 1'!$D$413:$D$422)</f>
        <v>0</v>
      </c>
      <c r="E168" s="305">
        <f>SUMIF('1) Tableau budgétaire 1'!$K$413:$K$422,LEFT($C168,1),'1) Tableau budgétaire 1'!$E$413:$E$422)</f>
        <v>0</v>
      </c>
      <c r="F168" s="305">
        <f>SUMIF('1) Tableau budgétaire 1'!$K$413:$K$422,LEFT($C168,1),'1) Tableau budgétaire 1'!$F$413:$F$422)</f>
        <v>0</v>
      </c>
      <c r="G168" s="47">
        <f t="shared" si="13"/>
        <v>0</v>
      </c>
    </row>
    <row r="169" spans="3:7" s="43" customFormat="1" ht="15.75" hidden="1" customHeight="1" x14ac:dyDescent="0.3">
      <c r="C169" s="39" t="s">
        <v>45</v>
      </c>
      <c r="D169" s="305">
        <f>SUMIF('1) Tableau budgétaire 1'!$K$413:$K$422,LEFT($C169,1),'1) Tableau budgétaire 1'!$D$413:$D$422)</f>
        <v>0</v>
      </c>
      <c r="E169" s="305">
        <f>SUMIF('1) Tableau budgétaire 1'!$K$413:$K$422,LEFT($C169,1),'1) Tableau budgétaire 1'!$E$413:$E$422)</f>
        <v>0</v>
      </c>
      <c r="F169" s="305">
        <f>SUMIF('1) Tableau budgétaire 1'!$K$413:$K$422,LEFT($C169,1),'1) Tableau budgétaire 1'!$F$413:$F$422)</f>
        <v>0</v>
      </c>
      <c r="G169" s="47">
        <f t="shared" si="13"/>
        <v>0</v>
      </c>
    </row>
    <row r="170" spans="3:7" s="43" customFormat="1" ht="15.75" hidden="1" customHeight="1" x14ac:dyDescent="0.3">
      <c r="C170" s="38" t="s">
        <v>46</v>
      </c>
      <c r="D170" s="305">
        <f>SUMIF('1) Tableau budgétaire 1'!$K$413:$K$422,LEFT($C170,1),'1) Tableau budgétaire 1'!$D$413:$D$422)</f>
        <v>0</v>
      </c>
      <c r="E170" s="305">
        <f>SUMIF('1) Tableau budgétaire 1'!$K$413:$K$422,LEFT($C170,1),'1) Tableau budgétaire 1'!$E$413:$E$422)</f>
        <v>0</v>
      </c>
      <c r="F170" s="305">
        <f>SUMIF('1) Tableau budgétaire 1'!$K$413:$K$422,LEFT($C170,1),'1) Tableau budgétaire 1'!$F$413:$F$422)</f>
        <v>0</v>
      </c>
      <c r="G170" s="47">
        <f t="shared" si="13"/>
        <v>0</v>
      </c>
    </row>
    <row r="171" spans="3:7" s="43" customFormat="1" ht="15.75" hidden="1" customHeight="1" x14ac:dyDescent="0.3">
      <c r="C171" s="38" t="s">
        <v>47</v>
      </c>
      <c r="D171" s="305">
        <f>SUMIF('1) Tableau budgétaire 1'!$K$413:$K$422,LEFT($C171,1),'1) Tableau budgétaire 1'!$D$413:$D$422)</f>
        <v>0</v>
      </c>
      <c r="E171" s="305">
        <f>SUMIF('1) Tableau budgétaire 1'!$K$413:$K$422,LEFT($C171,1),'1) Tableau budgétaire 1'!$E$413:$E$422)</f>
        <v>0</v>
      </c>
      <c r="F171" s="305">
        <f>SUMIF('1) Tableau budgétaire 1'!$K$413:$K$422,LEFT($C171,1),'1) Tableau budgétaire 1'!$F$413:$F$422)</f>
        <v>0</v>
      </c>
      <c r="G171" s="47">
        <f t="shared" si="13"/>
        <v>0</v>
      </c>
    </row>
    <row r="172" spans="3:7" s="43" customFormat="1" ht="15.75" hidden="1" customHeight="1" x14ac:dyDescent="0.3">
      <c r="C172" s="38" t="s">
        <v>48</v>
      </c>
      <c r="D172" s="305">
        <f>SUMIF('1) Tableau budgétaire 1'!$K$413:$K$422,LEFT($C172,1),'1) Tableau budgétaire 1'!$D$413:$D$422)</f>
        <v>0</v>
      </c>
      <c r="E172" s="305">
        <f>SUMIF('1) Tableau budgétaire 1'!$K$413:$K$422,LEFT($C172,1),'1) Tableau budgétaire 1'!$E$413:$E$422)</f>
        <v>0</v>
      </c>
      <c r="F172" s="305">
        <f>SUMIF('1) Tableau budgétaire 1'!$K$413:$K$422,LEFT($C172,1),'1) Tableau budgétaire 1'!$F$413:$F$422)</f>
        <v>0</v>
      </c>
      <c r="G172" s="47">
        <f t="shared" si="13"/>
        <v>0</v>
      </c>
    </row>
    <row r="173" spans="3:7" s="43" customFormat="1" ht="15.75" hidden="1" customHeight="1" x14ac:dyDescent="0.3">
      <c r="C173" s="42" t="s">
        <v>229</v>
      </c>
      <c r="D173" s="53">
        <f>SUM(D166:D172)</f>
        <v>0</v>
      </c>
      <c r="E173" s="53">
        <f>SUM(E166:E172)</f>
        <v>0</v>
      </c>
      <c r="F173" s="53">
        <f>SUM(F166:F172)</f>
        <v>0</v>
      </c>
      <c r="G173" s="47">
        <f t="shared" si="13"/>
        <v>0</v>
      </c>
    </row>
    <row r="174" spans="3:7" s="43" customFormat="1" ht="15.75" customHeight="1" x14ac:dyDescent="0.3">
      <c r="C174" s="301"/>
      <c r="D174" s="302"/>
      <c r="E174" s="302"/>
      <c r="F174" s="302"/>
      <c r="G174" s="301"/>
    </row>
    <row r="175" spans="3:7" s="43" customFormat="1" ht="18" customHeight="1" x14ac:dyDescent="0.3">
      <c r="C175" s="437" t="s">
        <v>252</v>
      </c>
      <c r="D175" s="438"/>
      <c r="E175" s="438"/>
      <c r="F175" s="438"/>
      <c r="G175" s="439"/>
    </row>
    <row r="176" spans="3:7" s="43" customFormat="1" ht="24" customHeight="1" thickBot="1" x14ac:dyDescent="0.35">
      <c r="C176" s="50" t="s">
        <v>253</v>
      </c>
      <c r="D176" s="51">
        <f>'1) Tableau budgétaire 1'!D447</f>
        <v>656259.36</v>
      </c>
      <c r="E176" s="51">
        <f>'1) Tableau budgétaire 1'!E447</f>
        <v>0</v>
      </c>
      <c r="F176" s="51">
        <f>'1) Tableau budgétaire 1'!F447</f>
        <v>0</v>
      </c>
      <c r="G176" s="52">
        <f t="shared" ref="G176:G184" si="14">SUM(D176:F176)</f>
        <v>656259.36</v>
      </c>
    </row>
    <row r="177" spans="3:13" s="43" customFormat="1" ht="15.75" customHeight="1" x14ac:dyDescent="0.3">
      <c r="C177" s="48" t="s">
        <v>42</v>
      </c>
      <c r="D177" s="305">
        <f>SUMIF('1) Tableau budgétaire 1'!$K$426:$K$446,LEFT($C177,1),'1) Tableau budgétaire 1'!$D$426:$D$446)</f>
        <v>133076</v>
      </c>
      <c r="E177" s="305">
        <f>SUMIF('1) Tableau budgétaire 1'!$K$426:$K$446,LEFT($C177,1),'1) Tableau budgétaire 1'!$E$426:$E$446)</f>
        <v>0</v>
      </c>
      <c r="F177" s="305">
        <f>SUMIF('1) Tableau budgétaire 1'!$K$426:$K$446,LEFT($C177,1),'1) Tableau budgétaire 1'!$F$426:$F$446)</f>
        <v>0</v>
      </c>
      <c r="G177" s="49">
        <f t="shared" si="14"/>
        <v>133076</v>
      </c>
      <c r="H177" s="306"/>
      <c r="I177" s="306"/>
      <c r="J177" s="306"/>
      <c r="K177" s="306"/>
      <c r="L177" s="306"/>
      <c r="M177" s="306"/>
    </row>
    <row r="178" spans="3:13" s="43" customFormat="1" ht="15.75" customHeight="1" x14ac:dyDescent="0.3">
      <c r="C178" s="38" t="s">
        <v>43</v>
      </c>
      <c r="D178" s="305">
        <f>SUMIF('1) Tableau budgétaire 1'!$K$426:$K$446,LEFT($C178,1),'1) Tableau budgétaire 1'!$D$426:$D$446)</f>
        <v>0</v>
      </c>
      <c r="E178" s="305">
        <f>SUMIF('1) Tableau budgétaire 1'!$K$426:$K$446,LEFT($C178,1),'1) Tableau budgétaire 1'!$E$426:$E$446)</f>
        <v>0</v>
      </c>
      <c r="F178" s="305">
        <f>SUMIF('1) Tableau budgétaire 1'!$K$426:$K$446,LEFT($C178,1),'1) Tableau budgétaire 1'!$F$426:$F$446)</f>
        <v>0</v>
      </c>
      <c r="G178" s="47">
        <f t="shared" si="14"/>
        <v>0</v>
      </c>
      <c r="H178" s="306"/>
      <c r="I178" s="306"/>
      <c r="J178" s="306"/>
      <c r="K178" s="306"/>
      <c r="L178" s="306"/>
      <c r="M178" s="306"/>
    </row>
    <row r="179" spans="3:13" s="43" customFormat="1" ht="15.75" customHeight="1" x14ac:dyDescent="0.3">
      <c r="C179" s="38" t="s">
        <v>44</v>
      </c>
      <c r="D179" s="305">
        <f>SUMIF('1) Tableau budgétaire 1'!$K$426:$K$446,LEFT($C179,1),'1) Tableau budgétaire 1'!$D$426:$D$446)</f>
        <v>85000</v>
      </c>
      <c r="E179" s="305">
        <f>SUMIF('1) Tableau budgétaire 1'!$K$426:$K$446,LEFT($C179,1),'1) Tableau budgétaire 1'!$E$426:$E$446)</f>
        <v>0</v>
      </c>
      <c r="F179" s="305">
        <f>SUMIF('1) Tableau budgétaire 1'!$K$426:$K$446,LEFT($C179,1),'1) Tableau budgétaire 1'!$F$426:$F$446)</f>
        <v>0</v>
      </c>
      <c r="G179" s="47">
        <f t="shared" si="14"/>
        <v>85000</v>
      </c>
      <c r="H179" s="306"/>
      <c r="I179" s="306"/>
      <c r="J179" s="306"/>
      <c r="K179" s="306"/>
      <c r="L179" s="306"/>
      <c r="M179" s="306"/>
    </row>
    <row r="180" spans="3:13" s="43" customFormat="1" ht="15.75" customHeight="1" x14ac:dyDescent="0.3">
      <c r="C180" s="39" t="s">
        <v>45</v>
      </c>
      <c r="D180" s="305">
        <f>SUMIF('1) Tableau budgétaire 1'!$K$426:$K$446,LEFT($C180,1),'1) Tableau budgétaire 1'!$D$426:$D$446)</f>
        <v>368183.36</v>
      </c>
      <c r="E180" s="305">
        <f>SUMIF('1) Tableau budgétaire 1'!$K$426:$K$446,LEFT($C180,1),'1) Tableau budgétaire 1'!$E$426:$E$446)</f>
        <v>0</v>
      </c>
      <c r="F180" s="305">
        <f>SUMIF('1) Tableau budgétaire 1'!$K$426:$K$446,LEFT($C180,1),'1) Tableau budgétaire 1'!$F$426:$F$446)</f>
        <v>0</v>
      </c>
      <c r="G180" s="47">
        <f t="shared" si="14"/>
        <v>368183.36</v>
      </c>
      <c r="H180" s="306"/>
      <c r="I180" s="306"/>
      <c r="J180" s="306"/>
      <c r="K180" s="306"/>
      <c r="L180" s="306"/>
      <c r="M180" s="306"/>
    </row>
    <row r="181" spans="3:13" s="43" customFormat="1" ht="15.75" customHeight="1" x14ac:dyDescent="0.3">
      <c r="C181" s="38" t="s">
        <v>46</v>
      </c>
      <c r="D181" s="305">
        <f>SUMIF('1) Tableau budgétaire 1'!$K$426:$K$446,LEFT($C181,1),'1) Tableau budgétaire 1'!$D$426:$D$446)</f>
        <v>15000</v>
      </c>
      <c r="E181" s="305">
        <f>SUMIF('1) Tableau budgétaire 1'!$K$426:$K$446,LEFT($C181,1),'1) Tableau budgétaire 1'!$E$426:$E$446)</f>
        <v>0</v>
      </c>
      <c r="F181" s="305">
        <f>SUMIF('1) Tableau budgétaire 1'!$K$426:$K$446,LEFT($C181,1),'1) Tableau budgétaire 1'!$F$426:$F$446)</f>
        <v>0</v>
      </c>
      <c r="G181" s="47">
        <f t="shared" si="14"/>
        <v>15000</v>
      </c>
      <c r="H181" s="306"/>
      <c r="I181" s="306"/>
      <c r="J181" s="306"/>
      <c r="K181" s="306"/>
      <c r="L181" s="306"/>
      <c r="M181" s="306"/>
    </row>
    <row r="182" spans="3:13" s="43" customFormat="1" ht="15.75" customHeight="1" x14ac:dyDescent="0.3">
      <c r="C182" s="38" t="s">
        <v>47</v>
      </c>
      <c r="D182" s="305">
        <f>SUMIF('1) Tableau budgétaire 1'!$K$426:$K$446,LEFT($C182,1),'1) Tableau budgétaire 1'!$D$426:$D$446)</f>
        <v>0</v>
      </c>
      <c r="E182" s="305">
        <f>SUMIF('1) Tableau budgétaire 1'!$K$426:$K$446,LEFT($C182,1),'1) Tableau budgétaire 1'!$E$426:$E$446)</f>
        <v>0</v>
      </c>
      <c r="F182" s="305">
        <f>SUMIF('1) Tableau budgétaire 1'!$K$426:$K$446,LEFT($C182,1),'1) Tableau budgétaire 1'!$F$426:$F$446)</f>
        <v>0</v>
      </c>
      <c r="G182" s="47">
        <f t="shared" si="14"/>
        <v>0</v>
      </c>
      <c r="H182" s="306"/>
      <c r="I182" s="306"/>
      <c r="J182" s="306"/>
      <c r="K182" s="306"/>
      <c r="L182" s="306"/>
      <c r="M182" s="306"/>
    </row>
    <row r="183" spans="3:13" s="43" customFormat="1" ht="15.75" customHeight="1" x14ac:dyDescent="0.3">
      <c r="C183" s="38" t="s">
        <v>48</v>
      </c>
      <c r="D183" s="305">
        <f>SUMIF('1) Tableau budgétaire 1'!$K$426:$K$446,LEFT($C183,1),'1) Tableau budgétaire 1'!$D$426:$D$446)</f>
        <v>55000</v>
      </c>
      <c r="E183" s="305">
        <f>SUMIF('1) Tableau budgétaire 1'!$K$426:$K$446,LEFT($C183,1),'1) Tableau budgétaire 1'!$E$426:$E$446)</f>
        <v>0</v>
      </c>
      <c r="F183" s="305">
        <f>SUMIF('1) Tableau budgétaire 1'!$K$426:$K$446,LEFT($C183,1),'1) Tableau budgétaire 1'!$F$426:$F$446)</f>
        <v>0</v>
      </c>
      <c r="G183" s="47">
        <f t="shared" si="14"/>
        <v>55000</v>
      </c>
      <c r="H183" s="306"/>
      <c r="I183" s="306"/>
      <c r="J183" s="306"/>
      <c r="K183" s="306"/>
      <c r="L183" s="306"/>
      <c r="M183" s="306"/>
    </row>
    <row r="184" spans="3:13" s="43" customFormat="1" ht="15.75" customHeight="1" x14ac:dyDescent="0.3">
      <c r="C184" s="42" t="s">
        <v>229</v>
      </c>
      <c r="D184" s="53">
        <f>SUM(D177:D183)</f>
        <v>656259.36</v>
      </c>
      <c r="E184" s="53">
        <f>SUM(E177:E183)</f>
        <v>0</v>
      </c>
      <c r="F184" s="53">
        <f>SUM(F177:F183)</f>
        <v>0</v>
      </c>
      <c r="G184" s="47">
        <f t="shared" si="14"/>
        <v>656259.36</v>
      </c>
      <c r="H184" s="306"/>
      <c r="I184" s="306"/>
      <c r="J184" s="306"/>
      <c r="K184" s="306"/>
      <c r="L184" s="306"/>
      <c r="M184" s="306"/>
    </row>
    <row r="185" spans="3:13" s="43" customFormat="1" ht="15.75" customHeight="1" thickBot="1" x14ac:dyDescent="0.35">
      <c r="C185" s="301"/>
      <c r="D185" s="302"/>
      <c r="E185" s="302"/>
      <c r="F185" s="302"/>
      <c r="G185" s="301"/>
      <c r="H185" s="306"/>
      <c r="I185" s="306"/>
      <c r="J185" s="306"/>
      <c r="K185" s="306"/>
      <c r="L185" s="306"/>
      <c r="M185" s="306"/>
    </row>
    <row r="186" spans="3:13" s="43" customFormat="1" ht="19.5" customHeight="1" thickBot="1" x14ac:dyDescent="0.35">
      <c r="C186" s="363" t="s">
        <v>41</v>
      </c>
      <c r="D186" s="453"/>
      <c r="E186" s="453"/>
      <c r="F186" s="453"/>
      <c r="G186" s="454"/>
      <c r="H186" s="306"/>
      <c r="I186" s="306"/>
      <c r="J186" s="306"/>
      <c r="K186" s="306"/>
      <c r="L186" s="306"/>
      <c r="M186" s="306"/>
    </row>
    <row r="187" spans="3:13" s="43" customFormat="1" ht="43.5" customHeight="1" thickBot="1" x14ac:dyDescent="0.35">
      <c r="C187" s="273"/>
      <c r="D187" s="191" t="s">
        <v>38</v>
      </c>
      <c r="E187" s="192" t="s">
        <v>39</v>
      </c>
      <c r="F187" s="192" t="s">
        <v>40</v>
      </c>
      <c r="G187" s="451" t="s">
        <v>254</v>
      </c>
      <c r="H187" s="306"/>
      <c r="I187" s="306"/>
      <c r="J187" s="306"/>
      <c r="K187" s="306"/>
      <c r="L187" s="306"/>
      <c r="M187" s="306"/>
    </row>
    <row r="188" spans="3:13" s="43" customFormat="1" ht="19.5" customHeight="1" thickBot="1" x14ac:dyDescent="0.35">
      <c r="C188" s="175"/>
      <c r="D188" s="194" t="str">
        <f>'1) Tableau budgétaire 1'!D13</f>
        <v>PNUD</v>
      </c>
      <c r="E188" s="194" t="str">
        <f>'1) Tableau budgétaire 1'!E13</f>
        <v>HCDH</v>
      </c>
      <c r="F188" s="194">
        <f>'1) Tableau budgétaire 1'!F13</f>
        <v>0</v>
      </c>
      <c r="G188" s="452"/>
      <c r="H188" s="306"/>
      <c r="I188" s="306"/>
      <c r="J188" s="306"/>
      <c r="K188" s="306"/>
      <c r="L188" s="306"/>
      <c r="M188" s="306"/>
    </row>
    <row r="189" spans="3:13" s="43" customFormat="1" ht="19.5" customHeight="1" x14ac:dyDescent="0.3">
      <c r="C189" s="170" t="s">
        <v>42</v>
      </c>
      <c r="D189" s="307">
        <f t="shared" ref="D189:F190" si="15">SUM(D166,D155,D144,D133,D120,D109,D98,D85,D74,D63,D51,D40,D29,D18,D177)</f>
        <v>208076</v>
      </c>
      <c r="E189" s="308">
        <f>SUM(E166,E155,E144,E133,E120,E109,E98,E85,E74,E63,E51,E40,E29,E18,E177)</f>
        <v>150000</v>
      </c>
      <c r="F189" s="308">
        <f t="shared" si="15"/>
        <v>0</v>
      </c>
      <c r="G189" s="173">
        <f t="shared" ref="G189:G196" si="16">SUM(D189:F189)</f>
        <v>358076</v>
      </c>
      <c r="H189" s="306"/>
      <c r="I189" s="306"/>
      <c r="J189" s="306"/>
      <c r="K189" s="306"/>
      <c r="L189" s="306"/>
      <c r="M189" s="309"/>
    </row>
    <row r="190" spans="3:13" s="43" customFormat="1" ht="34.5" customHeight="1" x14ac:dyDescent="0.3">
      <c r="C190" s="171" t="s">
        <v>43</v>
      </c>
      <c r="D190" s="310">
        <f t="shared" si="15"/>
        <v>570183.63</v>
      </c>
      <c r="E190" s="311">
        <f>SUM(E167,E156,E145,E134,E121,E110,E99,E86,E75,E64,E52,E41,E30,E19,E178)</f>
        <v>0</v>
      </c>
      <c r="F190" s="311">
        <f t="shared" si="15"/>
        <v>0</v>
      </c>
      <c r="G190" s="174">
        <f t="shared" si="16"/>
        <v>570183.63</v>
      </c>
      <c r="H190" s="306"/>
      <c r="I190" s="306"/>
      <c r="J190" s="306"/>
      <c r="K190" s="306"/>
      <c r="L190" s="306"/>
      <c r="M190" s="309"/>
    </row>
    <row r="191" spans="3:13" s="43" customFormat="1" ht="48" customHeight="1" x14ac:dyDescent="0.3">
      <c r="C191" s="171" t="s">
        <v>44</v>
      </c>
      <c r="D191" s="310">
        <f>SUM(D168,D157,D146,D135,D122,D111,D100,D87,D76,D65,D53,D42,D31,D20,D179)</f>
        <v>85000</v>
      </c>
      <c r="E191" s="311">
        <f>SUM(E168,E157,E146,E135,E122,E111,E100,E87,E76,E65,E53,E42,E31,E20,E179)</f>
        <v>0</v>
      </c>
      <c r="F191" s="311">
        <f>SUM(F168,F157,F146,F135,F122,F111,F100,F87,F76,F65,F53,F42,F31,F20,F179)</f>
        <v>0</v>
      </c>
      <c r="G191" s="174">
        <f t="shared" si="16"/>
        <v>85000</v>
      </c>
      <c r="H191" s="306"/>
      <c r="I191" s="306"/>
      <c r="J191" s="306"/>
      <c r="K191" s="306"/>
      <c r="L191" s="306"/>
      <c r="M191" s="309"/>
    </row>
    <row r="192" spans="3:13" s="43" customFormat="1" ht="33" customHeight="1" x14ac:dyDescent="0.3">
      <c r="C192" s="169" t="s">
        <v>45</v>
      </c>
      <c r="D192" s="310">
        <f>SUM(D169,D158,D147,D136,D123,D112,D101,D88,D77,D66,D54,D43,D32,D21,D180)</f>
        <v>548983.36</v>
      </c>
      <c r="E192" s="311">
        <f>SUM(E169,E158,E147,E136,E123,E112,E101,E88,E77,E66,E54,E43,E32,E21,E180)</f>
        <v>0</v>
      </c>
      <c r="F192" s="311">
        <f>SUM(F169,F158,F147,F136,F123,F112,F101,F88,F77,F66,F54,F43,F32,F21,F180)</f>
        <v>0</v>
      </c>
      <c r="G192" s="174">
        <f t="shared" si="16"/>
        <v>548983.36</v>
      </c>
      <c r="H192" s="306"/>
      <c r="I192" s="306"/>
      <c r="J192" s="306"/>
      <c r="K192" s="306"/>
      <c r="L192" s="306"/>
      <c r="M192" s="309"/>
    </row>
    <row r="193" spans="3:14" s="43" customFormat="1" ht="21" customHeight="1" x14ac:dyDescent="0.3">
      <c r="C193" s="171" t="s">
        <v>46</v>
      </c>
      <c r="D193" s="310">
        <f>SUM(D170,D159,D148,D137,D124,D113,D102,D89,D78,D67,D55,D44,D33,D22,D181)</f>
        <v>65000</v>
      </c>
      <c r="E193" s="311">
        <f>SUM(E170,E159,E148,E137,E124,E113,E102,E89,E78,E67,E55,E44,E33,E22,E181)</f>
        <v>36915.89</v>
      </c>
      <c r="F193" s="311">
        <f>SUM(F170,F159,F148,F137,F124,F113,F102,F89,F78,F67,F55,F44,F33,F22,F181)</f>
        <v>0</v>
      </c>
      <c r="G193" s="174">
        <f t="shared" si="16"/>
        <v>101915.89</v>
      </c>
      <c r="H193" s="284"/>
      <c r="I193" s="284"/>
      <c r="J193" s="284"/>
      <c r="K193" s="284"/>
      <c r="L193" s="284"/>
      <c r="M193" s="309"/>
      <c r="N193" s="306"/>
    </row>
    <row r="194" spans="3:14" s="43" customFormat="1" ht="39.75" customHeight="1" x14ac:dyDescent="0.3">
      <c r="C194" s="171" t="s">
        <v>47</v>
      </c>
      <c r="D194" s="310">
        <f>SUM(D171,D160,D149,D138,D125,D114,D103,D90,D79,D68,D56,D45,D34,D23,D182)</f>
        <v>150000</v>
      </c>
      <c r="E194" s="311">
        <f>SUM(E171,E160,E149,E138,E125,E114,E103,E90,E79,E68,E56,E45,E34,E23,,E182)</f>
        <v>0</v>
      </c>
      <c r="F194" s="311">
        <f>SUM(F171,F160,F149,F138,F125,F114,F103,F90,F79,F68,F56,F45,F34,F23,F182)</f>
        <v>0</v>
      </c>
      <c r="G194" s="174">
        <f t="shared" si="16"/>
        <v>150000</v>
      </c>
      <c r="H194" s="284"/>
      <c r="I194" s="284"/>
      <c r="J194" s="284"/>
      <c r="K194" s="284"/>
      <c r="L194" s="284"/>
      <c r="M194" s="309"/>
      <c r="N194" s="306"/>
    </row>
    <row r="195" spans="3:14" s="43" customFormat="1" ht="34.5" customHeight="1" x14ac:dyDescent="0.3">
      <c r="C195" s="171" t="s">
        <v>48</v>
      </c>
      <c r="D195" s="310">
        <f>SUM(D172,D161,D150,D139,D126,D115,D104,D91,D80,D69,D57,D46,D35,D24,D183)</f>
        <v>55000</v>
      </c>
      <c r="E195" s="311">
        <f>SUM(E172,E161,E150,E139,E126,E115,E104,E91,E80,E69,E57,E46,E35,E24,E183)</f>
        <v>0</v>
      </c>
      <c r="F195" s="311">
        <f>SUM(F172,F161,F150,F139,F126,F115,F104,F91,F80,F69,F57,F46,F35,F24,F183)</f>
        <v>0</v>
      </c>
      <c r="G195" s="174">
        <f t="shared" si="16"/>
        <v>55000</v>
      </c>
      <c r="H195" s="284"/>
      <c r="I195" s="284"/>
      <c r="J195" s="284"/>
      <c r="K195" s="284"/>
      <c r="L195" s="284"/>
      <c r="M195" s="309"/>
      <c r="N195" s="306"/>
    </row>
    <row r="196" spans="3:14" s="43" customFormat="1" ht="22.5" customHeight="1" x14ac:dyDescent="0.3">
      <c r="C196" s="312" t="s">
        <v>49</v>
      </c>
      <c r="D196" s="313">
        <f>SUM(D189:D195)</f>
        <v>1682242.99</v>
      </c>
      <c r="E196" s="186">
        <f>SUM(E189:E195)</f>
        <v>186915.89</v>
      </c>
      <c r="F196" s="186">
        <f>SUM(F189:F195)</f>
        <v>0</v>
      </c>
      <c r="G196" s="174">
        <f t="shared" si="16"/>
        <v>1869158.88</v>
      </c>
      <c r="H196" s="284"/>
      <c r="I196" s="284"/>
      <c r="J196" s="284"/>
      <c r="K196" s="284"/>
      <c r="L196" s="284"/>
      <c r="M196" s="309"/>
      <c r="N196" s="306"/>
    </row>
    <row r="197" spans="3:14" s="43" customFormat="1" ht="22.5" customHeight="1" x14ac:dyDescent="0.3">
      <c r="C197" s="312" t="s">
        <v>50</v>
      </c>
      <c r="D197" s="313">
        <f>D196*0.07</f>
        <v>117757.00930000001</v>
      </c>
      <c r="E197" s="314">
        <f>E196*0.07</f>
        <v>13084.112300000003</v>
      </c>
      <c r="F197" s="314">
        <f>F196*0.07</f>
        <v>0</v>
      </c>
      <c r="G197" s="315">
        <f>G196*0.07</f>
        <v>130841.1216</v>
      </c>
      <c r="H197" s="284"/>
      <c r="I197" s="284"/>
      <c r="J197" s="284"/>
      <c r="K197" s="284"/>
      <c r="L197" s="284"/>
      <c r="M197" s="309"/>
      <c r="N197" s="306"/>
    </row>
    <row r="198" spans="3:14" s="43" customFormat="1" ht="22.5" customHeight="1" thickBot="1" x14ac:dyDescent="0.35">
      <c r="C198" s="185" t="s">
        <v>51</v>
      </c>
      <c r="D198" s="187">
        <f>SUM(D196:D197)</f>
        <v>1799999.9993</v>
      </c>
      <c r="E198" s="183">
        <f>SUM(E196:E197)</f>
        <v>200000.00230000002</v>
      </c>
      <c r="F198" s="183">
        <f>SUM(F196:F197)</f>
        <v>0</v>
      </c>
      <c r="G198" s="184">
        <f>SUM(G196:G197)</f>
        <v>2000000.0015999998</v>
      </c>
      <c r="H198" s="284"/>
      <c r="I198" s="284"/>
      <c r="J198" s="284"/>
      <c r="K198" s="284"/>
      <c r="L198" s="284"/>
      <c r="M198" s="309"/>
      <c r="N198" s="306"/>
    </row>
    <row r="199" spans="3:14" s="43" customFormat="1" ht="15.75" customHeight="1" x14ac:dyDescent="0.3">
      <c r="C199" s="301"/>
      <c r="D199" s="302"/>
      <c r="E199" s="302"/>
      <c r="F199" s="302"/>
      <c r="G199" s="301"/>
      <c r="H199" s="24"/>
      <c r="I199" s="24"/>
      <c r="J199" s="24"/>
      <c r="K199" s="24"/>
      <c r="L199" s="316"/>
      <c r="M199" s="317"/>
      <c r="N199" s="306"/>
    </row>
    <row r="200" spans="3:14" s="43" customFormat="1" ht="15.75" customHeight="1" x14ac:dyDescent="0.3">
      <c r="C200" s="301"/>
      <c r="D200" s="302"/>
      <c r="E200" s="302"/>
      <c r="F200" s="302"/>
      <c r="G200" s="301"/>
      <c r="H200" s="24"/>
      <c r="I200" s="24"/>
      <c r="J200" s="24"/>
      <c r="K200" s="24"/>
      <c r="L200" s="316"/>
      <c r="M200" s="302"/>
      <c r="N200" s="306"/>
    </row>
    <row r="201" spans="3:14" ht="15.75" customHeight="1" x14ac:dyDescent="0.3">
      <c r="C201" s="301"/>
      <c r="D201" s="302"/>
      <c r="E201" s="302"/>
      <c r="F201" s="302"/>
      <c r="G201" s="301"/>
      <c r="H201" s="301"/>
      <c r="I201" s="301"/>
      <c r="J201" s="301"/>
      <c r="K201" s="301"/>
      <c r="L201" s="44"/>
      <c r="M201" s="301"/>
      <c r="N201" s="306"/>
    </row>
    <row r="202" spans="3:14" ht="15.75" customHeight="1" x14ac:dyDescent="0.3">
      <c r="C202" s="301"/>
      <c r="D202" s="302"/>
      <c r="E202" s="302"/>
      <c r="F202" s="302"/>
      <c r="G202" s="301"/>
      <c r="H202" s="275"/>
      <c r="I202" s="275"/>
      <c r="J202" s="301"/>
      <c r="K202" s="301"/>
      <c r="L202" s="44"/>
      <c r="M202" s="301"/>
      <c r="N202" s="306"/>
    </row>
    <row r="203" spans="3:14" ht="15.75" customHeight="1" x14ac:dyDescent="0.3">
      <c r="C203" s="301"/>
      <c r="D203" s="302"/>
      <c r="E203" s="302"/>
      <c r="F203" s="302"/>
      <c r="G203" s="301"/>
      <c r="H203" s="275"/>
      <c r="I203" s="275"/>
      <c r="J203" s="301"/>
      <c r="K203" s="301"/>
      <c r="L203" s="306"/>
      <c r="M203" s="301"/>
      <c r="N203" s="306"/>
    </row>
    <row r="204" spans="3:14" ht="40.5" customHeight="1" x14ac:dyDescent="0.3">
      <c r="C204" s="301"/>
      <c r="D204" s="302"/>
      <c r="E204" s="302"/>
      <c r="F204" s="302"/>
      <c r="G204" s="301"/>
      <c r="H204" s="275"/>
      <c r="I204" s="275"/>
      <c r="J204" s="301"/>
      <c r="K204" s="301"/>
      <c r="L204" s="45"/>
      <c r="M204" s="301"/>
      <c r="N204" s="306"/>
    </row>
    <row r="205" spans="3:14" ht="24.75" customHeight="1" x14ac:dyDescent="0.3">
      <c r="C205" s="301"/>
      <c r="D205" s="302"/>
      <c r="E205" s="302"/>
      <c r="F205" s="302"/>
      <c r="G205" s="301"/>
      <c r="H205" s="275"/>
      <c r="I205" s="275"/>
      <c r="J205" s="301"/>
      <c r="K205" s="301"/>
      <c r="L205" s="45"/>
      <c r="M205" s="301"/>
      <c r="N205" s="306"/>
    </row>
    <row r="206" spans="3:14" ht="41.25" customHeight="1" x14ac:dyDescent="0.3">
      <c r="C206" s="301"/>
      <c r="D206" s="302"/>
      <c r="E206" s="302"/>
      <c r="F206" s="302"/>
      <c r="G206" s="301"/>
      <c r="H206" s="318"/>
      <c r="I206" s="275"/>
      <c r="J206" s="301"/>
      <c r="K206" s="301"/>
      <c r="L206" s="45"/>
      <c r="M206" s="301"/>
      <c r="N206" s="306"/>
    </row>
    <row r="207" spans="3:14" ht="51.75" customHeight="1" x14ac:dyDescent="0.3">
      <c r="C207" s="301"/>
      <c r="D207" s="302"/>
      <c r="E207" s="302"/>
      <c r="F207" s="302"/>
      <c r="G207" s="301"/>
      <c r="H207" s="318"/>
      <c r="I207" s="275"/>
      <c r="J207" s="301"/>
      <c r="K207" s="301"/>
      <c r="L207" s="45"/>
      <c r="M207" s="301"/>
      <c r="N207" s="301"/>
    </row>
    <row r="208" spans="3:14" ht="42" customHeight="1" x14ac:dyDescent="0.3">
      <c r="C208" s="301"/>
      <c r="D208" s="302"/>
      <c r="E208" s="302"/>
      <c r="F208" s="302"/>
      <c r="G208" s="301"/>
      <c r="H208" s="275"/>
      <c r="I208" s="275"/>
      <c r="J208" s="301"/>
      <c r="K208" s="301"/>
      <c r="L208" s="45"/>
      <c r="M208" s="301"/>
      <c r="N208" s="301"/>
    </row>
    <row r="209" spans="3:14" s="41" customFormat="1" ht="42" customHeight="1" x14ac:dyDescent="0.3">
      <c r="C209" s="301"/>
      <c r="D209" s="302"/>
      <c r="E209" s="302"/>
      <c r="F209" s="302"/>
      <c r="G209" s="301"/>
      <c r="H209" s="306"/>
      <c r="I209" s="275"/>
      <c r="J209" s="301"/>
      <c r="K209" s="301"/>
      <c r="L209" s="45"/>
      <c r="M209" s="301"/>
      <c r="N209" s="302"/>
    </row>
    <row r="210" spans="3:14" s="41" customFormat="1" ht="42" customHeight="1" x14ac:dyDescent="0.3">
      <c r="C210" s="301"/>
      <c r="D210" s="302"/>
      <c r="E210" s="302"/>
      <c r="F210" s="302"/>
      <c r="G210" s="301"/>
      <c r="H210" s="301"/>
      <c r="I210" s="275"/>
      <c r="J210" s="301"/>
      <c r="K210" s="301"/>
      <c r="L210" s="301"/>
      <c r="M210" s="301"/>
      <c r="N210" s="302"/>
    </row>
    <row r="211" spans="3:14" s="41" customFormat="1" ht="63.75" customHeight="1" x14ac:dyDescent="0.3">
      <c r="C211" s="301"/>
      <c r="D211" s="302"/>
      <c r="E211" s="302"/>
      <c r="F211" s="302"/>
      <c r="G211" s="301"/>
      <c r="H211" s="301"/>
      <c r="I211" s="44"/>
      <c r="J211" s="306"/>
      <c r="K211" s="306"/>
      <c r="L211" s="301"/>
      <c r="M211" s="301"/>
      <c r="N211" s="302"/>
    </row>
    <row r="212" spans="3:14" s="41" customFormat="1" ht="42" customHeight="1" x14ac:dyDescent="0.3">
      <c r="C212" s="301"/>
      <c r="D212" s="302"/>
      <c r="E212" s="302"/>
      <c r="F212" s="302"/>
      <c r="G212" s="301"/>
      <c r="H212" s="301"/>
      <c r="I212" s="301"/>
      <c r="J212" s="301"/>
      <c r="K212" s="301"/>
      <c r="L212" s="301"/>
      <c r="M212" s="44"/>
      <c r="N212" s="302"/>
    </row>
    <row r="213" spans="3:14" ht="23.25" customHeight="1" x14ac:dyDescent="0.3">
      <c r="C213" s="301"/>
      <c r="D213" s="302"/>
      <c r="E213" s="302"/>
      <c r="F213" s="302"/>
      <c r="G213" s="301"/>
      <c r="H213" s="301"/>
      <c r="I213" s="301"/>
      <c r="J213" s="301"/>
      <c r="K213" s="301"/>
      <c r="L213" s="301"/>
      <c r="M213" s="301"/>
      <c r="N213" s="301"/>
    </row>
    <row r="214" spans="3:14" ht="27.75" customHeight="1" x14ac:dyDescent="0.3">
      <c r="C214" s="301"/>
      <c r="D214" s="302"/>
      <c r="E214" s="302"/>
      <c r="F214" s="302"/>
      <c r="G214" s="301"/>
      <c r="H214" s="301"/>
      <c r="I214" s="301"/>
      <c r="J214" s="301"/>
      <c r="K214" s="301"/>
      <c r="L214" s="306"/>
      <c r="M214" s="301"/>
      <c r="N214" s="301"/>
    </row>
    <row r="215" spans="3:14" ht="55.5" customHeight="1" x14ac:dyDescent="0.3">
      <c r="C215" s="301"/>
      <c r="D215" s="302"/>
      <c r="E215" s="302"/>
      <c r="F215" s="302"/>
      <c r="G215" s="301"/>
      <c r="H215" s="301"/>
      <c r="I215" s="301"/>
      <c r="J215" s="301"/>
      <c r="K215" s="301"/>
      <c r="L215" s="301"/>
      <c r="M215" s="301"/>
      <c r="N215" s="301"/>
    </row>
    <row r="216" spans="3:14" ht="57.75" customHeight="1" x14ac:dyDescent="0.3">
      <c r="C216" s="301"/>
      <c r="D216" s="302"/>
      <c r="E216" s="302"/>
      <c r="F216" s="302"/>
      <c r="G216" s="301"/>
      <c r="H216" s="301"/>
      <c r="I216" s="301"/>
      <c r="J216" s="301"/>
      <c r="K216" s="301"/>
      <c r="L216" s="301"/>
      <c r="M216" s="306"/>
      <c r="N216" s="301"/>
    </row>
    <row r="217" spans="3:14" ht="21.75" customHeight="1" x14ac:dyDescent="0.3">
      <c r="C217" s="301"/>
      <c r="D217" s="302"/>
      <c r="E217" s="302"/>
      <c r="F217" s="302"/>
      <c r="G217" s="301"/>
      <c r="H217" s="301"/>
      <c r="I217" s="301"/>
      <c r="J217" s="301"/>
      <c r="K217" s="301"/>
      <c r="L217" s="301"/>
      <c r="M217" s="301"/>
      <c r="N217" s="301"/>
    </row>
    <row r="218" spans="3:14" ht="49.5" customHeight="1" x14ac:dyDescent="0.3">
      <c r="C218" s="301"/>
      <c r="D218" s="302"/>
      <c r="E218" s="302"/>
      <c r="F218" s="302"/>
      <c r="G218" s="301"/>
      <c r="H218" s="301"/>
      <c r="I218" s="301"/>
      <c r="J218" s="301"/>
      <c r="K218" s="301"/>
      <c r="L218" s="301"/>
      <c r="M218" s="301"/>
      <c r="N218" s="301"/>
    </row>
    <row r="219" spans="3:14" ht="28.5" customHeight="1" x14ac:dyDescent="0.3">
      <c r="C219" s="301"/>
      <c r="D219" s="302"/>
      <c r="E219" s="302"/>
      <c r="F219" s="302"/>
      <c r="G219" s="301"/>
      <c r="H219" s="301"/>
      <c r="I219" s="301"/>
      <c r="J219" s="301"/>
      <c r="K219" s="301"/>
      <c r="L219" s="301"/>
      <c r="M219" s="301"/>
      <c r="N219" s="301"/>
    </row>
    <row r="220" spans="3:14" ht="28.5" customHeight="1" x14ac:dyDescent="0.3">
      <c r="C220" s="301"/>
      <c r="D220" s="302"/>
      <c r="E220" s="302"/>
      <c r="F220" s="302"/>
      <c r="G220" s="301"/>
      <c r="H220" s="301"/>
      <c r="I220" s="301"/>
      <c r="J220" s="301"/>
      <c r="K220" s="301"/>
      <c r="L220" s="301"/>
      <c r="M220" s="301"/>
      <c r="N220" s="301"/>
    </row>
    <row r="221" spans="3:14" ht="28.5" customHeight="1" x14ac:dyDescent="0.3">
      <c r="C221" s="301"/>
      <c r="D221" s="302"/>
      <c r="E221" s="302"/>
      <c r="F221" s="302"/>
      <c r="G221" s="301"/>
      <c r="H221" s="301"/>
      <c r="I221" s="301"/>
      <c r="J221" s="301"/>
      <c r="K221" s="301"/>
      <c r="L221" s="301"/>
      <c r="M221" s="301"/>
      <c r="N221" s="301"/>
    </row>
    <row r="222" spans="3:14" ht="23.25" customHeight="1" x14ac:dyDescent="0.3">
      <c r="C222" s="301"/>
      <c r="D222" s="302"/>
      <c r="E222" s="302"/>
      <c r="F222" s="302"/>
      <c r="G222" s="301"/>
      <c r="H222" s="301"/>
      <c r="I222" s="301"/>
      <c r="J222" s="301"/>
      <c r="K222" s="301"/>
      <c r="L222" s="301"/>
      <c r="M222" s="301"/>
      <c r="N222" s="44"/>
    </row>
    <row r="223" spans="3:14" ht="43.5" customHeight="1" x14ac:dyDescent="0.3">
      <c r="C223" s="301"/>
      <c r="D223" s="302"/>
      <c r="E223" s="302"/>
      <c r="F223" s="302"/>
      <c r="G223" s="301"/>
      <c r="H223" s="301"/>
      <c r="I223" s="301"/>
      <c r="J223" s="301"/>
      <c r="K223" s="301"/>
      <c r="L223" s="301"/>
      <c r="M223" s="301"/>
      <c r="N223" s="44"/>
    </row>
    <row r="224" spans="3:14" ht="55.5" customHeight="1" x14ac:dyDescent="0.3">
      <c r="C224" s="301"/>
      <c r="D224" s="302"/>
      <c r="E224" s="302"/>
      <c r="F224" s="302"/>
      <c r="G224" s="301"/>
      <c r="H224" s="301"/>
      <c r="I224" s="301"/>
      <c r="J224" s="301"/>
      <c r="K224" s="301"/>
      <c r="L224" s="301"/>
      <c r="M224" s="301"/>
      <c r="N224" s="301"/>
    </row>
    <row r="225" spans="3:14" ht="42.75" customHeight="1" x14ac:dyDescent="0.3">
      <c r="C225" s="301"/>
      <c r="D225" s="302"/>
      <c r="E225" s="302"/>
      <c r="F225" s="302"/>
      <c r="G225" s="301"/>
      <c r="H225" s="301"/>
      <c r="I225" s="301"/>
      <c r="J225" s="301"/>
      <c r="K225" s="301"/>
      <c r="L225" s="301"/>
      <c r="M225" s="301"/>
      <c r="N225" s="44"/>
    </row>
    <row r="226" spans="3:14" ht="21.75" customHeight="1" x14ac:dyDescent="0.3">
      <c r="C226" s="301"/>
      <c r="D226" s="302"/>
      <c r="E226" s="302"/>
      <c r="F226" s="302"/>
      <c r="G226" s="301"/>
      <c r="H226" s="301"/>
      <c r="I226" s="301"/>
      <c r="J226" s="301"/>
      <c r="K226" s="301"/>
      <c r="L226" s="301"/>
      <c r="M226" s="301"/>
      <c r="N226" s="44"/>
    </row>
    <row r="227" spans="3:14" ht="21.75" customHeight="1" x14ac:dyDescent="0.3">
      <c r="C227" s="301"/>
      <c r="D227" s="302"/>
      <c r="E227" s="302"/>
      <c r="F227" s="302"/>
      <c r="G227" s="301"/>
      <c r="H227" s="301"/>
      <c r="I227" s="301"/>
      <c r="J227" s="301"/>
      <c r="K227" s="301"/>
      <c r="L227" s="301"/>
      <c r="M227" s="301"/>
      <c r="N227" s="44"/>
    </row>
    <row r="228" spans="3:14" s="43" customFormat="1" ht="23.25" customHeight="1" x14ac:dyDescent="0.3">
      <c r="C228" s="301"/>
      <c r="D228" s="302"/>
      <c r="E228" s="302"/>
      <c r="F228" s="302"/>
      <c r="G228" s="301"/>
      <c r="H228" s="301"/>
      <c r="I228" s="301"/>
      <c r="J228" s="301"/>
      <c r="K228" s="301"/>
      <c r="L228" s="301"/>
      <c r="M228" s="301"/>
      <c r="N228" s="306"/>
    </row>
    <row r="229" spans="3:14" ht="23.25" customHeight="1" x14ac:dyDescent="0.3">
      <c r="C229" s="301"/>
      <c r="D229" s="302"/>
      <c r="E229" s="302"/>
      <c r="F229" s="302"/>
      <c r="G229" s="301"/>
      <c r="H229" s="301"/>
      <c r="I229" s="301"/>
      <c r="J229" s="301"/>
      <c r="K229" s="301"/>
      <c r="L229" s="301"/>
      <c r="M229" s="301"/>
      <c r="N229" s="306"/>
    </row>
    <row r="230" spans="3:14" ht="21.75" customHeight="1" x14ac:dyDescent="0.3">
      <c r="C230" s="301"/>
      <c r="D230" s="302"/>
      <c r="E230" s="302"/>
      <c r="F230" s="302"/>
      <c r="G230" s="301"/>
      <c r="H230" s="301"/>
      <c r="I230" s="301"/>
      <c r="J230" s="301"/>
      <c r="K230" s="301"/>
      <c r="L230" s="301"/>
      <c r="M230" s="301"/>
      <c r="N230" s="306"/>
    </row>
    <row r="231" spans="3:14" ht="16.5" customHeight="1" x14ac:dyDescent="0.3">
      <c r="C231" s="301"/>
      <c r="D231" s="302"/>
      <c r="E231" s="302"/>
      <c r="F231" s="302"/>
      <c r="G231" s="301"/>
      <c r="H231" s="301"/>
      <c r="I231" s="301"/>
      <c r="J231" s="301"/>
      <c r="K231" s="301"/>
      <c r="L231" s="301"/>
      <c r="M231" s="301"/>
      <c r="N231" s="306"/>
    </row>
    <row r="232" spans="3:14" ht="29.25" customHeight="1" x14ac:dyDescent="0.3">
      <c r="C232" s="301"/>
      <c r="D232" s="302"/>
      <c r="E232" s="302"/>
      <c r="F232" s="302"/>
      <c r="G232" s="301"/>
      <c r="H232" s="301"/>
      <c r="I232" s="301"/>
      <c r="J232" s="301"/>
      <c r="K232" s="301"/>
      <c r="L232" s="301"/>
      <c r="M232" s="301"/>
      <c r="N232" s="306"/>
    </row>
    <row r="233" spans="3:14" ht="24.75" customHeight="1" x14ac:dyDescent="0.3">
      <c r="C233" s="301"/>
      <c r="D233" s="302"/>
      <c r="E233" s="302"/>
      <c r="F233" s="302"/>
      <c r="G233" s="301"/>
      <c r="H233" s="301"/>
      <c r="I233" s="301"/>
      <c r="J233" s="301"/>
      <c r="K233" s="301"/>
      <c r="L233" s="301"/>
      <c r="M233" s="301"/>
      <c r="N233" s="306"/>
    </row>
    <row r="234" spans="3:14" ht="33" customHeight="1" x14ac:dyDescent="0.3">
      <c r="C234" s="301"/>
      <c r="D234" s="302"/>
      <c r="E234" s="302"/>
      <c r="F234" s="302"/>
      <c r="G234" s="301"/>
      <c r="H234" s="301"/>
      <c r="I234" s="301"/>
      <c r="J234" s="301"/>
      <c r="K234" s="301"/>
      <c r="L234" s="301"/>
      <c r="M234" s="301"/>
      <c r="N234" s="306"/>
    </row>
    <row r="236" spans="3:14" ht="15" customHeight="1" x14ac:dyDescent="0.3">
      <c r="C236" s="301"/>
      <c r="D236" s="302"/>
      <c r="E236" s="302"/>
      <c r="F236" s="302"/>
      <c r="G236" s="301"/>
      <c r="H236" s="301"/>
      <c r="I236" s="301"/>
      <c r="J236" s="301"/>
      <c r="K236" s="301"/>
      <c r="L236" s="301"/>
      <c r="M236" s="301"/>
      <c r="N236" s="306"/>
    </row>
    <row r="237" spans="3:14" ht="25.5" customHeight="1" x14ac:dyDescent="0.3">
      <c r="C237" s="301"/>
      <c r="D237" s="302"/>
      <c r="E237" s="302"/>
      <c r="F237" s="302"/>
      <c r="G237" s="301"/>
      <c r="H237" s="301"/>
      <c r="I237" s="301"/>
      <c r="J237" s="301"/>
      <c r="K237" s="301"/>
      <c r="L237" s="301"/>
      <c r="M237" s="301"/>
      <c r="N237" s="306"/>
    </row>
  </sheetData>
  <sheetProtection formatCells="0" formatColumns="0" formatRows="0"/>
  <mergeCells count="26">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 ref="C2:F2"/>
    <mergeCell ref="C11:F11"/>
    <mergeCell ref="B15:G15"/>
    <mergeCell ref="C16:G16"/>
    <mergeCell ref="B60:G60"/>
    <mergeCell ref="G13:G14"/>
    <mergeCell ref="C5:G5"/>
    <mergeCell ref="C27:G27"/>
    <mergeCell ref="C38:G38"/>
    <mergeCell ref="C49:G49"/>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workbookViewId="0">
      <selection activeCell="I9" sqref="I9"/>
    </sheetView>
  </sheetViews>
  <sheetFormatPr baseColWidth="10" defaultColWidth="8.88671875" defaultRowHeight="14.4" x14ac:dyDescent="0.3"/>
  <cols>
    <col min="1" max="1" width="9" customWidth="1"/>
    <col min="2" max="2" width="73.33203125" customWidth="1"/>
  </cols>
  <sheetData>
    <row r="1" spans="1:6" x14ac:dyDescent="0.3">
      <c r="A1" s="1"/>
      <c r="B1" s="1"/>
      <c r="C1" s="1"/>
      <c r="D1" s="1"/>
      <c r="E1" s="154"/>
      <c r="F1" s="154"/>
    </row>
    <row r="2" spans="1:6" ht="15" thickBot="1" x14ac:dyDescent="0.35">
      <c r="A2" s="1"/>
      <c r="B2" s="1"/>
      <c r="C2" s="1"/>
      <c r="D2" s="1"/>
      <c r="E2" s="1"/>
      <c r="F2" s="1"/>
    </row>
    <row r="3" spans="1:6" ht="15" thickBot="1" x14ac:dyDescent="0.35">
      <c r="A3" s="1"/>
      <c r="B3" s="129" t="s">
        <v>255</v>
      </c>
      <c r="C3" s="1"/>
      <c r="D3" s="1"/>
      <c r="E3" s="154"/>
      <c r="F3" s="154"/>
    </row>
    <row r="4" spans="1:6" ht="54" customHeight="1" x14ac:dyDescent="0.3">
      <c r="A4" s="1"/>
      <c r="B4" s="130" t="s">
        <v>256</v>
      </c>
      <c r="C4" s="1"/>
      <c r="D4" s="1"/>
      <c r="E4" s="154"/>
      <c r="F4" s="154"/>
    </row>
    <row r="5" spans="1:6" ht="63.75" customHeight="1" x14ac:dyDescent="0.3">
      <c r="A5" s="1"/>
      <c r="B5" s="127" t="s">
        <v>257</v>
      </c>
      <c r="C5" s="1"/>
      <c r="D5" s="1"/>
      <c r="E5" s="154"/>
      <c r="F5" s="154"/>
    </row>
    <row r="6" spans="1:6" x14ac:dyDescent="0.3">
      <c r="A6" s="1"/>
      <c r="B6" s="127"/>
      <c r="C6" s="1"/>
      <c r="D6" s="1"/>
      <c r="E6" s="154"/>
      <c r="F6" s="154"/>
    </row>
    <row r="7" spans="1:6" ht="57.6" x14ac:dyDescent="0.3">
      <c r="A7" s="1"/>
      <c r="B7" s="126" t="s">
        <v>258</v>
      </c>
      <c r="C7" s="1"/>
      <c r="D7" s="1"/>
      <c r="E7" s="154"/>
      <c r="F7" s="154"/>
    </row>
    <row r="8" spans="1:6" x14ac:dyDescent="0.3">
      <c r="A8" s="1"/>
      <c r="B8" s="127"/>
      <c r="C8" s="1"/>
      <c r="D8" s="1"/>
      <c r="E8" s="154"/>
      <c r="F8" s="154"/>
    </row>
    <row r="9" spans="1:6" ht="72" x14ac:dyDescent="0.3">
      <c r="A9" s="1"/>
      <c r="B9" s="126" t="s">
        <v>259</v>
      </c>
      <c r="C9" s="1"/>
      <c r="D9" s="1"/>
      <c r="E9" s="154"/>
      <c r="F9" s="154"/>
    </row>
    <row r="10" spans="1:6" x14ac:dyDescent="0.3">
      <c r="A10" s="1"/>
      <c r="B10" s="127"/>
      <c r="C10" s="1"/>
      <c r="D10" s="1"/>
      <c r="E10" s="154"/>
      <c r="F10" s="154"/>
    </row>
    <row r="11" spans="1:6" ht="28.8" x14ac:dyDescent="0.3">
      <c r="A11" s="1"/>
      <c r="B11" s="127" t="s">
        <v>260</v>
      </c>
      <c r="C11" s="1"/>
      <c r="D11" s="1"/>
      <c r="E11" s="154"/>
      <c r="F11" s="154"/>
    </row>
    <row r="12" spans="1:6" x14ac:dyDescent="0.3">
      <c r="A12" s="1"/>
      <c r="B12" s="127"/>
      <c r="C12" s="1"/>
      <c r="D12" s="1"/>
      <c r="E12" s="154"/>
      <c r="F12" s="154"/>
    </row>
    <row r="13" spans="1:6" ht="72" x14ac:dyDescent="0.3">
      <c r="A13" s="1"/>
      <c r="B13" s="126" t="s">
        <v>261</v>
      </c>
      <c r="C13" s="1"/>
      <c r="D13" s="1"/>
      <c r="E13" s="154"/>
      <c r="F13" s="154"/>
    </row>
    <row r="14" spans="1:6" x14ac:dyDescent="0.3">
      <c r="A14" s="1"/>
      <c r="B14" s="127"/>
      <c r="C14" s="1"/>
      <c r="D14" s="1"/>
      <c r="E14" s="154"/>
      <c r="F14" s="154"/>
    </row>
    <row r="15" spans="1:6" ht="58.2" thickBot="1" x14ac:dyDescent="0.35">
      <c r="A15" s="1"/>
      <c r="B15" s="128" t="s">
        <v>262</v>
      </c>
      <c r="C15" s="1"/>
      <c r="D15" s="1"/>
      <c r="E15" s="154"/>
      <c r="F15" s="154"/>
    </row>
    <row r="16" spans="1:6" x14ac:dyDescent="0.3">
      <c r="A16" s="1"/>
      <c r="B16" s="1"/>
      <c r="C16" s="1"/>
      <c r="D16" s="1"/>
      <c r="E16" s="154"/>
      <c r="F16" s="154"/>
    </row>
    <row r="17" spans="1:4" x14ac:dyDescent="0.3">
      <c r="A17" s="1"/>
      <c r="B17" s="1"/>
      <c r="C17" s="1"/>
      <c r="D17" s="1"/>
    </row>
    <row r="18" spans="1:4" x14ac:dyDescent="0.3">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A15" sqref="A15"/>
    </sheetView>
  </sheetViews>
  <sheetFormatPr baseColWidth="10" defaultColWidth="8.88671875" defaultRowHeight="14.4" x14ac:dyDescent="0.3"/>
  <cols>
    <col min="2" max="2" width="61.88671875" customWidth="1"/>
    <col min="4" max="4" width="17.88671875" customWidth="1"/>
  </cols>
  <sheetData>
    <row r="1" spans="2:4" ht="15" thickBot="1" x14ac:dyDescent="0.35">
      <c r="B1" s="154"/>
      <c r="C1" s="154"/>
      <c r="D1" s="154"/>
    </row>
    <row r="2" spans="2:4" x14ac:dyDescent="0.3">
      <c r="B2" s="468" t="s">
        <v>263</v>
      </c>
      <c r="C2" s="469"/>
      <c r="D2" s="470"/>
    </row>
    <row r="3" spans="2:4" ht="15" thickBot="1" x14ac:dyDescent="0.35">
      <c r="B3" s="471"/>
      <c r="C3" s="472"/>
      <c r="D3" s="473"/>
    </row>
    <row r="4" spans="2:4" ht="15" thickBot="1" x14ac:dyDescent="0.35">
      <c r="B4" s="154"/>
      <c r="C4" s="154"/>
      <c r="D4" s="154"/>
    </row>
    <row r="5" spans="2:4" x14ac:dyDescent="0.3">
      <c r="B5" s="459" t="s">
        <v>264</v>
      </c>
      <c r="C5" s="460"/>
      <c r="D5" s="461"/>
    </row>
    <row r="6" spans="2:4" ht="15" thickBot="1" x14ac:dyDescent="0.35">
      <c r="B6" s="462"/>
      <c r="C6" s="463"/>
      <c r="D6" s="464"/>
    </row>
    <row r="7" spans="2:4" x14ac:dyDescent="0.3">
      <c r="B7" s="66" t="s">
        <v>265</v>
      </c>
      <c r="C7" s="457">
        <f>SUM('1) Tableau budgétaire 1'!D35:F35,'1) Tableau budgétaire 1'!D62:F62,'1) Tableau budgétaire 1'!D89:F89,'1) Tableau budgétaire 1'!D101:F101)</f>
        <v>672099.52</v>
      </c>
      <c r="D7" s="458"/>
    </row>
    <row r="8" spans="2:4" x14ac:dyDescent="0.3">
      <c r="B8" s="66" t="s">
        <v>266</v>
      </c>
      <c r="C8" s="455">
        <f>SUM(D10:D14)</f>
        <v>0</v>
      </c>
      <c r="D8" s="456"/>
    </row>
    <row r="9" spans="2:4" x14ac:dyDescent="0.3">
      <c r="B9" s="67" t="s">
        <v>267</v>
      </c>
      <c r="C9" s="68" t="s">
        <v>268</v>
      </c>
      <c r="D9" s="69" t="s">
        <v>269</v>
      </c>
    </row>
    <row r="10" spans="2:4" ht="35.25" customHeight="1" x14ac:dyDescent="0.3">
      <c r="B10" s="91"/>
      <c r="C10" s="71"/>
      <c r="D10" s="72">
        <f>$C$7*C10</f>
        <v>0</v>
      </c>
    </row>
    <row r="11" spans="2:4" ht="35.25" customHeight="1" x14ac:dyDescent="0.3">
      <c r="B11" s="91"/>
      <c r="C11" s="71"/>
      <c r="D11" s="72">
        <f>C7*C11</f>
        <v>0</v>
      </c>
    </row>
    <row r="12" spans="2:4" ht="35.25" customHeight="1" x14ac:dyDescent="0.3">
      <c r="B12" s="92"/>
      <c r="C12" s="71"/>
      <c r="D12" s="72">
        <f>C7*C12</f>
        <v>0</v>
      </c>
    </row>
    <row r="13" spans="2:4" ht="35.25" customHeight="1" x14ac:dyDescent="0.3">
      <c r="B13" s="92"/>
      <c r="C13" s="71"/>
      <c r="D13" s="72">
        <f>C7*C13</f>
        <v>0</v>
      </c>
    </row>
    <row r="14" spans="2:4" ht="35.25" customHeight="1" thickBot="1" x14ac:dyDescent="0.35">
      <c r="B14" s="93"/>
      <c r="C14" s="76"/>
      <c r="D14" s="77">
        <f>C7*C14</f>
        <v>0</v>
      </c>
    </row>
    <row r="15" spans="2:4" ht="15" thickBot="1" x14ac:dyDescent="0.35">
      <c r="B15" s="154"/>
      <c r="C15" s="154"/>
      <c r="D15" s="154"/>
    </row>
    <row r="16" spans="2:4" x14ac:dyDescent="0.3">
      <c r="B16" s="459" t="s">
        <v>270</v>
      </c>
      <c r="C16" s="460"/>
      <c r="D16" s="461"/>
    </row>
    <row r="17" spans="2:4" ht="15" thickBot="1" x14ac:dyDescent="0.35">
      <c r="B17" s="465"/>
      <c r="C17" s="466"/>
      <c r="D17" s="467"/>
    </row>
    <row r="18" spans="2:4" x14ac:dyDescent="0.3">
      <c r="B18" s="66" t="s">
        <v>265</v>
      </c>
      <c r="C18" s="457">
        <f>SUM('1) Tableau budgétaire 1'!D200:F200,'1) Tableau budgétaire 1'!D247:F247,'1) Tableau budgétaire 1'!D259:F259,)</f>
        <v>540800</v>
      </c>
      <c r="D18" s="458"/>
    </row>
    <row r="19" spans="2:4" x14ac:dyDescent="0.3">
      <c r="B19" s="66" t="s">
        <v>266</v>
      </c>
      <c r="C19" s="455">
        <f>SUM(D21:D25)</f>
        <v>0</v>
      </c>
      <c r="D19" s="456"/>
    </row>
    <row r="20" spans="2:4" x14ac:dyDescent="0.3">
      <c r="B20" s="67" t="s">
        <v>267</v>
      </c>
      <c r="C20" s="68" t="s">
        <v>268</v>
      </c>
      <c r="D20" s="69" t="s">
        <v>269</v>
      </c>
    </row>
    <row r="21" spans="2:4" ht="35.25" customHeight="1" x14ac:dyDescent="0.3">
      <c r="B21" s="70"/>
      <c r="C21" s="71"/>
      <c r="D21" s="72">
        <f>$C$18*C21</f>
        <v>0</v>
      </c>
    </row>
    <row r="22" spans="2:4" ht="35.25" customHeight="1" x14ac:dyDescent="0.3">
      <c r="B22" s="73"/>
      <c r="C22" s="71"/>
      <c r="D22" s="72">
        <f>$C$18*C22</f>
        <v>0</v>
      </c>
    </row>
    <row r="23" spans="2:4" ht="35.25" customHeight="1" x14ac:dyDescent="0.3">
      <c r="B23" s="74"/>
      <c r="C23" s="71"/>
      <c r="D23" s="72">
        <f>$C$18*C23</f>
        <v>0</v>
      </c>
    </row>
    <row r="24" spans="2:4" ht="35.25" customHeight="1" x14ac:dyDescent="0.3">
      <c r="B24" s="74"/>
      <c r="C24" s="71"/>
      <c r="D24" s="72">
        <f>$C$18*C24</f>
        <v>0</v>
      </c>
    </row>
    <row r="25" spans="2:4" ht="35.25" customHeight="1" thickBot="1" x14ac:dyDescent="0.35">
      <c r="B25" s="75"/>
      <c r="C25" s="76"/>
      <c r="D25" s="72">
        <f>$C$18*C25</f>
        <v>0</v>
      </c>
    </row>
    <row r="26" spans="2:4" ht="15" thickBot="1" x14ac:dyDescent="0.35">
      <c r="B26" s="154"/>
      <c r="C26" s="154"/>
      <c r="D26" s="154"/>
    </row>
    <row r="27" spans="2:4" x14ac:dyDescent="0.3">
      <c r="B27" s="459" t="s">
        <v>271</v>
      </c>
      <c r="C27" s="460"/>
      <c r="D27" s="461"/>
    </row>
    <row r="28" spans="2:4" ht="15" thickBot="1" x14ac:dyDescent="0.35">
      <c r="B28" s="462"/>
      <c r="C28" s="463"/>
      <c r="D28" s="464"/>
    </row>
    <row r="29" spans="2:4" x14ac:dyDescent="0.3">
      <c r="B29" s="66" t="s">
        <v>265</v>
      </c>
      <c r="C29" s="457">
        <f>SUM('1) Tableau budgétaire 1'!D288:F288,'1) Tableau budgétaire 1'!D315:F315,'1) Tableau budgétaire 1'!D327:F327)</f>
        <v>0</v>
      </c>
      <c r="D29" s="458"/>
    </row>
    <row r="30" spans="2:4" x14ac:dyDescent="0.3">
      <c r="B30" s="66" t="s">
        <v>266</v>
      </c>
      <c r="C30" s="455">
        <f>SUM(D32:D36)</f>
        <v>0</v>
      </c>
      <c r="D30" s="456"/>
    </row>
    <row r="31" spans="2:4" x14ac:dyDescent="0.3">
      <c r="B31" s="67" t="s">
        <v>267</v>
      </c>
      <c r="C31" s="68" t="s">
        <v>268</v>
      </c>
      <c r="D31" s="69" t="s">
        <v>269</v>
      </c>
    </row>
    <row r="32" spans="2:4" ht="35.25" customHeight="1" x14ac:dyDescent="0.3">
      <c r="B32" s="70"/>
      <c r="C32" s="71"/>
      <c r="D32" s="72">
        <f>$C$29*C32</f>
        <v>0</v>
      </c>
    </row>
    <row r="33" spans="2:4" ht="35.25" customHeight="1" x14ac:dyDescent="0.3">
      <c r="B33" s="73"/>
      <c r="C33" s="71"/>
      <c r="D33" s="72">
        <f>$C$29*C33</f>
        <v>0</v>
      </c>
    </row>
    <row r="34" spans="2:4" ht="35.25" customHeight="1" x14ac:dyDescent="0.3">
      <c r="B34" s="74"/>
      <c r="C34" s="71"/>
      <c r="D34" s="72">
        <f>$C$29*C34</f>
        <v>0</v>
      </c>
    </row>
    <row r="35" spans="2:4" ht="35.25" customHeight="1" x14ac:dyDescent="0.3">
      <c r="B35" s="74"/>
      <c r="C35" s="71"/>
      <c r="D35" s="72">
        <f>$C$29*C35</f>
        <v>0</v>
      </c>
    </row>
    <row r="36" spans="2:4" ht="35.25" customHeight="1" thickBot="1" x14ac:dyDescent="0.35">
      <c r="B36" s="75"/>
      <c r="C36" s="76"/>
      <c r="D36" s="72">
        <f>$C$29*C36</f>
        <v>0</v>
      </c>
    </row>
    <row r="37" spans="2:4" ht="15" thickBot="1" x14ac:dyDescent="0.35">
      <c r="B37" s="154"/>
      <c r="C37" s="154"/>
      <c r="D37" s="154"/>
    </row>
    <row r="38" spans="2:4" x14ac:dyDescent="0.3">
      <c r="B38" s="459" t="s">
        <v>272</v>
      </c>
      <c r="C38" s="460"/>
      <c r="D38" s="461"/>
    </row>
    <row r="39" spans="2:4" ht="15" thickBot="1" x14ac:dyDescent="0.35">
      <c r="B39" s="462"/>
      <c r="C39" s="463"/>
      <c r="D39" s="464"/>
    </row>
    <row r="40" spans="2:4" x14ac:dyDescent="0.3">
      <c r="B40" s="66" t="s">
        <v>265</v>
      </c>
      <c r="C40" s="457">
        <f>SUM('1) Tableau budgétaire 1'!D356:F356,'1) Tableau budgétaire 1'!D383:F383,'1) Tableau budgétaire 1'!D411:F411,'1) Tableau budgétaire 1'!D423:F423)</f>
        <v>0</v>
      </c>
      <c r="D40" s="458"/>
    </row>
    <row r="41" spans="2:4" x14ac:dyDescent="0.3">
      <c r="B41" s="66" t="s">
        <v>266</v>
      </c>
      <c r="C41" s="455">
        <f>SUM(D43:D47)</f>
        <v>0</v>
      </c>
      <c r="D41" s="456"/>
    </row>
    <row r="42" spans="2:4" x14ac:dyDescent="0.3">
      <c r="B42" s="67" t="s">
        <v>267</v>
      </c>
      <c r="C42" s="68" t="s">
        <v>268</v>
      </c>
      <c r="D42" s="69" t="s">
        <v>269</v>
      </c>
    </row>
    <row r="43" spans="2:4" ht="35.25" customHeight="1" x14ac:dyDescent="0.3">
      <c r="B43" s="70"/>
      <c r="C43" s="71"/>
      <c r="D43" s="72">
        <f>$C$40*C43</f>
        <v>0</v>
      </c>
    </row>
    <row r="44" spans="2:4" ht="35.25" customHeight="1" x14ac:dyDescent="0.3">
      <c r="B44" s="73"/>
      <c r="C44" s="71"/>
      <c r="D44" s="72">
        <f>$C$40*C44</f>
        <v>0</v>
      </c>
    </row>
    <row r="45" spans="2:4" ht="35.25" customHeight="1" x14ac:dyDescent="0.3">
      <c r="B45" s="74"/>
      <c r="C45" s="71"/>
      <c r="D45" s="72">
        <f>$C$40*C45</f>
        <v>0</v>
      </c>
    </row>
    <row r="46" spans="2:4" ht="35.25" customHeight="1" x14ac:dyDescent="0.3">
      <c r="B46" s="74"/>
      <c r="C46" s="71"/>
      <c r="D46" s="72">
        <f>$C$40*C46</f>
        <v>0</v>
      </c>
    </row>
    <row r="47" spans="2:4" ht="35.25" customHeight="1" thickBot="1" x14ac:dyDescent="0.35">
      <c r="B47" s="75"/>
      <c r="C47" s="76"/>
      <c r="D47" s="7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H25"/>
  <sheetViews>
    <sheetView showGridLines="0" showZeros="0" zoomScale="80" zoomScaleNormal="80" workbookViewId="0">
      <selection activeCell="G10" sqref="G10"/>
    </sheetView>
  </sheetViews>
  <sheetFormatPr baseColWidth="10" defaultColWidth="8.88671875" defaultRowHeight="14.4" x14ac:dyDescent="0.3"/>
  <cols>
    <col min="1" max="1" width="12.44140625" customWidth="1"/>
    <col min="2" max="2" width="42.6640625" customWidth="1"/>
    <col min="3" max="4" width="25.44140625" customWidth="1"/>
    <col min="5"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8" ht="15" thickBot="1" x14ac:dyDescent="0.35">
      <c r="B1" s="154"/>
      <c r="C1" s="154"/>
      <c r="D1" s="154"/>
      <c r="E1" s="154"/>
      <c r="F1" s="154"/>
    </row>
    <row r="2" spans="2:8" s="59" customFormat="1" ht="15.6" x14ac:dyDescent="0.3">
      <c r="B2" s="476" t="s">
        <v>273</v>
      </c>
      <c r="C2" s="477"/>
      <c r="D2" s="477"/>
      <c r="E2" s="477"/>
      <c r="F2" s="478"/>
    </row>
    <row r="3" spans="2:8" s="59" customFormat="1" ht="16.2" thickBot="1" x14ac:dyDescent="0.35">
      <c r="B3" s="479"/>
      <c r="C3" s="480"/>
      <c r="D3" s="480"/>
      <c r="E3" s="480"/>
      <c r="F3" s="481"/>
    </row>
    <row r="4" spans="2:8" s="59" customFormat="1" ht="16.2" thickBot="1" x14ac:dyDescent="0.35">
      <c r="B4" s="319"/>
      <c r="C4" s="319"/>
      <c r="D4" s="319"/>
      <c r="E4" s="319"/>
      <c r="F4" s="319"/>
    </row>
    <row r="5" spans="2:8" s="59" customFormat="1" ht="16.2" thickBot="1" x14ac:dyDescent="0.35">
      <c r="B5" s="363" t="s">
        <v>254</v>
      </c>
      <c r="C5" s="364"/>
      <c r="D5" s="364"/>
      <c r="E5" s="364"/>
      <c r="F5" s="365"/>
    </row>
    <row r="6" spans="2:8" s="59" customFormat="1" ht="15.6" x14ac:dyDescent="0.3">
      <c r="B6" s="175"/>
      <c r="C6" s="115" t="s">
        <v>274</v>
      </c>
      <c r="D6" s="114" t="s">
        <v>275</v>
      </c>
      <c r="E6" s="46" t="s">
        <v>276</v>
      </c>
      <c r="F6" s="482" t="s">
        <v>254</v>
      </c>
    </row>
    <row r="7" spans="2:8" s="59" customFormat="1" ht="15.6" x14ac:dyDescent="0.3">
      <c r="B7" s="175"/>
      <c r="C7" s="116" t="str">
        <f>'1) Tableau budgétaire 1'!D13</f>
        <v>PNUD</v>
      </c>
      <c r="D7" s="116" t="str">
        <f>'1) Tableau budgétaire 1'!E13</f>
        <v>HCDH</v>
      </c>
      <c r="E7" s="172"/>
      <c r="F7" s="367"/>
    </row>
    <row r="8" spans="2:8" s="59" customFormat="1" ht="35.4" customHeight="1" x14ac:dyDescent="0.3">
      <c r="B8" s="10" t="s">
        <v>277</v>
      </c>
      <c r="C8" s="249">
        <f>'2) Tableau budgétaire 2'!D189</f>
        <v>208076</v>
      </c>
      <c r="D8" s="320">
        <f>'2) Tableau budgétaire 2'!E189</f>
        <v>150000</v>
      </c>
      <c r="E8" s="248">
        <f>'2) Tableau budgétaire 2'!F189</f>
        <v>0</v>
      </c>
      <c r="F8" s="253">
        <f t="shared" ref="F8:F15" si="0">SUM(C8:E8)</f>
        <v>358076</v>
      </c>
      <c r="G8" s="332"/>
      <c r="H8" s="355"/>
    </row>
    <row r="9" spans="2:8" s="59" customFormat="1" ht="35.4" customHeight="1" x14ac:dyDescent="0.3">
      <c r="B9" s="10" t="s">
        <v>278</v>
      </c>
      <c r="C9" s="249">
        <f>'2) Tableau budgétaire 2'!D190</f>
        <v>570183.63</v>
      </c>
      <c r="D9" s="320">
        <f>'2) Tableau budgétaire 2'!E190</f>
        <v>0</v>
      </c>
      <c r="E9" s="248">
        <f>'2) Tableau budgétaire 2'!F190</f>
        <v>0</v>
      </c>
      <c r="F9" s="254">
        <f t="shared" si="0"/>
        <v>570183.63</v>
      </c>
    </row>
    <row r="10" spans="2:8" s="59" customFormat="1" ht="35.4" customHeight="1" x14ac:dyDescent="0.3">
      <c r="B10" s="10" t="s">
        <v>279</v>
      </c>
      <c r="C10" s="249">
        <f>'2) Tableau budgétaire 2'!D191</f>
        <v>85000</v>
      </c>
      <c r="D10" s="320">
        <f>'2) Tableau budgétaire 2'!E191</f>
        <v>0</v>
      </c>
      <c r="E10" s="248">
        <f>'2) Tableau budgétaire 2'!F191</f>
        <v>0</v>
      </c>
      <c r="F10" s="254">
        <f t="shared" si="0"/>
        <v>85000</v>
      </c>
    </row>
    <row r="11" spans="2:8" s="59" customFormat="1" ht="35.4" customHeight="1" x14ac:dyDescent="0.3">
      <c r="B11" s="22" t="s">
        <v>280</v>
      </c>
      <c r="C11" s="249">
        <f>'2) Tableau budgétaire 2'!D192</f>
        <v>548983.36</v>
      </c>
      <c r="D11" s="320">
        <f>'2) Tableau budgétaire 2'!E192</f>
        <v>0</v>
      </c>
      <c r="E11" s="248">
        <f>'2) Tableau budgétaire 2'!F192</f>
        <v>0</v>
      </c>
      <c r="F11" s="254">
        <f t="shared" si="0"/>
        <v>548983.36</v>
      </c>
    </row>
    <row r="12" spans="2:8" s="59" customFormat="1" ht="35.4" customHeight="1" x14ac:dyDescent="0.3">
      <c r="B12" s="10" t="s">
        <v>281</v>
      </c>
      <c r="C12" s="249">
        <f>'2) Tableau budgétaire 2'!D193</f>
        <v>65000</v>
      </c>
      <c r="D12" s="320">
        <f>'2) Tableau budgétaire 2'!E193</f>
        <v>36915.89</v>
      </c>
      <c r="E12" s="248">
        <f>'2) Tableau budgétaire 2'!F193</f>
        <v>0</v>
      </c>
      <c r="F12" s="254">
        <f t="shared" si="0"/>
        <v>101915.89</v>
      </c>
    </row>
    <row r="13" spans="2:8" s="59" customFormat="1" ht="35.4" customHeight="1" x14ac:dyDescent="0.3">
      <c r="B13" s="10" t="s">
        <v>282</v>
      </c>
      <c r="C13" s="249">
        <f>'2) Tableau budgétaire 2'!D194</f>
        <v>150000</v>
      </c>
      <c r="D13" s="320">
        <f>'2) Tableau budgétaire 2'!E194</f>
        <v>0</v>
      </c>
      <c r="E13" s="248">
        <f>'2) Tableau budgétaire 2'!F194</f>
        <v>0</v>
      </c>
      <c r="F13" s="254">
        <f t="shared" si="0"/>
        <v>150000</v>
      </c>
    </row>
    <row r="14" spans="2:8" s="59" customFormat="1" ht="35.4" customHeight="1" thickBot="1" x14ac:dyDescent="0.35">
      <c r="B14" s="21" t="s">
        <v>283</v>
      </c>
      <c r="C14" s="321">
        <f>'2) Tableau budgétaire 2'!D195</f>
        <v>55000</v>
      </c>
      <c r="D14" s="322">
        <f>'2) Tableau budgétaire 2'!E195</f>
        <v>0</v>
      </c>
      <c r="E14" s="323">
        <f>'2) Tableau budgétaire 2'!F195</f>
        <v>0</v>
      </c>
      <c r="F14" s="255">
        <f t="shared" si="0"/>
        <v>55000</v>
      </c>
    </row>
    <row r="15" spans="2:8" s="59" customFormat="1" ht="35.4" customHeight="1" thickBot="1" x14ac:dyDescent="0.35">
      <c r="B15" s="261" t="s">
        <v>284</v>
      </c>
      <c r="C15" s="262">
        <f>SUM(C8:C14)</f>
        <v>1682242.99</v>
      </c>
      <c r="D15" s="265">
        <f>SUM(D8:D14)</f>
        <v>186915.89</v>
      </c>
      <c r="E15" s="263">
        <f>SUM(E8:E14)</f>
        <v>0</v>
      </c>
      <c r="F15" s="264">
        <f t="shared" si="0"/>
        <v>1869158.88</v>
      </c>
    </row>
    <row r="16" spans="2:8" s="59" customFormat="1" ht="35.4" customHeight="1" thickBot="1" x14ac:dyDescent="0.35">
      <c r="B16" s="324" t="s">
        <v>285</v>
      </c>
      <c r="C16" s="325">
        <f>C15*0.07</f>
        <v>117757.00930000001</v>
      </c>
      <c r="D16" s="326">
        <f>D15*0.07</f>
        <v>13084.112300000003</v>
      </c>
      <c r="E16" s="327">
        <f>E15*0.07</f>
        <v>0</v>
      </c>
      <c r="F16" s="260">
        <f>F15*0.07</f>
        <v>130841.1216</v>
      </c>
    </row>
    <row r="17" spans="2:6" s="59" customFormat="1" ht="29.4" customHeight="1" thickBot="1" x14ac:dyDescent="0.35">
      <c r="B17" s="261" t="s">
        <v>60</v>
      </c>
      <c r="C17" s="262">
        <f>SUM(C15:C16)</f>
        <v>1799999.9993</v>
      </c>
      <c r="D17" s="262">
        <f>SUM(D15:D16)</f>
        <v>200000.00230000002</v>
      </c>
      <c r="E17" s="262">
        <f>SUM(E15:E16)</f>
        <v>0</v>
      </c>
      <c r="F17" s="262">
        <f>F15+F16</f>
        <v>2000000.0015999998</v>
      </c>
    </row>
    <row r="18" spans="2:6" s="59" customFormat="1" ht="16.2" thickBot="1" x14ac:dyDescent="0.35">
      <c r="B18" s="319"/>
      <c r="C18" s="319"/>
      <c r="D18" s="319"/>
      <c r="E18" s="319"/>
      <c r="F18" s="319"/>
    </row>
    <row r="19" spans="2:6" s="59" customFormat="1" ht="15.6" x14ac:dyDescent="0.3">
      <c r="B19" s="474" t="s">
        <v>286</v>
      </c>
      <c r="C19" s="475"/>
      <c r="D19" s="475"/>
      <c r="E19" s="475"/>
      <c r="F19" s="451"/>
    </row>
    <row r="20" spans="2:6" ht="15.6" x14ac:dyDescent="0.3">
      <c r="B20" s="16"/>
      <c r="C20" s="14" t="s">
        <v>274</v>
      </c>
      <c r="D20" s="14" t="s">
        <v>287</v>
      </c>
      <c r="E20" s="14" t="s">
        <v>288</v>
      </c>
      <c r="F20" s="17" t="s">
        <v>60</v>
      </c>
    </row>
    <row r="21" spans="2:6" ht="15.6" x14ac:dyDescent="0.3">
      <c r="B21" s="16"/>
      <c r="C21" s="14" t="str">
        <f>'1) Tableau budgétaire 1'!D13</f>
        <v>PNUD</v>
      </c>
      <c r="D21" s="14" t="s">
        <v>33</v>
      </c>
      <c r="E21" s="14"/>
      <c r="F21" s="17"/>
    </row>
    <row r="22" spans="2:6" ht="23.25" customHeight="1" x14ac:dyDescent="0.3">
      <c r="B22" s="15" t="s">
        <v>646</v>
      </c>
      <c r="C22" s="256">
        <f>'1) Tableau budgétaire 1'!D466</f>
        <v>1259999.99951</v>
      </c>
      <c r="D22" s="256">
        <f>'1) Tableau budgétaire 1'!E466</f>
        <v>100000</v>
      </c>
      <c r="E22" s="13">
        <f>'1) Tableau budgétaire 1'!F466</f>
        <v>0</v>
      </c>
      <c r="F22" s="258">
        <f>D22+C22</f>
        <v>1359999.99951</v>
      </c>
    </row>
    <row r="23" spans="2:6" ht="24.75" customHeight="1" x14ac:dyDescent="0.3">
      <c r="B23" s="15" t="s">
        <v>647</v>
      </c>
      <c r="C23" s="256">
        <f>'1) Tableau budgétaire 1'!D467</f>
        <v>539999.99979000003</v>
      </c>
      <c r="D23" s="256">
        <f>'1) Tableau budgétaire 1'!E467</f>
        <v>100000.00230000002</v>
      </c>
      <c r="E23" s="13">
        <f>'1) Tableau budgétaire 1'!F467</f>
        <v>0</v>
      </c>
      <c r="F23" s="258">
        <f>D23+C23</f>
        <v>640000.00209000008</v>
      </c>
    </row>
    <row r="24" spans="2:6" ht="24.75" customHeight="1" thickBot="1" x14ac:dyDescent="0.35">
      <c r="B24" s="7"/>
      <c r="C24" s="257">
        <f>'1) Tableau budgétaire 1'!D468</f>
        <v>0</v>
      </c>
      <c r="D24" s="257">
        <f>'1) Tableau budgétaire 1'!E468</f>
        <v>0</v>
      </c>
      <c r="E24" s="18">
        <f>'1) Tableau budgétaire 1'!F468</f>
        <v>0</v>
      </c>
      <c r="F24" s="259">
        <f>D24+C24</f>
        <v>0</v>
      </c>
    </row>
    <row r="25" spans="2:6" x14ac:dyDescent="0.3">
      <c r="B25" s="154"/>
      <c r="C25" s="154"/>
      <c r="D25" s="154"/>
      <c r="E25" s="154"/>
      <c r="F25" s="154"/>
    </row>
  </sheetData>
  <sheetProtection formatCells="0" formatColumns="0" formatRows="0"/>
  <mergeCells count="4">
    <mergeCell ref="B19:F19"/>
    <mergeCell ref="B2:F3"/>
    <mergeCell ref="B5:F5"/>
    <mergeCell ref="F6:F7"/>
  </mergeCells>
  <dataValidations disablePrompts="1"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88671875" defaultRowHeight="14.4" x14ac:dyDescent="0.3"/>
  <cols>
    <col min="1" max="16384" width="8.88671875" style="154"/>
  </cols>
  <sheetData>
    <row r="1" spans="1:1" x14ac:dyDescent="0.3">
      <c r="A1" s="222">
        <v>0</v>
      </c>
    </row>
    <row r="2" spans="1:1" x14ac:dyDescent="0.3">
      <c r="A2" s="222">
        <v>0.2</v>
      </c>
    </row>
    <row r="3" spans="1:1" x14ac:dyDescent="0.3">
      <c r="A3" s="222">
        <v>0.4</v>
      </c>
    </row>
    <row r="4" spans="1:1" x14ac:dyDescent="0.3">
      <c r="A4" s="222">
        <v>0.6</v>
      </c>
    </row>
    <row r="5" spans="1:1" x14ac:dyDescent="0.3">
      <c r="A5" s="222">
        <v>0.8</v>
      </c>
    </row>
    <row r="6" spans="1:1" x14ac:dyDescent="0.3">
      <c r="A6" s="22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60" t="s">
        <v>289</v>
      </c>
      <c r="B1" s="61" t="s">
        <v>290</v>
      </c>
    </row>
    <row r="2" spans="1:2" x14ac:dyDescent="0.3">
      <c r="A2" s="62" t="s">
        <v>291</v>
      </c>
      <c r="B2" s="63" t="s">
        <v>292</v>
      </c>
    </row>
    <row r="3" spans="1:2" x14ac:dyDescent="0.3">
      <c r="A3" s="62" t="s">
        <v>293</v>
      </c>
      <c r="B3" s="63" t="s">
        <v>294</v>
      </c>
    </row>
    <row r="4" spans="1:2" x14ac:dyDescent="0.3">
      <c r="A4" s="62" t="s">
        <v>295</v>
      </c>
      <c r="B4" s="63" t="s">
        <v>296</v>
      </c>
    </row>
    <row r="5" spans="1:2" x14ac:dyDescent="0.3">
      <c r="A5" s="62" t="s">
        <v>297</v>
      </c>
      <c r="B5" s="63" t="s">
        <v>298</v>
      </c>
    </row>
    <row r="6" spans="1:2" x14ac:dyDescent="0.3">
      <c r="A6" s="62" t="s">
        <v>299</v>
      </c>
      <c r="B6" s="63" t="s">
        <v>300</v>
      </c>
    </row>
    <row r="7" spans="1:2" x14ac:dyDescent="0.3">
      <c r="A7" s="62" t="s">
        <v>301</v>
      </c>
      <c r="B7" s="63" t="s">
        <v>302</v>
      </c>
    </row>
    <row r="8" spans="1:2" x14ac:dyDescent="0.3">
      <c r="A8" s="62" t="s">
        <v>303</v>
      </c>
      <c r="B8" s="63" t="s">
        <v>304</v>
      </c>
    </row>
    <row r="9" spans="1:2" x14ac:dyDescent="0.3">
      <c r="A9" s="62" t="s">
        <v>305</v>
      </c>
      <c r="B9" s="63" t="s">
        <v>306</v>
      </c>
    </row>
    <row r="10" spans="1:2" x14ac:dyDescent="0.3">
      <c r="A10" s="62" t="s">
        <v>307</v>
      </c>
      <c r="B10" s="63" t="s">
        <v>308</v>
      </c>
    </row>
    <row r="11" spans="1:2" x14ac:dyDescent="0.3">
      <c r="A11" s="62" t="s">
        <v>309</v>
      </c>
      <c r="B11" s="63" t="s">
        <v>310</v>
      </c>
    </row>
    <row r="12" spans="1:2" x14ac:dyDescent="0.3">
      <c r="A12" s="62" t="s">
        <v>311</v>
      </c>
      <c r="B12" s="63" t="s">
        <v>312</v>
      </c>
    </row>
    <row r="13" spans="1:2" x14ac:dyDescent="0.3">
      <c r="A13" s="62" t="s">
        <v>313</v>
      </c>
      <c r="B13" s="63" t="s">
        <v>314</v>
      </c>
    </row>
    <row r="14" spans="1:2" x14ac:dyDescent="0.3">
      <c r="A14" s="62" t="s">
        <v>315</v>
      </c>
      <c r="B14" s="63" t="s">
        <v>316</v>
      </c>
    </row>
    <row r="15" spans="1:2" x14ac:dyDescent="0.3">
      <c r="A15" s="62" t="s">
        <v>317</v>
      </c>
      <c r="B15" s="63" t="s">
        <v>318</v>
      </c>
    </row>
    <row r="16" spans="1:2" x14ac:dyDescent="0.3">
      <c r="A16" s="62" t="s">
        <v>319</v>
      </c>
      <c r="B16" s="63" t="s">
        <v>320</v>
      </c>
    </row>
    <row r="17" spans="1:2" x14ac:dyDescent="0.3">
      <c r="A17" s="62" t="s">
        <v>321</v>
      </c>
      <c r="B17" s="63" t="s">
        <v>322</v>
      </c>
    </row>
    <row r="18" spans="1:2" x14ac:dyDescent="0.3">
      <c r="A18" s="62" t="s">
        <v>323</v>
      </c>
      <c r="B18" s="63" t="s">
        <v>324</v>
      </c>
    </row>
    <row r="19" spans="1:2" x14ac:dyDescent="0.3">
      <c r="A19" s="62" t="s">
        <v>325</v>
      </c>
      <c r="B19" s="63" t="s">
        <v>326</v>
      </c>
    </row>
    <row r="20" spans="1:2" x14ac:dyDescent="0.3">
      <c r="A20" s="62" t="s">
        <v>327</v>
      </c>
      <c r="B20" s="63" t="s">
        <v>328</v>
      </c>
    </row>
    <row r="21" spans="1:2" x14ac:dyDescent="0.3">
      <c r="A21" s="62" t="s">
        <v>329</v>
      </c>
      <c r="B21" s="63" t="s">
        <v>330</v>
      </c>
    </row>
    <row r="22" spans="1:2" x14ac:dyDescent="0.3">
      <c r="A22" s="62" t="s">
        <v>331</v>
      </c>
      <c r="B22" s="63" t="s">
        <v>332</v>
      </c>
    </row>
    <row r="23" spans="1:2" x14ac:dyDescent="0.3">
      <c r="A23" s="62" t="s">
        <v>333</v>
      </c>
      <c r="B23" s="63" t="s">
        <v>334</v>
      </c>
    </row>
    <row r="24" spans="1:2" x14ac:dyDescent="0.3">
      <c r="A24" s="62" t="s">
        <v>335</v>
      </c>
      <c r="B24" s="63" t="s">
        <v>336</v>
      </c>
    </row>
    <row r="25" spans="1:2" x14ac:dyDescent="0.3">
      <c r="A25" s="62" t="s">
        <v>337</v>
      </c>
      <c r="B25" s="63" t="s">
        <v>338</v>
      </c>
    </row>
    <row r="26" spans="1:2" x14ac:dyDescent="0.3">
      <c r="A26" s="62" t="s">
        <v>339</v>
      </c>
      <c r="B26" s="63" t="s">
        <v>340</v>
      </c>
    </row>
    <row r="27" spans="1:2" x14ac:dyDescent="0.3">
      <c r="A27" s="62" t="s">
        <v>341</v>
      </c>
      <c r="B27" s="63" t="s">
        <v>342</v>
      </c>
    </row>
    <row r="28" spans="1:2" x14ac:dyDescent="0.3">
      <c r="A28" s="62" t="s">
        <v>343</v>
      </c>
      <c r="B28" s="63" t="s">
        <v>344</v>
      </c>
    </row>
    <row r="29" spans="1:2" x14ac:dyDescent="0.3">
      <c r="A29" s="62" t="s">
        <v>345</v>
      </c>
      <c r="B29" s="63" t="s">
        <v>346</v>
      </c>
    </row>
    <row r="30" spans="1:2" x14ac:dyDescent="0.3">
      <c r="A30" s="62" t="s">
        <v>347</v>
      </c>
      <c r="B30" s="63" t="s">
        <v>348</v>
      </c>
    </row>
    <row r="31" spans="1:2" x14ac:dyDescent="0.3">
      <c r="A31" s="62" t="s">
        <v>349</v>
      </c>
      <c r="B31" s="63" t="s">
        <v>350</v>
      </c>
    </row>
    <row r="32" spans="1:2" x14ac:dyDescent="0.3">
      <c r="A32" s="62" t="s">
        <v>351</v>
      </c>
      <c r="B32" s="63" t="s">
        <v>352</v>
      </c>
    </row>
    <row r="33" spans="1:2" x14ac:dyDescent="0.3">
      <c r="A33" s="62" t="s">
        <v>353</v>
      </c>
      <c r="B33" s="63" t="s">
        <v>354</v>
      </c>
    </row>
    <row r="34" spans="1:2" x14ac:dyDescent="0.3">
      <c r="A34" s="62" t="s">
        <v>355</v>
      </c>
      <c r="B34" s="63" t="s">
        <v>356</v>
      </c>
    </row>
    <row r="35" spans="1:2" x14ac:dyDescent="0.3">
      <c r="A35" s="62" t="s">
        <v>357</v>
      </c>
      <c r="B35" s="63" t="s">
        <v>358</v>
      </c>
    </row>
    <row r="36" spans="1:2" x14ac:dyDescent="0.3">
      <c r="A36" s="62" t="s">
        <v>359</v>
      </c>
      <c r="B36" s="63" t="s">
        <v>360</v>
      </c>
    </row>
    <row r="37" spans="1:2" x14ac:dyDescent="0.3">
      <c r="A37" s="62" t="s">
        <v>361</v>
      </c>
      <c r="B37" s="63" t="s">
        <v>362</v>
      </c>
    </row>
    <row r="38" spans="1:2" x14ac:dyDescent="0.3">
      <c r="A38" s="62" t="s">
        <v>363</v>
      </c>
      <c r="B38" s="63" t="s">
        <v>364</v>
      </c>
    </row>
    <row r="39" spans="1:2" x14ac:dyDescent="0.3">
      <c r="A39" s="62" t="s">
        <v>365</v>
      </c>
      <c r="B39" s="63" t="s">
        <v>366</v>
      </c>
    </row>
    <row r="40" spans="1:2" x14ac:dyDescent="0.3">
      <c r="A40" s="62" t="s">
        <v>367</v>
      </c>
      <c r="B40" s="63" t="s">
        <v>368</v>
      </c>
    </row>
    <row r="41" spans="1:2" x14ac:dyDescent="0.3">
      <c r="A41" s="62" t="s">
        <v>369</v>
      </c>
      <c r="B41" s="63" t="s">
        <v>370</v>
      </c>
    </row>
    <row r="42" spans="1:2" x14ac:dyDescent="0.3">
      <c r="A42" s="62" t="s">
        <v>371</v>
      </c>
      <c r="B42" s="63" t="s">
        <v>372</v>
      </c>
    </row>
    <row r="43" spans="1:2" x14ac:dyDescent="0.3">
      <c r="A43" s="62" t="s">
        <v>373</v>
      </c>
      <c r="B43" s="63" t="s">
        <v>374</v>
      </c>
    </row>
    <row r="44" spans="1:2" x14ac:dyDescent="0.3">
      <c r="A44" s="62" t="s">
        <v>375</v>
      </c>
      <c r="B44" s="63" t="s">
        <v>376</v>
      </c>
    </row>
    <row r="45" spans="1:2" x14ac:dyDescent="0.3">
      <c r="A45" s="62" t="s">
        <v>377</v>
      </c>
      <c r="B45" s="63" t="s">
        <v>378</v>
      </c>
    </row>
    <row r="46" spans="1:2" x14ac:dyDescent="0.3">
      <c r="A46" s="62" t="s">
        <v>379</v>
      </c>
      <c r="B46" s="63" t="s">
        <v>380</v>
      </c>
    </row>
    <row r="47" spans="1:2" x14ac:dyDescent="0.3">
      <c r="A47" s="62" t="s">
        <v>381</v>
      </c>
      <c r="B47" s="63" t="s">
        <v>382</v>
      </c>
    </row>
    <row r="48" spans="1:2" x14ac:dyDescent="0.3">
      <c r="A48" s="62" t="s">
        <v>383</v>
      </c>
      <c r="B48" s="63" t="s">
        <v>384</v>
      </c>
    </row>
    <row r="49" spans="1:2" x14ac:dyDescent="0.3">
      <c r="A49" s="62" t="s">
        <v>385</v>
      </c>
      <c r="B49" s="63" t="s">
        <v>386</v>
      </c>
    </row>
    <row r="50" spans="1:2" x14ac:dyDescent="0.3">
      <c r="A50" s="62" t="s">
        <v>387</v>
      </c>
      <c r="B50" s="63" t="s">
        <v>388</v>
      </c>
    </row>
    <row r="51" spans="1:2" x14ac:dyDescent="0.3">
      <c r="A51" s="62" t="s">
        <v>389</v>
      </c>
      <c r="B51" s="63" t="s">
        <v>390</v>
      </c>
    </row>
    <row r="52" spans="1:2" x14ac:dyDescent="0.3">
      <c r="A52" s="62" t="s">
        <v>391</v>
      </c>
      <c r="B52" s="63" t="s">
        <v>392</v>
      </c>
    </row>
    <row r="53" spans="1:2" x14ac:dyDescent="0.3">
      <c r="A53" s="62" t="s">
        <v>393</v>
      </c>
      <c r="B53" s="63" t="s">
        <v>394</v>
      </c>
    </row>
    <row r="54" spans="1:2" x14ac:dyDescent="0.3">
      <c r="A54" s="62" t="s">
        <v>395</v>
      </c>
      <c r="B54" s="63" t="s">
        <v>396</v>
      </c>
    </row>
    <row r="55" spans="1:2" x14ac:dyDescent="0.3">
      <c r="A55" s="62" t="s">
        <v>397</v>
      </c>
      <c r="B55" s="63" t="s">
        <v>398</v>
      </c>
    </row>
    <row r="56" spans="1:2" x14ac:dyDescent="0.3">
      <c r="A56" s="62" t="s">
        <v>399</v>
      </c>
      <c r="B56" s="63" t="s">
        <v>400</v>
      </c>
    </row>
    <row r="57" spans="1:2" x14ac:dyDescent="0.3">
      <c r="A57" s="62" t="s">
        <v>401</v>
      </c>
      <c r="B57" s="63" t="s">
        <v>402</v>
      </c>
    </row>
    <row r="58" spans="1:2" x14ac:dyDescent="0.3">
      <c r="A58" s="62" t="s">
        <v>403</v>
      </c>
      <c r="B58" s="63" t="s">
        <v>404</v>
      </c>
    </row>
    <row r="59" spans="1:2" x14ac:dyDescent="0.3">
      <c r="A59" s="62" t="s">
        <v>405</v>
      </c>
      <c r="B59" s="63" t="s">
        <v>406</v>
      </c>
    </row>
    <row r="60" spans="1:2" x14ac:dyDescent="0.3">
      <c r="A60" s="62" t="s">
        <v>407</v>
      </c>
      <c r="B60" s="63" t="s">
        <v>408</v>
      </c>
    </row>
    <row r="61" spans="1:2" x14ac:dyDescent="0.3">
      <c r="A61" s="62" t="s">
        <v>409</v>
      </c>
      <c r="B61" s="63" t="s">
        <v>410</v>
      </c>
    </row>
    <row r="62" spans="1:2" x14ac:dyDescent="0.3">
      <c r="A62" s="62" t="s">
        <v>411</v>
      </c>
      <c r="B62" s="63" t="s">
        <v>412</v>
      </c>
    </row>
    <row r="63" spans="1:2" x14ac:dyDescent="0.3">
      <c r="A63" s="62" t="s">
        <v>413</v>
      </c>
      <c r="B63" s="63" t="s">
        <v>414</v>
      </c>
    </row>
    <row r="64" spans="1:2" x14ac:dyDescent="0.3">
      <c r="A64" s="62" t="s">
        <v>415</v>
      </c>
      <c r="B64" s="63" t="s">
        <v>416</v>
      </c>
    </row>
    <row r="65" spans="1:2" x14ac:dyDescent="0.3">
      <c r="A65" s="62" t="s">
        <v>417</v>
      </c>
      <c r="B65" s="63" t="s">
        <v>418</v>
      </c>
    </row>
    <row r="66" spans="1:2" x14ac:dyDescent="0.3">
      <c r="A66" s="62" t="s">
        <v>419</v>
      </c>
      <c r="B66" s="63" t="s">
        <v>420</v>
      </c>
    </row>
    <row r="67" spans="1:2" x14ac:dyDescent="0.3">
      <c r="A67" s="62" t="s">
        <v>421</v>
      </c>
      <c r="B67" s="63" t="s">
        <v>422</v>
      </c>
    </row>
    <row r="68" spans="1:2" x14ac:dyDescent="0.3">
      <c r="A68" s="62" t="s">
        <v>423</v>
      </c>
      <c r="B68" s="63" t="s">
        <v>424</v>
      </c>
    </row>
    <row r="69" spans="1:2" x14ac:dyDescent="0.3">
      <c r="A69" s="62" t="s">
        <v>425</v>
      </c>
      <c r="B69" s="63" t="s">
        <v>426</v>
      </c>
    </row>
    <row r="70" spans="1:2" x14ac:dyDescent="0.3">
      <c r="A70" s="62" t="s">
        <v>427</v>
      </c>
      <c r="B70" s="63" t="s">
        <v>428</v>
      </c>
    </row>
    <row r="71" spans="1:2" x14ac:dyDescent="0.3">
      <c r="A71" s="62" t="s">
        <v>429</v>
      </c>
      <c r="B71" s="63" t="s">
        <v>430</v>
      </c>
    </row>
    <row r="72" spans="1:2" x14ac:dyDescent="0.3">
      <c r="A72" s="62" t="s">
        <v>431</v>
      </c>
      <c r="B72" s="63" t="s">
        <v>432</v>
      </c>
    </row>
    <row r="73" spans="1:2" x14ac:dyDescent="0.3">
      <c r="A73" s="62" t="s">
        <v>433</v>
      </c>
      <c r="B73" s="63" t="s">
        <v>434</v>
      </c>
    </row>
    <row r="74" spans="1:2" x14ac:dyDescent="0.3">
      <c r="A74" s="62" t="s">
        <v>435</v>
      </c>
      <c r="B74" s="63" t="s">
        <v>436</v>
      </c>
    </row>
    <row r="75" spans="1:2" x14ac:dyDescent="0.3">
      <c r="A75" s="62" t="s">
        <v>437</v>
      </c>
      <c r="B75" s="64" t="s">
        <v>438</v>
      </c>
    </row>
    <row r="76" spans="1:2" x14ac:dyDescent="0.3">
      <c r="A76" s="62" t="s">
        <v>439</v>
      </c>
      <c r="B76" s="64" t="s">
        <v>440</v>
      </c>
    </row>
    <row r="77" spans="1:2" x14ac:dyDescent="0.3">
      <c r="A77" s="62" t="s">
        <v>441</v>
      </c>
      <c r="B77" s="64" t="s">
        <v>442</v>
      </c>
    </row>
    <row r="78" spans="1:2" x14ac:dyDescent="0.3">
      <c r="A78" s="62" t="s">
        <v>443</v>
      </c>
      <c r="B78" s="64" t="s">
        <v>444</v>
      </c>
    </row>
    <row r="79" spans="1:2" x14ac:dyDescent="0.3">
      <c r="A79" s="62" t="s">
        <v>445</v>
      </c>
      <c r="B79" s="64" t="s">
        <v>446</v>
      </c>
    </row>
    <row r="80" spans="1:2" x14ac:dyDescent="0.3">
      <c r="A80" s="62" t="s">
        <v>447</v>
      </c>
      <c r="B80" s="64" t="s">
        <v>448</v>
      </c>
    </row>
    <row r="81" spans="1:2" x14ac:dyDescent="0.3">
      <c r="A81" s="62" t="s">
        <v>449</v>
      </c>
      <c r="B81" s="64" t="s">
        <v>450</v>
      </c>
    </row>
    <row r="82" spans="1:2" x14ac:dyDescent="0.3">
      <c r="A82" s="62" t="s">
        <v>451</v>
      </c>
      <c r="B82" s="64" t="s">
        <v>452</v>
      </c>
    </row>
    <row r="83" spans="1:2" x14ac:dyDescent="0.3">
      <c r="A83" s="62" t="s">
        <v>453</v>
      </c>
      <c r="B83" s="64" t="s">
        <v>454</v>
      </c>
    </row>
    <row r="84" spans="1:2" x14ac:dyDescent="0.3">
      <c r="A84" s="62" t="s">
        <v>455</v>
      </c>
      <c r="B84" s="64" t="s">
        <v>456</v>
      </c>
    </row>
    <row r="85" spans="1:2" x14ac:dyDescent="0.3">
      <c r="A85" s="62" t="s">
        <v>457</v>
      </c>
      <c r="B85" s="64" t="s">
        <v>458</v>
      </c>
    </row>
    <row r="86" spans="1:2" x14ac:dyDescent="0.3">
      <c r="A86" s="62" t="s">
        <v>459</v>
      </c>
      <c r="B86" s="64" t="s">
        <v>460</v>
      </c>
    </row>
    <row r="87" spans="1:2" x14ac:dyDescent="0.3">
      <c r="A87" s="62" t="s">
        <v>461</v>
      </c>
      <c r="B87" s="64" t="s">
        <v>462</v>
      </c>
    </row>
    <row r="88" spans="1:2" x14ac:dyDescent="0.3">
      <c r="A88" s="62" t="s">
        <v>463</v>
      </c>
      <c r="B88" s="64" t="s">
        <v>464</v>
      </c>
    </row>
    <row r="89" spans="1:2" x14ac:dyDescent="0.3">
      <c r="A89" s="62" t="s">
        <v>465</v>
      </c>
      <c r="B89" s="64" t="s">
        <v>466</v>
      </c>
    </row>
    <row r="90" spans="1:2" x14ac:dyDescent="0.3">
      <c r="A90" s="62" t="s">
        <v>467</v>
      </c>
      <c r="B90" s="64" t="s">
        <v>468</v>
      </c>
    </row>
    <row r="91" spans="1:2" x14ac:dyDescent="0.3">
      <c r="A91" s="62" t="s">
        <v>469</v>
      </c>
      <c r="B91" s="64" t="s">
        <v>470</v>
      </c>
    </row>
    <row r="92" spans="1:2" x14ac:dyDescent="0.3">
      <c r="A92" s="62" t="s">
        <v>471</v>
      </c>
      <c r="B92" s="64" t="s">
        <v>472</v>
      </c>
    </row>
    <row r="93" spans="1:2" x14ac:dyDescent="0.3">
      <c r="A93" s="62" t="s">
        <v>473</v>
      </c>
      <c r="B93" s="64" t="s">
        <v>474</v>
      </c>
    </row>
    <row r="94" spans="1:2" x14ac:dyDescent="0.3">
      <c r="A94" s="62" t="s">
        <v>475</v>
      </c>
      <c r="B94" s="64" t="s">
        <v>476</v>
      </c>
    </row>
    <row r="95" spans="1:2" x14ac:dyDescent="0.3">
      <c r="A95" s="62" t="s">
        <v>477</v>
      </c>
      <c r="B95" s="64" t="s">
        <v>478</v>
      </c>
    </row>
    <row r="96" spans="1:2" x14ac:dyDescent="0.3">
      <c r="A96" s="62" t="s">
        <v>479</v>
      </c>
      <c r="B96" s="64" t="s">
        <v>480</v>
      </c>
    </row>
    <row r="97" spans="1:2" x14ac:dyDescent="0.3">
      <c r="A97" s="62" t="s">
        <v>481</v>
      </c>
      <c r="B97" s="64" t="s">
        <v>482</v>
      </c>
    </row>
    <row r="98" spans="1:2" x14ac:dyDescent="0.3">
      <c r="A98" s="62" t="s">
        <v>483</v>
      </c>
      <c r="B98" s="64" t="s">
        <v>484</v>
      </c>
    </row>
    <row r="99" spans="1:2" x14ac:dyDescent="0.3">
      <c r="A99" s="62" t="s">
        <v>485</v>
      </c>
      <c r="B99" s="64" t="s">
        <v>486</v>
      </c>
    </row>
    <row r="100" spans="1:2" x14ac:dyDescent="0.3">
      <c r="A100" s="62" t="s">
        <v>487</v>
      </c>
      <c r="B100" s="64" t="s">
        <v>488</v>
      </c>
    </row>
    <row r="101" spans="1:2" x14ac:dyDescent="0.3">
      <c r="A101" s="62" t="s">
        <v>489</v>
      </c>
      <c r="B101" s="64" t="s">
        <v>490</v>
      </c>
    </row>
    <row r="102" spans="1:2" x14ac:dyDescent="0.3">
      <c r="A102" s="62" t="s">
        <v>491</v>
      </c>
      <c r="B102" s="64" t="s">
        <v>492</v>
      </c>
    </row>
    <row r="103" spans="1:2" x14ac:dyDescent="0.3">
      <c r="A103" s="62" t="s">
        <v>493</v>
      </c>
      <c r="B103" s="64" t="s">
        <v>494</v>
      </c>
    </row>
    <row r="104" spans="1:2" x14ac:dyDescent="0.3">
      <c r="A104" s="62" t="s">
        <v>495</v>
      </c>
      <c r="B104" s="64" t="s">
        <v>496</v>
      </c>
    </row>
    <row r="105" spans="1:2" x14ac:dyDescent="0.3">
      <c r="A105" s="62" t="s">
        <v>497</v>
      </c>
      <c r="B105" s="64" t="s">
        <v>498</v>
      </c>
    </row>
    <row r="106" spans="1:2" x14ac:dyDescent="0.3">
      <c r="A106" s="62" t="s">
        <v>499</v>
      </c>
      <c r="B106" s="64" t="s">
        <v>500</v>
      </c>
    </row>
    <row r="107" spans="1:2" x14ac:dyDescent="0.3">
      <c r="A107" s="62" t="s">
        <v>501</v>
      </c>
      <c r="B107" s="64" t="s">
        <v>502</v>
      </c>
    </row>
    <row r="108" spans="1:2" x14ac:dyDescent="0.3">
      <c r="A108" s="62" t="s">
        <v>503</v>
      </c>
      <c r="B108" s="64" t="s">
        <v>504</v>
      </c>
    </row>
    <row r="109" spans="1:2" x14ac:dyDescent="0.3">
      <c r="A109" s="62" t="s">
        <v>505</v>
      </c>
      <c r="B109" s="64" t="s">
        <v>506</v>
      </c>
    </row>
    <row r="110" spans="1:2" x14ac:dyDescent="0.3">
      <c r="A110" s="62" t="s">
        <v>507</v>
      </c>
      <c r="B110" s="64" t="s">
        <v>508</v>
      </c>
    </row>
    <row r="111" spans="1:2" x14ac:dyDescent="0.3">
      <c r="A111" s="62" t="s">
        <v>509</v>
      </c>
      <c r="B111" s="64" t="s">
        <v>510</v>
      </c>
    </row>
    <row r="112" spans="1:2" x14ac:dyDescent="0.3">
      <c r="A112" s="62" t="s">
        <v>511</v>
      </c>
      <c r="B112" s="64" t="s">
        <v>512</v>
      </c>
    </row>
    <row r="113" spans="1:2" x14ac:dyDescent="0.3">
      <c r="A113" s="62" t="s">
        <v>513</v>
      </c>
      <c r="B113" s="64" t="s">
        <v>514</v>
      </c>
    </row>
    <row r="114" spans="1:2" x14ac:dyDescent="0.3">
      <c r="A114" s="62" t="s">
        <v>515</v>
      </c>
      <c r="B114" s="64" t="s">
        <v>516</v>
      </c>
    </row>
    <row r="115" spans="1:2" x14ac:dyDescent="0.3">
      <c r="A115" s="62" t="s">
        <v>517</v>
      </c>
      <c r="B115" s="64" t="s">
        <v>518</v>
      </c>
    </row>
    <row r="116" spans="1:2" x14ac:dyDescent="0.3">
      <c r="A116" s="62" t="s">
        <v>519</v>
      </c>
      <c r="B116" s="64" t="s">
        <v>520</v>
      </c>
    </row>
    <row r="117" spans="1:2" x14ac:dyDescent="0.3">
      <c r="A117" s="62" t="s">
        <v>521</v>
      </c>
      <c r="B117" s="64" t="s">
        <v>522</v>
      </c>
    </row>
    <row r="118" spans="1:2" x14ac:dyDescent="0.3">
      <c r="A118" s="62" t="s">
        <v>523</v>
      </c>
      <c r="B118" s="64" t="s">
        <v>524</v>
      </c>
    </row>
    <row r="119" spans="1:2" x14ac:dyDescent="0.3">
      <c r="A119" s="62" t="s">
        <v>525</v>
      </c>
      <c r="B119" s="64" t="s">
        <v>526</v>
      </c>
    </row>
    <row r="120" spans="1:2" x14ac:dyDescent="0.3">
      <c r="A120" s="62" t="s">
        <v>527</v>
      </c>
      <c r="B120" s="64" t="s">
        <v>528</v>
      </c>
    </row>
    <row r="121" spans="1:2" x14ac:dyDescent="0.3">
      <c r="A121" s="62" t="s">
        <v>529</v>
      </c>
      <c r="B121" s="64" t="s">
        <v>530</v>
      </c>
    </row>
    <row r="122" spans="1:2" x14ac:dyDescent="0.3">
      <c r="A122" s="62" t="s">
        <v>531</v>
      </c>
      <c r="B122" s="64" t="s">
        <v>532</v>
      </c>
    </row>
    <row r="123" spans="1:2" x14ac:dyDescent="0.3">
      <c r="A123" s="62" t="s">
        <v>533</v>
      </c>
      <c r="B123" s="64" t="s">
        <v>534</v>
      </c>
    </row>
    <row r="124" spans="1:2" x14ac:dyDescent="0.3">
      <c r="A124" s="62" t="s">
        <v>535</v>
      </c>
      <c r="B124" s="64" t="s">
        <v>536</v>
      </c>
    </row>
    <row r="125" spans="1:2" x14ac:dyDescent="0.3">
      <c r="A125" s="62" t="s">
        <v>537</v>
      </c>
      <c r="B125" s="64" t="s">
        <v>538</v>
      </c>
    </row>
    <row r="126" spans="1:2" x14ac:dyDescent="0.3">
      <c r="A126" s="62" t="s">
        <v>539</v>
      </c>
      <c r="B126" s="64" t="s">
        <v>540</v>
      </c>
    </row>
    <row r="127" spans="1:2" x14ac:dyDescent="0.3">
      <c r="A127" s="62" t="s">
        <v>541</v>
      </c>
      <c r="B127" s="64" t="s">
        <v>542</v>
      </c>
    </row>
    <row r="128" spans="1:2" x14ac:dyDescent="0.3">
      <c r="A128" s="62" t="s">
        <v>543</v>
      </c>
      <c r="B128" s="64" t="s">
        <v>544</v>
      </c>
    </row>
    <row r="129" spans="1:2" x14ac:dyDescent="0.3">
      <c r="A129" s="62" t="s">
        <v>545</v>
      </c>
      <c r="B129" s="64" t="s">
        <v>546</v>
      </c>
    </row>
    <row r="130" spans="1:2" x14ac:dyDescent="0.3">
      <c r="A130" s="62" t="s">
        <v>547</v>
      </c>
      <c r="B130" s="64" t="s">
        <v>548</v>
      </c>
    </row>
    <row r="131" spans="1:2" x14ac:dyDescent="0.3">
      <c r="A131" s="62" t="s">
        <v>549</v>
      </c>
      <c r="B131" s="64" t="s">
        <v>550</v>
      </c>
    </row>
    <row r="132" spans="1:2" x14ac:dyDescent="0.3">
      <c r="A132" s="62" t="s">
        <v>551</v>
      </c>
      <c r="B132" s="64" t="s">
        <v>552</v>
      </c>
    </row>
    <row r="133" spans="1:2" x14ac:dyDescent="0.3">
      <c r="A133" s="62" t="s">
        <v>553</v>
      </c>
      <c r="B133" s="64" t="s">
        <v>554</v>
      </c>
    </row>
    <row r="134" spans="1:2" x14ac:dyDescent="0.3">
      <c r="A134" s="62" t="s">
        <v>555</v>
      </c>
      <c r="B134" s="64" t="s">
        <v>556</v>
      </c>
    </row>
    <row r="135" spans="1:2" x14ac:dyDescent="0.3">
      <c r="A135" s="62" t="s">
        <v>557</v>
      </c>
      <c r="B135" s="64" t="s">
        <v>558</v>
      </c>
    </row>
    <row r="136" spans="1:2" x14ac:dyDescent="0.3">
      <c r="A136" s="62" t="s">
        <v>559</v>
      </c>
      <c r="B136" s="64" t="s">
        <v>560</v>
      </c>
    </row>
    <row r="137" spans="1:2" x14ac:dyDescent="0.3">
      <c r="A137" s="62" t="s">
        <v>561</v>
      </c>
      <c r="B137" s="64" t="s">
        <v>562</v>
      </c>
    </row>
    <row r="138" spans="1:2" x14ac:dyDescent="0.3">
      <c r="A138" s="62" t="s">
        <v>563</v>
      </c>
      <c r="B138" s="64" t="s">
        <v>564</v>
      </c>
    </row>
    <row r="139" spans="1:2" x14ac:dyDescent="0.3">
      <c r="A139" s="62" t="s">
        <v>565</v>
      </c>
      <c r="B139" s="64" t="s">
        <v>566</v>
      </c>
    </row>
    <row r="140" spans="1:2" x14ac:dyDescent="0.3">
      <c r="A140" s="62" t="s">
        <v>567</v>
      </c>
      <c r="B140" s="64" t="s">
        <v>568</v>
      </c>
    </row>
    <row r="141" spans="1:2" x14ac:dyDescent="0.3">
      <c r="A141" s="62" t="s">
        <v>569</v>
      </c>
      <c r="B141" s="64" t="s">
        <v>570</v>
      </c>
    </row>
    <row r="142" spans="1:2" x14ac:dyDescent="0.3">
      <c r="A142" s="62" t="s">
        <v>571</v>
      </c>
      <c r="B142" s="64" t="s">
        <v>572</v>
      </c>
    </row>
    <row r="143" spans="1:2" x14ac:dyDescent="0.3">
      <c r="A143" s="62" t="s">
        <v>573</v>
      </c>
      <c r="B143" s="64" t="s">
        <v>574</v>
      </c>
    </row>
    <row r="144" spans="1:2" x14ac:dyDescent="0.3">
      <c r="A144" s="62" t="s">
        <v>575</v>
      </c>
      <c r="B144" s="65" t="s">
        <v>576</v>
      </c>
    </row>
    <row r="145" spans="1:2" x14ac:dyDescent="0.3">
      <c r="A145" s="62" t="s">
        <v>577</v>
      </c>
      <c r="B145" s="64" t="s">
        <v>578</v>
      </c>
    </row>
    <row r="146" spans="1:2" x14ac:dyDescent="0.3">
      <c r="A146" s="62" t="s">
        <v>579</v>
      </c>
      <c r="B146" s="64" t="s">
        <v>580</v>
      </c>
    </row>
    <row r="147" spans="1:2" x14ac:dyDescent="0.3">
      <c r="A147" s="62" t="s">
        <v>581</v>
      </c>
      <c r="B147" s="64" t="s">
        <v>582</v>
      </c>
    </row>
    <row r="148" spans="1:2" x14ac:dyDescent="0.3">
      <c r="A148" s="62" t="s">
        <v>583</v>
      </c>
      <c r="B148" s="64" t="s">
        <v>584</v>
      </c>
    </row>
    <row r="149" spans="1:2" x14ac:dyDescent="0.3">
      <c r="A149" s="62" t="s">
        <v>585</v>
      </c>
      <c r="B149" s="64" t="s">
        <v>586</v>
      </c>
    </row>
    <row r="150" spans="1:2" x14ac:dyDescent="0.3">
      <c r="A150" s="62" t="s">
        <v>587</v>
      </c>
      <c r="B150" s="64" t="s">
        <v>588</v>
      </c>
    </row>
    <row r="151" spans="1:2" x14ac:dyDescent="0.3">
      <c r="A151" s="62" t="s">
        <v>589</v>
      </c>
      <c r="B151" s="64" t="s">
        <v>590</v>
      </c>
    </row>
    <row r="152" spans="1:2" x14ac:dyDescent="0.3">
      <c r="A152" s="62" t="s">
        <v>591</v>
      </c>
      <c r="B152" s="64" t="s">
        <v>592</v>
      </c>
    </row>
    <row r="153" spans="1:2" x14ac:dyDescent="0.3">
      <c r="A153" s="62" t="s">
        <v>593</v>
      </c>
      <c r="B153" s="64" t="s">
        <v>594</v>
      </c>
    </row>
    <row r="154" spans="1:2" x14ac:dyDescent="0.3">
      <c r="A154" s="62" t="s">
        <v>595</v>
      </c>
      <c r="B154" s="64" t="s">
        <v>596</v>
      </c>
    </row>
    <row r="155" spans="1:2" x14ac:dyDescent="0.3">
      <c r="A155" s="62" t="s">
        <v>597</v>
      </c>
      <c r="B155" s="64" t="s">
        <v>598</v>
      </c>
    </row>
    <row r="156" spans="1:2" x14ac:dyDescent="0.3">
      <c r="A156" s="62" t="s">
        <v>599</v>
      </c>
      <c r="B156" s="64" t="s">
        <v>600</v>
      </c>
    </row>
    <row r="157" spans="1:2" x14ac:dyDescent="0.3">
      <c r="A157" s="62" t="s">
        <v>601</v>
      </c>
      <c r="B157" s="64" t="s">
        <v>602</v>
      </c>
    </row>
    <row r="158" spans="1:2" x14ac:dyDescent="0.3">
      <c r="A158" s="62" t="s">
        <v>603</v>
      </c>
      <c r="B158" s="64" t="s">
        <v>604</v>
      </c>
    </row>
    <row r="159" spans="1:2" x14ac:dyDescent="0.3">
      <c r="A159" s="62" t="s">
        <v>605</v>
      </c>
      <c r="B159" s="64" t="s">
        <v>606</v>
      </c>
    </row>
    <row r="160" spans="1:2" x14ac:dyDescent="0.3">
      <c r="A160" s="62" t="s">
        <v>607</v>
      </c>
      <c r="B160" s="64" t="s">
        <v>608</v>
      </c>
    </row>
    <row r="161" spans="1:2" x14ac:dyDescent="0.3">
      <c r="A161" s="62" t="s">
        <v>609</v>
      </c>
      <c r="B161" s="64" t="s">
        <v>610</v>
      </c>
    </row>
    <row r="162" spans="1:2" x14ac:dyDescent="0.3">
      <c r="A162" s="62" t="s">
        <v>611</v>
      </c>
      <c r="B162" s="64" t="s">
        <v>612</v>
      </c>
    </row>
    <row r="163" spans="1:2" x14ac:dyDescent="0.3">
      <c r="A163" s="62" t="s">
        <v>613</v>
      </c>
      <c r="B163" s="64" t="s">
        <v>614</v>
      </c>
    </row>
    <row r="164" spans="1:2" x14ac:dyDescent="0.3">
      <c r="A164" s="62" t="s">
        <v>615</v>
      </c>
      <c r="B164" s="64" t="s">
        <v>616</v>
      </c>
    </row>
    <row r="165" spans="1:2" x14ac:dyDescent="0.3">
      <c r="A165" s="62" t="s">
        <v>617</v>
      </c>
      <c r="B165" s="64" t="s">
        <v>618</v>
      </c>
    </row>
    <row r="166" spans="1:2" x14ac:dyDescent="0.3">
      <c r="A166" s="62" t="s">
        <v>619</v>
      </c>
      <c r="B166" s="64" t="s">
        <v>620</v>
      </c>
    </row>
    <row r="167" spans="1:2" x14ac:dyDescent="0.3">
      <c r="A167" s="62" t="s">
        <v>621</v>
      </c>
      <c r="B167" s="64" t="s">
        <v>622</v>
      </c>
    </row>
    <row r="168" spans="1:2" x14ac:dyDescent="0.3">
      <c r="A168" s="62" t="s">
        <v>623</v>
      </c>
      <c r="B168" s="64" t="s">
        <v>624</v>
      </c>
    </row>
    <row r="169" spans="1:2" x14ac:dyDescent="0.3">
      <c r="A169" s="62" t="s">
        <v>625</v>
      </c>
      <c r="B169" s="64" t="s">
        <v>626</v>
      </c>
    </row>
    <row r="170" spans="1:2" x14ac:dyDescent="0.3">
      <c r="A170" s="62" t="s">
        <v>627</v>
      </c>
      <c r="B170" s="64" t="s">
        <v>628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CEAB068133574B94103369DB6BC6BF" ma:contentTypeVersion="15" ma:contentTypeDescription="Create a new document." ma:contentTypeScope="" ma:versionID="f70becf3ddbe25317bbc6696b7055940">
  <xsd:schema xmlns:xsd="http://www.w3.org/2001/XMLSchema" xmlns:xs="http://www.w3.org/2001/XMLSchema" xmlns:p="http://schemas.microsoft.com/office/2006/metadata/properties" xmlns:ns2="fde01944-726b-4a9e-abc4-1fa22e943667" xmlns:ns3="c848efb5-fe8b-472d-a5a4-7e6e8984cb43" targetNamespace="http://schemas.microsoft.com/office/2006/metadata/properties" ma:root="true" ma:fieldsID="eb980962edc9a8f304c0b82c9cab1f91" ns2:_="" ns3:_="">
    <xsd:import namespace="fde01944-726b-4a9e-abc4-1fa22e943667"/>
    <xsd:import namespace="c848efb5-fe8b-472d-a5a4-7e6e8984cb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LengthInSecond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01944-726b-4a9e-abc4-1fa22e9436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48efb5-fe8b-472d-a5a4-7e6e8984cb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KeywordTaxHTField" ma:index="21" nillable="true" ma:taxonomy="true" ma:internalName="TaxKeywordTaxHTField" ma:taxonomyFieldName="TaxKeyword" ma:displayName="Enterprise Keywords" ma:fieldId="{23f27201-bee3-471e-b2e7-b64fd8b7ca38}" ma:taxonomyMulti="true" ma:sspId="f8ebb0a5-c57d-4c3a-bec7-8a38252dd05c"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2cb77742-84d7-4806-a58f-58ed77c2e2e3}" ma:internalName="TaxCatchAll" ma:showField="CatchAllData" ma:web="c848efb5-fe8b-472d-a5a4-7e6e8984c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848efb5-fe8b-472d-a5a4-7e6e8984cb43"/>
    <TaxKeywordTaxHTField xmlns="c848efb5-fe8b-472d-a5a4-7e6e8984cb43">
      <Terms xmlns="http://schemas.microsoft.com/office/infopath/2007/PartnerControls"/>
    </TaxKeywordTaxHTField>
    <SharedWithUsers xmlns="c848efb5-fe8b-472d-a5a4-7e6e8984cb43">
      <UserInfo>
        <DisplayName>Gedeon Behiguim</DisplayName>
        <AccountId>904</AccountId>
        <AccountType/>
      </UserInfo>
      <UserInfo>
        <DisplayName>Mahamane Ousmane Amadou</DisplayName>
        <AccountId>45</AccountId>
        <AccountType/>
      </UserInfo>
      <UserInfo>
        <DisplayName>Rokhaya Paquita</DisplayName>
        <AccountId>44</AccountId>
        <AccountType/>
      </UserInfo>
      <UserInfo>
        <DisplayName>Losseni Cisse</DisplayName>
        <AccountId>29</AccountId>
        <AccountType/>
      </UserInfo>
      <UserInfo>
        <DisplayName>Kortimi Douamba</DisplayName>
        <AccountId>441</AccountId>
        <AccountType/>
      </UserInfo>
      <UserInfo>
        <DisplayName>Dieudonne Kini</DisplayName>
        <AccountId>34</AccountId>
        <AccountType/>
      </UserInfo>
    </SharedWithUsers>
  </documentManagement>
</p:properties>
</file>

<file path=customXml/itemProps1.xml><?xml version="1.0" encoding="utf-8"?>
<ds:datastoreItem xmlns:ds="http://schemas.openxmlformats.org/officeDocument/2006/customXml" ds:itemID="{88815AE8-28F2-4FE3-89B4-CF9A153A12B4}">
  <ds:schemaRefs>
    <ds:schemaRef ds:uri="http://schemas.microsoft.com/sharepoint/v3/contenttype/forms"/>
  </ds:schemaRefs>
</ds:datastoreItem>
</file>

<file path=customXml/itemProps2.xml><?xml version="1.0" encoding="utf-8"?>
<ds:datastoreItem xmlns:ds="http://schemas.openxmlformats.org/officeDocument/2006/customXml" ds:itemID="{7C86F526-55F8-467C-B2E8-DE89F8657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01944-726b-4a9e-abc4-1fa22e943667"/>
    <ds:schemaRef ds:uri="c848efb5-fe8b-472d-a5a4-7e6e8984c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EFCAC1-38DD-481E-8B4A-460BC0DBBFAA}">
  <ds:schemaRef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fde01944-726b-4a9e-abc4-1fa22e943667"/>
    <ds:schemaRef ds:uri="c848efb5-fe8b-472d-a5a4-7e6e8984cb4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'1) Tableau budgétaire 1'!Impression_des_titres</vt:lpstr>
      <vt:lpstr>'1) Tableau budgétaire 1'!Zone_d_impression</vt:lpstr>
      <vt:lpstr>'5) Pour utilisation par MPTFO'!Zone_d_impression</vt:lpstr>
      <vt:lpstr>Recap!Zone_d_impression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Gedeon Behiguim</cp:lastModifiedBy>
  <cp:revision/>
  <cp:lastPrinted>2021-10-13T13:43:10Z</cp:lastPrinted>
  <dcterms:created xsi:type="dcterms:W3CDTF">2017-11-15T21:17:43Z</dcterms:created>
  <dcterms:modified xsi:type="dcterms:W3CDTF">2021-12-28T17:43:57Z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0x01010033CEAB068133574B94103369DB6BC6BF</vt:lpwstr>
  </property>
  <property fmtid="{D5CDD505-2E9C-101B-9397-08002B2CF9AE}" pid="3" name="TaxKeyword">
    <vt:lpwstr/>
  </property>
</Properties>
</file>