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C:\Users\emmanuel.djounoumbi\Desktop\ProDoc Donzos\"/>
    </mc:Choice>
  </mc:AlternateContent>
  <xr:revisionPtr revIDLastSave="0" documentId="13_ncr:1_{8A426965-1BC9-4B6C-A64F-440E919654B6}" xr6:coauthVersionLast="44" xr6:coauthVersionMax="44" xr10:uidLastSave="{00000000-0000-0000-0000-000000000000}"/>
  <bookViews>
    <workbookView xWindow="-110" yWindow="-110" windowWidth="19420" windowHeight="10420" firstSheet="1" activeTab="1" xr2:uid="{00000000-000D-0000-FFFF-FFFF00000000}"/>
  </bookViews>
  <sheets>
    <sheet name="Budget de base" sheetId="8" state="hidden" r:id="rId1"/>
    <sheet name="1) Tableau budgétaire 1" sheetId="1" r:id="rId2"/>
    <sheet name="2) Tableau budgétaire 2" sheetId="5" r:id="rId3"/>
    <sheet name="3) Notes d'explication" sheetId="3" r:id="rId4"/>
    <sheet name="4) Pour utilisation par PBSO" sheetId="6" r:id="rId5"/>
    <sheet name="5) Pour utilisation par MPTFO" sheetId="4" r:id="rId6"/>
    <sheet name="Sheet2" sheetId="7" state="hidden"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59" i="1" l="1"/>
  <c r="F258" i="8" l="1"/>
  <c r="C110" i="1" l="1"/>
  <c r="C109" i="1"/>
  <c r="C101" i="1"/>
  <c r="C100" i="1"/>
  <c r="C99" i="1"/>
  <c r="C69" i="1"/>
  <c r="C68" i="1"/>
  <c r="C67" i="1"/>
  <c r="C58" i="1"/>
  <c r="C57" i="1"/>
  <c r="C28" i="1"/>
  <c r="C27" i="1"/>
  <c r="C26" i="1"/>
  <c r="C25" i="1"/>
  <c r="C19" i="1"/>
  <c r="C18" i="1"/>
  <c r="C17" i="1"/>
  <c r="C16" i="1"/>
  <c r="C15" i="1"/>
  <c r="C14" i="1"/>
  <c r="C98" i="1"/>
  <c r="C56" i="1"/>
  <c r="F265" i="8"/>
  <c r="G265" i="8" s="1"/>
  <c r="F39" i="8"/>
  <c r="G39" i="8" s="1"/>
  <c r="D196" i="1" s="1"/>
  <c r="G196" i="1" s="1"/>
  <c r="F222" i="8"/>
  <c r="G222" i="8" s="1"/>
  <c r="F221" i="8"/>
  <c r="G221" i="8" s="1"/>
  <c r="F220" i="8"/>
  <c r="G220" i="8" s="1"/>
  <c r="F219" i="8"/>
  <c r="G219" i="8" s="1"/>
  <c r="F218" i="8"/>
  <c r="G218" i="8" s="1"/>
  <c r="F217" i="8"/>
  <c r="G217" i="8" s="1"/>
  <c r="F216" i="8"/>
  <c r="G216" i="8" s="1"/>
  <c r="F215" i="8"/>
  <c r="G215" i="8" s="1"/>
  <c r="F214" i="8"/>
  <c r="G214" i="8" s="1"/>
  <c r="F213" i="8"/>
  <c r="G213" i="8" s="1"/>
  <c r="F264" i="8"/>
  <c r="G264" i="8" s="1"/>
  <c r="F263" i="8"/>
  <c r="G263" i="8" s="1"/>
  <c r="F262" i="8"/>
  <c r="G262" i="8" s="1"/>
  <c r="F261" i="8"/>
  <c r="F51" i="8"/>
  <c r="G51" i="8" s="1"/>
  <c r="F50" i="8"/>
  <c r="G50" i="8" s="1"/>
  <c r="D23" i="8"/>
  <c r="F23" i="8" s="1"/>
  <c r="G23" i="8" s="1"/>
  <c r="D22" i="8"/>
  <c r="F22" i="8" s="1"/>
  <c r="G22" i="8" s="1"/>
  <c r="F21" i="8"/>
  <c r="G21" i="8" s="1"/>
  <c r="F20" i="8"/>
  <c r="G20" i="8" s="1"/>
  <c r="F19" i="8"/>
  <c r="G19" i="8" s="1"/>
  <c r="F18" i="8"/>
  <c r="G18" i="8" s="1"/>
  <c r="F17" i="8"/>
  <c r="G17" i="8" s="1"/>
  <c r="F16" i="8"/>
  <c r="F231" i="8"/>
  <c r="F226" i="8"/>
  <c r="G226" i="8" s="1"/>
  <c r="G227" i="8" s="1"/>
  <c r="D101" i="1" s="1"/>
  <c r="F177" i="8"/>
  <c r="G177" i="8" s="1"/>
  <c r="F176" i="8"/>
  <c r="G176" i="8" s="1"/>
  <c r="F72" i="8"/>
  <c r="G72" i="8" s="1"/>
  <c r="F71" i="8"/>
  <c r="G71" i="8" s="1"/>
  <c r="F70" i="8"/>
  <c r="G70" i="8" s="1"/>
  <c r="F69" i="8"/>
  <c r="G69" i="8" s="1"/>
  <c r="F68" i="8"/>
  <c r="G68" i="8" s="1"/>
  <c r="F67" i="8"/>
  <c r="G67" i="8" s="1"/>
  <c r="F66" i="8"/>
  <c r="G66" i="8" s="1"/>
  <c r="F65" i="8"/>
  <c r="G65" i="8" s="1"/>
  <c r="F64" i="8"/>
  <c r="F60" i="8"/>
  <c r="G60" i="8" s="1"/>
  <c r="F271" i="8"/>
  <c r="G271" i="8" s="1"/>
  <c r="F270" i="8"/>
  <c r="G270" i="8" s="1"/>
  <c r="F269" i="8"/>
  <c r="G269" i="8" s="1"/>
  <c r="D191" i="1" s="1"/>
  <c r="G191" i="1" s="1"/>
  <c r="F268" i="8"/>
  <c r="G258" i="8"/>
  <c r="F257" i="8"/>
  <c r="G257" i="8" s="1"/>
  <c r="F256" i="8"/>
  <c r="G256" i="8" s="1"/>
  <c r="F255" i="8"/>
  <c r="F249" i="8"/>
  <c r="G249" i="8" s="1"/>
  <c r="F248" i="8"/>
  <c r="G248" i="8" s="1"/>
  <c r="F247" i="8"/>
  <c r="G247" i="8" s="1"/>
  <c r="F246" i="8"/>
  <c r="G246" i="8" s="1"/>
  <c r="F245" i="8"/>
  <c r="G245" i="8" s="1"/>
  <c r="F244" i="8"/>
  <c r="G244" i="8" s="1"/>
  <c r="F243" i="8"/>
  <c r="G243" i="8" s="1"/>
  <c r="F242" i="8"/>
  <c r="G242" i="8" s="1"/>
  <c r="F241" i="8"/>
  <c r="G241" i="8" s="1"/>
  <c r="F240" i="8"/>
  <c r="G240" i="8" s="1"/>
  <c r="F252" i="8"/>
  <c r="F253" i="8" s="1"/>
  <c r="F178" i="8"/>
  <c r="G178" i="8" s="1"/>
  <c r="F184" i="8"/>
  <c r="G184" i="8" s="1"/>
  <c r="F183" i="8"/>
  <c r="G183" i="8" s="1"/>
  <c r="F182" i="8"/>
  <c r="G182" i="8" s="1"/>
  <c r="F181" i="8"/>
  <c r="G181" i="8" s="1"/>
  <c r="F180" i="8"/>
  <c r="G180" i="8" s="1"/>
  <c r="F179" i="8"/>
  <c r="G179" i="8" s="1"/>
  <c r="F47" i="8"/>
  <c r="G47" i="8" s="1"/>
  <c r="F46" i="8"/>
  <c r="F45" i="8"/>
  <c r="G45" i="8" s="1"/>
  <c r="F40" i="8"/>
  <c r="G40" i="8" s="1"/>
  <c r="D188" i="1" s="1"/>
  <c r="G188" i="1" s="1"/>
  <c r="F38" i="8"/>
  <c r="G38" i="8" s="1"/>
  <c r="D187" i="1" s="1"/>
  <c r="G187" i="1" s="1"/>
  <c r="F34" i="8"/>
  <c r="G34" i="8" s="1"/>
  <c r="F33" i="8"/>
  <c r="G33" i="8" s="1"/>
  <c r="F32" i="8"/>
  <c r="G32" i="8" s="1"/>
  <c r="F28" i="8"/>
  <c r="F13" i="8"/>
  <c r="G13" i="8" s="1"/>
  <c r="F12" i="8"/>
  <c r="G12" i="8" s="1"/>
  <c r="F11" i="8"/>
  <c r="G11" i="8" s="1"/>
  <c r="F10" i="8"/>
  <c r="G10" i="8" s="1"/>
  <c r="F9" i="8"/>
  <c r="G9" i="8" s="1"/>
  <c r="F8" i="8"/>
  <c r="G8" i="8" s="1"/>
  <c r="F7" i="8"/>
  <c r="G7" i="8" s="1"/>
  <c r="F6" i="8"/>
  <c r="G6" i="8" s="1"/>
  <c r="F5" i="8"/>
  <c r="G5" i="8" s="1"/>
  <c r="F204" i="8"/>
  <c r="G204" i="8" s="1"/>
  <c r="F203" i="8"/>
  <c r="G203" i="8" s="1"/>
  <c r="F199" i="8"/>
  <c r="G199" i="8" s="1"/>
  <c r="F198" i="8"/>
  <c r="G198" i="8" s="1"/>
  <c r="F197" i="8"/>
  <c r="G197" i="8" s="1"/>
  <c r="F196" i="8"/>
  <c r="G196" i="8" s="1"/>
  <c r="F195" i="8"/>
  <c r="G195" i="8" s="1"/>
  <c r="F194" i="8"/>
  <c r="G194" i="8" s="1"/>
  <c r="F193" i="8"/>
  <c r="G193" i="8" s="1"/>
  <c r="F192" i="8"/>
  <c r="G192" i="8" s="1"/>
  <c r="F191" i="8"/>
  <c r="G191" i="8" s="1"/>
  <c r="F190" i="8"/>
  <c r="G190" i="8" s="1"/>
  <c r="F157" i="8"/>
  <c r="G157" i="8" s="1"/>
  <c r="F156" i="8"/>
  <c r="G156" i="8" s="1"/>
  <c r="F165" i="8"/>
  <c r="G165" i="8" s="1"/>
  <c r="F164" i="8"/>
  <c r="G164" i="8" s="1"/>
  <c r="F163" i="8"/>
  <c r="G163" i="8" s="1"/>
  <c r="F162" i="8"/>
  <c r="G162" i="8" s="1"/>
  <c r="F161" i="8"/>
  <c r="G161" i="8" s="1"/>
  <c r="F160" i="8"/>
  <c r="G160" i="8" s="1"/>
  <c r="F159" i="8"/>
  <c r="G159" i="8" s="1"/>
  <c r="F158" i="8"/>
  <c r="G158" i="8" s="1"/>
  <c r="F172" i="8"/>
  <c r="G172" i="8" s="1"/>
  <c r="D66" i="5" s="1"/>
  <c r="F171" i="8"/>
  <c r="G171" i="8" s="1"/>
  <c r="F170" i="8"/>
  <c r="G170" i="8" s="1"/>
  <c r="F169" i="8"/>
  <c r="G169" i="8" s="1"/>
  <c r="F147" i="8"/>
  <c r="G147" i="8" s="1"/>
  <c r="F146" i="8"/>
  <c r="G146" i="8" s="1"/>
  <c r="G231" i="8" l="1"/>
  <c r="G232" i="8" s="1"/>
  <c r="G233" i="8" s="1"/>
  <c r="F232" i="8"/>
  <c r="D190" i="1"/>
  <c r="G190" i="1" s="1"/>
  <c r="G205" i="8"/>
  <c r="F205" i="8"/>
  <c r="G52" i="8"/>
  <c r="D186" i="1" s="1"/>
  <c r="G186" i="1" s="1"/>
  <c r="F259" i="8"/>
  <c r="F223" i="8"/>
  <c r="D224" i="8" s="1"/>
  <c r="G14" i="8"/>
  <c r="D197" i="5" s="1"/>
  <c r="G250" i="8"/>
  <c r="G223" i="8"/>
  <c r="F272" i="8"/>
  <c r="F48" i="8"/>
  <c r="F52" i="8"/>
  <c r="F266" i="8"/>
  <c r="F250" i="8"/>
  <c r="F14" i="8"/>
  <c r="G261" i="8"/>
  <c r="G266" i="8" s="1"/>
  <c r="F24" i="8"/>
  <c r="G16" i="8"/>
  <c r="G24" i="8" s="1"/>
  <c r="D202" i="5" s="1"/>
  <c r="D125" i="5"/>
  <c r="G185" i="8"/>
  <c r="F227" i="8"/>
  <c r="F185" i="8"/>
  <c r="F73" i="8"/>
  <c r="G148" i="8"/>
  <c r="D28" i="1" s="1"/>
  <c r="G64" i="8"/>
  <c r="G73" i="8" s="1"/>
  <c r="G255" i="8"/>
  <c r="G259" i="8" s="1"/>
  <c r="G268" i="8"/>
  <c r="G252" i="8"/>
  <c r="G253" i="8" s="1"/>
  <c r="D195" i="1" s="1"/>
  <c r="G195" i="1" s="1"/>
  <c r="F35" i="8"/>
  <c r="F41" i="8"/>
  <c r="G28" i="8"/>
  <c r="G29" i="8" s="1"/>
  <c r="D198" i="5" s="1"/>
  <c r="G46" i="8"/>
  <c r="G41" i="8"/>
  <c r="D200" i="5" s="1"/>
  <c r="G35" i="8"/>
  <c r="D199" i="5" s="1"/>
  <c r="F200" i="8"/>
  <c r="D201" i="8" s="1"/>
  <c r="F201" i="8" s="1"/>
  <c r="G201" i="8" s="1"/>
  <c r="F29" i="8"/>
  <c r="G200" i="8"/>
  <c r="F166" i="8"/>
  <c r="D167" i="8" s="1"/>
  <c r="F167" i="8" s="1"/>
  <c r="G167" i="8" s="1"/>
  <c r="G166" i="8"/>
  <c r="F148" i="8"/>
  <c r="G173" i="8"/>
  <c r="F173" i="8"/>
  <c r="F142" i="8"/>
  <c r="G142" i="8" s="1"/>
  <c r="F141" i="8"/>
  <c r="G141" i="8" s="1"/>
  <c r="F140" i="8"/>
  <c r="G140" i="8" s="1"/>
  <c r="F139" i="8"/>
  <c r="G139" i="8" s="1"/>
  <c r="F138" i="8"/>
  <c r="G138" i="8" s="1"/>
  <c r="F137" i="8"/>
  <c r="G137" i="8" s="1"/>
  <c r="F136" i="8"/>
  <c r="G136" i="8" s="1"/>
  <c r="F135" i="8"/>
  <c r="G135" i="8" s="1"/>
  <c r="F134" i="8"/>
  <c r="G134" i="8" s="1"/>
  <c r="F133" i="8"/>
  <c r="G133" i="8" s="1"/>
  <c r="F128" i="8"/>
  <c r="G128" i="8" s="1"/>
  <c r="F127" i="8"/>
  <c r="G127" i="8" s="1"/>
  <c r="F126" i="8"/>
  <c r="G126" i="8" s="1"/>
  <c r="F125" i="8"/>
  <c r="G125" i="8" s="1"/>
  <c r="F124" i="8"/>
  <c r="G124" i="8" s="1"/>
  <c r="F123" i="8"/>
  <c r="G123" i="8" s="1"/>
  <c r="F122" i="8"/>
  <c r="G122" i="8" s="1"/>
  <c r="F121" i="8"/>
  <c r="G121" i="8" s="1"/>
  <c r="F120" i="8"/>
  <c r="G120" i="8" s="1"/>
  <c r="F116" i="8"/>
  <c r="G116" i="8" s="1"/>
  <c r="F115" i="8"/>
  <c r="G115" i="8" s="1"/>
  <c r="F114" i="8"/>
  <c r="G114" i="8" s="1"/>
  <c r="F113" i="8"/>
  <c r="G113" i="8" s="1"/>
  <c r="F112" i="8"/>
  <c r="G112" i="8" s="1"/>
  <c r="F111" i="8"/>
  <c r="G111" i="8" s="1"/>
  <c r="F110" i="8"/>
  <c r="G110" i="8" s="1"/>
  <c r="F109" i="8"/>
  <c r="G109" i="8" s="1"/>
  <c r="F108" i="8"/>
  <c r="G108" i="8" s="1"/>
  <c r="F100" i="8"/>
  <c r="G100" i="8" s="1"/>
  <c r="F99" i="8"/>
  <c r="G99" i="8" s="1"/>
  <c r="F98" i="8"/>
  <c r="G98" i="8" s="1"/>
  <c r="F97" i="8"/>
  <c r="G97" i="8" s="1"/>
  <c r="F96" i="8"/>
  <c r="G96" i="8" s="1"/>
  <c r="F95" i="8"/>
  <c r="G95" i="8" s="1"/>
  <c r="F94" i="8"/>
  <c r="G94" i="8" s="1"/>
  <c r="F93" i="8"/>
  <c r="G93" i="8" s="1"/>
  <c r="F92" i="8"/>
  <c r="G92" i="8" s="1"/>
  <c r="F91" i="8"/>
  <c r="G91" i="8" s="1"/>
  <c r="F61" i="8"/>
  <c r="F62" i="8" s="1"/>
  <c r="F88" i="8"/>
  <c r="G88" i="8" s="1"/>
  <c r="F87" i="8"/>
  <c r="G87" i="8" s="1"/>
  <c r="F86" i="8"/>
  <c r="G86" i="8" s="1"/>
  <c r="F85" i="8"/>
  <c r="G85" i="8" s="1"/>
  <c r="F84" i="8"/>
  <c r="G84" i="8" s="1"/>
  <c r="F83" i="8"/>
  <c r="G83" i="8" s="1"/>
  <c r="F82" i="8"/>
  <c r="G82" i="8" s="1"/>
  <c r="F81" i="8"/>
  <c r="G81" i="8" s="1"/>
  <c r="F80" i="8"/>
  <c r="G80" i="8" s="1"/>
  <c r="F77" i="8"/>
  <c r="G77" i="8" s="1"/>
  <c r="F76" i="8"/>
  <c r="G76" i="8" s="1"/>
  <c r="F206" i="8" l="1"/>
  <c r="D69" i="1"/>
  <c r="G206" i="8"/>
  <c r="D59" i="1"/>
  <c r="D79" i="5"/>
  <c r="D184" i="1"/>
  <c r="G184" i="1" s="1"/>
  <c r="D194" i="1"/>
  <c r="G194" i="1" s="1"/>
  <c r="D185" i="1"/>
  <c r="G185" i="1" s="1"/>
  <c r="D68" i="1"/>
  <c r="D189" i="1"/>
  <c r="G189" i="1" s="1"/>
  <c r="D110" i="1"/>
  <c r="G25" i="8"/>
  <c r="D183" i="1" s="1"/>
  <c r="F224" i="8"/>
  <c r="F228" i="8" s="1"/>
  <c r="G272" i="8"/>
  <c r="G273" i="8" s="1"/>
  <c r="D192" i="1"/>
  <c r="G48" i="8"/>
  <c r="D201" i="5" s="1"/>
  <c r="D193" i="1"/>
  <c r="G193" i="1" s="1"/>
  <c r="F53" i="8"/>
  <c r="F273" i="8"/>
  <c r="F25" i="8"/>
  <c r="F233" i="8"/>
  <c r="F74" i="8"/>
  <c r="G61" i="8"/>
  <c r="G62" i="8" s="1"/>
  <c r="G74" i="8" s="1"/>
  <c r="F174" i="8"/>
  <c r="F186" i="8" s="1"/>
  <c r="G174" i="8"/>
  <c r="G186" i="8" s="1"/>
  <c r="D69" i="5" s="1"/>
  <c r="F143" i="8"/>
  <c r="D144" i="8" s="1"/>
  <c r="F144" i="8" s="1"/>
  <c r="G144" i="8" s="1"/>
  <c r="G143" i="8"/>
  <c r="F117" i="8"/>
  <c r="D118" i="8" s="1"/>
  <c r="F118" i="8" s="1"/>
  <c r="G118" i="8" s="1"/>
  <c r="F129" i="8"/>
  <c r="D130" i="8" s="1"/>
  <c r="F130" i="8" s="1"/>
  <c r="G129" i="8"/>
  <c r="G117" i="8"/>
  <c r="G101" i="8"/>
  <c r="F101" i="8"/>
  <c r="D102" i="8" s="1"/>
  <c r="F102" i="8" s="1"/>
  <c r="G89" i="8"/>
  <c r="F89" i="8"/>
  <c r="F78" i="8"/>
  <c r="G78" i="8"/>
  <c r="F208" i="8" l="1"/>
  <c r="G208" i="8"/>
  <c r="D197" i="1"/>
  <c r="G183" i="1"/>
  <c r="D16" i="1"/>
  <c r="D224" i="1"/>
  <c r="G192" i="1"/>
  <c r="D17" i="1"/>
  <c r="D21" i="5"/>
  <c r="G53" i="8"/>
  <c r="D18" i="1"/>
  <c r="D24" i="5"/>
  <c r="D27" i="1"/>
  <c r="D35" i="5"/>
  <c r="D203" i="5"/>
  <c r="D58" i="1"/>
  <c r="G224" i="8"/>
  <c r="F103" i="8"/>
  <c r="G130" i="8"/>
  <c r="G131" i="8" s="1"/>
  <c r="D34" i="5" s="1"/>
  <c r="F131" i="8"/>
  <c r="F149" i="8" s="1"/>
  <c r="F234" i="8"/>
  <c r="G102" i="8"/>
  <c r="D23" i="5" s="1"/>
  <c r="F24" i="4"/>
  <c r="F23" i="4"/>
  <c r="F22" i="4"/>
  <c r="D114" i="5" l="1"/>
  <c r="D100" i="1"/>
  <c r="H197" i="1"/>
  <c r="G197" i="1"/>
  <c r="G149" i="8"/>
  <c r="D26" i="1"/>
  <c r="G103" i="8"/>
  <c r="D19" i="1"/>
  <c r="G228" i="8"/>
  <c r="G234" i="8" s="1"/>
  <c r="F150" i="8"/>
  <c r="F236" i="8" s="1"/>
  <c r="G150" i="8" l="1"/>
  <c r="G236" i="8"/>
  <c r="G274" i="8" s="1"/>
  <c r="F274" i="8"/>
  <c r="D277" i="8" l="1"/>
  <c r="F277" i="8" s="1"/>
  <c r="I197" i="1"/>
  <c r="I180" i="1"/>
  <c r="I170" i="1"/>
  <c r="I160" i="1"/>
  <c r="I150" i="1"/>
  <c r="I138" i="1"/>
  <c r="I128" i="1"/>
  <c r="I118" i="1"/>
  <c r="I108" i="1"/>
  <c r="I96" i="1"/>
  <c r="I86" i="1"/>
  <c r="I76" i="1"/>
  <c r="I66" i="1"/>
  <c r="I54" i="1"/>
  <c r="I44" i="1"/>
  <c r="I34" i="1"/>
  <c r="I24" i="1"/>
  <c r="I221" i="1" l="1"/>
  <c r="G277" i="8"/>
  <c r="G278" i="8" s="1"/>
  <c r="G280" i="8" s="1"/>
  <c r="F278" i="8"/>
  <c r="F280" i="8" s="1"/>
  <c r="G158" i="1" l="1"/>
  <c r="G173" i="1" l="1"/>
  <c r="G174" i="1"/>
  <c r="G175" i="1"/>
  <c r="G176" i="1"/>
  <c r="G177" i="1"/>
  <c r="G178" i="1"/>
  <c r="G179" i="1"/>
  <c r="G172" i="1"/>
  <c r="G163" i="1"/>
  <c r="G164" i="1"/>
  <c r="G165" i="1"/>
  <c r="G166" i="1"/>
  <c r="G167" i="1"/>
  <c r="G168" i="1"/>
  <c r="G169" i="1"/>
  <c r="G162" i="1"/>
  <c r="G153" i="1"/>
  <c r="G154" i="1"/>
  <c r="G155" i="1"/>
  <c r="G156" i="1"/>
  <c r="G157" i="1"/>
  <c r="G159" i="1"/>
  <c r="G152" i="1"/>
  <c r="G143" i="1"/>
  <c r="G144" i="1"/>
  <c r="G145" i="1"/>
  <c r="G146" i="1"/>
  <c r="G147" i="1"/>
  <c r="G148" i="1"/>
  <c r="G149" i="1"/>
  <c r="G142" i="1"/>
  <c r="G131" i="1"/>
  <c r="G132" i="1"/>
  <c r="G133" i="1"/>
  <c r="G134" i="1"/>
  <c r="G135" i="1"/>
  <c r="G136" i="1"/>
  <c r="G137" i="1"/>
  <c r="G130" i="1"/>
  <c r="G121" i="1"/>
  <c r="G122" i="1"/>
  <c r="G123" i="1"/>
  <c r="G124" i="1"/>
  <c r="G125" i="1"/>
  <c r="G126" i="1"/>
  <c r="G127" i="1"/>
  <c r="G120" i="1"/>
  <c r="G111" i="1"/>
  <c r="G112" i="1"/>
  <c r="G113" i="1"/>
  <c r="G114" i="1"/>
  <c r="G115" i="1"/>
  <c r="G116" i="1"/>
  <c r="G117" i="1"/>
  <c r="G110" i="1"/>
  <c r="G101" i="1"/>
  <c r="G102" i="1"/>
  <c r="G103" i="1"/>
  <c r="G104" i="1"/>
  <c r="G105" i="1"/>
  <c r="G106" i="1"/>
  <c r="G107" i="1"/>
  <c r="G100" i="1"/>
  <c r="G89" i="1"/>
  <c r="G90" i="1"/>
  <c r="G91" i="1"/>
  <c r="G92" i="1"/>
  <c r="G93" i="1"/>
  <c r="G94" i="1"/>
  <c r="G95" i="1"/>
  <c r="G88" i="1"/>
  <c r="G79" i="1"/>
  <c r="G80" i="1"/>
  <c r="G81" i="1"/>
  <c r="G82" i="1"/>
  <c r="G83" i="1"/>
  <c r="G84" i="1"/>
  <c r="G85" i="1"/>
  <c r="G78" i="1"/>
  <c r="G69" i="1"/>
  <c r="G70" i="1"/>
  <c r="G71" i="1"/>
  <c r="G72" i="1"/>
  <c r="G73" i="1"/>
  <c r="G74" i="1"/>
  <c r="G75" i="1"/>
  <c r="G68" i="1"/>
  <c r="G59" i="1"/>
  <c r="G60" i="1"/>
  <c r="G61" i="1"/>
  <c r="G62" i="1"/>
  <c r="G63" i="1"/>
  <c r="G64" i="1"/>
  <c r="G65" i="1"/>
  <c r="G58" i="1"/>
  <c r="G47" i="1"/>
  <c r="G48" i="1"/>
  <c r="G49" i="1"/>
  <c r="G50" i="1"/>
  <c r="G51" i="1"/>
  <c r="G52" i="1"/>
  <c r="G53" i="1"/>
  <c r="G46" i="1"/>
  <c r="G37" i="1"/>
  <c r="G38" i="1"/>
  <c r="G39" i="1"/>
  <c r="G40" i="1"/>
  <c r="G41" i="1"/>
  <c r="G42" i="1"/>
  <c r="G43" i="1"/>
  <c r="G36" i="1"/>
  <c r="G27" i="1"/>
  <c r="G28" i="1"/>
  <c r="G29" i="1"/>
  <c r="G30" i="1"/>
  <c r="G31" i="1"/>
  <c r="G32" i="1"/>
  <c r="G33" i="1"/>
  <c r="G26" i="1"/>
  <c r="G17" i="1"/>
  <c r="G18" i="1"/>
  <c r="G19" i="1"/>
  <c r="G20" i="1"/>
  <c r="G21" i="1"/>
  <c r="G22" i="1"/>
  <c r="G23" i="1"/>
  <c r="G16" i="1"/>
  <c r="H108" i="1" l="1"/>
  <c r="H118" i="1"/>
  <c r="H24" i="1"/>
  <c r="G18" i="5"/>
  <c r="G19" i="5"/>
  <c r="G20" i="5"/>
  <c r="G21" i="5"/>
  <c r="G22" i="5"/>
  <c r="G23" i="5"/>
  <c r="G24" i="5"/>
  <c r="D215" i="5" l="1"/>
  <c r="D210" i="5"/>
  <c r="D211" i="5"/>
  <c r="C10" i="4" s="1"/>
  <c r="D212" i="5"/>
  <c r="D213" i="5"/>
  <c r="D214" i="5"/>
  <c r="D209" i="5"/>
  <c r="C21" i="4"/>
  <c r="C7" i="4" l="1"/>
  <c r="D208" i="5"/>
  <c r="D160" i="1" l="1"/>
  <c r="E160" i="1"/>
  <c r="D14" i="5"/>
  <c r="E215" i="1"/>
  <c r="F215" i="1"/>
  <c r="D215" i="1"/>
  <c r="E207" i="1"/>
  <c r="F207" i="1"/>
  <c r="D207" i="1"/>
  <c r="F204" i="5"/>
  <c r="E204" i="5"/>
  <c r="D204" i="5"/>
  <c r="G203" i="5"/>
  <c r="G202" i="5"/>
  <c r="G201" i="5"/>
  <c r="G200" i="5"/>
  <c r="G199" i="5"/>
  <c r="G198" i="5"/>
  <c r="G197" i="5"/>
  <c r="E197" i="1"/>
  <c r="E196" i="5" s="1"/>
  <c r="F197" i="1"/>
  <c r="F196" i="5" s="1"/>
  <c r="D196" i="5"/>
  <c r="G204" i="5" l="1"/>
  <c r="H44" i="1"/>
  <c r="G138" i="1"/>
  <c r="G34" i="1"/>
  <c r="G66" i="1"/>
  <c r="G96" i="1"/>
  <c r="G128" i="1"/>
  <c r="G160" i="1"/>
  <c r="H180" i="1"/>
  <c r="G54" i="1"/>
  <c r="G86" i="1"/>
  <c r="H170" i="1"/>
  <c r="G76" i="1"/>
  <c r="G108" i="1"/>
  <c r="G118" i="1"/>
  <c r="G150" i="1"/>
  <c r="H34" i="1"/>
  <c r="G170" i="1"/>
  <c r="H96" i="1"/>
  <c r="H128" i="1"/>
  <c r="H54" i="1"/>
  <c r="H138" i="1"/>
  <c r="H66" i="1"/>
  <c r="H150" i="1"/>
  <c r="H76" i="1"/>
  <c r="H160" i="1"/>
  <c r="H86" i="1"/>
  <c r="G180" i="1"/>
  <c r="G44" i="1"/>
  <c r="G24" i="1"/>
  <c r="G196" i="5"/>
  <c r="E215" i="5"/>
  <c r="D14" i="4" s="1"/>
  <c r="F215" i="5"/>
  <c r="E14" i="4" s="1"/>
  <c r="E214" i="5"/>
  <c r="F214" i="5"/>
  <c r="E13" i="4" s="1"/>
  <c r="E213" i="5"/>
  <c r="D12" i="4" s="1"/>
  <c r="F213" i="5"/>
  <c r="E12" i="4" s="1"/>
  <c r="E212" i="5"/>
  <c r="D11" i="4" s="1"/>
  <c r="F212" i="5"/>
  <c r="E11" i="4" s="1"/>
  <c r="E211" i="5"/>
  <c r="D10" i="4" s="1"/>
  <c r="F211" i="5"/>
  <c r="E10" i="4" s="1"/>
  <c r="E210" i="5"/>
  <c r="D9" i="4" s="1"/>
  <c r="F210" i="5"/>
  <c r="E9" i="4" s="1"/>
  <c r="C14" i="4"/>
  <c r="C11" i="4"/>
  <c r="C12" i="4"/>
  <c r="C13" i="4"/>
  <c r="E209" i="5"/>
  <c r="D8" i="4" s="1"/>
  <c r="F209" i="5"/>
  <c r="E8" i="4" s="1"/>
  <c r="C8" i="4"/>
  <c r="F14" i="5"/>
  <c r="E14" i="5"/>
  <c r="G164" i="5"/>
  <c r="G165" i="5"/>
  <c r="G166" i="5"/>
  <c r="G167" i="5"/>
  <c r="G168" i="5"/>
  <c r="G169" i="5"/>
  <c r="G170" i="5"/>
  <c r="D171" i="5"/>
  <c r="E171" i="5"/>
  <c r="F171" i="5"/>
  <c r="G175" i="5"/>
  <c r="G176" i="5"/>
  <c r="G177" i="5"/>
  <c r="G178" i="5"/>
  <c r="G179" i="5"/>
  <c r="G180" i="5"/>
  <c r="G181" i="5"/>
  <c r="D182" i="5"/>
  <c r="E182" i="5"/>
  <c r="F182" i="5"/>
  <c r="G186" i="5"/>
  <c r="G187" i="5"/>
  <c r="G188" i="5"/>
  <c r="G189" i="5"/>
  <c r="G190" i="5"/>
  <c r="G191" i="5"/>
  <c r="G192" i="5"/>
  <c r="D193" i="5"/>
  <c r="E193" i="5"/>
  <c r="F193" i="5"/>
  <c r="F160" i="5"/>
  <c r="E160" i="5"/>
  <c r="D160" i="5"/>
  <c r="G159" i="5"/>
  <c r="G158" i="5"/>
  <c r="G157" i="5"/>
  <c r="G156" i="5"/>
  <c r="G155" i="5"/>
  <c r="G154" i="5"/>
  <c r="G153" i="5"/>
  <c r="G119" i="5"/>
  <c r="G120" i="5"/>
  <c r="G121" i="5"/>
  <c r="G122" i="5"/>
  <c r="G123" i="5"/>
  <c r="G124" i="5"/>
  <c r="G125" i="5"/>
  <c r="D126" i="5"/>
  <c r="E126" i="5"/>
  <c r="F126" i="5"/>
  <c r="G130" i="5"/>
  <c r="G131" i="5"/>
  <c r="G132" i="5"/>
  <c r="G133" i="5"/>
  <c r="G134" i="5"/>
  <c r="G135" i="5"/>
  <c r="G136" i="5"/>
  <c r="D137" i="5"/>
  <c r="E137" i="5"/>
  <c r="F137" i="5"/>
  <c r="G141" i="5"/>
  <c r="G142" i="5"/>
  <c r="G143" i="5"/>
  <c r="G144" i="5"/>
  <c r="G145" i="5"/>
  <c r="G146" i="5"/>
  <c r="G147" i="5"/>
  <c r="D148" i="5"/>
  <c r="E148" i="5"/>
  <c r="F148" i="5"/>
  <c r="F115" i="5"/>
  <c r="E115" i="5"/>
  <c r="D115" i="5"/>
  <c r="G114" i="5"/>
  <c r="G113" i="5"/>
  <c r="G112" i="5"/>
  <c r="G111" i="5"/>
  <c r="G110" i="5"/>
  <c r="G109" i="5"/>
  <c r="G108" i="5"/>
  <c r="G74" i="5"/>
  <c r="G75" i="5"/>
  <c r="G76" i="5"/>
  <c r="G77" i="5"/>
  <c r="G78" i="5"/>
  <c r="G79" i="5"/>
  <c r="G80" i="5"/>
  <c r="D81" i="5"/>
  <c r="E81" i="5"/>
  <c r="F81" i="5"/>
  <c r="G85" i="5"/>
  <c r="G86" i="5"/>
  <c r="G87" i="5"/>
  <c r="G88" i="5"/>
  <c r="G89" i="5"/>
  <c r="G90" i="5"/>
  <c r="G91" i="5"/>
  <c r="D92" i="5"/>
  <c r="E92" i="5"/>
  <c r="F92" i="5"/>
  <c r="G96" i="5"/>
  <c r="G97" i="5"/>
  <c r="G98" i="5"/>
  <c r="G99" i="5"/>
  <c r="G100" i="5"/>
  <c r="G101" i="5"/>
  <c r="G102" i="5"/>
  <c r="D103" i="5"/>
  <c r="E103" i="5"/>
  <c r="F103" i="5"/>
  <c r="G63" i="5"/>
  <c r="G64" i="5"/>
  <c r="G65" i="5"/>
  <c r="G66" i="5"/>
  <c r="G67" i="5"/>
  <c r="G68" i="5"/>
  <c r="G69" i="5"/>
  <c r="D70" i="5"/>
  <c r="E70" i="5"/>
  <c r="F70" i="5"/>
  <c r="G29" i="5"/>
  <c r="G30" i="5"/>
  <c r="G31" i="5"/>
  <c r="G32" i="5"/>
  <c r="G33" i="5"/>
  <c r="G34" i="5"/>
  <c r="G35" i="5"/>
  <c r="D36" i="5"/>
  <c r="E36" i="5"/>
  <c r="F36" i="5"/>
  <c r="G40" i="5"/>
  <c r="G41" i="5"/>
  <c r="G42" i="5"/>
  <c r="G43" i="5"/>
  <c r="G44" i="5"/>
  <c r="G45" i="5"/>
  <c r="G46" i="5"/>
  <c r="D47" i="5"/>
  <c r="E47" i="5"/>
  <c r="F47" i="5"/>
  <c r="G51" i="5"/>
  <c r="G52" i="5"/>
  <c r="G53" i="5"/>
  <c r="G54" i="5"/>
  <c r="G55" i="5"/>
  <c r="G56" i="5"/>
  <c r="G57" i="5"/>
  <c r="D58" i="5"/>
  <c r="E58" i="5"/>
  <c r="F58" i="5"/>
  <c r="E25" i="5"/>
  <c r="F25" i="5"/>
  <c r="D25" i="5"/>
  <c r="D221" i="1" l="1"/>
  <c r="G137" i="5"/>
  <c r="C9" i="4"/>
  <c r="C15" i="4" s="1"/>
  <c r="D216" i="5"/>
  <c r="G214" i="5"/>
  <c r="G182" i="5"/>
  <c r="G209" i="5"/>
  <c r="D13" i="4"/>
  <c r="G212" i="5"/>
  <c r="G210" i="5"/>
  <c r="E15" i="4"/>
  <c r="G215" i="5"/>
  <c r="G213" i="5"/>
  <c r="G211" i="5"/>
  <c r="F216" i="5"/>
  <c r="E216" i="5"/>
  <c r="G126" i="5"/>
  <c r="G160" i="5"/>
  <c r="G171" i="5"/>
  <c r="G148" i="5"/>
  <c r="G193" i="5"/>
  <c r="G81" i="5"/>
  <c r="G115" i="5"/>
  <c r="G103" i="5"/>
  <c r="G92" i="5"/>
  <c r="G70" i="5"/>
  <c r="G47" i="5"/>
  <c r="G36" i="5"/>
  <c r="G58" i="5"/>
  <c r="G25" i="5"/>
  <c r="E180" i="1"/>
  <c r="E185" i="5" s="1"/>
  <c r="F180" i="1"/>
  <c r="F185" i="5" s="1"/>
  <c r="E170" i="1"/>
  <c r="E174" i="5" s="1"/>
  <c r="F170" i="1"/>
  <c r="F174" i="5" s="1"/>
  <c r="E163" i="5"/>
  <c r="F160" i="1"/>
  <c r="F163" i="5" s="1"/>
  <c r="E150" i="1"/>
  <c r="E152" i="5" s="1"/>
  <c r="F150" i="1"/>
  <c r="F152" i="5" s="1"/>
  <c r="E138" i="1"/>
  <c r="E140" i="5" s="1"/>
  <c r="F138" i="1"/>
  <c r="F140" i="5" s="1"/>
  <c r="E128" i="1"/>
  <c r="E129" i="5" s="1"/>
  <c r="F128" i="1"/>
  <c r="F129" i="5" s="1"/>
  <c r="E118" i="1"/>
  <c r="E118" i="5" s="1"/>
  <c r="F118" i="1"/>
  <c r="F118" i="5" s="1"/>
  <c r="E108" i="1"/>
  <c r="F108" i="1"/>
  <c r="F107" i="5" s="1"/>
  <c r="E96" i="1"/>
  <c r="E95" i="5" s="1"/>
  <c r="F96" i="1"/>
  <c r="E86" i="1"/>
  <c r="E84" i="5" s="1"/>
  <c r="F86" i="1"/>
  <c r="F84" i="5" s="1"/>
  <c r="E76" i="1"/>
  <c r="E73" i="5" s="1"/>
  <c r="F76" i="1"/>
  <c r="F73" i="5" s="1"/>
  <c r="E66" i="1"/>
  <c r="E62" i="5" s="1"/>
  <c r="F66" i="1"/>
  <c r="F62" i="5" s="1"/>
  <c r="E54" i="1"/>
  <c r="E50" i="5" s="1"/>
  <c r="F54" i="1"/>
  <c r="F50" i="5" s="1"/>
  <c r="E44" i="1"/>
  <c r="F44" i="1"/>
  <c r="F39" i="5" s="1"/>
  <c r="E34" i="1"/>
  <c r="E28" i="5" s="1"/>
  <c r="F34" i="1"/>
  <c r="F28" i="5" s="1"/>
  <c r="D34" i="1"/>
  <c r="D28" i="5" s="1"/>
  <c r="F24" i="1"/>
  <c r="F17" i="5" s="1"/>
  <c r="E24" i="1"/>
  <c r="E17" i="5" s="1"/>
  <c r="C16" i="4" l="1"/>
  <c r="C17" i="4" s="1"/>
  <c r="D217" i="5"/>
  <c r="D15" i="4"/>
  <c r="E107" i="5"/>
  <c r="G216" i="5"/>
  <c r="F95" i="5"/>
  <c r="G28" i="5"/>
  <c r="F208" i="1"/>
  <c r="E208" i="1"/>
  <c r="E39" i="5"/>
  <c r="D218" i="5" l="1"/>
  <c r="F209" i="1"/>
  <c r="F216" i="1" s="1"/>
  <c r="E209" i="1"/>
  <c r="E216" i="1" s="1"/>
  <c r="D180" i="1"/>
  <c r="D185" i="5" s="1"/>
  <c r="G185" i="5" s="1"/>
  <c r="D170" i="1"/>
  <c r="D174" i="5" s="1"/>
  <c r="G174" i="5" s="1"/>
  <c r="D163" i="5"/>
  <c r="G163" i="5" s="1"/>
  <c r="D150" i="1"/>
  <c r="D138" i="1"/>
  <c r="D140" i="5" s="1"/>
  <c r="G140" i="5" s="1"/>
  <c r="D128" i="1"/>
  <c r="D129" i="5" s="1"/>
  <c r="G129" i="5" s="1"/>
  <c r="D118" i="1"/>
  <c r="D108" i="1"/>
  <c r="D96" i="1"/>
  <c r="D95" i="5" s="1"/>
  <c r="G95" i="5" s="1"/>
  <c r="D86" i="1"/>
  <c r="D84" i="5" s="1"/>
  <c r="G84" i="5" s="1"/>
  <c r="D76" i="1"/>
  <c r="D73" i="5" s="1"/>
  <c r="G73" i="5" s="1"/>
  <c r="D66" i="1"/>
  <c r="D54" i="1"/>
  <c r="D50" i="5" s="1"/>
  <c r="G50" i="5" s="1"/>
  <c r="D44" i="1"/>
  <c r="D24" i="1"/>
  <c r="D118" i="5" l="1"/>
  <c r="G118" i="5" s="1"/>
  <c r="D208" i="1"/>
  <c r="D17" i="5"/>
  <c r="G17" i="5" s="1"/>
  <c r="F210" i="1"/>
  <c r="F217" i="1"/>
  <c r="E23" i="4" s="1"/>
  <c r="E22" i="4"/>
  <c r="E210" i="1"/>
  <c r="D22" i="4"/>
  <c r="E217" i="1"/>
  <c r="D23" i="4" s="1"/>
  <c r="D107" i="5"/>
  <c r="G107" i="5" s="1"/>
  <c r="C29" i="6"/>
  <c r="D152" i="5"/>
  <c r="G152" i="5" s="1"/>
  <c r="C40" i="6"/>
  <c r="D62" i="5"/>
  <c r="G62" i="5" s="1"/>
  <c r="C18" i="6"/>
  <c r="D39" i="5"/>
  <c r="G39" i="5" s="1"/>
  <c r="C7" i="6"/>
  <c r="D10" i="6" s="1"/>
  <c r="D209" i="1" l="1"/>
  <c r="I222" i="1"/>
  <c r="G208" i="1"/>
  <c r="G209" i="1" s="1"/>
  <c r="G210" i="1" s="1"/>
  <c r="F219" i="1"/>
  <c r="E219" i="1"/>
  <c r="D45" i="6"/>
  <c r="D47" i="6"/>
  <c r="D46" i="6"/>
  <c r="D43" i="6"/>
  <c r="D44" i="6"/>
  <c r="D34" i="6"/>
  <c r="D36" i="6"/>
  <c r="D32" i="6"/>
  <c r="D33" i="6"/>
  <c r="D35" i="6"/>
  <c r="D24" i="6"/>
  <c r="D25" i="6"/>
  <c r="D21" i="6"/>
  <c r="D22" i="6"/>
  <c r="D23" i="6"/>
  <c r="D12" i="6"/>
  <c r="D11" i="6"/>
  <c r="D14" i="6"/>
  <c r="D13" i="6"/>
  <c r="D210" i="1" l="1"/>
  <c r="D222" i="1" s="1"/>
  <c r="C30" i="6"/>
  <c r="C41" i="6"/>
  <c r="C19" i="6"/>
  <c r="C8" i="6"/>
  <c r="D225" i="1" l="1"/>
  <c r="D217" i="1"/>
  <c r="C23" i="4" s="1"/>
  <c r="D218" i="1"/>
  <c r="C24" i="4" s="1"/>
  <c r="D216" i="1"/>
  <c r="C22" i="4" s="1"/>
  <c r="D219" i="1" l="1"/>
  <c r="C25" i="4" s="1"/>
</calcChain>
</file>

<file path=xl/sharedStrings.xml><?xml version="1.0" encoding="utf-8"?>
<sst xmlns="http://schemas.openxmlformats.org/spreadsheetml/2006/main" count="1093" uniqueCount="809">
  <si>
    <t>1. Staff and other personnel</t>
  </si>
  <si>
    <t>2. Supplies, Commodities, Materials</t>
  </si>
  <si>
    <t>3. Equipment, Vehicles, and Furniture (including Depreciation)</t>
  </si>
  <si>
    <t>4. Contractual services</t>
  </si>
  <si>
    <t>6. Transfers and Grants to Counterparts</t>
  </si>
  <si>
    <t>Instructions:</t>
  </si>
  <si>
    <t>5. Travel</t>
  </si>
  <si>
    <t>Totals</t>
  </si>
  <si>
    <t>Performance-Based Tranche Breakdown</t>
  </si>
  <si>
    <t>First Tranche:</t>
  </si>
  <si>
    <t>Tranche %</t>
  </si>
  <si>
    <t>Second Tranche:</t>
  </si>
  <si>
    <t>Total</t>
  </si>
  <si>
    <t>For MPTFO Use</t>
  </si>
  <si>
    <t>Recipient Organization 2 Budget</t>
  </si>
  <si>
    <t>Recipient Organization 3 Budget</t>
  </si>
  <si>
    <t>Recipient Agency 2</t>
  </si>
  <si>
    <t>Recipient Agency 3</t>
  </si>
  <si>
    <t>Recip Agency 2</t>
  </si>
  <si>
    <t>Recip Agency 3</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</si>
  <si>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</si>
  <si>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</si>
  <si>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</si>
  <si>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</si>
  <si>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</si>
  <si>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</si>
  <si>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</si>
  <si>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</si>
  <si>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</si>
  <si>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</si>
  <si>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</si>
  <si>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</si>
  <si>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</si>
  <si>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</si>
  <si>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</si>
  <si>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</si>
  <si>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</si>
  <si>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</si>
  <si>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</si>
  <si>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</si>
  <si>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</si>
  <si>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</si>
  <si>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</si>
  <si>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</si>
  <si>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</si>
  <si>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</si>
  <si>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</si>
  <si>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</si>
  <si>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</si>
  <si>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</si>
  <si>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</si>
  <si>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</si>
  <si>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</si>
  <si>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</si>
  <si>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</si>
  <si>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</si>
  <si>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</si>
  <si>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</si>
  <si>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</si>
  <si>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</si>
  <si>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</si>
  <si>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</si>
  <si>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</si>
  <si>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</si>
  <si>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</si>
  <si>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</si>
  <si>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</si>
  <si>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</si>
  <si>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</si>
  <si>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</si>
  <si>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</si>
  <si>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</si>
  <si>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</si>
  <si>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</si>
  <si>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</si>
  <si>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</si>
  <si>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</si>
  <si>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</si>
  <si>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</si>
  <si>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</si>
  <si>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</si>
  <si>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</si>
  <si>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</si>
  <si>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</si>
  <si>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</si>
  <si>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</si>
  <si>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</si>
  <si>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</si>
  <si>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</si>
  <si>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</si>
  <si>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</si>
  <si>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</si>
  <si>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</si>
  <si>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</si>
  <si>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</si>
  <si>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</si>
  <si>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</si>
  <si>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</si>
  <si>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</si>
  <si>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</si>
  <si>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</si>
  <si>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</si>
  <si>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</si>
  <si>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</si>
  <si>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</si>
  <si>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</si>
  <si>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</si>
  <si>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</si>
  <si>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</si>
  <si>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</si>
  <si>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</si>
  <si>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</si>
  <si>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</si>
  <si>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</si>
  <si>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</si>
  <si>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</si>
  <si>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</si>
  <si>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</si>
  <si>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</si>
  <si>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</si>
  <si>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</si>
  <si>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</si>
  <si>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</si>
  <si>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</si>
  <si>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</si>
  <si>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</si>
  <si>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</si>
  <si>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</si>
  <si>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</si>
  <si>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</si>
  <si>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</si>
  <si>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</si>
  <si>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</si>
  <si>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</si>
  <si>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</si>
  <si>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</si>
  <si>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</si>
  <si>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</si>
  <si>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</si>
  <si>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</si>
  <si>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</si>
  <si>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</si>
  <si>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</si>
  <si>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</si>
  <si>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</si>
  <si>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</si>
  <si>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</si>
  <si>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</si>
  <si>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</si>
  <si>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</si>
  <si>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</si>
  <si>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</si>
  <si>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</si>
  <si>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</si>
  <si>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</si>
  <si>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</si>
  <si>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</si>
  <si>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</si>
  <si>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</si>
  <si>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</si>
  <si>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</si>
  <si>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</si>
  <si>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</si>
  <si>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</si>
  <si>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</si>
  <si>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</si>
  <si>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</si>
  <si>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</si>
  <si>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</si>
  <si>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</si>
  <si>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</si>
  <si>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</si>
  <si>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</si>
  <si>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</si>
  <si>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</si>
  <si>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</si>
  <si>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</si>
  <si>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</si>
  <si>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</si>
  <si>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</si>
  <si>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</si>
  <si>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</si>
  <si>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</si>
  <si>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</si>
  <si>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</si>
  <si>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</si>
  <si>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</si>
  <si>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</si>
  <si>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</si>
  <si>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</si>
  <si>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</si>
  <si>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</si>
  <si>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</si>
  <si>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</si>
  <si>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</si>
  <si>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</si>
  <si>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</si>
  <si>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</si>
  <si>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</si>
  <si>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</si>
  <si>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</si>
  <si>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</si>
  <si>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</si>
  <si>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</si>
  <si>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</si>
  <si>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</si>
  <si>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</si>
  <si>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</si>
  <si>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</si>
  <si>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</si>
  <si>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</si>
  <si>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</si>
  <si>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</si>
  <si>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</si>
  <si>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</si>
  <si>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</si>
  <si>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</si>
  <si>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</si>
  <si>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</si>
  <si>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</si>
  <si>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</si>
  <si>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</si>
  <si>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</si>
  <si>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</si>
  <si>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</si>
  <si>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</si>
  <si>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</si>
  <si>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</si>
  <si>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</si>
  <si>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</si>
  <si>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</si>
  <si>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</si>
  <si>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</si>
  <si>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</si>
  <si>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</si>
  <si>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</si>
  <si>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</si>
  <si>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</si>
  <si>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</si>
  <si>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</si>
  <si>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</si>
  <si>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</si>
  <si>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</si>
  <si>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</si>
  <si>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</si>
  <si>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</si>
  <si>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</si>
  <si>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</si>
  <si>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</si>
  <si>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</si>
  <si>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</si>
  <si>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</si>
  <si>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</si>
  <si>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</si>
  <si>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</si>
  <si>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</si>
  <si>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</si>
  <si>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</si>
  <si>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</si>
  <si>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</si>
  <si>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</si>
  <si>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</si>
  <si>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</si>
  <si>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</si>
  <si>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</si>
  <si>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</si>
  <si>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</si>
  <si>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</si>
  <si>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</si>
  <si>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</si>
  <si>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</si>
  <si>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</si>
  <si>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</si>
  <si>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</si>
  <si>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</si>
  <si>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</si>
  <si>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</si>
  <si>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</si>
  <si>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</si>
  <si>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</si>
  <si>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</si>
  <si>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</si>
  <si>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</si>
  <si>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</si>
  <si>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</si>
  <si>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</si>
  <si>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</si>
  <si>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</si>
  <si>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</si>
  <si>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</si>
  <si>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</si>
  <si>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</si>
  <si>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</si>
  <si>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</si>
  <si>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</si>
  <si>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</si>
  <si>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</si>
  <si>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</si>
  <si>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</si>
  <si>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</si>
  <si>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</si>
  <si>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</si>
  <si>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</si>
  <si>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</si>
  <si>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</si>
  <si>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</si>
  <si>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</si>
  <si>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</si>
  <si>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</si>
  <si>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</si>
  <si>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</si>
  <si>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</si>
  <si>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</si>
  <si>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</si>
  <si>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</si>
  <si>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</si>
  <si>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</si>
  <si>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</si>
  <si>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</si>
  <si>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</si>
  <si>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</si>
  <si>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</si>
  <si>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</si>
  <si>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</si>
  <si>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</si>
  <si>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</si>
  <si>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</si>
  <si>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</si>
  <si>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</si>
  <si>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</si>
  <si>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</si>
  <si>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</si>
  <si>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</si>
  <si>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</si>
  <si>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</si>
  <si>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</si>
  <si>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</si>
  <si>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</si>
  <si>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</si>
  <si>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</si>
  <si>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</si>
  <si>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</si>
  <si>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</si>
  <si>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</si>
  <si>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</si>
  <si>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</si>
  <si>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</si>
  <si>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</si>
  <si>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</si>
  <si>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</si>
  <si>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</si>
  <si>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</si>
  <si>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</si>
  <si>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</si>
  <si>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</si>
  <si>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</si>
  <si>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</si>
  <si>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</si>
  <si>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</si>
  <si>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</si>
  <si>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</si>
  <si>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</si>
  <si>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</si>
  <si>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</si>
  <si>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</si>
  <si>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</si>
  <si>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</si>
  <si>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</si>
  <si>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</si>
  <si>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</si>
  <si>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</si>
  <si>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Recipient Organization 2</t>
  </si>
  <si>
    <t>Recipient Organization 3</t>
  </si>
  <si>
    <t>Recipient Organization</t>
  </si>
  <si>
    <t>Third Tranche:</t>
  </si>
  <si>
    <t>TOTAL</t>
  </si>
  <si>
    <t>For PBSO Use</t>
  </si>
  <si>
    <t>Nombre de resultat/ produit</t>
  </si>
  <si>
    <t>Notes quelconque le cas echeant (.e.g sur types des entrants ou justification du budget)</t>
  </si>
  <si>
    <t xml:space="preserve">RESULTAT 1: </t>
  </si>
  <si>
    <t>Produit 1.1:</t>
  </si>
  <si>
    <t>Activite 1.1.1:</t>
  </si>
  <si>
    <t>Activite 1.1.2:</t>
  </si>
  <si>
    <t>Activite 1.1.3:</t>
  </si>
  <si>
    <t>Activite 1.1.4</t>
  </si>
  <si>
    <t>Activite 1.1.5</t>
  </si>
  <si>
    <t>Activite 1.1.6</t>
  </si>
  <si>
    <t>Activite 1.1.7</t>
  </si>
  <si>
    <t>Activite 1.1.8</t>
  </si>
  <si>
    <t>Produit 1.2:</t>
  </si>
  <si>
    <t>Activite 1.2.1</t>
  </si>
  <si>
    <t>Activite 1.2.2</t>
  </si>
  <si>
    <t>Activite 1.2.3</t>
  </si>
  <si>
    <t>Activite 1.2.4</t>
  </si>
  <si>
    <t>Activite 1.2.5</t>
  </si>
  <si>
    <t>Activite 1.2.6</t>
  </si>
  <si>
    <t>Activite 1.2.7</t>
  </si>
  <si>
    <t>Activite 1.2.8</t>
  </si>
  <si>
    <t>Total pour produit 1.2</t>
  </si>
  <si>
    <t>Total pour produit 1.1</t>
  </si>
  <si>
    <t>Produit 1.3:</t>
  </si>
  <si>
    <t>Activite 1.3.1</t>
  </si>
  <si>
    <t>Activite 1.3.2</t>
  </si>
  <si>
    <t>Activite 1.3.3</t>
  </si>
  <si>
    <t>Activite 1.3.4</t>
  </si>
  <si>
    <t>Activite 1.3.5</t>
  </si>
  <si>
    <t>Activite 1.3.6</t>
  </si>
  <si>
    <t>Activite 1.3.7</t>
  </si>
  <si>
    <t>Activite 1.3.8</t>
  </si>
  <si>
    <t>Total pour produit 1.3</t>
  </si>
  <si>
    <t>Produit 1.4:</t>
  </si>
  <si>
    <t>Activite 1.4.1</t>
  </si>
  <si>
    <t>Activite 1.4.2</t>
  </si>
  <si>
    <t>Activite 1.4.3</t>
  </si>
  <si>
    <t>Activite 1.4.4</t>
  </si>
  <si>
    <t>Activite 1.4.5</t>
  </si>
  <si>
    <t>Activite 1.4.6</t>
  </si>
  <si>
    <t>Activite 1.4.7</t>
  </si>
  <si>
    <t>Activite 1.4.8</t>
  </si>
  <si>
    <t>Total pour produit 1.4</t>
  </si>
  <si>
    <t>Organisation recipiendiaire (budget en USD)</t>
  </si>
  <si>
    <t xml:space="preserve">RESULTAT 2: </t>
  </si>
  <si>
    <t>Produit 2.1</t>
  </si>
  <si>
    <t>Activite 2.1.1</t>
  </si>
  <si>
    <t>Activite 2.1.2</t>
  </si>
  <si>
    <t>Activite 2.1.3</t>
  </si>
  <si>
    <t>Activite 2.1.4</t>
  </si>
  <si>
    <t>Activite 2.1.5</t>
  </si>
  <si>
    <t>Activite 2.1.6</t>
  </si>
  <si>
    <t>Activite 2.1.7</t>
  </si>
  <si>
    <t>Activite 2.1.8</t>
  </si>
  <si>
    <t>Produit 2.2</t>
  </si>
  <si>
    <t>Activite 2.2.1</t>
  </si>
  <si>
    <t>Activite' 2.2.2</t>
  </si>
  <si>
    <t>Activite 2.2.3</t>
  </si>
  <si>
    <t>Activite 2.2.4</t>
  </si>
  <si>
    <t>Activite 2.2.5</t>
  </si>
  <si>
    <t>Activite 2.2.6</t>
  </si>
  <si>
    <t>Activite 2.2.7</t>
  </si>
  <si>
    <t>Activite 2.2.8</t>
  </si>
  <si>
    <t>Total pour produit 2.2</t>
  </si>
  <si>
    <t>Total pour produit 2.1</t>
  </si>
  <si>
    <t>Produit 2.3</t>
  </si>
  <si>
    <t>Activite 2.3.1</t>
  </si>
  <si>
    <t>Activite 2.3.2</t>
  </si>
  <si>
    <t>Activite 2.3.3</t>
  </si>
  <si>
    <t>Activite 2.3.4</t>
  </si>
  <si>
    <t>Activite 2.3.5</t>
  </si>
  <si>
    <t>Activite 2.3.6</t>
  </si>
  <si>
    <t>Activite 2.3.7</t>
  </si>
  <si>
    <t>Activite 2.3.8</t>
  </si>
  <si>
    <t>Total pour produit 2.3</t>
  </si>
  <si>
    <t>Produit 2.4</t>
  </si>
  <si>
    <t>Activite 2.4.1</t>
  </si>
  <si>
    <t>Activite 2.4.2</t>
  </si>
  <si>
    <t>Activite 2.4.3</t>
  </si>
  <si>
    <t>Activite 2.4.4</t>
  </si>
  <si>
    <t>Activite 2.4.5</t>
  </si>
  <si>
    <t>Activite 2.4.6</t>
  </si>
  <si>
    <t>Activite 2.4.7</t>
  </si>
  <si>
    <t>Activite 2.4.8</t>
  </si>
  <si>
    <t>Total pour produit 2.4</t>
  </si>
  <si>
    <t xml:space="preserve">RESULTAT 3: </t>
  </si>
  <si>
    <t>Formulation du resultat/ produit/activite</t>
  </si>
  <si>
    <t>Produit 3.1</t>
  </si>
  <si>
    <t>Activite 3.1.1</t>
  </si>
  <si>
    <t>Activite 3.1.2</t>
  </si>
  <si>
    <t>Activite 3.1.3</t>
  </si>
  <si>
    <t>Activite 3.1.4</t>
  </si>
  <si>
    <t>Activite 3.1.5</t>
  </si>
  <si>
    <t>Activite 3.1.6</t>
  </si>
  <si>
    <t>Activite 3.1.7</t>
  </si>
  <si>
    <t>Activite 3.1.8</t>
  </si>
  <si>
    <t>Total pour produit 3.1</t>
  </si>
  <si>
    <t>Produit 3.2:</t>
  </si>
  <si>
    <t>Activite 3.2.1</t>
  </si>
  <si>
    <t>Activite 3.2.2</t>
  </si>
  <si>
    <t>Activite 3.2.3</t>
  </si>
  <si>
    <t>Activite 3.2.4</t>
  </si>
  <si>
    <t>Activite 3.2.5</t>
  </si>
  <si>
    <t>Activite 3.2.6</t>
  </si>
  <si>
    <t>Activite 3.2.7</t>
  </si>
  <si>
    <t>Activite 3.2.8</t>
  </si>
  <si>
    <t>Total pour produit 3.2</t>
  </si>
  <si>
    <t>Produit 3.3</t>
  </si>
  <si>
    <t>Activite 3.3.1</t>
  </si>
  <si>
    <t>Activite 3.3.2</t>
  </si>
  <si>
    <t>Activite 3.3.3</t>
  </si>
  <si>
    <t>Activite 3.3.4</t>
  </si>
  <si>
    <t>Activite 3.3.5</t>
  </si>
  <si>
    <t>Activite 3.3.6</t>
  </si>
  <si>
    <t>Activite 3.3.7</t>
  </si>
  <si>
    <t>Activite 3.3.8</t>
  </si>
  <si>
    <t>Total pour produit 3.3</t>
  </si>
  <si>
    <t>Produit 3.4</t>
  </si>
  <si>
    <t>Activite 3.4.1</t>
  </si>
  <si>
    <t>Activite 3.4.2</t>
  </si>
  <si>
    <t>Activite 3.4.3</t>
  </si>
  <si>
    <t>Activite 3.4.4</t>
  </si>
  <si>
    <t>Activite 3.4.5</t>
  </si>
  <si>
    <t>Activite 3.4.6</t>
  </si>
  <si>
    <t>Activite 3.4.7</t>
  </si>
  <si>
    <t>Activite 3.4.8</t>
  </si>
  <si>
    <t>Total pour produit 3.4</t>
  </si>
  <si>
    <t xml:space="preserve">RESULTAT 4: </t>
  </si>
  <si>
    <t>Produit 4.1</t>
  </si>
  <si>
    <t>Activite 4.1.1</t>
  </si>
  <si>
    <t>Activite 4.1.2</t>
  </si>
  <si>
    <t>Activite 4.1.3</t>
  </si>
  <si>
    <t>Activite 4.1.4</t>
  </si>
  <si>
    <t>Activite 4.1.5</t>
  </si>
  <si>
    <t>Activite 4.1.6</t>
  </si>
  <si>
    <t>Activite 4.1.7</t>
  </si>
  <si>
    <t>Activite 4.1.8</t>
  </si>
  <si>
    <t>Total pour produit 4.1</t>
  </si>
  <si>
    <t>Produit 4.2</t>
  </si>
  <si>
    <t>Activite 4.2.1</t>
  </si>
  <si>
    <t>Activite 4.2.2</t>
  </si>
  <si>
    <t>Activite 4.2.3</t>
  </si>
  <si>
    <t>Activite 4.2.4</t>
  </si>
  <si>
    <t>Activite 4.2.5</t>
  </si>
  <si>
    <t>Activite 4.2.6</t>
  </si>
  <si>
    <t>Activite 4.2.7</t>
  </si>
  <si>
    <t>Activite 4.2.8</t>
  </si>
  <si>
    <t>Total pour produit 4.3</t>
  </si>
  <si>
    <t>Produit 4.3</t>
  </si>
  <si>
    <t>Activite 4.3.1</t>
  </si>
  <si>
    <t>Activite 4.3.2</t>
  </si>
  <si>
    <t>Activite 4.3.3</t>
  </si>
  <si>
    <t>Activite 4.3.4</t>
  </si>
  <si>
    <t>Activite 4.3.5</t>
  </si>
  <si>
    <t>Activite 4.3.6</t>
  </si>
  <si>
    <t>Activite 4.3.7</t>
  </si>
  <si>
    <t>Activite 4.3.8</t>
  </si>
  <si>
    <t>Total pour produit 4.2</t>
  </si>
  <si>
    <t>Produit 4.4</t>
  </si>
  <si>
    <t>Activite 4.4.1</t>
  </si>
  <si>
    <t>Activite 4.4.2</t>
  </si>
  <si>
    <t>Activite 4.4.3</t>
  </si>
  <si>
    <t>Activite 4.4.4</t>
  </si>
  <si>
    <t>Activite 4.4.5</t>
  </si>
  <si>
    <t>Activite 4.4.6</t>
  </si>
  <si>
    <t>Activite 4.4.7</t>
  </si>
  <si>
    <t>Activite 4.4.8</t>
  </si>
  <si>
    <t>Total pour produit 4.4</t>
  </si>
  <si>
    <t>Couts operationnels si pas inclus dans les activites si-dessus</t>
  </si>
  <si>
    <t>Budget de suivi</t>
  </si>
  <si>
    <t>Budget pour l'évaluation finale indépendante</t>
  </si>
  <si>
    <t>Sous-budget total du projet</t>
  </si>
  <si>
    <t>Coûts indirects (7%):</t>
  </si>
  <si>
    <t>Organisation recipiendiaire</t>
  </si>
  <si>
    <t>Première tranche</t>
  </si>
  <si>
    <t>Deuxième tranche</t>
  </si>
  <si>
    <t>Troisième tranche</t>
  </si>
  <si>
    <t>% alloué à GEWE</t>
  </si>
  <si>
    <t>% alloué à S&amp;E</t>
  </si>
  <si>
    <t>Totaux</t>
  </si>
  <si>
    <t>Répartition des tranches basée sur la performance</t>
  </si>
  <si>
    <t>Annexe D - Budget du projet PBF</t>
  </si>
  <si>
    <t>Version pour les OSC</t>
  </si>
  <si>
    <t>Tableau 1 - Budget du projet PBF par résultat, produit et activité</t>
  </si>
  <si>
    <t>Annex 1 : Guide de MPTFO sur les catégories de frais de l’ONU</t>
  </si>
  <si>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</si>
  <si>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</si>
  <si>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</si>
  <si>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</si>
  <si>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t>Instructions :</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</si>
  <si>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</si>
  <si>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</si>
  <si>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</si>
  <si>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</si>
  <si>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</si>
  <si>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</si>
  <si>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</si>
  <si>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</si>
  <si>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</si>
  <si>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</si>
  <si>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</si>
  <si>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</si>
  <si>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</si>
  <si>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</si>
  <si>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</si>
  <si>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</si>
  <si>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</si>
  <si>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</si>
  <si>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</si>
  <si>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</si>
  <si>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</si>
  <si>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</si>
  <si>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</si>
  <si>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</si>
  <si>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</si>
  <si>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</si>
  <si>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</si>
  <si>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</si>
  <si>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</si>
  <si>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Poduit 4.2</t>
  </si>
  <si>
    <t>Total pour produit 4.2 (du tableau 1)</t>
  </si>
  <si>
    <t>Total pour produit 4.3 (du tableau 1)</t>
  </si>
  <si>
    <t>Total pour produit 4.4 (du tableau 1)</t>
  </si>
  <si>
    <t>Coûts supplémentaires total</t>
  </si>
  <si>
    <t xml:space="preserve">Coûts supplémentaires </t>
  </si>
  <si>
    <t>Total des coûts supplémentaires (du tableau 1)</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</si>
  <si>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</si>
  <si>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</si>
  <si>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</si>
  <si>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r>
      <t xml:space="preserve">1. Divisez le total de chaque budget entre les catégories de budget des Nations Unies concernées.
2. À titre de référence, les totaux des produits ont été transférés du tableau 1.
3. Les totaux des produits doivent correspondre et seront sinon affichés </t>
    </r>
    <r>
      <rPr>
        <b/>
        <sz val="16"/>
        <color rgb="FFFF0000"/>
        <rFont val="Calibri"/>
        <family val="2"/>
        <scheme val="minor"/>
      </rPr>
      <t>en rouge</t>
    </r>
    <r>
      <rPr>
        <b/>
        <sz val="16"/>
        <color theme="1"/>
        <rFont val="Calibri"/>
        <family val="2"/>
        <scheme val="minor"/>
      </rPr>
      <t>.</t>
    </r>
  </si>
  <si>
    <t>Tableau 2 - Répartition des produits par catégories de budget de l’ONU</t>
  </si>
  <si>
    <r>
      <t xml:space="preserve">1. Ne remplissez que les cellules blanches. Les cellules grises sont verrouillées et / ou contiennent des formules de feuille de calcul.
2. Remplissez les feuilles 1 et 2.
a) </t>
    </r>
    <r>
      <rPr>
        <sz val="16"/>
        <color theme="1"/>
        <rFont val="Calibri"/>
        <family val="2"/>
        <scheme val="minor"/>
      </rPr>
      <t>Premièrement, préparez un budget organisé par</t>
    </r>
    <r>
      <rPr>
        <b/>
        <sz val="16"/>
        <color theme="1"/>
        <rFont val="Calibri"/>
        <family val="2"/>
        <scheme val="minor"/>
      </rPr>
      <t xml:space="preserve"> activité / produit / résultat dans la feuille 1</t>
    </r>
    <r>
      <rPr>
        <sz val="16"/>
        <color theme="1"/>
        <rFont val="Calibri"/>
        <family val="2"/>
        <scheme val="minor"/>
      </rPr>
      <t>. (Les montants des activités peuvent être estimations indicatives.)</t>
    </r>
    <r>
      <rPr>
        <b/>
        <sz val="16"/>
        <color theme="1"/>
        <rFont val="Calibri"/>
        <family val="2"/>
        <scheme val="minor"/>
      </rPr>
      <t xml:space="preserve">
b) </t>
    </r>
    <r>
      <rPr>
        <sz val="16"/>
        <color theme="1"/>
        <rFont val="Calibri"/>
        <family val="2"/>
        <scheme val="minor"/>
      </rPr>
      <t>Ensuite, divisez chaque budget en fonction</t>
    </r>
    <r>
      <rPr>
        <b/>
        <sz val="16"/>
        <color theme="1"/>
        <rFont val="Calibri"/>
        <family val="2"/>
        <scheme val="minor"/>
      </rPr>
      <t xml:space="preserve"> des catégories de budget des Nations Unies dans la feuille 2.
3. </t>
    </r>
    <r>
      <rPr>
        <sz val="16"/>
        <color theme="1"/>
        <rFont val="Calibri"/>
        <family val="2"/>
        <scheme val="minor"/>
      </rPr>
      <t>Assurez-vous d’inclure</t>
    </r>
    <r>
      <rPr>
        <b/>
        <sz val="16"/>
        <color theme="1"/>
        <rFont val="Calibri"/>
        <family val="2"/>
        <scheme val="minor"/>
      </rPr>
      <t xml:space="preserve"> % en faveur de l’égalité des sexes et de l’autonomisation des femmes (GEWE).
4. N'utilisez pas les feuilles 4 ou 5</t>
    </r>
    <r>
      <rPr>
        <sz val="16"/>
        <color theme="1"/>
        <rFont val="Calibri"/>
        <family val="2"/>
        <scheme val="minor"/>
      </rPr>
      <t>, qui sont destinées au MPTF et au PBSO</t>
    </r>
    <r>
      <rPr>
        <b/>
        <sz val="16"/>
        <color theme="1"/>
        <rFont val="Calibri"/>
        <family val="2"/>
        <scheme val="minor"/>
      </rPr>
      <t xml:space="preserve">.
5. Laissez  en blanc toutes </t>
    </r>
    <r>
      <rPr>
        <sz val="16"/>
        <color theme="1"/>
        <rFont val="Calibri"/>
        <family val="2"/>
        <scheme val="minor"/>
      </rPr>
      <t>les organisations / résultats / réalisations / activités qui ne sont pas nécessaires. NE PAS supprimer les cellules.</t>
    </r>
    <r>
      <rPr>
        <b/>
        <sz val="16"/>
        <color theme="1"/>
        <rFont val="Calibri"/>
        <family val="2"/>
        <scheme val="minor"/>
      </rPr>
      <t xml:space="preserve">
6. Ne pas ajuster les montants des tranches</t>
    </r>
    <r>
      <rPr>
        <sz val="16"/>
        <color theme="1"/>
        <rFont val="Calibri"/>
        <family val="2"/>
        <scheme val="minor"/>
      </rPr>
      <t xml:space="preserve"> sans consulter PBSO.</t>
    </r>
  </si>
  <si>
    <r>
      <t xml:space="preserve">Note: Le PBF n'accepte pas les projets avec moins de 5% pour le S&amp;E et moins 15% pour le GEWE. Ces chiffres apparaîtront </t>
    </r>
    <r>
      <rPr>
        <sz val="11"/>
        <color rgb="FFFF0000"/>
        <rFont val="Calibri"/>
        <family val="2"/>
        <scheme val="minor"/>
      </rPr>
      <t>en rouge</t>
    </r>
    <r>
      <rPr>
        <sz val="11"/>
        <color theme="1"/>
        <rFont val="Calibri"/>
        <family val="2"/>
        <scheme val="minor"/>
      </rPr>
      <t xml:space="preserve"> si ce seuil minimum n'est pas atteint.</t>
    </r>
  </si>
  <si>
    <t>7% Indirect Costs</t>
  </si>
  <si>
    <t xml:space="preserve">Sub-total </t>
  </si>
  <si>
    <t>Niveau de depense/ engagement actuel 
(a remplir au moment des rapports de projet)</t>
  </si>
  <si>
    <r>
      <t xml:space="preserve">$ alloué à S&amp;E </t>
    </r>
    <r>
      <rPr>
        <sz val="11"/>
        <color theme="1"/>
        <rFont val="Calibri"/>
        <family val="2"/>
        <scheme val="minor"/>
      </rPr>
      <t>(inclut coûts indirects)</t>
    </r>
  </si>
  <si>
    <r>
      <t xml:space="preserve">$ alloué à GEWE </t>
    </r>
    <r>
      <rPr>
        <sz val="11"/>
        <color theme="1"/>
        <rFont val="Calibri"/>
        <family val="2"/>
        <scheme val="minor"/>
      </rPr>
      <t>(inclut coûts indirects)</t>
    </r>
  </si>
  <si>
    <t>Total des dépenses</t>
  </si>
  <si>
    <t>Taux d'exécution</t>
  </si>
  <si>
    <t>Résultat 1</t>
  </si>
  <si>
    <t>Location salle</t>
  </si>
  <si>
    <t>Le cadre légal sur le rôle des Donzos en matière de sécurité en Haute Guinée est établi de manière concertée.</t>
  </si>
  <si>
    <t>Recrutement du consultant</t>
  </si>
  <si>
    <t>Reprographie du Guide</t>
  </si>
  <si>
    <t>Honoraires Facilitateur</t>
  </si>
  <si>
    <t>Perdiems des participants non résidents (36pers/3jours)</t>
  </si>
  <si>
    <t>Transport participants non résident (36pers/2 trajets)</t>
  </si>
  <si>
    <t>Transport des participants résidents</t>
  </si>
  <si>
    <t>Restauration  (50 pers x 2jours)</t>
  </si>
  <si>
    <t>Matérriel didactique</t>
  </si>
  <si>
    <t>Banderoles</t>
  </si>
  <si>
    <t>Communication / medias</t>
  </si>
  <si>
    <t>Organiser un atelier régional de réflexion sur la réglementation actuelle de la confrérie des Donzos ;</t>
  </si>
  <si>
    <t>Total Activité 1.1.2</t>
  </si>
  <si>
    <t>Perdiems des participants non résidents (60 pers/3jours)</t>
  </si>
  <si>
    <t>Restauration  (80 pers x 2jours)</t>
  </si>
  <si>
    <t>Cartographier les confreries des chasseurs donzos en Haute Guinée;</t>
  </si>
  <si>
    <t>A.1.1.3</t>
  </si>
  <si>
    <t>Total Activité 1.1.3</t>
  </si>
  <si>
    <t>Prise en charge des enqueteurs</t>
  </si>
  <si>
    <t>Honoraires du consultant formateur</t>
  </si>
  <si>
    <t>Prise en charge du formateur</t>
  </si>
  <si>
    <t>Transport des participants résidents (14 personnes)</t>
  </si>
  <si>
    <t>A.1.1.4</t>
  </si>
  <si>
    <t>Total Activité 1.1.4</t>
  </si>
  <si>
    <t>TOTAL Produit 1.1</t>
  </si>
  <si>
    <t>A1.2.1</t>
  </si>
  <si>
    <t>Total Activité 1.2.1</t>
  </si>
  <si>
    <t>A1.2.2</t>
  </si>
  <si>
    <t>A- mise place et animation des cadres de concertations préfectoraux</t>
  </si>
  <si>
    <t>Facilitateur (2 personnes x 2 jours)</t>
  </si>
  <si>
    <t>Location salle (2 jours)</t>
  </si>
  <si>
    <t>4 seances d'Animation dans les trois préfectures</t>
  </si>
  <si>
    <t>B- mise place et animation du cadre de concertation regional</t>
  </si>
  <si>
    <t>Perdiems des participants non résidents (80pers/3jours)</t>
  </si>
  <si>
    <t>Transport des participants non résidents (80pers/2trajets)</t>
  </si>
  <si>
    <t>Transport participants (20 personnes )</t>
  </si>
  <si>
    <t>Restauration  (100 pers x 2jours)</t>
  </si>
  <si>
    <t>3 seances d'Animation dans  la region de Kankan</t>
  </si>
  <si>
    <t>Former les membres des cadres de concertation sur les notions de droits de l’homme, paix, cohésion sociale et citoyenneté ;</t>
  </si>
  <si>
    <t>A1.2.3</t>
  </si>
  <si>
    <t>Confection des t-shirts</t>
  </si>
  <si>
    <t>Total Activité 1.2.4</t>
  </si>
  <si>
    <t>Organisation des seances de sensibilisation de masses dans les communes rurales (mediation, dialogue et des foras communautaires)</t>
  </si>
  <si>
    <t>TOTAL RESULTAT 1</t>
  </si>
  <si>
    <t>Total Activité 1.2.3</t>
  </si>
  <si>
    <t>TOTAL Produit 1.2</t>
  </si>
  <si>
    <t>A.2.1.1</t>
  </si>
  <si>
    <t>Le mécanisme d’alerte précoce et de réponse rapide aux conflits est mis en place et fonctionnel</t>
  </si>
  <si>
    <t>Identifier et former les moniteurs communautaires, les FDS, les donzos et les élus locaux sur le système d’alerte précoce et de réponse aux conflits ;</t>
  </si>
  <si>
    <t>B- Opérationnalisation du système national d’alerte précoce et de réponse rapide.</t>
  </si>
  <si>
    <t>Appui aux Points focaux des communes rurales</t>
  </si>
  <si>
    <t>Reunions d'analyse des données</t>
  </si>
  <si>
    <t>Production des buletins d'information</t>
  </si>
  <si>
    <t>3 seances d'e formation dans les trois préfectures</t>
  </si>
  <si>
    <t>Location salle (3 jours)</t>
  </si>
  <si>
    <t xml:space="preserve">Appui aux moniteurs préfectoraux (communication, deplacement etc…) </t>
  </si>
  <si>
    <t>Total Activité 2.1.1</t>
  </si>
  <si>
    <t>TOTAL Produit 2.1</t>
  </si>
  <si>
    <t>A.2.2.1</t>
  </si>
  <si>
    <t>Restauration  (60 pers x 3jours)</t>
  </si>
  <si>
    <t>Transport participants non résident (40pers/2 trajets)</t>
  </si>
  <si>
    <t>Perdiems des participants non résidents (40pers/4jours)</t>
  </si>
  <si>
    <t>Total Activité 2.2.1</t>
  </si>
  <si>
    <t>Organiser des activités socio-culturelles avec les chasseurs Donzos formés dans leurs communautés sur la masculinité positive;</t>
  </si>
  <si>
    <t>A.2.2.2</t>
  </si>
  <si>
    <t>Total Activité 2.2.2</t>
  </si>
  <si>
    <t>TOTAL Produit 2.2</t>
  </si>
  <si>
    <t>A.2.3.1</t>
  </si>
  <si>
    <t>Total Activité 2.3.1</t>
  </si>
  <si>
    <t>BUDGET DE BASE</t>
  </si>
  <si>
    <t>CODE</t>
  </si>
  <si>
    <t>Catégorie de dépense</t>
  </si>
  <si>
    <t>Nombre</t>
  </si>
  <si>
    <t>Prix  GNF</t>
  </si>
  <si>
    <t>Fréquence</t>
  </si>
  <si>
    <t>Total GNF</t>
  </si>
  <si>
    <t>Total USD</t>
  </si>
  <si>
    <t>Chef de projet (100%)</t>
  </si>
  <si>
    <t>Charge de Suivi évaluation (100%)</t>
  </si>
  <si>
    <t>Responsable Administratif et Financier (80%)</t>
  </si>
  <si>
    <t>Assistant Comptable et Logistique (100%)</t>
  </si>
  <si>
    <t>Chauffeur (100%)</t>
  </si>
  <si>
    <t>Gardiens (50%)</t>
  </si>
  <si>
    <t>Charge sociale</t>
  </si>
  <si>
    <t>Indemnité de fin de contrat</t>
  </si>
  <si>
    <t>Assurance du personnel</t>
  </si>
  <si>
    <t>Provisions, Produits de base et Materieux</t>
  </si>
  <si>
    <t>Motos des animateurs</t>
  </si>
  <si>
    <t>Kit informatique  (Laptop, Clé USB, Disque dur externe)</t>
  </si>
  <si>
    <t>Equipements et Mobiliers bureau</t>
  </si>
  <si>
    <t>visibilité du bureau</t>
  </si>
  <si>
    <t>Evaluation independante du projet</t>
  </si>
  <si>
    <t>Audit externe du projet</t>
  </si>
  <si>
    <t>Frais de mission terrain</t>
  </si>
  <si>
    <t>Missions conjointes de suivi terrain</t>
  </si>
  <si>
    <t>Carburant véhicule</t>
  </si>
  <si>
    <t>Atelier regional d’échanges et de renforcement des capacités sur les techniques de monitoring des droits de l’Homme ;</t>
  </si>
  <si>
    <t>Restauration  (60 pers x 2jours)</t>
  </si>
  <si>
    <t>TOTAL RESULTAT 2</t>
  </si>
  <si>
    <t>Résultat 2</t>
  </si>
  <si>
    <t>Résultat 3</t>
  </si>
  <si>
    <t>Personnes Resources</t>
  </si>
  <si>
    <t>Prise en charge facilitateur</t>
  </si>
  <si>
    <t>Perdiems des participants non résidents</t>
  </si>
  <si>
    <t>Transport des participants non résidents</t>
  </si>
  <si>
    <t>Restauration</t>
  </si>
  <si>
    <t>Materiels didactiques</t>
  </si>
  <si>
    <t>Communication (communiqués radio, TV, media; téléphone; internet)</t>
  </si>
  <si>
    <t>Evaluation à mi-parcours du projet</t>
  </si>
  <si>
    <t>Frais d'Evaluation interne à mi-parcours</t>
  </si>
  <si>
    <t xml:space="preserve">Atelier de capitalisation des bonnes pratiques </t>
  </si>
  <si>
    <t>Contribution sur coûts de bureau</t>
  </si>
  <si>
    <t>Contribution coûts de bureau ACORD</t>
  </si>
  <si>
    <t>Fourniture bureau</t>
  </si>
  <si>
    <t>Téléphone + connexion internet</t>
  </si>
  <si>
    <t>Eau, Electricité et divers</t>
  </si>
  <si>
    <t>Frais Bancaire</t>
  </si>
  <si>
    <t xml:space="preserve">Autres coûts directs </t>
  </si>
  <si>
    <t>Reunion du comité de pilotage</t>
  </si>
  <si>
    <t>Reunion technique de planification et suivi des activités du projet</t>
  </si>
  <si>
    <t>Entretien des engins (véhicule et motos</t>
  </si>
  <si>
    <t>Entretien des kits informatiques</t>
  </si>
  <si>
    <t>8. Coûts indirects</t>
  </si>
  <si>
    <t>Frais admnistratif de gestion</t>
  </si>
  <si>
    <t xml:space="preserve">Total Budget </t>
  </si>
  <si>
    <t>Total Activité 3.1.2</t>
  </si>
  <si>
    <t>Collectte des données sur le terrain</t>
  </si>
  <si>
    <t>A</t>
  </si>
  <si>
    <t>B</t>
  </si>
  <si>
    <t>Organiser un atelier régional de restitution des résultats de l'enquête</t>
  </si>
  <si>
    <t>Restauration  (45 pers x 2jours)</t>
  </si>
  <si>
    <t>Total 1.1.1</t>
  </si>
  <si>
    <t>Transport participants non résident (60pers/2 trajets)</t>
  </si>
  <si>
    <t>Former les associations des chasseurs  donzos sur la lutte contre les VBG et le genre;</t>
  </si>
  <si>
    <t>TOTAL Produit 3.1</t>
  </si>
  <si>
    <t>A.3.2.1</t>
  </si>
  <si>
    <t xml:space="preserve">Soutenir les plans d’actions de sensibilisation sur la préservation de la biodiversité, de l’environnement et le renforcement de la cohésion sociale ; </t>
  </si>
  <si>
    <t>Total Activité 3.2.1</t>
  </si>
  <si>
    <t>TOTAL Produit 3.2</t>
  </si>
  <si>
    <t xml:space="preserve"> Les activités économiques durables ayant un lien avec la conservation de la biodiversité et la protection de l’environnement sont développées par les femmes donsos membres des confréries </t>
  </si>
  <si>
    <t>Appui aux associations de femmes</t>
  </si>
  <si>
    <t>Appui aux associations de femmes donzos dans la culture maraichère et céréalière;</t>
  </si>
  <si>
    <t>TOTAL Résultat 3</t>
  </si>
  <si>
    <t>TOTAL ACORD</t>
  </si>
  <si>
    <t>Personnel ACORD</t>
  </si>
  <si>
    <t>Prise en charge du personnel de AIDE ET ACTION</t>
  </si>
  <si>
    <t>Responsable des Opérations (60%)</t>
  </si>
  <si>
    <t>Chargé du plaidoyer, de mobilisation sociale (60%)</t>
  </si>
  <si>
    <t>Responsable Genre (60%)</t>
  </si>
  <si>
    <t>Comptable (60%)</t>
  </si>
  <si>
    <t>Animateurs terrain (100%)</t>
  </si>
  <si>
    <t>Total Personnel Aide et Action</t>
  </si>
  <si>
    <t>ACORD</t>
  </si>
  <si>
    <t>Frais de déplacement de AIDE ET ACTION</t>
  </si>
  <si>
    <t xml:space="preserve">Frais de mission Terrain </t>
  </si>
  <si>
    <t>Total Frais de deplacement de Aide et Action</t>
  </si>
  <si>
    <t>Couts operationnels du Bureau de AIDE ET ACTION</t>
  </si>
  <si>
    <t>Total Couts opérationnels de Aide et Action</t>
  </si>
  <si>
    <t>Contribution sur coûts de bureau ACORD</t>
  </si>
  <si>
    <t>A 3.1.3</t>
  </si>
  <si>
    <t>Total Activité 3.1.4</t>
  </si>
  <si>
    <t>A 3.1.1</t>
  </si>
  <si>
    <t>Fournitures, produits de base, matériels</t>
  </si>
  <si>
    <t>Visibilité du projet</t>
  </si>
  <si>
    <t xml:space="preserve">Frais d'audit financier </t>
  </si>
  <si>
    <t>Entretien des immobilisations</t>
  </si>
  <si>
    <t xml:space="preserve">Équipement, véhicules et mobilier </t>
  </si>
  <si>
    <t>Rencontre du comité technique de suivi</t>
  </si>
  <si>
    <t xml:space="preserve">Capitalisation des bonnes pratiques </t>
  </si>
  <si>
    <t>Frais d'évaluation interne à mi-parcours</t>
  </si>
  <si>
    <t>Frais d'évaluation finale independante du projet</t>
  </si>
  <si>
    <t xml:space="preserve"> Personnel et autres employés</t>
  </si>
  <si>
    <t>A.1.1.1</t>
  </si>
  <si>
    <t>Analyser le cadre légal actuel des Donzos</t>
  </si>
  <si>
    <t>A1.1.2</t>
  </si>
  <si>
    <t xml:space="preserve">les différents acteurs locaux sont sensibilisés sur les causes et conséquences de la dégradation de l’environnement </t>
  </si>
  <si>
    <t xml:space="preserve">Soutien des plans d'actions </t>
  </si>
  <si>
    <t xml:space="preserve">Contribution coûts de bureau </t>
  </si>
  <si>
    <t xml:space="preserve">Cout de personnel du projet </t>
  </si>
  <si>
    <t xml:space="preserve">Pourcentage du budget pour action directe sur égalité des sexes et autonomisation des femmes (GEWE) </t>
  </si>
  <si>
    <t>La cohésion sociale est renforcée entre les membres des différentes communautés ciblées par le projet en Haute Guinée</t>
  </si>
  <si>
    <t xml:space="preserve">Renforcer les capacités des associations donzos à jouer leur rôle selon le cadre légal ; </t>
  </si>
  <si>
    <t>Les cadres de concertations/ dialogues intergénérationnels et interprofessionnels (CCDI) sont établis et fonctionnels aux niveaux communautaire, préfectoral et régional</t>
  </si>
  <si>
    <t>Identifier et appuyer les cadres de concertation pour les échanges inclusifs interprofessionnels et intergénérationnels (CCDI) ;</t>
  </si>
  <si>
    <t xml:space="preserve">Appuyer les membres des cadres de concertation pour mener des actions communautaires </t>
  </si>
  <si>
    <t>La sécurité communautaire des femmes et hommes dans les localités cibles du projet en Haute Guinée est améliorée</t>
  </si>
  <si>
    <t>A- Identification et formation des points focaux Donzos, FDS, moniteurs, élus locaux sur le système d’alerte précoce et de réponse aux conflits ;</t>
  </si>
  <si>
    <t>Les membres de la confrérie des donzos contribuent à la lutte contre les Violences Basées sur le Genre (VBG)</t>
  </si>
  <si>
    <t>Les risques liés à la dégradation environnementale sont réduits dans les localités cibles</t>
  </si>
  <si>
    <t>Organiser des séances de formation sur l’écocitoyenneté, la responsabilité individuelle et collective des populations face à la dégradation de l’environnement et de l'écosystème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</si>
</sst>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_-;\-* #,##0.00\ _€_-;_-* &quot;-&quot;??\ _€_-;_-@_-"/>
    <numFmt numFmtId="165" formatCode="_(&quot;$&quot;* #,##0.00_);_(&quot;$&quot;* \(#,##0.00\);_(&quot;$&quot;* &quot;-&quot;??_);_(@_)"/>
    <numFmt numFmtId="166" formatCode="_-* #,##0\ _€_-;\-* #,##0\ _€_-;_-* &quot;-&quot;??\ _€_-;_-@_-"/>
    <numFmt numFmtId="167" formatCode="_ * #,##0_)\ _F_G_ ;_ * \(#,##0\)\ _F_G_ ;_ * &quot;-&quot;??_)\ _F_G_ ;_ @_ "/>
    <numFmt numFmtId="168" formatCode="_(&quot;$&quot;* #,##0_);_(&quot;$&quot;* \(#,##0\);_(&quot;$&quot;* &quot;-&quot;??_);_(@_)"/>
  </numFmts>
  <fonts count="41"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B0F0"/>
      <name val="Calibri"/>
      <family val="2"/>
      <scheme val="minor"/>
    </font>
    <font>
      <b/>
      <sz val="9"/>
      <color theme="0"/>
      <name val="Century Gothic"/>
      <family val="2"/>
    </font>
    <font>
      <sz val="9"/>
      <color rgb="FFFF0000"/>
      <name val="Century Gothic"/>
      <family val="2"/>
    </font>
    <font>
      <b/>
      <sz val="9"/>
      <name val="Century Gothic"/>
      <family val="2"/>
    </font>
    <font>
      <b/>
      <sz val="9"/>
      <color rgb="FFFF0000"/>
      <name val="Century Gothic"/>
      <family val="2"/>
    </font>
    <font>
      <sz val="9"/>
      <name val="Century Gothic"/>
      <family val="2"/>
    </font>
    <font>
      <b/>
      <i/>
      <sz val="9"/>
      <name val="Century Gothic"/>
      <family val="2"/>
    </font>
    <font>
      <i/>
      <sz val="9"/>
      <color theme="5" tint="-0.499984740745262"/>
      <name val="Century Gothic"/>
      <family val="2"/>
    </font>
    <font>
      <b/>
      <sz val="10"/>
      <name val="Century Gothic"/>
      <family val="2"/>
    </font>
    <font>
      <b/>
      <sz val="10"/>
      <name val="Calibri"/>
      <family val="2"/>
      <scheme val="minor"/>
    </font>
    <font>
      <b/>
      <i/>
      <sz val="9"/>
      <color theme="5" tint="-0.499984740745262"/>
      <name val="Century Gothic"/>
      <family val="2"/>
    </font>
    <font>
      <b/>
      <sz val="11"/>
      <color theme="0"/>
      <name val="Calibri"/>
      <family val="2"/>
      <scheme val="minor"/>
    </font>
    <font>
      <sz val="9"/>
      <color theme="0"/>
      <name val="Century Gothic"/>
      <family val="2"/>
    </font>
    <font>
      <sz val="9"/>
      <color theme="1"/>
      <name val="Century Gothic"/>
      <family val="2"/>
    </font>
    <font>
      <b/>
      <sz val="9"/>
      <color theme="1"/>
      <name val="Century Gothic"/>
      <family val="2"/>
    </font>
    <font>
      <i/>
      <sz val="9"/>
      <name val="Century Gothic"/>
      <family val="2"/>
    </font>
    <font>
      <i/>
      <sz val="9"/>
      <color theme="1"/>
      <name val="Century Gothic"/>
      <family val="2"/>
    </font>
    <font>
      <b/>
      <sz val="9"/>
      <name val="Tahoma"/>
      <family val="2"/>
    </font>
    <font>
      <b/>
      <sz val="9"/>
      <color theme="4" tint="-0.249977111117893"/>
      <name val="Tahoma"/>
      <family val="2"/>
    </font>
    <font>
      <sz val="9"/>
      <color theme="1"/>
      <name val="Tahoma"/>
      <family val="2"/>
    </font>
  </fonts>
  <fills count="1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2" tint="-0.749992370372631"/>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indexed="41"/>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002060"/>
        <bgColor indexed="64"/>
      </patternFill>
    </fill>
    <fill>
      <patternFill patternType="solid">
        <fgColor theme="9" tint="-0.499984740745262"/>
        <bgColor indexed="64"/>
      </patternFill>
    </fill>
    <fill>
      <patternFill patternType="solid">
        <fgColor rgb="FF0070C0"/>
        <bgColor indexed="64"/>
      </patternFill>
    </fill>
  </fills>
  <borders count="118">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ck">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bottom style="medium">
        <color indexed="64"/>
      </bottom>
      <diagonal/>
    </border>
    <border>
      <left/>
      <right style="thin">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ck">
        <color rgb="FF000000"/>
      </left>
      <right/>
      <top style="thick">
        <color rgb="FF000000"/>
      </top>
      <bottom/>
      <diagonal/>
    </border>
    <border>
      <left/>
      <right/>
      <top style="thick">
        <color rgb="FF000000"/>
      </top>
      <bottom/>
      <diagonal/>
    </border>
    <border>
      <left/>
      <right style="thick">
        <color rgb="FF000000"/>
      </right>
      <top style="thick">
        <color rgb="FF000000"/>
      </top>
      <bottom/>
      <diagonal/>
    </border>
    <border>
      <left style="thick">
        <color rgb="FF000000"/>
      </left>
      <right/>
      <top/>
      <bottom/>
      <diagonal/>
    </border>
    <border>
      <left/>
      <right style="thick">
        <color rgb="FF000000"/>
      </right>
      <top/>
      <bottom/>
      <diagonal/>
    </border>
    <border>
      <left style="thick">
        <color rgb="FF000000"/>
      </left>
      <right style="thin">
        <color theme="5" tint="-0.499984740745262"/>
      </right>
      <top style="thin">
        <color theme="5" tint="-0.499984740745262"/>
      </top>
      <bottom style="thin">
        <color theme="5" tint="-0.499984740745262"/>
      </bottom>
      <diagonal/>
    </border>
    <border>
      <left style="thin">
        <color theme="5" tint="-0.499984740745262"/>
      </left>
      <right style="thin">
        <color theme="5" tint="-0.499984740745262"/>
      </right>
      <top style="thin">
        <color theme="5" tint="-0.499984740745262"/>
      </top>
      <bottom style="thin">
        <color theme="5" tint="-0.499984740745262"/>
      </bottom>
      <diagonal/>
    </border>
    <border>
      <left style="thin">
        <color theme="5" tint="-0.499984740745262"/>
      </left>
      <right style="thick">
        <color rgb="FF000000"/>
      </right>
      <top style="thin">
        <color theme="5" tint="-0.499984740745262"/>
      </top>
      <bottom style="thin">
        <color theme="5" tint="-0.499984740745262"/>
      </bottom>
      <diagonal/>
    </border>
    <border>
      <left/>
      <right/>
      <top style="thin">
        <color theme="5" tint="-0.499984740745262"/>
      </top>
      <bottom style="thin">
        <color theme="5" tint="-0.499984740745262"/>
      </bottom>
      <diagonal/>
    </border>
    <border>
      <left style="thick">
        <color rgb="FF000000"/>
      </left>
      <right/>
      <top style="thin">
        <color theme="5" tint="-0.499984740745262"/>
      </top>
      <bottom style="thin">
        <color theme="5" tint="-0.499984740745262"/>
      </bottom>
      <diagonal/>
    </border>
    <border>
      <left/>
      <right/>
      <top style="thin">
        <color theme="5" tint="-0.499984740745262"/>
      </top>
      <bottom style="thin">
        <color rgb="FF000000"/>
      </bottom>
      <diagonal/>
    </border>
    <border>
      <left/>
      <right style="thick">
        <color rgb="FF000000"/>
      </right>
      <top style="thin">
        <color theme="5" tint="-0.499984740745262"/>
      </top>
      <bottom style="thin">
        <color theme="5" tint="-0.499984740745262"/>
      </bottom>
      <diagonal/>
    </border>
    <border>
      <left/>
      <right/>
      <top style="thin">
        <color theme="5" tint="-0.499984740745262"/>
      </top>
      <bottom/>
      <diagonal/>
    </border>
    <border>
      <left style="thick">
        <color rgb="FF000000"/>
      </left>
      <right/>
      <top/>
      <bottom style="thick">
        <color rgb="FF000000"/>
      </bottom>
      <diagonal/>
    </border>
    <border>
      <left/>
      <right/>
      <top/>
      <bottom style="thick">
        <color rgb="FF000000"/>
      </bottom>
      <diagonal/>
    </border>
    <border>
      <left/>
      <right style="thick">
        <color rgb="FF000000"/>
      </right>
      <top/>
      <bottom style="thick">
        <color rgb="FF000000"/>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style="thin">
        <color theme="5" tint="-0.499984740745262"/>
      </right>
      <top style="thin">
        <color theme="5" tint="-0.499984740745262"/>
      </top>
      <bottom style="thin">
        <color theme="5" tint="-0.499984740745262"/>
      </bottom>
      <diagonal/>
    </border>
    <border>
      <left style="thin">
        <color theme="5" tint="-0.499984740745262"/>
      </left>
      <right style="thick">
        <color indexed="64"/>
      </right>
      <top style="thin">
        <color theme="5" tint="-0.499984740745262"/>
      </top>
      <bottom style="thin">
        <color theme="5" tint="-0.499984740745262"/>
      </bottom>
      <diagonal/>
    </border>
    <border>
      <left style="thick">
        <color indexed="64"/>
      </left>
      <right/>
      <top style="thin">
        <color theme="5" tint="-0.499984740745262"/>
      </top>
      <bottom style="thin">
        <color theme="5" tint="-0.499984740745262"/>
      </bottom>
      <diagonal/>
    </border>
    <border>
      <left/>
      <right style="thick">
        <color indexed="64"/>
      </right>
      <top style="thin">
        <color theme="5" tint="-0.499984740745262"/>
      </top>
      <bottom style="thin">
        <color theme="5" tint="-0.499984740745262"/>
      </bottom>
      <diagonal/>
    </border>
    <border>
      <left style="thick">
        <color indexed="64"/>
      </left>
      <right/>
      <top/>
      <bottom style="thick">
        <color rgb="FF000000"/>
      </bottom>
      <diagonal/>
    </border>
    <border>
      <left/>
      <right style="thick">
        <color indexed="64"/>
      </right>
      <top/>
      <bottom style="thick">
        <color rgb="FF000000"/>
      </bottom>
      <diagonal/>
    </border>
    <border>
      <left style="thick">
        <color indexed="64"/>
      </left>
      <right/>
      <top style="thick">
        <color rgb="FF000000"/>
      </top>
      <bottom style="thick">
        <color indexed="64"/>
      </bottom>
      <diagonal/>
    </border>
    <border>
      <left/>
      <right/>
      <top style="thick">
        <color rgb="FF000000"/>
      </top>
      <bottom style="thick">
        <color indexed="64"/>
      </bottom>
      <diagonal/>
    </border>
    <border>
      <left/>
      <right style="thick">
        <color indexed="64"/>
      </right>
      <top style="thick">
        <color rgb="FF000000"/>
      </top>
      <bottom style="thick">
        <color indexed="64"/>
      </bottom>
      <diagonal/>
    </border>
    <border>
      <left/>
      <right/>
      <top/>
      <bottom style="thin">
        <color theme="5" tint="-0.499984740745262"/>
      </bottom>
      <diagonal/>
    </border>
    <border>
      <left style="thin">
        <color theme="0"/>
      </left>
      <right style="thin">
        <color theme="0"/>
      </right>
      <top style="thin">
        <color theme="0"/>
      </top>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ck">
        <color rgb="FF000000"/>
      </left>
      <right/>
      <top/>
      <bottom style="thin">
        <color rgb="FF000000"/>
      </bottom>
      <diagonal/>
    </border>
    <border>
      <left/>
      <right/>
      <top/>
      <bottom style="thin">
        <color rgb="FF000000"/>
      </bottom>
      <diagonal/>
    </border>
    <border>
      <left/>
      <right style="thick">
        <color auto="1"/>
      </right>
      <top style="thin">
        <color auto="1"/>
      </top>
      <bottom style="thin">
        <color auto="1"/>
      </bottom>
      <diagonal/>
    </border>
    <border>
      <left style="thick">
        <color rgb="FF000000"/>
      </left>
      <right/>
      <top style="medium">
        <color rgb="FF000000"/>
      </top>
      <bottom style="medium">
        <color rgb="FF000000"/>
      </bottom>
      <diagonal/>
    </border>
    <border>
      <left/>
      <right style="thick">
        <color rgb="FF000000"/>
      </right>
      <top style="medium">
        <color rgb="FF000000"/>
      </top>
      <bottom style="medium">
        <color rgb="FF000000"/>
      </bottom>
      <diagonal/>
    </border>
    <border>
      <left style="medium">
        <color auto="1"/>
      </left>
      <right/>
      <top style="medium">
        <color auto="1"/>
      </top>
      <bottom style="thin">
        <color theme="0"/>
      </bottom>
      <diagonal/>
    </border>
    <border>
      <left/>
      <right/>
      <top style="medium">
        <color auto="1"/>
      </top>
      <bottom style="thin">
        <color theme="0"/>
      </bottom>
      <diagonal/>
    </border>
    <border>
      <left/>
      <right style="medium">
        <color auto="1"/>
      </right>
      <top style="medium">
        <color auto="1"/>
      </top>
      <bottom style="thin">
        <color theme="0"/>
      </bottom>
      <diagonal/>
    </border>
    <border>
      <left style="medium">
        <color auto="1"/>
      </left>
      <right style="thin">
        <color theme="0"/>
      </right>
      <top style="thin">
        <color theme="0"/>
      </top>
      <bottom/>
      <diagonal/>
    </border>
    <border>
      <left style="thin">
        <color theme="0"/>
      </left>
      <right style="medium">
        <color auto="1"/>
      </right>
      <top style="thin">
        <color theme="0"/>
      </top>
      <bottom/>
      <diagonal/>
    </border>
    <border>
      <left style="medium">
        <color auto="1"/>
      </left>
      <right/>
      <top style="thick">
        <color rgb="FF000000"/>
      </top>
      <bottom/>
      <diagonal/>
    </border>
    <border>
      <left/>
      <right style="medium">
        <color auto="1"/>
      </right>
      <top style="thick">
        <color rgb="FF000000"/>
      </top>
      <bottom/>
      <diagonal/>
    </border>
    <border>
      <left style="medium">
        <color auto="1"/>
      </left>
      <right style="thin">
        <color theme="5" tint="-0.499984740745262"/>
      </right>
      <top style="thin">
        <color theme="5" tint="-0.499984740745262"/>
      </top>
      <bottom style="thin">
        <color theme="5" tint="-0.499984740745262"/>
      </bottom>
      <diagonal/>
    </border>
    <border>
      <left style="thin">
        <color theme="5" tint="-0.499984740745262"/>
      </left>
      <right style="medium">
        <color auto="1"/>
      </right>
      <top style="thin">
        <color theme="5" tint="-0.499984740745262"/>
      </top>
      <bottom style="thin">
        <color theme="5" tint="-0.499984740745262"/>
      </bottom>
      <diagonal/>
    </border>
    <border>
      <left style="medium">
        <color auto="1"/>
      </left>
      <right/>
      <top style="thick">
        <color rgb="FF000000"/>
      </top>
      <bottom style="medium">
        <color auto="1"/>
      </bottom>
      <diagonal/>
    </border>
    <border>
      <left/>
      <right/>
      <top style="thick">
        <color rgb="FF000000"/>
      </top>
      <bottom style="medium">
        <color auto="1"/>
      </bottom>
      <diagonal/>
    </border>
    <border>
      <left/>
      <right style="medium">
        <color auto="1"/>
      </right>
      <top style="thick">
        <color rgb="FF000000"/>
      </top>
      <bottom style="medium">
        <color auto="1"/>
      </bottom>
      <diagonal/>
    </border>
    <border>
      <left style="thick">
        <color rgb="FF000000"/>
      </left>
      <right/>
      <top style="thick">
        <color rgb="FF000000"/>
      </top>
      <bottom style="thick">
        <color rgb="FF000000"/>
      </bottom>
      <diagonal/>
    </border>
    <border>
      <left/>
      <right/>
      <top style="thick">
        <color rgb="FF000000"/>
      </top>
      <bottom style="thick">
        <color rgb="FF000000"/>
      </bottom>
      <diagonal/>
    </border>
    <border>
      <left/>
      <right style="thick">
        <color rgb="FF000000"/>
      </right>
      <top style="thick">
        <color rgb="FF000000"/>
      </top>
      <bottom style="thick">
        <color rgb="FF000000"/>
      </bottom>
      <diagonal/>
    </border>
    <border>
      <left style="thin">
        <color indexed="64"/>
      </left>
      <right style="thin">
        <color indexed="64"/>
      </right>
      <top/>
      <bottom/>
      <diagonal/>
    </border>
  </borders>
  <cellStyleXfs count="5">
    <xf numFmtId="0" fontId="0" fillId="0" borderId="0"/>
    <xf numFmtId="165" fontId="5" fillId="0" borderId="0" applyFont="0" applyFill="0" applyBorder="0" applyAlignment="0" applyProtection="0"/>
    <xf numFmtId="9" fontId="5" fillId="0" borderId="0" applyFont="0" applyFill="0" applyBorder="0" applyAlignment="0" applyProtection="0"/>
    <xf numFmtId="164" fontId="5" fillId="0" borderId="0" applyFont="0" applyFill="0" applyBorder="0" applyAlignment="0" applyProtection="0"/>
    <xf numFmtId="0" fontId="5" fillId="0" borderId="0"/>
  </cellStyleXfs>
  <cellXfs count="559">
    <xf numFmtId="0" fontId="0" fillId="0" borderId="0" xfId="0"/>
    <xf numFmtId="0" fontId="0" fillId="0" borderId="0" xfId="0" applyBorder="1"/>
    <xf numFmtId="0" fontId="6"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2" fillId="3" borderId="0" xfId="0" applyFont="1" applyFill="1" applyBorder="1" applyAlignment="1" applyProtection="1">
      <alignment vertical="center" wrapText="1"/>
    </xf>
    <xf numFmtId="165" fontId="2" fillId="0" borderId="0" xfId="0" applyNumberFormat="1" applyFont="1" applyFill="1" applyBorder="1" applyAlignment="1">
      <alignment vertical="center" wrapText="1"/>
    </xf>
    <xf numFmtId="9" fontId="2" fillId="2" borderId="9" xfId="2" applyFont="1" applyFill="1" applyBorder="1" applyAlignment="1">
      <alignment vertical="center" wrapText="1"/>
    </xf>
    <xf numFmtId="165" fontId="6" fillId="3" borderId="0" xfId="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wrapText="1"/>
      <protection locked="0"/>
    </xf>
    <xf numFmtId="0" fontId="6" fillId="3" borderId="0" xfId="0" applyFont="1" applyFill="1" applyBorder="1" applyAlignment="1" applyProtection="1">
      <alignment horizontal="left" vertical="top" wrapText="1"/>
      <protection locked="0"/>
    </xf>
    <xf numFmtId="0" fontId="2"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165" fontId="11" fillId="0" borderId="0" xfId="1" applyFont="1" applyFill="1" applyBorder="1" applyAlignment="1" applyProtection="1">
      <alignment vertical="center" wrapText="1"/>
    </xf>
    <xf numFmtId="165" fontId="6" fillId="0" borderId="3" xfId="1" applyNumberFormat="1" applyFont="1" applyBorder="1" applyAlignment="1" applyProtection="1">
      <alignment horizontal="center" vertical="center" wrapText="1"/>
      <protection locked="0"/>
    </xf>
    <xf numFmtId="165" fontId="6" fillId="3" borderId="3" xfId="1" applyNumberFormat="1" applyFont="1" applyFill="1" applyBorder="1" applyAlignment="1" applyProtection="1">
      <alignment horizontal="center" vertical="center" wrapText="1"/>
      <protection locked="0"/>
    </xf>
    <xf numFmtId="165" fontId="2"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165" fontId="8" fillId="3" borderId="0" xfId="1" applyFont="1" applyFill="1" applyBorder="1" applyAlignment="1" applyProtection="1">
      <alignment vertical="center" wrapText="1"/>
    </xf>
    <xf numFmtId="165" fontId="2" fillId="2" borderId="5" xfId="1" applyNumberFormat="1" applyFont="1" applyFill="1" applyBorder="1" applyAlignment="1" applyProtection="1">
      <alignment horizontal="center" vertical="center" wrapText="1"/>
    </xf>
    <xf numFmtId="165" fontId="6" fillId="3" borderId="0" xfId="1" applyFont="1" applyFill="1" applyBorder="1" applyAlignment="1" applyProtection="1">
      <alignment vertical="center" wrapText="1"/>
    </xf>
    <xf numFmtId="165"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165"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165" fontId="6" fillId="0" borderId="3" xfId="1" applyFont="1" applyBorder="1" applyAlignment="1" applyProtection="1">
      <alignment vertical="center" wrapText="1"/>
      <protection locked="0"/>
    </xf>
    <xf numFmtId="0" fontId="2" fillId="2" borderId="8" xfId="0" applyFont="1" applyFill="1" applyBorder="1" applyAlignment="1" applyProtection="1">
      <alignment vertical="center" wrapText="1"/>
    </xf>
    <xf numFmtId="0" fontId="2" fillId="2" borderId="13" xfId="0" applyFont="1" applyFill="1" applyBorder="1" applyAlignment="1" applyProtection="1">
      <alignment vertical="center" wrapText="1"/>
    </xf>
    <xf numFmtId="0" fontId="8" fillId="2" borderId="13"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2" fillId="3" borderId="0" xfId="0" applyFont="1" applyFill="1" applyBorder="1" applyAlignment="1">
      <alignment vertical="center" wrapText="1"/>
    </xf>
    <xf numFmtId="165"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5" fillId="0" borderId="0" xfId="0" applyFont="1" applyBorder="1" applyAlignment="1">
      <alignment wrapText="1"/>
    </xf>
    <xf numFmtId="0" fontId="16"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2" fillId="0" borderId="0" xfId="0" applyFont="1" applyBorder="1" applyAlignment="1">
      <alignment wrapText="1"/>
    </xf>
    <xf numFmtId="0" fontId="3" fillId="0" borderId="0" xfId="0" applyFont="1" applyBorder="1" applyAlignment="1">
      <alignment wrapText="1"/>
    </xf>
    <xf numFmtId="0" fontId="0" fillId="0" borderId="0" xfId="0" applyFont="1" applyFill="1" applyBorder="1" applyAlignment="1">
      <alignment horizontal="center" wrapText="1"/>
    </xf>
    <xf numFmtId="0" fontId="2" fillId="0" borderId="0" xfId="0" applyFont="1" applyFill="1" applyBorder="1" applyAlignment="1">
      <alignment horizontal="center" vertical="center"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165" fontId="2"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10" fillId="0" borderId="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2" fillId="3" borderId="0" xfId="0" applyFont="1" applyFill="1" applyBorder="1" applyAlignment="1">
      <alignment horizontal="left" wrapText="1"/>
    </xf>
    <xf numFmtId="165" fontId="2" fillId="0" borderId="0" xfId="1" applyFont="1" applyFill="1" applyBorder="1" applyAlignment="1" applyProtection="1">
      <alignment vertical="center" wrapText="1"/>
    </xf>
    <xf numFmtId="165" fontId="6" fillId="0" borderId="0" xfId="1" applyNumberFormat="1" applyFont="1" applyFill="1" applyBorder="1" applyAlignment="1" applyProtection="1">
      <alignment horizontal="center" vertical="center" wrapText="1"/>
    </xf>
    <xf numFmtId="165" fontId="6" fillId="0" borderId="0" xfId="1" applyFont="1" applyFill="1" applyBorder="1" applyAlignment="1" applyProtection="1">
      <alignment horizontal="center" vertical="center" wrapText="1"/>
    </xf>
    <xf numFmtId="165" fontId="2"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165" fontId="2" fillId="2" borderId="3" xfId="0" applyNumberFormat="1" applyFont="1" applyFill="1" applyBorder="1" applyAlignment="1">
      <alignment horizontal="center" wrapText="1"/>
    </xf>
    <xf numFmtId="0" fontId="6" fillId="3" borderId="0" xfId="0" applyFont="1" applyFill="1" applyBorder="1" applyAlignment="1">
      <alignment wrapText="1"/>
    </xf>
    <xf numFmtId="165" fontId="2" fillId="4" borderId="3" xfId="1" applyFont="1" applyFill="1" applyBorder="1" applyAlignment="1" applyProtection="1">
      <alignment wrapText="1"/>
    </xf>
    <xf numFmtId="0" fontId="6" fillId="0" borderId="0" xfId="0" applyFont="1" applyFill="1" applyBorder="1" applyAlignment="1">
      <alignment wrapText="1"/>
    </xf>
    <xf numFmtId="165" fontId="6" fillId="3" borderId="0" xfId="0" applyNumberFormat="1" applyFont="1" applyFill="1" applyBorder="1" applyAlignment="1">
      <alignment vertical="center" wrapText="1"/>
    </xf>
    <xf numFmtId="165" fontId="2" fillId="0" borderId="0" xfId="0" applyNumberFormat="1" applyFont="1" applyFill="1" applyBorder="1" applyAlignment="1">
      <alignment wrapText="1"/>
    </xf>
    <xf numFmtId="165" fontId="7" fillId="0" borderId="0" xfId="1" applyFont="1" applyFill="1" applyBorder="1" applyAlignment="1">
      <alignment horizontal="right" vertical="center" wrapText="1"/>
    </xf>
    <xf numFmtId="0" fontId="2" fillId="2" borderId="39" xfId="0" applyFont="1" applyFill="1" applyBorder="1" applyAlignment="1">
      <alignment horizontal="center" wrapText="1"/>
    </xf>
    <xf numFmtId="165" fontId="2" fillId="2" borderId="3" xfId="0" applyNumberFormat="1" applyFont="1" applyFill="1" applyBorder="1" applyAlignment="1">
      <alignment wrapText="1"/>
    </xf>
    <xf numFmtId="0" fontId="7" fillId="2" borderId="39" xfId="0" applyFont="1" applyFill="1" applyBorder="1" applyAlignment="1" applyProtection="1">
      <alignment vertical="center" wrapText="1"/>
    </xf>
    <xf numFmtId="165" fontId="2" fillId="2" borderId="39" xfId="0" applyNumberFormat="1" applyFont="1" applyFill="1" applyBorder="1" applyAlignment="1">
      <alignment wrapText="1"/>
    </xf>
    <xf numFmtId="0" fontId="2" fillId="2" borderId="14" xfId="0" applyFont="1" applyFill="1" applyBorder="1" applyAlignment="1">
      <alignment horizontal="left" wrapText="1"/>
    </xf>
    <xf numFmtId="165" fontId="2" fillId="2" borderId="14" xfId="0" applyNumberFormat="1" applyFont="1" applyFill="1" applyBorder="1" applyAlignment="1">
      <alignment horizontal="center" wrapText="1"/>
    </xf>
    <xf numFmtId="165" fontId="2" fillId="2" borderId="14" xfId="0" applyNumberFormat="1" applyFont="1" applyFill="1" applyBorder="1" applyAlignment="1">
      <alignment wrapText="1"/>
    </xf>
    <xf numFmtId="165" fontId="2" fillId="4" borderId="3" xfId="1" applyNumberFormat="1" applyFont="1" applyFill="1" applyBorder="1" applyAlignment="1">
      <alignment wrapText="1"/>
    </xf>
    <xf numFmtId="165" fontId="2" fillId="3" borderId="4" xfId="1" applyFont="1" applyFill="1" applyBorder="1" applyAlignment="1" applyProtection="1">
      <alignment wrapText="1"/>
    </xf>
    <xf numFmtId="165" fontId="2" fillId="3" borderId="1" xfId="1" applyNumberFormat="1" applyFont="1" applyFill="1" applyBorder="1" applyAlignment="1">
      <alignment wrapText="1"/>
    </xf>
    <xf numFmtId="165" fontId="2" fillId="3" borderId="2" xfId="0" applyNumberFormat="1" applyFont="1" applyFill="1" applyBorder="1" applyAlignment="1">
      <alignment wrapText="1"/>
    </xf>
    <xf numFmtId="165" fontId="2" fillId="3" borderId="1" xfId="1" applyFont="1" applyFill="1" applyBorder="1" applyAlignment="1" applyProtection="1">
      <alignment wrapText="1"/>
    </xf>
    <xf numFmtId="0" fontId="6" fillId="3" borderId="1" xfId="0" applyFont="1" applyFill="1" applyBorder="1" applyAlignment="1" applyProtection="1">
      <alignment vertical="center" wrapText="1"/>
      <protection locked="0"/>
    </xf>
    <xf numFmtId="0" fontId="2" fillId="3" borderId="3" xfId="0" applyFont="1" applyFill="1" applyBorder="1" applyAlignment="1" applyProtection="1">
      <alignment horizontal="center" vertical="center" wrapText="1"/>
      <protection locked="0"/>
    </xf>
    <xf numFmtId="165" fontId="2" fillId="2" borderId="38" xfId="0" applyNumberFormat="1" applyFont="1" applyFill="1" applyBorder="1" applyAlignment="1">
      <alignment wrapText="1"/>
    </xf>
    <xf numFmtId="165" fontId="2" fillId="2" borderId="9" xfId="0" applyNumberFormat="1" applyFont="1" applyFill="1" applyBorder="1" applyAlignment="1">
      <alignment wrapText="1"/>
    </xf>
    <xf numFmtId="165" fontId="2" fillId="2" borderId="15" xfId="0" applyNumberFormat="1" applyFont="1" applyFill="1" applyBorder="1" applyAlignment="1">
      <alignment wrapText="1"/>
    </xf>
    <xf numFmtId="0" fontId="2" fillId="2" borderId="11" xfId="0" applyFont="1" applyFill="1" applyBorder="1" applyAlignment="1">
      <alignment horizontal="center" wrapText="1"/>
    </xf>
    <xf numFmtId="165" fontId="6" fillId="2" borderId="39" xfId="0" applyNumberFormat="1" applyFont="1" applyFill="1" applyBorder="1" applyAlignment="1">
      <alignment wrapText="1"/>
    </xf>
    <xf numFmtId="165" fontId="2" fillId="2" borderId="32" xfId="1" applyNumberFormat="1" applyFont="1" applyFill="1" applyBorder="1" applyAlignment="1">
      <alignment wrapText="1"/>
    </xf>
    <xf numFmtId="165" fontId="2" fillId="2" borderId="33" xfId="0" applyNumberFormat="1" applyFont="1" applyFill="1" applyBorder="1" applyAlignment="1">
      <alignment wrapText="1"/>
    </xf>
    <xf numFmtId="165" fontId="6" fillId="2" borderId="14" xfId="0" applyNumberFormat="1" applyFont="1" applyFill="1" applyBorder="1" applyAlignment="1">
      <alignment wrapText="1"/>
    </xf>
    <xf numFmtId="0" fontId="6" fillId="0" borderId="0" xfId="0" applyFont="1"/>
    <xf numFmtId="0" fontId="17" fillId="0" borderId="0" xfId="0" applyFont="1" applyAlignme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49" fontId="18"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5"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3" xfId="0" applyFill="1" applyBorder="1"/>
    <xf numFmtId="9" fontId="0" fillId="2" borderId="14" xfId="2" applyFont="1" applyFill="1" applyBorder="1" applyAlignment="1">
      <alignment vertical="center"/>
    </xf>
    <xf numFmtId="165" fontId="0" fillId="2" borderId="15" xfId="0" applyNumberFormat="1" applyFill="1" applyBorder="1" applyAlignment="1">
      <alignment vertical="center"/>
    </xf>
    <xf numFmtId="165" fontId="6" fillId="3" borderId="39" xfId="1" applyNumberFormat="1" applyFont="1" applyFill="1" applyBorder="1" applyAlignment="1" applyProtection="1">
      <alignment horizontal="center" vertical="center" wrapText="1"/>
      <protection locked="0"/>
    </xf>
    <xf numFmtId="165" fontId="6" fillId="0" borderId="3" xfId="0" applyNumberFormat="1" applyFont="1" applyBorder="1" applyAlignment="1" applyProtection="1">
      <alignment wrapText="1"/>
      <protection locked="0"/>
    </xf>
    <xf numFmtId="0" fontId="2" fillId="6" borderId="3" xfId="0" applyFont="1" applyFill="1" applyBorder="1" applyAlignment="1" applyProtection="1">
      <alignment vertical="center" wrapText="1"/>
    </xf>
    <xf numFmtId="0" fontId="6" fillId="6" borderId="3" xfId="0" applyFont="1" applyFill="1" applyBorder="1" applyAlignment="1" applyProtection="1">
      <alignment vertical="center" wrapText="1"/>
    </xf>
    <xf numFmtId="0" fontId="2" fillId="2" borderId="3" xfId="0" applyFont="1" applyFill="1" applyBorder="1" applyAlignment="1" applyProtection="1">
      <alignment vertical="center" wrapText="1"/>
    </xf>
    <xf numFmtId="165" fontId="6" fillId="2" borderId="3" xfId="0" applyNumberFormat="1"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165" fontId="2" fillId="2" borderId="4" xfId="1" applyFont="1" applyFill="1" applyBorder="1" applyAlignment="1" applyProtection="1">
      <alignment vertical="center" wrapText="1"/>
    </xf>
    <xf numFmtId="165" fontId="2" fillId="2" borderId="14" xfId="1" applyFont="1" applyFill="1" applyBorder="1" applyAlignment="1" applyProtection="1">
      <alignment vertical="center" wrapText="1"/>
    </xf>
    <xf numFmtId="165" fontId="2" fillId="2" borderId="37" xfId="1" applyFont="1" applyFill="1" applyBorder="1" applyAlignment="1" applyProtection="1">
      <alignment vertical="center" wrapText="1"/>
    </xf>
    <xf numFmtId="9" fontId="2" fillId="2" borderId="15" xfId="2" applyFont="1" applyFill="1" applyBorder="1" applyAlignment="1" applyProtection="1">
      <alignment vertical="center" wrapText="1"/>
    </xf>
    <xf numFmtId="0" fontId="3" fillId="2" borderId="28" xfId="0" applyFont="1" applyFill="1" applyBorder="1" applyAlignment="1" applyProtection="1">
      <alignment horizontal="left" vertical="center" wrapText="1"/>
    </xf>
    <xf numFmtId="0" fontId="3" fillId="2" borderId="8" xfId="0" applyFont="1" applyFill="1" applyBorder="1" applyAlignment="1" applyProtection="1">
      <alignment horizontal="left" vertical="center" wrapText="1"/>
    </xf>
    <xf numFmtId="165" fontId="2" fillId="2" borderId="5" xfId="1" applyFont="1" applyFill="1" applyBorder="1" applyAlignment="1" applyProtection="1">
      <alignment horizontal="center" vertical="center"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3"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0" fontId="12" fillId="7" borderId="18" xfId="0" applyFont="1" applyFill="1" applyBorder="1" applyAlignment="1">
      <alignment wrapText="1"/>
    </xf>
    <xf numFmtId="165" fontId="2" fillId="2" borderId="3" xfId="1" applyFont="1" applyFill="1" applyBorder="1" applyAlignment="1" applyProtection="1">
      <alignment horizontal="center" vertical="center" wrapText="1"/>
    </xf>
    <xf numFmtId="165" fontId="6" fillId="2" borderId="3" xfId="1" applyFont="1" applyFill="1" applyBorder="1" applyAlignment="1" applyProtection="1">
      <alignment vertical="center" wrapText="1"/>
    </xf>
    <xf numFmtId="0" fontId="6" fillId="2" borderId="8" xfId="0"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6" fillId="3" borderId="2" xfId="0" applyFont="1" applyFill="1" applyBorder="1" applyAlignment="1" applyProtection="1">
      <alignment vertical="center" wrapText="1"/>
      <protection locked="0"/>
    </xf>
    <xf numFmtId="0" fontId="2" fillId="4" borderId="3" xfId="0" applyFont="1" applyFill="1" applyBorder="1" applyAlignment="1" applyProtection="1">
      <alignment vertical="center" wrapText="1"/>
      <protection locked="0"/>
    </xf>
    <xf numFmtId="0" fontId="2" fillId="2" borderId="34" xfId="0" applyFont="1" applyFill="1" applyBorder="1" applyAlignment="1" applyProtection="1">
      <alignment vertical="center" wrapText="1"/>
    </xf>
    <xf numFmtId="165" fontId="2" fillId="2" borderId="40"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165" fontId="6" fillId="2" borderId="4" xfId="0" applyNumberFormat="1" applyFont="1" applyFill="1" applyBorder="1" applyAlignment="1" applyProtection="1">
      <alignment vertical="center" wrapText="1"/>
    </xf>
    <xf numFmtId="165" fontId="6" fillId="2" borderId="3" xfId="1" applyNumberFormat="1" applyFont="1" applyFill="1" applyBorder="1" applyAlignment="1" applyProtection="1">
      <alignment horizontal="center" vertical="center" wrapText="1"/>
    </xf>
    <xf numFmtId="165" fontId="2" fillId="4" borderId="3" xfId="1" applyFont="1" applyFill="1" applyBorder="1" applyAlignment="1" applyProtection="1">
      <alignment vertical="center" wrapText="1"/>
    </xf>
    <xf numFmtId="0" fontId="2" fillId="2" borderId="3" xfId="1" applyNumberFormat="1" applyFont="1" applyFill="1" applyBorder="1" applyAlignment="1" applyProtection="1">
      <alignment vertical="center" wrapText="1"/>
    </xf>
    <xf numFmtId="165" fontId="2" fillId="2" borderId="4" xfId="0" applyNumberFormat="1" applyFont="1" applyFill="1" applyBorder="1" applyAlignment="1">
      <alignment wrapText="1"/>
    </xf>
    <xf numFmtId="165" fontId="2" fillId="3" borderId="1" xfId="0" applyNumberFormat="1" applyFont="1" applyFill="1" applyBorder="1" applyAlignment="1">
      <alignment wrapText="1"/>
    </xf>
    <xf numFmtId="0" fontId="4" fillId="3" borderId="25" xfId="0" applyFont="1" applyFill="1" applyBorder="1" applyAlignment="1">
      <alignment horizontal="left" vertical="top" wrapText="1"/>
    </xf>
    <xf numFmtId="0" fontId="4" fillId="3" borderId="0" xfId="0" applyFont="1" applyFill="1" applyBorder="1" applyAlignment="1">
      <alignment horizontal="left" vertical="top" wrapText="1"/>
    </xf>
    <xf numFmtId="0" fontId="4" fillId="3" borderId="27" xfId="0" applyFont="1" applyFill="1" applyBorder="1" applyAlignment="1">
      <alignment horizontal="left" vertical="top" wrapText="1"/>
    </xf>
    <xf numFmtId="0" fontId="2" fillId="4" borderId="43" xfId="0" applyFont="1" applyFill="1" applyBorder="1" applyAlignment="1" applyProtection="1">
      <alignment vertical="center" wrapText="1"/>
    </xf>
    <xf numFmtId="165" fontId="2" fillId="2" borderId="2" xfId="1" applyFont="1" applyFill="1" applyBorder="1" applyAlignment="1" applyProtection="1">
      <alignment horizontal="center" vertical="center" wrapText="1"/>
    </xf>
    <xf numFmtId="0" fontId="2" fillId="2" borderId="2" xfId="1" applyNumberFormat="1" applyFont="1" applyFill="1" applyBorder="1" applyAlignment="1" applyProtection="1">
      <alignment vertical="center" wrapText="1"/>
    </xf>
    <xf numFmtId="165" fontId="6" fillId="2" borderId="2" xfId="0" applyNumberFormat="1" applyFont="1" applyFill="1" applyBorder="1" applyAlignment="1" applyProtection="1">
      <alignment vertical="center" wrapText="1"/>
    </xf>
    <xf numFmtId="165" fontId="2" fillId="2" borderId="50" xfId="1" applyFont="1" applyFill="1" applyBorder="1" applyAlignment="1" applyProtection="1">
      <alignment vertical="center" wrapText="1"/>
    </xf>
    <xf numFmtId="165" fontId="2" fillId="2" borderId="0" xfId="1" applyNumberFormat="1" applyFont="1" applyFill="1" applyBorder="1" applyAlignment="1">
      <alignment wrapText="1"/>
    </xf>
    <xf numFmtId="165" fontId="6" fillId="2" borderId="51" xfId="0" applyNumberFormat="1" applyFont="1" applyFill="1" applyBorder="1" applyAlignment="1">
      <alignment wrapText="1"/>
    </xf>
    <xf numFmtId="165" fontId="6" fillId="2" borderId="50" xfId="0" applyNumberFormat="1" applyFont="1" applyFill="1" applyBorder="1" applyAlignment="1">
      <alignment wrapText="1"/>
    </xf>
    <xf numFmtId="165" fontId="2" fillId="2" borderId="52" xfId="1" applyNumberFormat="1" applyFont="1" applyFill="1" applyBorder="1" applyAlignment="1">
      <alignment wrapText="1"/>
    </xf>
    <xf numFmtId="165" fontId="2" fillId="2" borderId="12" xfId="0" applyNumberFormat="1" applyFont="1" applyFill="1" applyBorder="1" applyAlignment="1">
      <alignment wrapText="1"/>
    </xf>
    <xf numFmtId="165" fontId="2" fillId="2" borderId="25" xfId="1" applyNumberFormat="1" applyFont="1" applyFill="1" applyBorder="1" applyAlignment="1">
      <alignment wrapText="1"/>
    </xf>
    <xf numFmtId="165" fontId="2" fillId="2" borderId="21" xfId="0" applyNumberFormat="1" applyFont="1" applyFill="1" applyBorder="1" applyAlignment="1">
      <alignment wrapText="1"/>
    </xf>
    <xf numFmtId="0" fontId="2" fillId="2" borderId="27" xfId="0" applyFont="1" applyFill="1" applyBorder="1" applyAlignment="1">
      <alignment wrapText="1"/>
    </xf>
    <xf numFmtId="0" fontId="2" fillId="2" borderId="51" xfId="0" applyFont="1" applyFill="1" applyBorder="1" applyAlignment="1">
      <alignment horizontal="center" wrapText="1"/>
    </xf>
    <xf numFmtId="165" fontId="2" fillId="2" borderId="2" xfId="0" applyNumberFormat="1" applyFont="1" applyFill="1" applyBorder="1" applyAlignment="1">
      <alignment horizontal="center" wrapText="1"/>
    </xf>
    <xf numFmtId="0" fontId="21" fillId="0" borderId="0" xfId="0" applyFont="1" applyBorder="1" applyAlignment="1">
      <alignment wrapText="1"/>
    </xf>
    <xf numFmtId="0" fontId="12" fillId="7" borderId="16" xfId="0" applyFont="1" applyFill="1" applyBorder="1" applyAlignment="1">
      <alignment wrapText="1"/>
    </xf>
    <xf numFmtId="0" fontId="12" fillId="7" borderId="19" xfId="0"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1" xfId="2" applyFont="1" applyFill="1" applyBorder="1" applyAlignment="1" applyProtection="1">
      <alignment vertical="center" wrapText="1"/>
      <protection locked="0"/>
    </xf>
    <xf numFmtId="0" fontId="6" fillId="7" borderId="16" xfId="0" applyFont="1" applyFill="1" applyBorder="1" applyAlignment="1">
      <alignment wrapText="1"/>
    </xf>
    <xf numFmtId="165" fontId="8" fillId="7" borderId="19" xfId="1" applyFont="1" applyFill="1" applyBorder="1" applyAlignment="1" applyProtection="1">
      <alignment vertical="center" wrapText="1"/>
    </xf>
    <xf numFmtId="0" fontId="2" fillId="2" borderId="32" xfId="0" applyFont="1" applyFill="1" applyBorder="1" applyAlignment="1">
      <alignment horizontal="left" wrapText="1"/>
    </xf>
    <xf numFmtId="165" fontId="2" fillId="2" borderId="32" xfId="0" applyNumberFormat="1" applyFont="1" applyFill="1" applyBorder="1" applyAlignment="1">
      <alignment horizontal="center" wrapText="1"/>
    </xf>
    <xf numFmtId="165" fontId="2" fillId="2" borderId="32" xfId="0" applyNumberFormat="1" applyFont="1" applyFill="1" applyBorder="1" applyAlignment="1">
      <alignment wrapText="1"/>
    </xf>
    <xf numFmtId="0" fontId="2" fillId="2" borderId="23" xfId="0" applyFont="1" applyFill="1" applyBorder="1" applyAlignment="1">
      <alignment horizontal="center" wrapText="1"/>
    </xf>
    <xf numFmtId="0" fontId="8" fillId="2" borderId="54" xfId="0" applyFont="1" applyFill="1" applyBorder="1" applyAlignment="1" applyProtection="1">
      <alignment vertical="center" wrapText="1"/>
    </xf>
    <xf numFmtId="0" fontId="8" fillId="2" borderId="55" xfId="0" applyFont="1" applyFill="1" applyBorder="1" applyAlignment="1" applyProtection="1">
      <alignment vertical="center" wrapText="1"/>
    </xf>
    <xf numFmtId="0" fontId="8" fillId="2" borderId="55" xfId="0" applyFont="1" applyFill="1" applyBorder="1" applyAlignment="1" applyProtection="1">
      <alignment vertical="center" wrapText="1"/>
      <protection locked="0"/>
    </xf>
    <xf numFmtId="165" fontId="2" fillId="2" borderId="56" xfId="1" applyFont="1" applyFill="1" applyBorder="1" applyAlignment="1" applyProtection="1">
      <alignment wrapText="1"/>
    </xf>
    <xf numFmtId="0" fontId="3" fillId="2" borderId="23" xfId="0" applyFont="1" applyFill="1" applyBorder="1" applyAlignment="1">
      <alignment wrapText="1"/>
    </xf>
    <xf numFmtId="0" fontId="0" fillId="2" borderId="23" xfId="0" applyFill="1" applyBorder="1" applyAlignment="1">
      <alignment wrapText="1"/>
    </xf>
    <xf numFmtId="0" fontId="3" fillId="2" borderId="24" xfId="0" applyFont="1" applyFill="1" applyBorder="1" applyAlignment="1">
      <alignment wrapText="1"/>
    </xf>
    <xf numFmtId="0" fontId="3" fillId="2" borderId="6" xfId="0" applyFont="1" applyFill="1" applyBorder="1" applyAlignment="1">
      <alignment horizontal="center" vertical="center"/>
    </xf>
    <xf numFmtId="0" fontId="3" fillId="2" borderId="23" xfId="0" applyFont="1" applyFill="1" applyBorder="1" applyAlignment="1">
      <alignment vertical="center" wrapText="1"/>
    </xf>
    <xf numFmtId="165" fontId="2" fillId="2" borderId="57" xfId="1" applyFont="1" applyFill="1" applyBorder="1" applyAlignment="1" applyProtection="1">
      <alignment wrapText="1"/>
    </xf>
    <xf numFmtId="165" fontId="6" fillId="2" borderId="58" xfId="1" applyFont="1" applyFill="1" applyBorder="1" applyAlignment="1" applyProtection="1">
      <alignment wrapText="1"/>
    </xf>
    <xf numFmtId="165" fontId="6" fillId="2" borderId="13" xfId="1" applyFont="1" applyFill="1" applyBorder="1" applyAlignment="1" applyProtection="1">
      <alignment wrapText="1"/>
    </xf>
    <xf numFmtId="165" fontId="6" fillId="2" borderId="3" xfId="1" applyFont="1" applyFill="1" applyBorder="1" applyAlignment="1" applyProtection="1">
      <alignment horizontal="center" vertical="center" wrapText="1"/>
    </xf>
    <xf numFmtId="165" fontId="6" fillId="0" borderId="3" xfId="1" applyFont="1" applyBorder="1" applyAlignment="1" applyProtection="1">
      <alignment horizontal="center" vertical="center" wrapText="1"/>
      <protection locked="0"/>
    </xf>
    <xf numFmtId="165" fontId="6" fillId="3" borderId="3" xfId="1" applyFont="1" applyFill="1" applyBorder="1" applyAlignment="1" applyProtection="1">
      <alignment horizontal="center" vertical="center" wrapText="1"/>
      <protection locked="0"/>
    </xf>
    <xf numFmtId="165" fontId="2" fillId="3" borderId="0" xfId="1" applyFont="1" applyFill="1" applyBorder="1" applyAlignment="1" applyProtection="1">
      <alignment vertical="center" wrapText="1"/>
      <protection locked="0"/>
    </xf>
    <xf numFmtId="165" fontId="6" fillId="0" borderId="0" xfId="1" applyFont="1" applyFill="1" applyBorder="1" applyAlignment="1" applyProtection="1">
      <alignment vertical="center" wrapText="1"/>
      <protection locked="0"/>
    </xf>
    <xf numFmtId="165" fontId="0" fillId="3" borderId="0" xfId="1" applyFont="1" applyFill="1" applyBorder="1" applyAlignment="1">
      <alignment wrapText="1"/>
    </xf>
    <xf numFmtId="165" fontId="2" fillId="3" borderId="0" xfId="1" applyFont="1" applyFill="1" applyBorder="1" applyAlignment="1">
      <alignment vertical="center" wrapText="1"/>
    </xf>
    <xf numFmtId="165" fontId="2" fillId="3" borderId="0" xfId="1" applyFont="1" applyFill="1" applyBorder="1" applyAlignment="1" applyProtection="1">
      <alignment horizontal="center" vertical="center" wrapText="1"/>
    </xf>
    <xf numFmtId="165" fontId="2" fillId="3" borderId="0" xfId="1" applyFont="1" applyFill="1" applyBorder="1" applyAlignment="1" applyProtection="1">
      <alignment vertical="center" wrapText="1"/>
    </xf>
    <xf numFmtId="165" fontId="2" fillId="0" borderId="0" xfId="1" applyFont="1" applyFill="1" applyBorder="1" applyAlignment="1">
      <alignment vertical="center" wrapText="1"/>
    </xf>
    <xf numFmtId="165" fontId="0" fillId="0" borderId="0" xfId="1" applyFont="1" applyBorder="1" applyAlignment="1">
      <alignment wrapText="1"/>
    </xf>
    <xf numFmtId="165" fontId="0" fillId="0" borderId="0" xfId="1" applyFont="1" applyFill="1" applyBorder="1" applyAlignment="1">
      <alignment wrapText="1"/>
    </xf>
    <xf numFmtId="165" fontId="16" fillId="0" borderId="0" xfId="1" applyFont="1" applyBorder="1" applyAlignment="1">
      <alignment wrapText="1"/>
    </xf>
    <xf numFmtId="165" fontId="12" fillId="7" borderId="16" xfId="1" applyFont="1" applyFill="1" applyBorder="1" applyAlignment="1">
      <alignment wrapText="1"/>
    </xf>
    <xf numFmtId="165" fontId="14" fillId="3" borderId="0" xfId="1" applyFont="1" applyFill="1" applyBorder="1" applyAlignment="1">
      <alignment horizontal="left" wrapText="1"/>
    </xf>
    <xf numFmtId="0" fontId="1" fillId="2" borderId="8" xfId="0" applyFont="1" applyFill="1" applyBorder="1" applyAlignment="1" applyProtection="1">
      <alignment vertical="center" wrapText="1"/>
    </xf>
    <xf numFmtId="165" fontId="2" fillId="2" borderId="28" xfId="0" applyNumberFormat="1" applyFont="1" applyFill="1" applyBorder="1" applyAlignment="1">
      <alignment vertical="center" wrapText="1"/>
    </xf>
    <xf numFmtId="165" fontId="0" fillId="2" borderId="17" xfId="1" applyFont="1" applyFill="1" applyBorder="1" applyAlignment="1">
      <alignment vertical="center" wrapText="1"/>
    </xf>
    <xf numFmtId="9" fontId="0" fillId="2" borderId="15" xfId="2" applyFont="1" applyFill="1" applyBorder="1" applyAlignment="1">
      <alignment wrapText="1"/>
    </xf>
    <xf numFmtId="0" fontId="3" fillId="2" borderId="13" xfId="0" applyFont="1" applyFill="1" applyBorder="1" applyAlignment="1">
      <alignment wrapText="1"/>
    </xf>
    <xf numFmtId="0" fontId="3" fillId="2" borderId="13" xfId="0" applyFont="1" applyFill="1" applyBorder="1"/>
    <xf numFmtId="0" fontId="0" fillId="2" borderId="14" xfId="0" applyFill="1" applyBorder="1"/>
    <xf numFmtId="0" fontId="0" fillId="2" borderId="15" xfId="0" applyFill="1" applyBorder="1"/>
    <xf numFmtId="0" fontId="22" fillId="8" borderId="60" xfId="0" applyFont="1" applyFill="1" applyBorder="1"/>
    <xf numFmtId="0" fontId="22" fillId="8" borderId="61" xfId="0" applyFont="1" applyFill="1" applyBorder="1"/>
    <xf numFmtId="0" fontId="23" fillId="8" borderId="61" xfId="0" applyFont="1" applyFill="1" applyBorder="1"/>
    <xf numFmtId="166" fontId="23" fillId="8" borderId="61" xfId="3" applyNumberFormat="1" applyFont="1" applyFill="1" applyBorder="1"/>
    <xf numFmtId="166" fontId="23" fillId="8" borderId="62" xfId="3" applyNumberFormat="1" applyFont="1" applyFill="1" applyBorder="1"/>
    <xf numFmtId="0" fontId="24" fillId="9" borderId="63" xfId="0" applyFont="1" applyFill="1" applyBorder="1" applyAlignment="1">
      <alignment vertical="center"/>
    </xf>
    <xf numFmtId="0" fontId="24" fillId="9" borderId="0" xfId="0" applyFont="1" applyFill="1" applyBorder="1" applyAlignment="1">
      <alignment vertical="center"/>
    </xf>
    <xf numFmtId="0" fontId="25" fillId="9" borderId="0" xfId="0" applyFont="1" applyFill="1" applyBorder="1" applyAlignment="1">
      <alignment vertical="center"/>
    </xf>
    <xf numFmtId="166" fontId="25" fillId="9" borderId="0" xfId="3" applyNumberFormat="1" applyFont="1" applyFill="1" applyBorder="1" applyAlignment="1">
      <alignment vertical="center"/>
    </xf>
    <xf numFmtId="166" fontId="25" fillId="9" borderId="64" xfId="3" applyNumberFormat="1" applyFont="1" applyFill="1" applyBorder="1" applyAlignment="1">
      <alignment vertical="center"/>
    </xf>
    <xf numFmtId="0" fontId="24" fillId="10" borderId="63" xfId="0" applyFont="1" applyFill="1" applyBorder="1"/>
    <xf numFmtId="0" fontId="24" fillId="10" borderId="0" xfId="0" applyFont="1" applyFill="1" applyBorder="1"/>
    <xf numFmtId="0" fontId="25" fillId="10" borderId="0" xfId="0" applyFont="1" applyFill="1" applyBorder="1"/>
    <xf numFmtId="166" fontId="25" fillId="10" borderId="0" xfId="3" applyNumberFormat="1" applyFont="1" applyFill="1" applyBorder="1"/>
    <xf numFmtId="166" fontId="25" fillId="10" borderId="64" xfId="3" applyNumberFormat="1" applyFont="1" applyFill="1" applyBorder="1"/>
    <xf numFmtId="0" fontId="24" fillId="0" borderId="65" xfId="0" applyFont="1" applyBorder="1"/>
    <xf numFmtId="0" fontId="26" fillId="0" borderId="66" xfId="0" applyFont="1" applyBorder="1"/>
    <xf numFmtId="166" fontId="26" fillId="0" borderId="66" xfId="3" applyNumberFormat="1" applyFont="1" applyBorder="1"/>
    <xf numFmtId="166" fontId="26" fillId="11" borderId="66" xfId="3" applyNumberFormat="1" applyFont="1" applyFill="1" applyBorder="1" applyAlignment="1">
      <alignment horizontal="left"/>
    </xf>
    <xf numFmtId="166" fontId="26" fillId="11" borderId="67" xfId="3" applyNumberFormat="1" applyFont="1" applyFill="1" applyBorder="1" applyAlignment="1">
      <alignment horizontal="left"/>
    </xf>
    <xf numFmtId="0" fontId="28" fillId="3" borderId="68" xfId="0" applyFont="1" applyFill="1" applyBorder="1" applyAlignment="1"/>
    <xf numFmtId="166" fontId="28" fillId="3" borderId="68" xfId="3" applyNumberFormat="1" applyFont="1" applyFill="1" applyBorder="1" applyAlignment="1"/>
    <xf numFmtId="0" fontId="24" fillId="12" borderId="69" xfId="0" applyFont="1" applyFill="1" applyBorder="1" applyAlignment="1">
      <alignment vertical="center"/>
    </xf>
    <xf numFmtId="0" fontId="24" fillId="12" borderId="70" xfId="0" applyFont="1" applyFill="1" applyBorder="1" applyAlignment="1">
      <alignment horizontal="right" vertical="center"/>
    </xf>
    <xf numFmtId="0" fontId="24" fillId="12" borderId="68" xfId="0" applyFont="1" applyFill="1" applyBorder="1" applyAlignment="1">
      <alignment vertical="center"/>
    </xf>
    <xf numFmtId="166" fontId="24" fillId="12" borderId="68" xfId="3" applyNumberFormat="1" applyFont="1" applyFill="1" applyBorder="1" applyAlignment="1">
      <alignment vertical="center"/>
    </xf>
    <xf numFmtId="0" fontId="24" fillId="10" borderId="63" xfId="0" applyFont="1" applyFill="1" applyBorder="1" applyAlignment="1">
      <alignment vertical="center"/>
    </xf>
    <xf numFmtId="0" fontId="24" fillId="10" borderId="0" xfId="0" applyFont="1" applyFill="1" applyBorder="1" applyAlignment="1">
      <alignment vertical="center"/>
    </xf>
    <xf numFmtId="166" fontId="24" fillId="10" borderId="0" xfId="3" applyNumberFormat="1" applyFont="1" applyFill="1" applyBorder="1" applyAlignment="1">
      <alignment vertical="center"/>
    </xf>
    <xf numFmtId="166" fontId="24" fillId="10" borderId="64" xfId="3" applyNumberFormat="1" applyFont="1" applyFill="1" applyBorder="1" applyAlignment="1">
      <alignment vertical="center"/>
    </xf>
    <xf numFmtId="0" fontId="24" fillId="0" borderId="0" xfId="0" applyFont="1" applyAlignment="1">
      <alignment vertical="center"/>
    </xf>
    <xf numFmtId="0" fontId="26" fillId="13" borderId="66" xfId="0" applyFont="1" applyFill="1" applyBorder="1" applyAlignment="1"/>
    <xf numFmtId="0" fontId="26" fillId="0" borderId="0" xfId="0" applyFont="1"/>
    <xf numFmtId="166" fontId="24" fillId="12" borderId="71" xfId="3" applyNumberFormat="1" applyFont="1" applyFill="1" applyBorder="1" applyAlignment="1">
      <alignment vertical="center"/>
    </xf>
    <xf numFmtId="0" fontId="24" fillId="0" borderId="69" xfId="0" applyFont="1" applyBorder="1"/>
    <xf numFmtId="0" fontId="26" fillId="0" borderId="72" xfId="0" applyFont="1" applyBorder="1"/>
    <xf numFmtId="0" fontId="26" fillId="0" borderId="68" xfId="0" applyFont="1" applyBorder="1"/>
    <xf numFmtId="166" fontId="26" fillId="0" borderId="68" xfId="3" applyNumberFormat="1" applyFont="1" applyBorder="1"/>
    <xf numFmtId="166" fontId="28" fillId="3" borderId="71" xfId="3" applyNumberFormat="1" applyFont="1" applyFill="1" applyBorder="1" applyAlignment="1"/>
    <xf numFmtId="0" fontId="29" fillId="9" borderId="73" xfId="0" applyFont="1" applyFill="1" applyBorder="1" applyAlignment="1">
      <alignment vertical="center"/>
    </xf>
    <xf numFmtId="0" fontId="29" fillId="9" borderId="74" xfId="0" applyFont="1" applyFill="1" applyBorder="1" applyAlignment="1">
      <alignment vertical="center"/>
    </xf>
    <xf numFmtId="166" fontId="29" fillId="9" borderId="74" xfId="3" applyNumberFormat="1" applyFont="1" applyFill="1" applyBorder="1" applyAlignment="1">
      <alignment vertical="center"/>
    </xf>
    <xf numFmtId="166" fontId="29" fillId="9" borderId="75" xfId="3" applyNumberFormat="1" applyFont="1" applyFill="1" applyBorder="1" applyAlignment="1">
      <alignment vertical="center"/>
    </xf>
    <xf numFmtId="0" fontId="30" fillId="0" borderId="0" xfId="0" applyFont="1"/>
    <xf numFmtId="0" fontId="28" fillId="13" borderId="68" xfId="0" applyFont="1" applyFill="1" applyBorder="1" applyAlignment="1"/>
    <xf numFmtId="0" fontId="28" fillId="0" borderId="0" xfId="0" applyFont="1"/>
    <xf numFmtId="0" fontId="28" fillId="3" borderId="68" xfId="0" applyFont="1" applyFill="1" applyBorder="1" applyAlignment="1">
      <alignment horizontal="right"/>
    </xf>
    <xf numFmtId="0" fontId="28" fillId="3" borderId="0" xfId="0" applyFont="1" applyFill="1"/>
    <xf numFmtId="166" fontId="24" fillId="6" borderId="66" xfId="3" applyNumberFormat="1" applyFont="1" applyFill="1" applyBorder="1" applyAlignment="1">
      <alignment horizontal="left"/>
    </xf>
    <xf numFmtId="0" fontId="31" fillId="0" borderId="0" xfId="0" applyFont="1"/>
    <xf numFmtId="0" fontId="24" fillId="9" borderId="76" xfId="0" applyFont="1" applyFill="1" applyBorder="1" applyAlignment="1">
      <alignment vertical="center"/>
    </xf>
    <xf numFmtId="0" fontId="24" fillId="9" borderId="77" xfId="0" applyFont="1" applyFill="1" applyBorder="1" applyAlignment="1">
      <alignment vertical="center"/>
    </xf>
    <xf numFmtId="0" fontId="25" fillId="9" borderId="77" xfId="0" applyFont="1" applyFill="1" applyBorder="1" applyAlignment="1">
      <alignment vertical="center"/>
    </xf>
    <xf numFmtId="166" fontId="25" fillId="9" borderId="77" xfId="3" applyNumberFormat="1" applyFont="1" applyFill="1" applyBorder="1" applyAlignment="1">
      <alignment vertical="center"/>
    </xf>
    <xf numFmtId="166" fontId="25" fillId="9" borderId="78" xfId="3" applyNumberFormat="1" applyFont="1" applyFill="1" applyBorder="1" applyAlignment="1">
      <alignment vertical="center"/>
    </xf>
    <xf numFmtId="0" fontId="24" fillId="10" borderId="79" xfId="0" applyFont="1" applyFill="1" applyBorder="1"/>
    <xf numFmtId="166" fontId="25" fillId="10" borderId="80" xfId="3" applyNumberFormat="1" applyFont="1" applyFill="1" applyBorder="1"/>
    <xf numFmtId="0" fontId="24" fillId="0" borderId="81" xfId="0" applyFont="1" applyBorder="1"/>
    <xf numFmtId="166" fontId="26" fillId="11" borderId="82" xfId="3" applyNumberFormat="1" applyFont="1" applyFill="1" applyBorder="1" applyAlignment="1">
      <alignment horizontal="left"/>
    </xf>
    <xf numFmtId="0" fontId="24" fillId="12" borderId="83" xfId="0" applyFont="1" applyFill="1" applyBorder="1" applyAlignment="1">
      <alignment vertical="center"/>
    </xf>
    <xf numFmtId="166" fontId="24" fillId="12" borderId="84" xfId="3" applyNumberFormat="1" applyFont="1" applyFill="1" applyBorder="1" applyAlignment="1">
      <alignment vertical="center"/>
    </xf>
    <xf numFmtId="0" fontId="27" fillId="13" borderId="83" xfId="0" applyFont="1" applyFill="1" applyBorder="1" applyAlignment="1"/>
    <xf numFmtId="166" fontId="28" fillId="13" borderId="84" xfId="3" applyNumberFormat="1" applyFont="1" applyFill="1" applyBorder="1" applyAlignment="1"/>
    <xf numFmtId="0" fontId="27" fillId="3" borderId="83" xfId="0" applyFont="1" applyFill="1" applyBorder="1" applyAlignment="1"/>
    <xf numFmtId="166" fontId="28" fillId="3" borderId="84" xfId="3" applyNumberFormat="1" applyFont="1" applyFill="1" applyBorder="1" applyAlignment="1"/>
    <xf numFmtId="166" fontId="24" fillId="6" borderId="81" xfId="3" applyNumberFormat="1" applyFont="1" applyFill="1" applyBorder="1" applyAlignment="1">
      <alignment horizontal="left"/>
    </xf>
    <xf numFmtId="166" fontId="24" fillId="6" borderId="82" xfId="3" applyNumberFormat="1" applyFont="1" applyFill="1" applyBorder="1" applyAlignment="1">
      <alignment horizontal="left"/>
    </xf>
    <xf numFmtId="166" fontId="24" fillId="10" borderId="0" xfId="3" applyNumberFormat="1" applyFont="1" applyFill="1" applyBorder="1"/>
    <xf numFmtId="0" fontId="24" fillId="0" borderId="0" xfId="0" applyFont="1"/>
    <xf numFmtId="0" fontId="2" fillId="2" borderId="39" xfId="0" applyFont="1" applyFill="1" applyBorder="1" applyAlignment="1">
      <alignment horizontal="center" vertical="center" wrapText="1"/>
    </xf>
    <xf numFmtId="0" fontId="26" fillId="3" borderId="66" xfId="0" applyFont="1" applyFill="1" applyBorder="1" applyAlignment="1"/>
    <xf numFmtId="0" fontId="18" fillId="0" borderId="0" xfId="0" applyFont="1"/>
    <xf numFmtId="0" fontId="32" fillId="0" borderId="0" xfId="0" applyFont="1"/>
    <xf numFmtId="166" fontId="24" fillId="10" borderId="80" xfId="3" applyNumberFormat="1" applyFont="1" applyFill="1" applyBorder="1"/>
    <xf numFmtId="0" fontId="24" fillId="0" borderId="83" xfId="0" applyFont="1" applyBorder="1"/>
    <xf numFmtId="0" fontId="29" fillId="9" borderId="85" xfId="0" applyFont="1" applyFill="1" applyBorder="1" applyAlignment="1">
      <alignment vertical="center"/>
    </xf>
    <xf numFmtId="166" fontId="29" fillId="9" borderId="86" xfId="3" applyNumberFormat="1" applyFont="1" applyFill="1" applyBorder="1" applyAlignment="1">
      <alignment vertical="center"/>
    </xf>
    <xf numFmtId="0" fontId="22" fillId="8" borderId="87" xfId="0" applyFont="1" applyFill="1" applyBorder="1"/>
    <xf numFmtId="0" fontId="22" fillId="8" borderId="88" xfId="0" applyFont="1" applyFill="1" applyBorder="1"/>
    <xf numFmtId="166" fontId="22" fillId="8" borderId="88" xfId="3" applyNumberFormat="1" applyFont="1" applyFill="1" applyBorder="1"/>
    <xf numFmtId="166" fontId="22" fillId="8" borderId="89" xfId="3" applyNumberFormat="1" applyFont="1" applyFill="1" applyBorder="1"/>
    <xf numFmtId="0" fontId="26" fillId="0" borderId="0" xfId="0" applyFont="1" applyBorder="1"/>
    <xf numFmtId="0" fontId="24" fillId="3" borderId="90" xfId="0" applyFont="1" applyFill="1" applyBorder="1"/>
    <xf numFmtId="0" fontId="26" fillId="3" borderId="90" xfId="0" applyFont="1" applyFill="1" applyBorder="1"/>
    <xf numFmtId="166" fontId="26" fillId="3" borderId="90" xfId="3" applyNumberFormat="1" applyFont="1" applyFill="1" applyBorder="1"/>
    <xf numFmtId="166" fontId="26" fillId="3" borderId="90" xfId="3" applyNumberFormat="1" applyFont="1" applyFill="1" applyBorder="1" applyAlignment="1">
      <alignment horizontal="left"/>
    </xf>
    <xf numFmtId="0" fontId="26" fillId="3" borderId="0" xfId="0" applyFont="1" applyFill="1" applyBorder="1"/>
    <xf numFmtId="166" fontId="28" fillId="13" borderId="68" xfId="3" applyNumberFormat="1" applyFont="1" applyFill="1" applyBorder="1" applyAlignment="1"/>
    <xf numFmtId="167" fontId="28" fillId="13" borderId="68" xfId="3" applyNumberFormat="1" applyFont="1" applyFill="1" applyBorder="1" applyAlignment="1"/>
    <xf numFmtId="0" fontId="27" fillId="13" borderId="69" xfId="0" applyFont="1" applyFill="1" applyBorder="1" applyAlignment="1"/>
    <xf numFmtId="166" fontId="28" fillId="13" borderId="71" xfId="3" applyNumberFormat="1" applyFont="1" applyFill="1" applyBorder="1" applyAlignment="1"/>
    <xf numFmtId="0" fontId="27" fillId="3" borderId="69" xfId="0" applyFont="1" applyFill="1" applyBorder="1" applyAlignment="1"/>
    <xf numFmtId="166" fontId="24" fillId="6" borderId="65" xfId="3" applyNumberFormat="1" applyFont="1" applyFill="1" applyBorder="1" applyAlignment="1">
      <alignment horizontal="left"/>
    </xf>
    <xf numFmtId="166" fontId="24" fillId="6" borderId="67" xfId="3" applyNumberFormat="1" applyFont="1" applyFill="1" applyBorder="1" applyAlignment="1">
      <alignment horizontal="left"/>
    </xf>
    <xf numFmtId="0" fontId="24" fillId="0" borderId="0" xfId="0" applyFont="1" applyBorder="1"/>
    <xf numFmtId="166" fontId="26" fillId="0" borderId="0" xfId="3" applyNumberFormat="1" applyFont="1" applyBorder="1"/>
    <xf numFmtId="166" fontId="26" fillId="11" borderId="0" xfId="3" applyNumberFormat="1" applyFont="1" applyFill="1" applyBorder="1" applyAlignment="1">
      <alignment horizontal="left"/>
    </xf>
    <xf numFmtId="0" fontId="24" fillId="12" borderId="79" xfId="0" applyFont="1" applyFill="1" applyBorder="1"/>
    <xf numFmtId="0" fontId="24" fillId="12" borderId="0" xfId="0" applyFont="1" applyFill="1" applyBorder="1"/>
    <xf numFmtId="166" fontId="24" fillId="12" borderId="0" xfId="3" applyNumberFormat="1" applyFont="1" applyFill="1" applyBorder="1"/>
    <xf numFmtId="166" fontId="24" fillId="12" borderId="80" xfId="3" applyNumberFormat="1" applyFont="1" applyFill="1" applyBorder="1"/>
    <xf numFmtId="0" fontId="24" fillId="12" borderId="69" xfId="0" applyFont="1" applyFill="1" applyBorder="1"/>
    <xf numFmtId="0" fontId="24" fillId="12" borderId="70" xfId="0" applyFont="1" applyFill="1" applyBorder="1" applyAlignment="1">
      <alignment horizontal="right"/>
    </xf>
    <xf numFmtId="0" fontId="24" fillId="12" borderId="68" xfId="0" applyFont="1" applyFill="1" applyBorder="1"/>
    <xf numFmtId="166" fontId="24" fillId="12" borderId="68" xfId="3" applyNumberFormat="1" applyFont="1" applyFill="1" applyBorder="1"/>
    <xf numFmtId="0" fontId="22" fillId="14" borderId="91" xfId="4" applyFont="1" applyFill="1" applyBorder="1" applyAlignment="1">
      <alignment horizontal="center" vertical="center" wrapText="1"/>
    </xf>
    <xf numFmtId="166" fontId="22" fillId="14" borderId="91" xfId="3" applyNumberFormat="1" applyFont="1" applyFill="1" applyBorder="1" applyAlignment="1">
      <alignment horizontal="center" vertical="center" wrapText="1"/>
    </xf>
    <xf numFmtId="0" fontId="24" fillId="15" borderId="60" xfId="0" applyFont="1" applyFill="1" applyBorder="1"/>
    <xf numFmtId="0" fontId="22" fillId="15" borderId="61" xfId="0" applyFont="1" applyFill="1" applyBorder="1"/>
    <xf numFmtId="0" fontId="33" fillId="15" borderId="61" xfId="0" applyFont="1" applyFill="1" applyBorder="1"/>
    <xf numFmtId="166" fontId="33" fillId="15" borderId="61" xfId="3" applyNumberFormat="1" applyFont="1" applyFill="1" applyBorder="1"/>
    <xf numFmtId="166" fontId="33" fillId="15" borderId="62" xfId="3" applyNumberFormat="1" applyFont="1" applyFill="1" applyBorder="1"/>
    <xf numFmtId="0" fontId="34" fillId="0" borderId="66" xfId="0" applyFont="1" applyBorder="1"/>
    <xf numFmtId="166" fontId="34" fillId="0" borderId="66" xfId="3" applyNumberFormat="1" applyFont="1" applyBorder="1"/>
    <xf numFmtId="0" fontId="34" fillId="0" borderId="0" xfId="0" applyFont="1"/>
    <xf numFmtId="0" fontId="35" fillId="0" borderId="0" xfId="0" applyFont="1"/>
    <xf numFmtId="166" fontId="0" fillId="0" borderId="0" xfId="3" applyNumberFormat="1" applyFont="1"/>
    <xf numFmtId="0" fontId="24" fillId="3" borderId="0" xfId="0" applyFont="1" applyFill="1" applyBorder="1"/>
    <xf numFmtId="0" fontId="26" fillId="3" borderId="0" xfId="0" applyFont="1" applyFill="1" applyBorder="1" applyAlignment="1"/>
    <xf numFmtId="0" fontId="34" fillId="3" borderId="0" xfId="0" applyFont="1" applyFill="1" applyBorder="1"/>
    <xf numFmtId="166" fontId="34" fillId="3" borderId="0" xfId="3" applyNumberFormat="1" applyFont="1" applyFill="1" applyBorder="1"/>
    <xf numFmtId="166" fontId="26" fillId="3" borderId="0" xfId="3" applyNumberFormat="1" applyFont="1" applyFill="1" applyBorder="1" applyAlignment="1">
      <alignment horizontal="left"/>
    </xf>
    <xf numFmtId="0" fontId="22" fillId="14" borderId="91" xfId="4" applyFont="1" applyFill="1" applyBorder="1" applyAlignment="1">
      <alignment horizontal="center" vertical="center" textRotation="90" wrapText="1"/>
    </xf>
    <xf numFmtId="166" fontId="22" fillId="14" borderId="91" xfId="3" applyNumberFormat="1" applyFont="1" applyFill="1" applyBorder="1" applyAlignment="1">
      <alignment horizontal="center" vertical="center" textRotation="90" wrapText="1"/>
    </xf>
    <xf numFmtId="0" fontId="36" fillId="13" borderId="68" xfId="0" applyFont="1" applyFill="1" applyBorder="1" applyAlignment="1"/>
    <xf numFmtId="0" fontId="37" fillId="0" borderId="0" xfId="0" applyFont="1"/>
    <xf numFmtId="0" fontId="39" fillId="16" borderId="92" xfId="0" applyFont="1" applyFill="1" applyBorder="1" applyAlignment="1">
      <alignment vertical="center" wrapText="1"/>
    </xf>
    <xf numFmtId="166" fontId="39" fillId="16" borderId="92" xfId="3" applyNumberFormat="1" applyFont="1" applyFill="1" applyBorder="1" applyAlignment="1">
      <alignment vertical="center" wrapText="1"/>
    </xf>
    <xf numFmtId="166" fontId="38" fillId="16" borderId="93" xfId="3" applyNumberFormat="1" applyFont="1" applyFill="1" applyBorder="1" applyAlignment="1">
      <alignment horizontal="right" vertical="center" wrapText="1"/>
    </xf>
    <xf numFmtId="0" fontId="40" fillId="0" borderId="0" xfId="0" applyFont="1"/>
    <xf numFmtId="166" fontId="34" fillId="0" borderId="0" xfId="3" applyNumberFormat="1" applyFont="1"/>
    <xf numFmtId="9" fontId="34" fillId="0" borderId="66" xfId="2" applyFont="1" applyBorder="1"/>
    <xf numFmtId="0" fontId="24" fillId="14" borderId="94" xfId="4" applyFont="1" applyFill="1" applyBorder="1" applyAlignment="1">
      <alignment horizontal="center" vertical="center" wrapText="1"/>
    </xf>
    <xf numFmtId="0" fontId="22" fillId="14" borderId="95" xfId="4" applyFont="1" applyFill="1" applyBorder="1" applyAlignment="1">
      <alignment horizontal="center" vertical="center" wrapText="1"/>
    </xf>
    <xf numFmtId="166" fontId="22" fillId="14" borderId="95" xfId="3" applyNumberFormat="1" applyFont="1" applyFill="1" applyBorder="1" applyAlignment="1">
      <alignment horizontal="center" vertical="center" wrapText="1"/>
    </xf>
    <xf numFmtId="166" fontId="22" fillId="14" borderId="96" xfId="3" applyNumberFormat="1" applyFont="1" applyFill="1" applyBorder="1" applyAlignment="1">
      <alignment horizontal="center" vertical="center" wrapText="1"/>
    </xf>
    <xf numFmtId="166" fontId="24" fillId="9" borderId="0" xfId="3" applyNumberFormat="1" applyFont="1" applyFill="1" applyBorder="1" applyAlignment="1">
      <alignment vertical="center"/>
    </xf>
    <xf numFmtId="166" fontId="24" fillId="9" borderId="64" xfId="3" applyNumberFormat="1" applyFont="1" applyFill="1" applyBorder="1" applyAlignment="1">
      <alignment vertical="center"/>
    </xf>
    <xf numFmtId="0" fontId="31" fillId="13" borderId="68" xfId="0" applyFont="1" applyFill="1" applyBorder="1" applyAlignment="1">
      <alignment vertical="center"/>
    </xf>
    <xf numFmtId="166" fontId="31" fillId="13" borderId="84" xfId="3" applyNumberFormat="1" applyFont="1" applyFill="1" applyBorder="1" applyAlignment="1">
      <alignment vertical="center"/>
    </xf>
    <xf numFmtId="0" fontId="31" fillId="0" borderId="0" xfId="0" applyFont="1" applyAlignment="1">
      <alignment vertical="center"/>
    </xf>
    <xf numFmtId="0" fontId="24" fillId="9" borderId="97" xfId="0" applyFont="1" applyFill="1" applyBorder="1" applyAlignment="1">
      <alignment vertical="center"/>
    </xf>
    <xf numFmtId="0" fontId="24" fillId="9" borderId="98" xfId="0" applyFont="1" applyFill="1" applyBorder="1" applyAlignment="1">
      <alignment vertical="center"/>
    </xf>
    <xf numFmtId="166" fontId="24" fillId="9" borderId="98" xfId="3" applyNumberFormat="1" applyFont="1" applyFill="1" applyBorder="1" applyAlignment="1">
      <alignment vertical="center"/>
    </xf>
    <xf numFmtId="0" fontId="24" fillId="9" borderId="4" xfId="0" applyFont="1" applyFill="1" applyBorder="1" applyAlignment="1">
      <alignment vertical="center"/>
    </xf>
    <xf numFmtId="0" fontId="24" fillId="9" borderId="1" xfId="0" applyFont="1" applyFill="1" applyBorder="1" applyAlignment="1">
      <alignment vertical="center"/>
    </xf>
    <xf numFmtId="166" fontId="24" fillId="9" borderId="1" xfId="3" applyNumberFormat="1" applyFont="1" applyFill="1" applyBorder="1" applyAlignment="1">
      <alignment vertical="center"/>
    </xf>
    <xf numFmtId="166" fontId="24" fillId="9" borderId="99" xfId="3" applyNumberFormat="1" applyFont="1" applyFill="1" applyBorder="1" applyAlignment="1">
      <alignment vertical="center"/>
    </xf>
    <xf numFmtId="0" fontId="24" fillId="9" borderId="73" xfId="0" applyFont="1" applyFill="1" applyBorder="1"/>
    <xf numFmtId="0" fontId="24" fillId="9" borderId="74" xfId="0" applyFont="1" applyFill="1" applyBorder="1"/>
    <xf numFmtId="166" fontId="24" fillId="9" borderId="74" xfId="3" applyNumberFormat="1" applyFont="1" applyFill="1" applyBorder="1"/>
    <xf numFmtId="0" fontId="22" fillId="8" borderId="76" xfId="0" applyFont="1" applyFill="1" applyBorder="1"/>
    <xf numFmtId="0" fontId="22" fillId="8" borderId="77" xfId="0" applyFont="1" applyFill="1" applyBorder="1"/>
    <xf numFmtId="166" fontId="22" fillId="8" borderId="77" xfId="3" applyNumberFormat="1" applyFont="1" applyFill="1" applyBorder="1"/>
    <xf numFmtId="0" fontId="22" fillId="0" borderId="0" xfId="0" applyFont="1"/>
    <xf numFmtId="166" fontId="26" fillId="3" borderId="0" xfId="3" applyNumberFormat="1" applyFont="1" applyFill="1" applyBorder="1"/>
    <xf numFmtId="0" fontId="26" fillId="3" borderId="0" xfId="0" applyFont="1" applyFill="1"/>
    <xf numFmtId="0" fontId="24" fillId="15" borderId="60" xfId="0" applyFont="1" applyFill="1" applyBorder="1" applyAlignment="1">
      <alignment vertical="center"/>
    </xf>
    <xf numFmtId="0" fontId="22" fillId="15" borderId="61" xfId="0" applyFont="1" applyFill="1" applyBorder="1" applyAlignment="1">
      <alignment vertical="center"/>
    </xf>
    <xf numFmtId="166" fontId="22" fillId="15" borderId="61" xfId="3" applyNumberFormat="1" applyFont="1" applyFill="1" applyBorder="1" applyAlignment="1">
      <alignment vertical="center"/>
    </xf>
    <xf numFmtId="0" fontId="35" fillId="0" borderId="0" xfId="0" applyFont="1" applyAlignment="1">
      <alignment vertical="center"/>
    </xf>
    <xf numFmtId="166" fontId="36" fillId="13" borderId="71" xfId="3" applyNumberFormat="1" applyFont="1" applyFill="1" applyBorder="1" applyAlignment="1"/>
    <xf numFmtId="0" fontId="38" fillId="16" borderId="100" xfId="0" applyFont="1" applyFill="1" applyBorder="1" applyAlignment="1">
      <alignment vertical="center"/>
    </xf>
    <xf numFmtId="166" fontId="38" fillId="16" borderId="101" xfId="3" applyNumberFormat="1" applyFont="1" applyFill="1" applyBorder="1" applyAlignment="1">
      <alignment horizontal="right" vertical="center" wrapText="1"/>
    </xf>
    <xf numFmtId="0" fontId="22" fillId="14" borderId="105" xfId="4" applyFont="1" applyFill="1" applyBorder="1" applyAlignment="1">
      <alignment horizontal="center" vertical="center" wrapText="1"/>
    </xf>
    <xf numFmtId="166" fontId="22" fillId="14" borderId="106" xfId="3" applyNumberFormat="1" applyFont="1" applyFill="1" applyBorder="1" applyAlignment="1">
      <alignment horizontal="center" vertical="center" wrapText="1"/>
    </xf>
    <xf numFmtId="0" fontId="24" fillId="15" borderId="107" xfId="0" applyFont="1" applyFill="1" applyBorder="1"/>
    <xf numFmtId="166" fontId="33" fillId="15" borderId="108" xfId="3" applyNumberFormat="1" applyFont="1" applyFill="1" applyBorder="1"/>
    <xf numFmtId="0" fontId="24" fillId="0" borderId="109" xfId="0" applyFont="1" applyBorder="1"/>
    <xf numFmtId="166" fontId="26" fillId="11" borderId="110" xfId="3" applyNumberFormat="1" applyFont="1" applyFill="1" applyBorder="1" applyAlignment="1">
      <alignment horizontal="left"/>
    </xf>
    <xf numFmtId="0" fontId="24" fillId="15" borderId="111" xfId="0" applyFont="1" applyFill="1" applyBorder="1"/>
    <xf numFmtId="0" fontId="22" fillId="15" borderId="112" xfId="0" applyFont="1" applyFill="1" applyBorder="1"/>
    <xf numFmtId="166" fontId="22" fillId="15" borderId="112" xfId="3" applyNumberFormat="1" applyFont="1" applyFill="1" applyBorder="1"/>
    <xf numFmtId="166" fontId="22" fillId="15" borderId="113" xfId="3" applyNumberFormat="1" applyFont="1" applyFill="1" applyBorder="1"/>
    <xf numFmtId="0" fontId="24" fillId="15" borderId="114" xfId="0" applyFont="1" applyFill="1" applyBorder="1"/>
    <xf numFmtId="0" fontId="22" fillId="15" borderId="115" xfId="0" applyFont="1" applyFill="1" applyBorder="1"/>
    <xf numFmtId="166" fontId="22" fillId="15" borderId="115" xfId="3" applyNumberFormat="1" applyFont="1" applyFill="1" applyBorder="1"/>
    <xf numFmtId="166" fontId="22" fillId="15" borderId="116" xfId="3" applyNumberFormat="1" applyFont="1" applyFill="1" applyBorder="1"/>
    <xf numFmtId="0" fontId="28" fillId="13" borderId="68" xfId="0" applyFont="1" applyFill="1" applyBorder="1" applyAlignment="1">
      <alignment horizontal="right"/>
    </xf>
    <xf numFmtId="0" fontId="1" fillId="6" borderId="3" xfId="0" applyFont="1" applyFill="1" applyBorder="1" applyAlignment="1" applyProtection="1">
      <alignment vertical="center" wrapText="1"/>
    </xf>
    <xf numFmtId="0" fontId="1" fillId="3" borderId="2" xfId="0" applyFont="1" applyFill="1" applyBorder="1" applyAlignment="1" applyProtection="1">
      <alignment vertical="center" wrapText="1"/>
      <protection locked="0"/>
    </xf>
    <xf numFmtId="0" fontId="6" fillId="3" borderId="3" xfId="0" applyFont="1" applyFill="1" applyBorder="1" applyAlignment="1" applyProtection="1">
      <alignment vertical="center"/>
      <protection locked="0"/>
    </xf>
    <xf numFmtId="166" fontId="0" fillId="0" borderId="0" xfId="3" applyNumberFormat="1" applyFont="1" applyBorder="1" applyAlignment="1">
      <alignment wrapText="1"/>
    </xf>
    <xf numFmtId="166" fontId="12" fillId="7" borderId="16" xfId="3" applyNumberFormat="1" applyFont="1" applyFill="1" applyBorder="1" applyAlignment="1">
      <alignment wrapText="1"/>
    </xf>
    <xf numFmtId="166" fontId="0" fillId="0" borderId="0" xfId="3" applyNumberFormat="1" applyFont="1" applyFill="1" applyBorder="1" applyAlignment="1">
      <alignment horizontal="center" wrapText="1"/>
    </xf>
    <xf numFmtId="166" fontId="2" fillId="2" borderId="3" xfId="3" applyNumberFormat="1" applyFont="1" applyFill="1" applyBorder="1" applyAlignment="1" applyProtection="1">
      <alignment horizontal="center" vertical="center" wrapText="1"/>
    </xf>
    <xf numFmtId="166" fontId="2" fillId="3" borderId="3" xfId="3" applyNumberFormat="1" applyFont="1" applyFill="1" applyBorder="1" applyAlignment="1" applyProtection="1">
      <alignment horizontal="center" vertical="center" wrapText="1"/>
      <protection locked="0"/>
    </xf>
    <xf numFmtId="166" fontId="6" fillId="0" borderId="3" xfId="3" applyNumberFormat="1" applyFont="1" applyBorder="1" applyAlignment="1" applyProtection="1">
      <alignment horizontal="center" vertical="center" wrapText="1"/>
      <protection locked="0"/>
    </xf>
    <xf numFmtId="166" fontId="6" fillId="3" borderId="3" xfId="3" applyNumberFormat="1" applyFont="1" applyFill="1" applyBorder="1" applyAlignment="1" applyProtection="1">
      <alignment horizontal="center" vertical="center" wrapText="1"/>
      <protection locked="0"/>
    </xf>
    <xf numFmtId="166" fontId="2" fillId="2" borderId="5" xfId="3" applyNumberFormat="1" applyFont="1" applyFill="1" applyBorder="1" applyAlignment="1" applyProtection="1">
      <alignment horizontal="center" vertical="center" wrapText="1"/>
    </xf>
    <xf numFmtId="166" fontId="6" fillId="3" borderId="0" xfId="3" applyNumberFormat="1" applyFont="1" applyFill="1" applyBorder="1" applyAlignment="1" applyProtection="1">
      <alignment horizontal="center" vertical="center" wrapText="1"/>
      <protection locked="0"/>
    </xf>
    <xf numFmtId="166" fontId="6" fillId="3" borderId="0" xfId="3" applyNumberFormat="1" applyFont="1" applyFill="1" applyBorder="1" applyAlignment="1" applyProtection="1">
      <alignment vertical="center" wrapText="1"/>
      <protection locked="0"/>
    </xf>
    <xf numFmtId="166" fontId="6" fillId="0" borderId="3" xfId="3" applyNumberFormat="1" applyFont="1" applyBorder="1" applyAlignment="1" applyProtection="1">
      <alignment vertical="center" wrapText="1"/>
      <protection locked="0"/>
    </xf>
    <xf numFmtId="166" fontId="2" fillId="4" borderId="3" xfId="3" applyNumberFormat="1" applyFont="1" applyFill="1" applyBorder="1" applyAlignment="1" applyProtection="1">
      <alignment vertical="center" wrapText="1"/>
    </xf>
    <xf numFmtId="166" fontId="2" fillId="2" borderId="9" xfId="3" applyNumberFormat="1" applyFont="1" applyFill="1" applyBorder="1" applyAlignment="1" applyProtection="1">
      <alignment horizontal="center" vertical="center" wrapText="1"/>
    </xf>
    <xf numFmtId="166" fontId="6" fillId="2" borderId="9" xfId="3" applyNumberFormat="1" applyFont="1" applyFill="1" applyBorder="1" applyAlignment="1" applyProtection="1">
      <alignment vertical="center" wrapText="1"/>
    </xf>
    <xf numFmtId="166" fontId="2" fillId="2" borderId="15" xfId="3" applyNumberFormat="1" applyFont="1" applyFill="1" applyBorder="1" applyAlignment="1" applyProtection="1">
      <alignment vertical="center" wrapText="1"/>
    </xf>
    <xf numFmtId="166" fontId="2" fillId="3" borderId="0" xfId="3" applyNumberFormat="1" applyFont="1" applyFill="1" applyBorder="1" applyAlignment="1">
      <alignment vertical="center" wrapText="1"/>
    </xf>
    <xf numFmtId="166" fontId="2" fillId="2" borderId="3" xfId="3" applyNumberFormat="1" applyFont="1" applyFill="1" applyBorder="1" applyAlignment="1" applyProtection="1">
      <alignment vertical="center" wrapText="1"/>
    </xf>
    <xf numFmtId="166" fontId="2" fillId="2" borderId="5" xfId="3" applyNumberFormat="1" applyFont="1" applyFill="1" applyBorder="1" applyAlignment="1" applyProtection="1">
      <alignment vertical="center" wrapText="1"/>
    </xf>
    <xf numFmtId="166" fontId="2" fillId="2" borderId="14" xfId="3" applyNumberFormat="1" applyFont="1" applyFill="1" applyBorder="1" applyAlignment="1" applyProtection="1">
      <alignment vertical="center" wrapText="1"/>
    </xf>
    <xf numFmtId="166" fontId="2" fillId="0" borderId="0" xfId="3" applyNumberFormat="1" applyFont="1" applyFill="1" applyBorder="1" applyAlignment="1">
      <alignment vertical="center" wrapText="1"/>
    </xf>
    <xf numFmtId="166" fontId="2" fillId="2" borderId="17" xfId="3" applyNumberFormat="1" applyFont="1" applyFill="1" applyBorder="1" applyAlignment="1" applyProtection="1">
      <alignment vertical="center" wrapText="1"/>
    </xf>
    <xf numFmtId="166" fontId="2" fillId="2" borderId="9" xfId="3" applyNumberFormat="1" applyFont="1" applyFill="1" applyBorder="1" applyAlignment="1" applyProtection="1">
      <alignment wrapText="1"/>
    </xf>
    <xf numFmtId="0" fontId="0" fillId="0" borderId="0" xfId="0" applyFont="1" applyBorder="1" applyAlignment="1">
      <alignment vertical="center" wrapText="1"/>
    </xf>
    <xf numFmtId="9" fontId="2" fillId="2" borderId="9" xfId="2" applyFont="1" applyFill="1" applyBorder="1" applyAlignment="1" applyProtection="1">
      <alignment wrapText="1"/>
    </xf>
    <xf numFmtId="168" fontId="6" fillId="3" borderId="0" xfId="0" applyNumberFormat="1" applyFont="1" applyFill="1" applyBorder="1" applyAlignment="1">
      <alignment wrapText="1"/>
    </xf>
    <xf numFmtId="168" fontId="0" fillId="0" borderId="0" xfId="0" applyNumberFormat="1" applyFont="1" applyBorder="1" applyAlignment="1">
      <alignment wrapText="1"/>
    </xf>
    <xf numFmtId="168" fontId="4" fillId="3" borderId="25" xfId="0" applyNumberFormat="1" applyFont="1" applyFill="1" applyBorder="1" applyAlignment="1">
      <alignment horizontal="left" vertical="top" wrapText="1"/>
    </xf>
    <xf numFmtId="168" fontId="2" fillId="3" borderId="0" xfId="0" applyNumberFormat="1" applyFont="1" applyFill="1" applyBorder="1" applyAlignment="1">
      <alignment horizontal="left" wrapText="1"/>
    </xf>
    <xf numFmtId="168" fontId="2" fillId="2" borderId="5" xfId="1" applyNumberFormat="1" applyFont="1" applyFill="1" applyBorder="1" applyAlignment="1" applyProtection="1">
      <alignment horizontal="center" vertical="center" wrapText="1"/>
    </xf>
    <xf numFmtId="168" fontId="2" fillId="2" borderId="3" xfId="1" applyNumberFormat="1" applyFont="1" applyFill="1" applyBorder="1" applyAlignment="1" applyProtection="1">
      <alignment horizontal="center" vertical="center" wrapText="1"/>
    </xf>
    <xf numFmtId="168" fontId="2" fillId="2" borderId="32" xfId="0" applyNumberFormat="1" applyFont="1" applyFill="1" applyBorder="1" applyAlignment="1">
      <alignment horizontal="center" wrapText="1"/>
    </xf>
    <xf numFmtId="168" fontId="6" fillId="0" borderId="39" xfId="0" applyNumberFormat="1" applyFont="1" applyBorder="1" applyAlignment="1" applyProtection="1">
      <alignment wrapText="1"/>
      <protection locked="0"/>
    </xf>
    <xf numFmtId="168" fontId="6" fillId="0" borderId="3" xfId="0" applyNumberFormat="1" applyFont="1" applyBorder="1" applyAlignment="1" applyProtection="1">
      <alignment wrapText="1"/>
      <protection locked="0"/>
    </xf>
    <xf numFmtId="168" fontId="2" fillId="4" borderId="3" xfId="1" applyNumberFormat="1" applyFont="1" applyFill="1" applyBorder="1" applyAlignment="1">
      <alignment wrapText="1"/>
    </xf>
    <xf numFmtId="168" fontId="2" fillId="3" borderId="1" xfId="1" applyNumberFormat="1" applyFont="1" applyFill="1" applyBorder="1" applyAlignment="1">
      <alignment wrapText="1"/>
    </xf>
    <xf numFmtId="168" fontId="2" fillId="2" borderId="14" xfId="0" applyNumberFormat="1" applyFont="1" applyFill="1" applyBorder="1" applyAlignment="1">
      <alignment horizontal="center" wrapText="1"/>
    </xf>
    <xf numFmtId="168" fontId="6" fillId="0" borderId="0" xfId="0" applyNumberFormat="1" applyFont="1" applyFill="1" applyBorder="1" applyAlignment="1">
      <alignment wrapText="1"/>
    </xf>
    <xf numFmtId="168" fontId="2" fillId="2" borderId="51" xfId="0" applyNumberFormat="1" applyFont="1" applyFill="1" applyBorder="1" applyAlignment="1">
      <alignment horizontal="center" wrapText="1"/>
    </xf>
    <xf numFmtId="168" fontId="0" fillId="0" borderId="0" xfId="0" applyNumberFormat="1"/>
    <xf numFmtId="168" fontId="6" fillId="0" borderId="0" xfId="0" applyNumberFormat="1" applyFont="1"/>
    <xf numFmtId="168" fontId="2" fillId="2" borderId="38" xfId="0" applyNumberFormat="1" applyFont="1" applyFill="1" applyBorder="1" applyAlignment="1">
      <alignment horizontal="center" wrapText="1"/>
    </xf>
    <xf numFmtId="168" fontId="2" fillId="2" borderId="9" xfId="0" applyNumberFormat="1" applyFont="1" applyFill="1" applyBorder="1" applyAlignment="1">
      <alignment horizontal="center" wrapText="1"/>
    </xf>
    <xf numFmtId="168" fontId="6" fillId="2" borderId="38" xfId="0" applyNumberFormat="1" applyFont="1" applyFill="1" applyBorder="1" applyAlignment="1">
      <alignment wrapText="1"/>
    </xf>
    <xf numFmtId="168" fontId="6" fillId="2" borderId="15" xfId="0" applyNumberFormat="1" applyFont="1" applyFill="1" applyBorder="1" applyAlignment="1">
      <alignment wrapText="1"/>
    </xf>
    <xf numFmtId="168" fontId="6" fillId="2" borderId="59" xfId="1" applyNumberFormat="1" applyFont="1" applyFill="1" applyBorder="1" applyAlignment="1">
      <alignment wrapText="1"/>
    </xf>
    <xf numFmtId="168" fontId="6" fillId="2" borderId="15" xfId="1" applyNumberFormat="1" applyFont="1" applyFill="1" applyBorder="1" applyAlignment="1">
      <alignment wrapText="1"/>
    </xf>
    <xf numFmtId="168" fontId="2" fillId="2" borderId="33" xfId="1" applyNumberFormat="1" applyFont="1" applyFill="1" applyBorder="1" applyAlignment="1">
      <alignment wrapText="1"/>
    </xf>
    <xf numFmtId="168" fontId="2" fillId="2" borderId="3" xfId="0" applyNumberFormat="1" applyFont="1" applyFill="1" applyBorder="1" applyAlignment="1">
      <alignment horizontal="center" vertical="center" wrapText="1"/>
    </xf>
    <xf numFmtId="168" fontId="2" fillId="2" borderId="3" xfId="1" applyNumberFormat="1" applyFont="1" applyFill="1" applyBorder="1" applyAlignment="1">
      <alignment vertical="center" wrapText="1"/>
    </xf>
    <xf numFmtId="168" fontId="0" fillId="2" borderId="14" xfId="0" applyNumberFormat="1" applyFill="1" applyBorder="1"/>
    <xf numFmtId="9" fontId="6" fillId="0" borderId="0" xfId="2" applyNumberFormat="1" applyFont="1" applyBorder="1" applyAlignment="1">
      <alignment wrapText="1"/>
    </xf>
    <xf numFmtId="9" fontId="16" fillId="0" borderId="0" xfId="2" applyNumberFormat="1" applyFont="1" applyBorder="1" applyAlignment="1">
      <alignment wrapText="1"/>
    </xf>
    <xf numFmtId="9" fontId="0" fillId="0" borderId="0" xfId="2" applyNumberFormat="1" applyFont="1" applyBorder="1" applyAlignment="1">
      <alignment wrapText="1"/>
    </xf>
    <xf numFmtId="9" fontId="6" fillId="7" borderId="16" xfId="2" applyNumberFormat="1" applyFont="1" applyFill="1" applyBorder="1" applyAlignment="1">
      <alignment wrapText="1"/>
    </xf>
    <xf numFmtId="9" fontId="4" fillId="3" borderId="0" xfId="2" applyNumberFormat="1" applyFont="1" applyFill="1" applyBorder="1" applyAlignment="1">
      <alignment horizontal="left" vertical="top" wrapText="1"/>
    </xf>
    <xf numFmtId="9" fontId="6" fillId="0" borderId="11" xfId="2" applyNumberFormat="1" applyFont="1" applyBorder="1" applyAlignment="1">
      <alignment wrapText="1"/>
    </xf>
    <xf numFmtId="9" fontId="6" fillId="3" borderId="0" xfId="2" applyNumberFormat="1" applyFont="1" applyFill="1" applyBorder="1" applyAlignment="1">
      <alignment wrapText="1"/>
    </xf>
    <xf numFmtId="9" fontId="6" fillId="0" borderId="0" xfId="2" applyNumberFormat="1" applyFont="1" applyFill="1" applyBorder="1" applyAlignment="1">
      <alignment wrapText="1"/>
    </xf>
    <xf numFmtId="9" fontId="2" fillId="3" borderId="0" xfId="2" applyNumberFormat="1" applyFont="1" applyFill="1" applyBorder="1" applyAlignment="1">
      <alignment vertical="center" wrapText="1"/>
    </xf>
    <xf numFmtId="9" fontId="2" fillId="0" borderId="0" xfId="2" applyNumberFormat="1" applyFont="1" applyFill="1" applyBorder="1" applyAlignment="1">
      <alignment horizontal="center" vertical="center" wrapText="1"/>
    </xf>
    <xf numFmtId="9" fontId="6" fillId="3" borderId="0" xfId="2" applyNumberFormat="1" applyFont="1" applyFill="1" applyBorder="1" applyAlignment="1">
      <alignment horizontal="center" vertical="center" wrapText="1"/>
    </xf>
    <xf numFmtId="166" fontId="6" fillId="2" borderId="51" xfId="3" applyNumberFormat="1" applyFont="1" applyFill="1" applyBorder="1" applyAlignment="1">
      <alignment wrapText="1"/>
    </xf>
    <xf numFmtId="166" fontId="6" fillId="2" borderId="53" xfId="3" applyNumberFormat="1" applyFont="1" applyFill="1" applyBorder="1" applyAlignment="1">
      <alignment wrapText="1"/>
    </xf>
    <xf numFmtId="166" fontId="6" fillId="2" borderId="2" xfId="3" applyNumberFormat="1" applyFont="1" applyFill="1" applyBorder="1" applyAlignment="1">
      <alignment wrapText="1"/>
    </xf>
    <xf numFmtId="166" fontId="2" fillId="2" borderId="50" xfId="3" applyNumberFormat="1" applyFont="1" applyFill="1" applyBorder="1" applyAlignment="1">
      <alignment wrapText="1"/>
    </xf>
    <xf numFmtId="166" fontId="0" fillId="0" borderId="0" xfId="0" applyNumberFormat="1"/>
    <xf numFmtId="9" fontId="6" fillId="0" borderId="0" xfId="2" applyNumberFormat="1" applyFont="1" applyFill="1" applyBorder="1" applyAlignment="1">
      <alignment horizontal="center" wrapText="1"/>
    </xf>
    <xf numFmtId="9" fontId="6" fillId="3" borderId="0" xfId="2" applyNumberFormat="1" applyFont="1" applyFill="1" applyBorder="1" applyAlignment="1" applyProtection="1">
      <alignment horizontal="center" vertical="center" wrapText="1"/>
      <protection locked="0"/>
    </xf>
    <xf numFmtId="0" fontId="2" fillId="2" borderId="6" xfId="0" applyFont="1" applyFill="1" applyBorder="1" applyAlignment="1">
      <alignment horizontal="center" vertical="center" wrapText="1"/>
    </xf>
    <xf numFmtId="168" fontId="2" fillId="2" borderId="6" xfId="0" applyNumberFormat="1" applyFont="1" applyFill="1" applyBorder="1" applyAlignment="1">
      <alignment horizontal="center" vertical="center" wrapText="1"/>
    </xf>
    <xf numFmtId="0" fontId="2" fillId="2" borderId="51" xfId="0" applyFont="1" applyFill="1" applyBorder="1" applyAlignment="1">
      <alignment horizontal="center" vertical="center" wrapText="1"/>
    </xf>
    <xf numFmtId="9" fontId="6" fillId="0" borderId="0" xfId="2" applyNumberFormat="1" applyFont="1" applyFill="1" applyBorder="1" applyAlignment="1">
      <alignment vertical="center" wrapText="1"/>
    </xf>
    <xf numFmtId="0" fontId="8" fillId="2" borderId="8" xfId="0" applyFont="1" applyFill="1" applyBorder="1" applyAlignment="1" applyProtection="1">
      <alignment vertical="center"/>
    </xf>
    <xf numFmtId="9" fontId="6" fillId="0" borderId="3" xfId="2" applyNumberFormat="1" applyFont="1" applyBorder="1" applyAlignment="1" applyProtection="1">
      <alignment horizontal="center" vertical="center" wrapText="1"/>
      <protection locked="0"/>
    </xf>
    <xf numFmtId="0" fontId="22" fillId="14" borderId="102" xfId="4" applyFont="1" applyFill="1" applyBorder="1" applyAlignment="1">
      <alignment horizontal="center" vertical="center" wrapText="1"/>
    </xf>
    <xf numFmtId="0" fontId="22" fillId="14" borderId="103" xfId="4" applyFont="1" applyFill="1" applyBorder="1" applyAlignment="1">
      <alignment horizontal="center" vertical="center" wrapText="1"/>
    </xf>
    <xf numFmtId="0" fontId="22" fillId="14" borderId="104" xfId="4" applyFont="1" applyFill="1" applyBorder="1" applyAlignment="1">
      <alignment horizontal="center" vertical="center" wrapText="1"/>
    </xf>
    <xf numFmtId="0" fontId="2" fillId="2" borderId="5" xfId="0" applyFont="1" applyFill="1" applyBorder="1" applyAlignment="1" applyProtection="1">
      <alignment horizontal="center" vertical="center" wrapText="1"/>
    </xf>
    <xf numFmtId="0" fontId="2" fillId="2" borderId="117" xfId="0" applyFont="1" applyFill="1" applyBorder="1" applyAlignment="1" applyProtection="1">
      <alignment horizontal="center" vertical="center" wrapText="1"/>
    </xf>
    <xf numFmtId="0" fontId="2" fillId="2" borderId="39" xfId="0" applyFont="1" applyFill="1" applyBorder="1" applyAlignment="1" applyProtection="1">
      <alignment horizontal="center" vertical="center" wrapText="1"/>
    </xf>
    <xf numFmtId="0" fontId="2" fillId="2" borderId="31"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5" xfId="0" applyFont="1" applyFill="1" applyBorder="1" applyAlignment="1" applyProtection="1">
      <alignment horizontal="center" vertical="center" wrapText="1"/>
    </xf>
    <xf numFmtId="0" fontId="2" fillId="2" borderId="28"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36" xfId="0" applyFont="1" applyFill="1" applyBorder="1" applyAlignment="1" applyProtection="1">
      <alignment horizontal="center" vertical="center" wrapText="1"/>
    </xf>
    <xf numFmtId="0" fontId="2" fillId="2" borderId="17" xfId="0"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wrapText="1"/>
    </xf>
    <xf numFmtId="0" fontId="2" fillId="12" borderId="3" xfId="0" applyNumberFormat="1" applyFont="1" applyFill="1" applyBorder="1" applyAlignment="1" applyProtection="1">
      <alignment horizontal="left" vertical="center" wrapText="1"/>
      <protection locked="0"/>
    </xf>
    <xf numFmtId="0" fontId="2" fillId="12" borderId="3" xfId="1" applyNumberFormat="1" applyFont="1" applyFill="1" applyBorder="1" applyAlignment="1" applyProtection="1">
      <alignment horizontal="left" vertical="center" wrapText="1"/>
      <protection locked="0"/>
    </xf>
    <xf numFmtId="0" fontId="2" fillId="3" borderId="3" xfId="0" applyFont="1" applyFill="1" applyBorder="1" applyAlignment="1" applyProtection="1">
      <alignment horizontal="left" vertical="center" wrapText="1"/>
      <protection locked="0"/>
    </xf>
    <xf numFmtId="165" fontId="2" fillId="3" borderId="3" xfId="1" applyFont="1" applyFill="1" applyBorder="1" applyAlignment="1" applyProtection="1">
      <alignment horizontal="left" vertical="center" wrapText="1"/>
      <protection locked="0"/>
    </xf>
    <xf numFmtId="0" fontId="2" fillId="3" borderId="3" xfId="0" applyFont="1" applyFill="1" applyBorder="1" applyAlignment="1" applyProtection="1">
      <alignment horizontal="left" vertical="top" wrapText="1"/>
      <protection locked="0"/>
    </xf>
    <xf numFmtId="165" fontId="2" fillId="3" borderId="3" xfId="1" applyFont="1" applyFill="1" applyBorder="1" applyAlignment="1" applyProtection="1">
      <alignment horizontal="left" vertical="top" wrapText="1"/>
      <protection locked="0"/>
    </xf>
    <xf numFmtId="0" fontId="6" fillId="3" borderId="3" xfId="0" applyFont="1" applyFill="1" applyBorder="1" applyAlignment="1" applyProtection="1">
      <alignment horizontal="left" vertical="top" wrapText="1"/>
      <protection locked="0"/>
    </xf>
    <xf numFmtId="165" fontId="6" fillId="3" borderId="3" xfId="1" applyFont="1" applyFill="1" applyBorder="1" applyAlignment="1" applyProtection="1">
      <alignment horizontal="left" vertical="top" wrapText="1"/>
      <protection locked="0"/>
    </xf>
    <xf numFmtId="0" fontId="6" fillId="2" borderId="34"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165" fontId="2" fillId="2" borderId="5" xfId="1" applyFont="1" applyFill="1" applyBorder="1" applyAlignment="1" applyProtection="1">
      <alignment horizontal="center" vertical="center" wrapText="1"/>
    </xf>
    <xf numFmtId="165" fontId="2" fillId="2" borderId="39" xfId="1" applyFont="1" applyFill="1" applyBorder="1" applyAlignment="1" applyProtection="1">
      <alignment horizontal="center" vertical="center" wrapText="1"/>
    </xf>
    <xf numFmtId="0" fontId="2" fillId="12" borderId="3" xfId="0" applyNumberFormat="1" applyFont="1" applyFill="1" applyBorder="1" applyAlignment="1" applyProtection="1">
      <alignment horizontal="left" vertical="top" wrapText="1"/>
      <protection locked="0"/>
    </xf>
    <xf numFmtId="0" fontId="2" fillId="12" borderId="3" xfId="1" applyNumberFormat="1" applyFont="1" applyFill="1" applyBorder="1" applyAlignment="1" applyProtection="1">
      <alignment horizontal="left" vertical="top" wrapText="1"/>
      <protection locked="0"/>
    </xf>
    <xf numFmtId="0" fontId="4" fillId="7" borderId="20" xfId="0" applyFont="1" applyFill="1" applyBorder="1" applyAlignment="1">
      <alignment horizontal="left" wrapText="1"/>
    </xf>
    <xf numFmtId="0" fontId="4" fillId="7" borderId="25" xfId="0" applyFont="1" applyFill="1" applyBorder="1" applyAlignment="1">
      <alignment horizontal="left" wrapText="1"/>
    </xf>
    <xf numFmtId="165" fontId="4" fillId="7" borderId="25" xfId="1" applyFont="1" applyFill="1" applyBorder="1" applyAlignment="1">
      <alignment horizontal="left" wrapText="1"/>
    </xf>
    <xf numFmtId="0" fontId="4" fillId="7" borderId="21" xfId="0" applyFont="1" applyFill="1" applyBorder="1" applyAlignment="1">
      <alignment horizontal="left" wrapText="1"/>
    </xf>
    <xf numFmtId="0" fontId="19" fillId="0" borderId="0" xfId="0" applyFont="1" applyBorder="1" applyAlignment="1">
      <alignment horizontal="left" vertical="top" wrapText="1"/>
    </xf>
    <xf numFmtId="0" fontId="14" fillId="7" borderId="26" xfId="0" applyFont="1" applyFill="1" applyBorder="1" applyAlignment="1">
      <alignment horizontal="left" wrapText="1"/>
    </xf>
    <xf numFmtId="0" fontId="14" fillId="7" borderId="27" xfId="0" applyFont="1" applyFill="1" applyBorder="1" applyAlignment="1">
      <alignment horizontal="left" wrapText="1"/>
    </xf>
    <xf numFmtId="0" fontId="14" fillId="7" borderId="22" xfId="0" applyFont="1" applyFill="1" applyBorder="1" applyAlignment="1">
      <alignment horizontal="left" wrapText="1"/>
    </xf>
    <xf numFmtId="0" fontId="2" fillId="3" borderId="3" xfId="0" applyNumberFormat="1" applyFont="1" applyFill="1" applyBorder="1" applyAlignment="1" applyProtection="1">
      <alignment horizontal="left" vertical="top" wrapText="1"/>
      <protection locked="0"/>
    </xf>
    <xf numFmtId="0" fontId="2" fillId="3" borderId="3" xfId="1" applyNumberFormat="1" applyFont="1" applyFill="1" applyBorder="1" applyAlignment="1" applyProtection="1">
      <alignment horizontal="left" vertical="top" wrapText="1"/>
      <protection locked="0"/>
    </xf>
    <xf numFmtId="0" fontId="2" fillId="4" borderId="42" xfId="0" applyFont="1" applyFill="1" applyBorder="1" applyAlignment="1" applyProtection="1">
      <alignment horizontal="center" vertical="center" wrapText="1"/>
    </xf>
    <xf numFmtId="0" fontId="2" fillId="4" borderId="44" xfId="0" applyFont="1" applyFill="1" applyBorder="1" applyAlignment="1" applyProtection="1">
      <alignment horizontal="center" vertical="center"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4" fillId="7" borderId="11" xfId="0" applyFont="1" applyFill="1" applyBorder="1" applyAlignment="1">
      <alignment horizontal="left" vertical="top" wrapText="1"/>
    </xf>
    <xf numFmtId="0" fontId="4" fillId="7" borderId="0" xfId="0" applyFont="1" applyFill="1" applyBorder="1" applyAlignment="1">
      <alignment horizontal="left" vertical="top" wrapText="1"/>
    </xf>
    <xf numFmtId="0" fontId="4" fillId="7" borderId="12" xfId="0" applyFont="1" applyFill="1" applyBorder="1" applyAlignment="1">
      <alignment horizontal="left" vertical="top" wrapText="1"/>
    </xf>
    <xf numFmtId="0" fontId="4" fillId="7" borderId="20" xfId="0" applyFont="1" applyFill="1" applyBorder="1" applyAlignment="1">
      <alignment horizontal="left" vertical="top" wrapText="1"/>
    </xf>
    <xf numFmtId="0" fontId="4" fillId="7" borderId="25" xfId="0" applyFont="1" applyFill="1" applyBorder="1" applyAlignment="1">
      <alignment horizontal="left" vertical="top" wrapText="1"/>
    </xf>
    <xf numFmtId="0" fontId="4" fillId="7" borderId="21" xfId="0" applyFont="1" applyFill="1" applyBorder="1" applyAlignment="1">
      <alignment horizontal="left" vertical="top" wrapText="1"/>
    </xf>
    <xf numFmtId="0" fontId="2" fillId="2" borderId="29"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2" borderId="26" xfId="0" applyFont="1" applyFill="1" applyBorder="1" applyAlignment="1">
      <alignment horizontal="center" wrapText="1"/>
    </xf>
    <xf numFmtId="0" fontId="2" fillId="2" borderId="27" xfId="0" applyFont="1" applyFill="1" applyBorder="1" applyAlignment="1">
      <alignment horizontal="center" wrapText="1"/>
    </xf>
    <xf numFmtId="0" fontId="2" fillId="2" borderId="22" xfId="0" applyFont="1" applyFill="1" applyBorder="1" applyAlignment="1">
      <alignment horizontal="center" wrapText="1"/>
    </xf>
    <xf numFmtId="0" fontId="2" fillId="2" borderId="5"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12" fillId="7" borderId="18" xfId="0" applyFont="1" applyFill="1" applyBorder="1" applyAlignment="1">
      <alignment horizontal="left" wrapText="1"/>
    </xf>
    <xf numFmtId="0" fontId="12" fillId="7" borderId="16" xfId="0" applyFont="1" applyFill="1" applyBorder="1" applyAlignment="1">
      <alignment horizontal="left" wrapText="1"/>
    </xf>
    <xf numFmtId="0" fontId="12" fillId="7" borderId="41" xfId="0" applyFont="1" applyFill="1" applyBorder="1" applyAlignment="1">
      <alignment horizontal="left" wrapText="1"/>
    </xf>
    <xf numFmtId="0" fontId="3" fillId="7" borderId="18" xfId="0" applyFont="1" applyFill="1" applyBorder="1" applyAlignment="1">
      <alignment horizontal="center" vertical="center"/>
    </xf>
    <xf numFmtId="0" fontId="3" fillId="7" borderId="16"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0" xfId="0" applyFont="1" applyFill="1" applyBorder="1" applyAlignment="1">
      <alignment horizontal="center" vertical="center"/>
    </xf>
    <xf numFmtId="0" fontId="3" fillId="7" borderId="25" xfId="0" applyFont="1" applyFill="1" applyBorder="1" applyAlignment="1">
      <alignment horizontal="center" vertical="center"/>
    </xf>
    <xf numFmtId="0" fontId="3" fillId="7" borderId="21" xfId="0" applyFont="1" applyFill="1" applyBorder="1" applyAlignment="1">
      <alignment horizontal="center" vertical="center"/>
    </xf>
    <xf numFmtId="165" fontId="3" fillId="2" borderId="45" xfId="0" applyNumberFormat="1" applyFont="1" applyFill="1" applyBorder="1" applyAlignment="1">
      <alignment horizontal="center"/>
    </xf>
    <xf numFmtId="165" fontId="3" fillId="2" borderId="46" xfId="0" applyNumberFormat="1" applyFont="1" applyFill="1" applyBorder="1" applyAlignment="1">
      <alignment horizontal="center"/>
    </xf>
    <xf numFmtId="49" fontId="0" fillId="2" borderId="47" xfId="0" applyNumberFormat="1" applyFill="1" applyBorder="1" applyAlignment="1">
      <alignment horizontal="center" wrapText="1"/>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0" fontId="3" fillId="2" borderId="42" xfId="0" applyFont="1" applyFill="1" applyBorder="1" applyAlignment="1">
      <alignment horizontal="left"/>
    </xf>
    <xf numFmtId="0" fontId="3" fillId="2" borderId="43" xfId="0" applyFont="1" applyFill="1" applyBorder="1" applyAlignment="1">
      <alignment horizontal="left"/>
    </xf>
    <xf numFmtId="0" fontId="3" fillId="2" borderId="44" xfId="0" applyFont="1" applyFill="1" applyBorder="1" applyAlignment="1">
      <alignment horizontal="left"/>
    </xf>
    <xf numFmtId="165" fontId="3" fillId="2" borderId="4" xfId="0" applyNumberFormat="1" applyFont="1" applyFill="1" applyBorder="1" applyAlignment="1">
      <alignment horizontal="center"/>
    </xf>
    <xf numFmtId="165" fontId="3" fillId="2" borderId="35" xfId="0" applyNumberFormat="1" applyFont="1" applyFill="1" applyBorder="1" applyAlignment="1">
      <alignment horizontal="center"/>
    </xf>
    <xf numFmtId="0" fontId="0" fillId="2" borderId="47" xfId="0" applyNumberFormat="1" applyFill="1" applyBorder="1" applyAlignment="1">
      <alignment horizontal="center" wrapText="1"/>
    </xf>
    <xf numFmtId="0" fontId="0" fillId="2" borderId="48" xfId="0" applyNumberFormat="1" applyFill="1" applyBorder="1" applyAlignment="1">
      <alignment horizontal="center" wrapText="1"/>
    </xf>
    <xf numFmtId="0" fontId="0" fillId="2" borderId="49" xfId="0" applyNumberFormat="1" applyFill="1" applyBorder="1" applyAlignment="1">
      <alignment horizontal="center" wrapText="1"/>
    </xf>
    <xf numFmtId="0" fontId="2" fillId="2" borderId="28"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7" borderId="18" xfId="0" applyFont="1" applyFill="1" applyBorder="1" applyAlignment="1">
      <alignment horizontal="center" vertical="center"/>
    </xf>
    <xf numFmtId="0" fontId="2" fillId="7" borderId="16"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0" xfId="0" applyFont="1" applyFill="1" applyBorder="1" applyAlignment="1">
      <alignment horizontal="center" vertical="center"/>
    </xf>
    <xf numFmtId="0" fontId="2" fillId="7" borderId="25" xfId="0" applyFont="1" applyFill="1" applyBorder="1" applyAlignment="1">
      <alignment horizontal="center" vertical="center"/>
    </xf>
    <xf numFmtId="0" fontId="2" fillId="7" borderId="21" xfId="0" applyFont="1" applyFill="1" applyBorder="1" applyAlignment="1">
      <alignment horizontal="center" vertical="center"/>
    </xf>
    <xf numFmtId="10" fontId="2" fillId="2" borderId="9" xfId="2" applyNumberFormat="1" applyFont="1" applyFill="1" applyBorder="1" applyAlignment="1" applyProtection="1">
      <alignment wrapText="1"/>
    </xf>
  </cellXfs>
  <cellStyles count="5">
    <cellStyle name="Milliers" xfId="3" builtinId="3"/>
    <cellStyle name="Monétaire" xfId="1" builtinId="4"/>
    <cellStyle name="Normal" xfId="0" builtinId="0"/>
    <cellStyle name="Normal 2" xfId="4" xr:uid="{00000000-0005-0000-0000-000003000000}"/>
    <cellStyle name="Pourcentage" xfId="2" builtinId="5"/>
  </cellStyles>
  <dxfs count="4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G280"/>
  <sheetViews>
    <sheetView topLeftCell="A166" zoomScaleNormal="100" workbookViewId="0">
      <selection activeCell="B193" sqref="B193"/>
    </sheetView>
  </sheetViews>
  <sheetFormatPr baseColWidth="10" defaultRowHeight="14.5" x14ac:dyDescent="0.35"/>
  <cols>
    <col min="2" max="2" width="42" customWidth="1"/>
    <col min="3" max="3" width="4.36328125" bestFit="1" customWidth="1"/>
    <col min="4" max="4" width="13.453125" bestFit="1" customWidth="1"/>
    <col min="5" max="5" width="5" bestFit="1" customWidth="1"/>
    <col min="6" max="6" width="17.08984375" bestFit="1" customWidth="1"/>
    <col min="7" max="7" width="14.1796875" style="460" customWidth="1"/>
  </cols>
  <sheetData>
    <row r="1" spans="1:7" x14ac:dyDescent="0.35">
      <c r="A1" s="469" t="s">
        <v>688</v>
      </c>
      <c r="B1" s="470"/>
      <c r="C1" s="470"/>
      <c r="D1" s="470"/>
      <c r="E1" s="470"/>
      <c r="F1" s="470"/>
      <c r="G1" s="471"/>
    </row>
    <row r="2" spans="1:7" ht="53.5" thickBot="1" x14ac:dyDescent="0.4">
      <c r="A2" s="377" t="s">
        <v>689</v>
      </c>
      <c r="B2" s="318" t="s">
        <v>690</v>
      </c>
      <c r="C2" s="335" t="s">
        <v>691</v>
      </c>
      <c r="D2" s="319" t="s">
        <v>692</v>
      </c>
      <c r="E2" s="336" t="s">
        <v>693</v>
      </c>
      <c r="F2" s="319" t="s">
        <v>694</v>
      </c>
      <c r="G2" s="378" t="s">
        <v>695</v>
      </c>
    </row>
    <row r="3" spans="1:7" ht="15" thickTop="1" x14ac:dyDescent="0.35">
      <c r="A3" s="379"/>
      <c r="B3" s="321" t="s">
        <v>570</v>
      </c>
      <c r="C3" s="322"/>
      <c r="D3" s="323"/>
      <c r="E3" s="323"/>
      <c r="F3" s="323"/>
      <c r="G3" s="380">
        <v>9275</v>
      </c>
    </row>
    <row r="4" spans="1:7" x14ac:dyDescent="0.35">
      <c r="A4" s="223"/>
      <c r="B4" s="224" t="s">
        <v>763</v>
      </c>
      <c r="C4" s="225"/>
      <c r="D4" s="226"/>
      <c r="E4" s="226"/>
      <c r="F4" s="226"/>
      <c r="G4" s="227"/>
    </row>
    <row r="5" spans="1:7" x14ac:dyDescent="0.35">
      <c r="A5" s="381"/>
      <c r="B5" s="229" t="s">
        <v>696</v>
      </c>
      <c r="C5" s="229">
        <v>1</v>
      </c>
      <c r="D5" s="230">
        <v>12000000</v>
      </c>
      <c r="E5" s="230">
        <v>24</v>
      </c>
      <c r="F5" s="231">
        <f t="shared" ref="F5:F13" si="0">C5*D5*E5</f>
        <v>288000000</v>
      </c>
      <c r="G5" s="382">
        <f>F5/$G$3</f>
        <v>31051.212938005392</v>
      </c>
    </row>
    <row r="6" spans="1:7" x14ac:dyDescent="0.35">
      <c r="A6" s="381"/>
      <c r="B6" s="229" t="s">
        <v>697</v>
      </c>
      <c r="C6" s="229">
        <v>1</v>
      </c>
      <c r="D6" s="230">
        <v>7000000</v>
      </c>
      <c r="E6" s="230">
        <v>24</v>
      </c>
      <c r="F6" s="231">
        <f t="shared" si="0"/>
        <v>168000000</v>
      </c>
      <c r="G6" s="382">
        <f t="shared" ref="G6:G13" si="1">F6/$G$3</f>
        <v>18113.207547169812</v>
      </c>
    </row>
    <row r="7" spans="1:7" x14ac:dyDescent="0.35">
      <c r="A7" s="381"/>
      <c r="B7" s="229" t="s">
        <v>698</v>
      </c>
      <c r="C7" s="229">
        <v>1</v>
      </c>
      <c r="D7" s="230">
        <v>6900000</v>
      </c>
      <c r="E7" s="230">
        <v>24</v>
      </c>
      <c r="F7" s="231">
        <f t="shared" si="0"/>
        <v>165600000</v>
      </c>
      <c r="G7" s="382">
        <f t="shared" si="1"/>
        <v>17854.447439353098</v>
      </c>
    </row>
    <row r="8" spans="1:7" x14ac:dyDescent="0.35">
      <c r="A8" s="381"/>
      <c r="B8" s="229" t="s">
        <v>699</v>
      </c>
      <c r="C8" s="229">
        <v>1</v>
      </c>
      <c r="D8" s="230">
        <v>6000000</v>
      </c>
      <c r="E8" s="230">
        <v>24</v>
      </c>
      <c r="F8" s="231">
        <f t="shared" si="0"/>
        <v>144000000</v>
      </c>
      <c r="G8" s="382">
        <f t="shared" si="1"/>
        <v>15525.606469002696</v>
      </c>
    </row>
    <row r="9" spans="1:7" x14ac:dyDescent="0.35">
      <c r="A9" s="381"/>
      <c r="B9" s="229" t="s">
        <v>700</v>
      </c>
      <c r="C9" s="229">
        <v>1</v>
      </c>
      <c r="D9" s="230">
        <v>2500000</v>
      </c>
      <c r="E9" s="230">
        <v>24</v>
      </c>
      <c r="F9" s="231">
        <f t="shared" si="0"/>
        <v>60000000</v>
      </c>
      <c r="G9" s="382">
        <f t="shared" si="1"/>
        <v>6469.0026954177902</v>
      </c>
    </row>
    <row r="10" spans="1:7" x14ac:dyDescent="0.35">
      <c r="A10" s="381"/>
      <c r="B10" s="229" t="s">
        <v>701</v>
      </c>
      <c r="C10" s="229">
        <v>1</v>
      </c>
      <c r="D10" s="230">
        <v>1500000</v>
      </c>
      <c r="E10" s="230">
        <v>24</v>
      </c>
      <c r="F10" s="231">
        <f t="shared" si="0"/>
        <v>36000000</v>
      </c>
      <c r="G10" s="382">
        <f t="shared" si="1"/>
        <v>3881.401617250674</v>
      </c>
    </row>
    <row r="11" spans="1:7" x14ac:dyDescent="0.35">
      <c r="A11" s="381"/>
      <c r="B11" s="229" t="s">
        <v>702</v>
      </c>
      <c r="C11" s="229">
        <v>1</v>
      </c>
      <c r="D11" s="230">
        <v>2520000</v>
      </c>
      <c r="E11" s="230">
        <v>24</v>
      </c>
      <c r="F11" s="231">
        <f t="shared" si="0"/>
        <v>60480000</v>
      </c>
      <c r="G11" s="382">
        <f t="shared" si="1"/>
        <v>6520.7547169811323</v>
      </c>
    </row>
    <row r="12" spans="1:7" x14ac:dyDescent="0.35">
      <c r="A12" s="381"/>
      <c r="B12" s="229" t="s">
        <v>703</v>
      </c>
      <c r="C12" s="229">
        <v>1</v>
      </c>
      <c r="D12" s="230">
        <v>1795000</v>
      </c>
      <c r="E12" s="230">
        <v>24</v>
      </c>
      <c r="F12" s="231">
        <f t="shared" si="0"/>
        <v>43080000</v>
      </c>
      <c r="G12" s="382">
        <f t="shared" si="1"/>
        <v>4644.7439353099735</v>
      </c>
    </row>
    <row r="13" spans="1:7" x14ac:dyDescent="0.35">
      <c r="A13" s="381"/>
      <c r="B13" s="229" t="s">
        <v>704</v>
      </c>
      <c r="C13" s="229">
        <v>1</v>
      </c>
      <c r="D13" s="230">
        <v>1795000</v>
      </c>
      <c r="E13" s="230">
        <v>24</v>
      </c>
      <c r="F13" s="231">
        <f t="shared" si="0"/>
        <v>43080000</v>
      </c>
      <c r="G13" s="382">
        <f t="shared" si="1"/>
        <v>4644.7439353099735</v>
      </c>
    </row>
    <row r="14" spans="1:7" x14ac:dyDescent="0.35">
      <c r="A14" s="235"/>
      <c r="B14" s="236" t="s">
        <v>762</v>
      </c>
      <c r="C14" s="237"/>
      <c r="D14" s="238"/>
      <c r="E14" s="238"/>
      <c r="F14" s="238">
        <f>SUM(F5:F13)</f>
        <v>1008240000</v>
      </c>
      <c r="G14" s="246">
        <f>SUM(G5:G13)</f>
        <v>108705.12129380053</v>
      </c>
    </row>
    <row r="15" spans="1:7" s="243" customFormat="1" ht="18.649999999999999" customHeight="1" x14ac:dyDescent="0.35">
      <c r="A15" s="239"/>
      <c r="B15" s="240" t="s">
        <v>764</v>
      </c>
      <c r="C15" s="240"/>
      <c r="D15" s="241"/>
      <c r="E15" s="241"/>
      <c r="F15" s="241"/>
      <c r="G15" s="242"/>
    </row>
    <row r="16" spans="1:7" x14ac:dyDescent="0.35">
      <c r="A16" s="381"/>
      <c r="B16" s="229" t="s">
        <v>765</v>
      </c>
      <c r="C16" s="229">
        <v>1</v>
      </c>
      <c r="D16" s="230">
        <v>6000000</v>
      </c>
      <c r="E16" s="230">
        <v>24</v>
      </c>
      <c r="F16" s="231">
        <f t="shared" ref="F16:F23" si="2">C16*D16*E16</f>
        <v>144000000</v>
      </c>
      <c r="G16" s="382">
        <f t="shared" ref="G16:G23" si="3">F16/$G$3</f>
        <v>15525.606469002696</v>
      </c>
    </row>
    <row r="17" spans="1:7" x14ac:dyDescent="0.35">
      <c r="A17" s="381"/>
      <c r="B17" s="229" t="s">
        <v>766</v>
      </c>
      <c r="C17" s="229">
        <v>1</v>
      </c>
      <c r="D17" s="230">
        <v>3500000</v>
      </c>
      <c r="E17" s="230">
        <v>24</v>
      </c>
      <c r="F17" s="231">
        <f t="shared" si="2"/>
        <v>84000000</v>
      </c>
      <c r="G17" s="382">
        <f t="shared" si="3"/>
        <v>9056.6037735849059</v>
      </c>
    </row>
    <row r="18" spans="1:7" x14ac:dyDescent="0.35">
      <c r="A18" s="381"/>
      <c r="B18" s="229" t="s">
        <v>767</v>
      </c>
      <c r="C18" s="229">
        <v>1</v>
      </c>
      <c r="D18" s="230">
        <v>3500000</v>
      </c>
      <c r="E18" s="230">
        <v>24</v>
      </c>
      <c r="F18" s="231">
        <f t="shared" si="2"/>
        <v>84000000</v>
      </c>
      <c r="G18" s="382">
        <f t="shared" si="3"/>
        <v>9056.6037735849059</v>
      </c>
    </row>
    <row r="19" spans="1:7" x14ac:dyDescent="0.35">
      <c r="A19" s="381"/>
      <c r="B19" s="229" t="s">
        <v>768</v>
      </c>
      <c r="C19" s="229">
        <v>1</v>
      </c>
      <c r="D19" s="230">
        <v>4000000</v>
      </c>
      <c r="E19" s="230">
        <v>24</v>
      </c>
      <c r="F19" s="231">
        <f t="shared" si="2"/>
        <v>96000000</v>
      </c>
      <c r="G19" s="382">
        <f>F19/$G$3</f>
        <v>10350.404312668463</v>
      </c>
    </row>
    <row r="20" spans="1:7" x14ac:dyDescent="0.35">
      <c r="A20" s="381"/>
      <c r="B20" s="229" t="s">
        <v>769</v>
      </c>
      <c r="C20" s="229">
        <v>3</v>
      </c>
      <c r="D20" s="230">
        <v>3000000</v>
      </c>
      <c r="E20" s="230">
        <v>24</v>
      </c>
      <c r="F20" s="231">
        <f t="shared" si="2"/>
        <v>216000000</v>
      </c>
      <c r="G20" s="382">
        <f t="shared" si="3"/>
        <v>23288.409703504043</v>
      </c>
    </row>
    <row r="21" spans="1:7" x14ac:dyDescent="0.35">
      <c r="A21" s="381"/>
      <c r="B21" s="229" t="s">
        <v>702</v>
      </c>
      <c r="C21" s="229">
        <v>1</v>
      </c>
      <c r="D21" s="230">
        <v>3150000</v>
      </c>
      <c r="E21" s="230">
        <v>24</v>
      </c>
      <c r="F21" s="231">
        <f t="shared" si="2"/>
        <v>75600000</v>
      </c>
      <c r="G21" s="382">
        <f t="shared" si="3"/>
        <v>8150.9433962264147</v>
      </c>
    </row>
    <row r="22" spans="1:7" x14ac:dyDescent="0.35">
      <c r="A22" s="381"/>
      <c r="B22" s="229" t="s">
        <v>703</v>
      </c>
      <c r="C22" s="229">
        <v>1</v>
      </c>
      <c r="D22" s="230">
        <f>(D16+D17+D18+D19+D20+D20+D20)*5%</f>
        <v>1300000</v>
      </c>
      <c r="E22" s="230">
        <v>24</v>
      </c>
      <c r="F22" s="231">
        <f t="shared" si="2"/>
        <v>31200000</v>
      </c>
      <c r="G22" s="382">
        <f t="shared" si="3"/>
        <v>3363.8814016172505</v>
      </c>
    </row>
    <row r="23" spans="1:7" x14ac:dyDescent="0.35">
      <c r="A23" s="381"/>
      <c r="B23" s="229" t="s">
        <v>704</v>
      </c>
      <c r="C23" s="229">
        <v>1</v>
      </c>
      <c r="D23" s="230">
        <f>(D16+D17+D18+D19+D20+D20+D20)*5%</f>
        <v>1300000</v>
      </c>
      <c r="E23" s="230">
        <v>24</v>
      </c>
      <c r="F23" s="231">
        <f t="shared" si="2"/>
        <v>31200000</v>
      </c>
      <c r="G23" s="382">
        <f t="shared" si="3"/>
        <v>3363.8814016172505</v>
      </c>
    </row>
    <row r="24" spans="1:7" s="243" customFormat="1" ht="16.75" customHeight="1" thickBot="1" x14ac:dyDescent="0.4">
      <c r="A24" s="235"/>
      <c r="B24" s="236" t="s">
        <v>770</v>
      </c>
      <c r="C24" s="237"/>
      <c r="D24" s="238"/>
      <c r="E24" s="238"/>
      <c r="F24" s="238">
        <f>SUM(F16:F23)</f>
        <v>762000000</v>
      </c>
      <c r="G24" s="238">
        <f>SUM(G16:G23)</f>
        <v>82156.334231805929</v>
      </c>
    </row>
    <row r="25" spans="1:7" s="328" customFormat="1" ht="12.5" thickTop="1" thickBot="1" x14ac:dyDescent="0.3">
      <c r="A25" s="383"/>
      <c r="B25" s="384"/>
      <c r="C25" s="384"/>
      <c r="D25" s="385"/>
      <c r="E25" s="385"/>
      <c r="F25" s="385">
        <f>SUM(F24,F14)</f>
        <v>1770240000</v>
      </c>
      <c r="G25" s="386">
        <f>SUM(G24,G14)</f>
        <v>190861.45552560646</v>
      </c>
    </row>
    <row r="26" spans="1:7" ht="9" customHeight="1" thickBot="1" x14ac:dyDescent="0.4">
      <c r="G26" s="329"/>
    </row>
    <row r="27" spans="1:7" s="327" customFormat="1" ht="12" thickTop="1" x14ac:dyDescent="0.25">
      <c r="A27" s="320"/>
      <c r="B27" s="321" t="s">
        <v>571</v>
      </c>
      <c r="C27" s="322"/>
      <c r="D27" s="323"/>
      <c r="E27" s="323"/>
      <c r="F27" s="323"/>
      <c r="G27" s="324"/>
    </row>
    <row r="28" spans="1:7" ht="15" thickBot="1" x14ac:dyDescent="0.4">
      <c r="A28" s="228"/>
      <c r="B28" s="229" t="s">
        <v>705</v>
      </c>
      <c r="C28" s="229">
        <v>1</v>
      </c>
      <c r="D28" s="230">
        <v>2000000</v>
      </c>
      <c r="E28" s="230">
        <v>20</v>
      </c>
      <c r="F28" s="231">
        <f>C28*D28*E28</f>
        <v>40000000</v>
      </c>
      <c r="G28" s="232">
        <f t="shared" ref="G28" si="4">F28/$G$3</f>
        <v>4312.6684636118598</v>
      </c>
    </row>
    <row r="29" spans="1:7" s="328" customFormat="1" ht="12.5" thickTop="1" thickBot="1" x14ac:dyDescent="0.3">
      <c r="A29" s="387"/>
      <c r="B29" s="388"/>
      <c r="C29" s="388"/>
      <c r="D29" s="389"/>
      <c r="E29" s="389"/>
      <c r="F29" s="389">
        <f>SUM(F28:F28)</f>
        <v>40000000</v>
      </c>
      <c r="G29" s="390">
        <f>SUM(G28:G28)</f>
        <v>4312.6684636118598</v>
      </c>
    </row>
    <row r="30" spans="1:7" s="332" customFormat="1" ht="6" customHeight="1" thickTop="1" thickBot="1" x14ac:dyDescent="0.3">
      <c r="A30" s="330"/>
      <c r="B30" s="331"/>
      <c r="D30" s="333"/>
      <c r="E30" s="333"/>
      <c r="F30" s="334"/>
      <c r="G30" s="334"/>
    </row>
    <row r="31" spans="1:7" s="327" customFormat="1" ht="12" thickTop="1" x14ac:dyDescent="0.25">
      <c r="A31" s="320"/>
      <c r="B31" s="321" t="s">
        <v>572</v>
      </c>
      <c r="C31" s="322"/>
      <c r="D31" s="323"/>
      <c r="E31" s="323"/>
      <c r="F31" s="323"/>
      <c r="G31" s="324"/>
    </row>
    <row r="32" spans="1:7" x14ac:dyDescent="0.35">
      <c r="A32" s="228"/>
      <c r="B32" s="229" t="s">
        <v>706</v>
      </c>
      <c r="C32" s="229">
        <v>3</v>
      </c>
      <c r="D32" s="230">
        <v>8000000</v>
      </c>
      <c r="E32" s="230">
        <v>1</v>
      </c>
      <c r="F32" s="231">
        <f>C32*D32*E32</f>
        <v>24000000</v>
      </c>
      <c r="G32" s="232">
        <f t="shared" ref="G32:G34" si="5">F32/$G$3</f>
        <v>2587.6010781671157</v>
      </c>
    </row>
    <row r="33" spans="1:7" x14ac:dyDescent="0.35">
      <c r="A33" s="228"/>
      <c r="B33" s="229" t="s">
        <v>707</v>
      </c>
      <c r="C33" s="229">
        <v>6</v>
      </c>
      <c r="D33" s="230">
        <v>6500000</v>
      </c>
      <c r="E33" s="230">
        <v>1</v>
      </c>
      <c r="F33" s="231">
        <f>C33*D33*E33</f>
        <v>39000000</v>
      </c>
      <c r="G33" s="232">
        <f t="shared" si="5"/>
        <v>4204.8517520215637</v>
      </c>
    </row>
    <row r="34" spans="1:7" ht="15" thickBot="1" x14ac:dyDescent="0.4">
      <c r="A34" s="228"/>
      <c r="B34" s="229" t="s">
        <v>708</v>
      </c>
      <c r="C34" s="229">
        <v>1</v>
      </c>
      <c r="D34" s="230">
        <v>20000000</v>
      </c>
      <c r="E34" s="230">
        <v>1</v>
      </c>
      <c r="F34" s="231">
        <f>C34*D34*E34</f>
        <v>20000000</v>
      </c>
      <c r="G34" s="232">
        <f t="shared" si="5"/>
        <v>2156.3342318059299</v>
      </c>
    </row>
    <row r="35" spans="1:7" s="328" customFormat="1" ht="12.5" thickTop="1" thickBot="1" x14ac:dyDescent="0.3">
      <c r="A35" s="387"/>
      <c r="B35" s="388"/>
      <c r="C35" s="388"/>
      <c r="D35" s="389"/>
      <c r="E35" s="389"/>
      <c r="F35" s="389">
        <f>SUM(F32:F34)</f>
        <v>83000000</v>
      </c>
      <c r="G35" s="390">
        <f>SUM(G32:G34)</f>
        <v>8948.7870619946098</v>
      </c>
    </row>
    <row r="36" spans="1:7" s="332" customFormat="1" ht="7.25" customHeight="1" thickTop="1" thickBot="1" x14ac:dyDescent="0.3">
      <c r="A36" s="330"/>
      <c r="B36" s="331"/>
      <c r="D36" s="333"/>
      <c r="E36" s="333"/>
      <c r="F36" s="334"/>
      <c r="G36" s="334"/>
    </row>
    <row r="37" spans="1:7" s="327" customFormat="1" ht="12" thickTop="1" x14ac:dyDescent="0.25">
      <c r="A37" s="320"/>
      <c r="B37" s="321" t="s">
        <v>573</v>
      </c>
      <c r="C37" s="322"/>
      <c r="D37" s="323"/>
      <c r="E37" s="323"/>
      <c r="F37" s="323"/>
      <c r="G37" s="324"/>
    </row>
    <row r="38" spans="1:7" x14ac:dyDescent="0.35">
      <c r="A38" s="228"/>
      <c r="B38" s="229" t="s">
        <v>709</v>
      </c>
      <c r="C38" s="229">
        <v>1</v>
      </c>
      <c r="D38" s="230">
        <v>50000000</v>
      </c>
      <c r="E38" s="230">
        <v>1</v>
      </c>
      <c r="F38" s="231">
        <f>C38*D38*E38</f>
        <v>50000000</v>
      </c>
      <c r="G38" s="232">
        <f t="shared" ref="G38:G40" si="6">F38/$G$3</f>
        <v>5390.8355795148245</v>
      </c>
    </row>
    <row r="39" spans="1:7" x14ac:dyDescent="0.35">
      <c r="A39" s="228"/>
      <c r="B39" s="229" t="s">
        <v>710</v>
      </c>
      <c r="C39" s="229">
        <v>1</v>
      </c>
      <c r="D39" s="230">
        <v>200000000</v>
      </c>
      <c r="E39" s="230">
        <v>1</v>
      </c>
      <c r="F39" s="231">
        <f>C39*D39*E39</f>
        <v>200000000</v>
      </c>
      <c r="G39" s="232">
        <f t="shared" si="6"/>
        <v>21563.342318059298</v>
      </c>
    </row>
    <row r="40" spans="1:7" ht="15" thickBot="1" x14ac:dyDescent="0.4">
      <c r="A40" s="228"/>
      <c r="B40" s="229" t="s">
        <v>711</v>
      </c>
      <c r="C40" s="229">
        <v>1</v>
      </c>
      <c r="D40" s="230">
        <v>120000000</v>
      </c>
      <c r="E40" s="230">
        <v>1</v>
      </c>
      <c r="F40" s="231">
        <f>C40*D40*E40</f>
        <v>120000000</v>
      </c>
      <c r="G40" s="232">
        <f t="shared" si="6"/>
        <v>12938.00539083558</v>
      </c>
    </row>
    <row r="41" spans="1:7" s="328" customFormat="1" ht="12.5" thickTop="1" thickBot="1" x14ac:dyDescent="0.3">
      <c r="A41" s="387"/>
      <c r="B41" s="388"/>
      <c r="C41" s="388"/>
      <c r="D41" s="389"/>
      <c r="E41" s="389"/>
      <c r="F41" s="389">
        <f>SUM(F38:F40)</f>
        <v>370000000</v>
      </c>
      <c r="G41" s="390">
        <f>SUM(G38:G40)</f>
        <v>39892.183288409702</v>
      </c>
    </row>
    <row r="42" spans="1:7" s="332" customFormat="1" ht="7.75" customHeight="1" thickTop="1" thickBot="1" x14ac:dyDescent="0.3">
      <c r="A42" s="330"/>
      <c r="B42" s="331"/>
      <c r="D42" s="333"/>
      <c r="E42" s="333"/>
      <c r="F42" s="334"/>
      <c r="G42" s="334"/>
    </row>
    <row r="43" spans="1:7" s="327" customFormat="1" ht="12" thickTop="1" x14ac:dyDescent="0.25">
      <c r="A43" s="320"/>
      <c r="B43" s="321" t="s">
        <v>574</v>
      </c>
      <c r="C43" s="322"/>
      <c r="D43" s="323"/>
      <c r="E43" s="323"/>
      <c r="F43" s="323"/>
      <c r="G43" s="324"/>
    </row>
    <row r="44" spans="1:7" x14ac:dyDescent="0.35">
      <c r="A44" s="223"/>
      <c r="B44" s="224" t="s">
        <v>771</v>
      </c>
      <c r="C44" s="225"/>
      <c r="D44" s="226"/>
      <c r="E44" s="226"/>
      <c r="F44" s="226"/>
      <c r="G44" s="227"/>
    </row>
    <row r="45" spans="1:7" x14ac:dyDescent="0.35">
      <c r="A45" s="228"/>
      <c r="B45" s="229" t="s">
        <v>712</v>
      </c>
      <c r="C45" s="229">
        <v>10</v>
      </c>
      <c r="D45" s="230">
        <v>800000</v>
      </c>
      <c r="E45" s="230">
        <v>20</v>
      </c>
      <c r="F45" s="231">
        <f>C45*D45*E45</f>
        <v>160000000</v>
      </c>
      <c r="G45" s="232">
        <f t="shared" ref="G45:G47" si="7">F45/$G$3</f>
        <v>17250.673854447439</v>
      </c>
    </row>
    <row r="46" spans="1:7" x14ac:dyDescent="0.35">
      <c r="A46" s="228"/>
      <c r="B46" s="229" t="s">
        <v>713</v>
      </c>
      <c r="C46" s="229">
        <v>10</v>
      </c>
      <c r="D46" s="230">
        <v>800000</v>
      </c>
      <c r="E46" s="230">
        <v>8</v>
      </c>
      <c r="F46" s="231">
        <f>C46*D46*E46</f>
        <v>64000000</v>
      </c>
      <c r="G46" s="232">
        <f t="shared" si="7"/>
        <v>6900.2695417789755</v>
      </c>
    </row>
    <row r="47" spans="1:7" x14ac:dyDescent="0.35">
      <c r="A47" s="228"/>
      <c r="B47" s="229" t="s">
        <v>714</v>
      </c>
      <c r="C47" s="229">
        <v>300</v>
      </c>
      <c r="D47" s="230">
        <v>10000</v>
      </c>
      <c r="E47" s="230">
        <v>20</v>
      </c>
      <c r="F47" s="231">
        <f>C47*D47*E47</f>
        <v>60000000</v>
      </c>
      <c r="G47" s="232">
        <f t="shared" si="7"/>
        <v>6469.0026954177902</v>
      </c>
    </row>
    <row r="48" spans="1:7" x14ac:dyDescent="0.35">
      <c r="A48" s="235"/>
      <c r="B48" s="236"/>
      <c r="C48" s="237"/>
      <c r="D48" s="238"/>
      <c r="E48" s="238"/>
      <c r="F48" s="238">
        <f>SUM(F45:F47)</f>
        <v>284000000</v>
      </c>
      <c r="G48" s="246">
        <f>SUM(G45:G47)</f>
        <v>30619.946091644204</v>
      </c>
    </row>
    <row r="49" spans="1:7" s="243" customFormat="1" ht="18.649999999999999" customHeight="1" x14ac:dyDescent="0.35">
      <c r="A49" s="239"/>
      <c r="B49" s="240" t="s">
        <v>772</v>
      </c>
      <c r="C49" s="240"/>
      <c r="D49" s="241"/>
      <c r="E49" s="241"/>
      <c r="F49" s="241"/>
      <c r="G49" s="242"/>
    </row>
    <row r="50" spans="1:7" x14ac:dyDescent="0.35">
      <c r="A50" s="228"/>
      <c r="B50" s="229" t="s">
        <v>773</v>
      </c>
      <c r="C50" s="229">
        <v>8</v>
      </c>
      <c r="D50" s="230">
        <v>800000</v>
      </c>
      <c r="E50" s="230">
        <v>18</v>
      </c>
      <c r="F50" s="231">
        <f>C50*D50*E50</f>
        <v>115200000</v>
      </c>
      <c r="G50" s="232">
        <f>F50/$G$3</f>
        <v>12420.485175202157</v>
      </c>
    </row>
    <row r="51" spans="1:7" x14ac:dyDescent="0.35">
      <c r="A51" s="228"/>
      <c r="B51" s="229" t="s">
        <v>714</v>
      </c>
      <c r="C51" s="229">
        <v>180</v>
      </c>
      <c r="D51" s="230">
        <v>10000</v>
      </c>
      <c r="E51" s="230">
        <v>18</v>
      </c>
      <c r="F51" s="231">
        <f>C51*D51*E51</f>
        <v>32400000</v>
      </c>
      <c r="G51" s="232">
        <f>F51/$G$3</f>
        <v>3493.2614555256064</v>
      </c>
    </row>
    <row r="52" spans="1:7" s="243" customFormat="1" ht="16.75" customHeight="1" thickBot="1" x14ac:dyDescent="0.4">
      <c r="A52" s="235"/>
      <c r="B52" s="236" t="s">
        <v>774</v>
      </c>
      <c r="C52" s="237"/>
      <c r="D52" s="238"/>
      <c r="E52" s="238"/>
      <c r="F52" s="238">
        <f>SUM(F50:F51)</f>
        <v>147600000</v>
      </c>
      <c r="G52" s="238">
        <f>SUM(G50:G51)</f>
        <v>15913.746630727763</v>
      </c>
    </row>
    <row r="53" spans="1:7" s="328" customFormat="1" ht="12.5" thickTop="1" thickBot="1" x14ac:dyDescent="0.3">
      <c r="A53" s="387"/>
      <c r="B53" s="388"/>
      <c r="C53" s="388"/>
      <c r="D53" s="389"/>
      <c r="E53" s="389"/>
      <c r="F53" s="389">
        <f>SUM(F52,F48)</f>
        <v>431600000</v>
      </c>
      <c r="G53" s="390">
        <f>SUM(G52,G48)</f>
        <v>46533.692722371969</v>
      </c>
    </row>
    <row r="54" spans="1:7" s="332" customFormat="1" ht="12.5" thickTop="1" thickBot="1" x14ac:dyDescent="0.3">
      <c r="A54" s="330"/>
      <c r="B54" s="331"/>
      <c r="D54" s="333"/>
      <c r="E54" s="333"/>
      <c r="F54" s="334"/>
      <c r="G54" s="334"/>
    </row>
    <row r="55" spans="1:7" s="327" customFormat="1" ht="12.5" thickTop="1" thickBot="1" x14ac:dyDescent="0.3">
      <c r="A55" s="320"/>
      <c r="B55" s="321" t="s">
        <v>575</v>
      </c>
      <c r="C55" s="322"/>
      <c r="D55" s="323"/>
      <c r="E55" s="323"/>
      <c r="F55" s="323"/>
      <c r="G55" s="324"/>
    </row>
    <row r="56" spans="1:7" ht="15" thickTop="1" x14ac:dyDescent="0.35">
      <c r="A56" s="213" t="s">
        <v>617</v>
      </c>
      <c r="B56" s="214" t="s">
        <v>799</v>
      </c>
      <c r="C56" s="215"/>
      <c r="D56" s="216"/>
      <c r="E56" s="216"/>
      <c r="F56" s="216"/>
      <c r="G56" s="217"/>
    </row>
    <row r="57" spans="1:7" x14ac:dyDescent="0.35">
      <c r="A57" s="218" t="s">
        <v>568</v>
      </c>
      <c r="B57" s="219" t="s">
        <v>619</v>
      </c>
      <c r="C57" s="220"/>
      <c r="D57" s="221"/>
      <c r="E57" s="221"/>
      <c r="F57" s="221"/>
      <c r="G57" s="222"/>
    </row>
    <row r="58" spans="1:7" s="243" customFormat="1" ht="18.649999999999999" customHeight="1" x14ac:dyDescent="0.35">
      <c r="A58" s="239" t="s">
        <v>791</v>
      </c>
      <c r="B58" s="240" t="s">
        <v>634</v>
      </c>
      <c r="C58" s="240"/>
      <c r="D58" s="241"/>
      <c r="E58" s="241"/>
      <c r="F58" s="241"/>
      <c r="G58" s="242"/>
    </row>
    <row r="59" spans="1:7" s="353" customFormat="1" ht="15.65" customHeight="1" x14ac:dyDescent="0.35">
      <c r="A59" s="351" t="s">
        <v>746</v>
      </c>
      <c r="B59" s="351" t="s">
        <v>745</v>
      </c>
      <c r="C59" s="351"/>
      <c r="D59" s="351"/>
      <c r="E59" s="351"/>
      <c r="F59" s="351"/>
      <c r="G59" s="352"/>
    </row>
    <row r="60" spans="1:7" x14ac:dyDescent="0.35">
      <c r="A60" s="228"/>
      <c r="B60" s="229" t="s">
        <v>620</v>
      </c>
      <c r="C60" s="229">
        <v>1</v>
      </c>
      <c r="D60" s="230">
        <v>50000000</v>
      </c>
      <c r="E60" s="230">
        <v>1</v>
      </c>
      <c r="F60" s="231">
        <f>C60*D60*E60</f>
        <v>50000000</v>
      </c>
      <c r="G60" s="232">
        <f t="shared" ref="G60" si="8">F60/$G$3</f>
        <v>5390.8355795148245</v>
      </c>
    </row>
    <row r="61" spans="1:7" x14ac:dyDescent="0.35">
      <c r="A61" s="228"/>
      <c r="B61" s="229" t="s">
        <v>637</v>
      </c>
      <c r="C61" s="229">
        <v>9</v>
      </c>
      <c r="D61" s="230">
        <v>500000</v>
      </c>
      <c r="E61" s="230">
        <v>12</v>
      </c>
      <c r="F61" s="231">
        <f>C61*D61*E61</f>
        <v>54000000</v>
      </c>
      <c r="G61" s="232">
        <f t="shared" ref="G61" si="9">F61/$G$3</f>
        <v>5822.1024258760108</v>
      </c>
    </row>
    <row r="62" spans="1:7" s="245" customFormat="1" ht="11.5" x14ac:dyDescent="0.25">
      <c r="A62" s="247"/>
      <c r="B62" s="248"/>
      <c r="C62" s="249"/>
      <c r="D62" s="250"/>
      <c r="E62" s="250"/>
      <c r="F62" s="234">
        <f>SUM(F60:F61)</f>
        <v>104000000</v>
      </c>
      <c r="G62" s="251">
        <f>SUM(G60:G61)</f>
        <v>11212.938005390835</v>
      </c>
    </row>
    <row r="63" spans="1:7" s="353" customFormat="1" ht="15.65" customHeight="1" x14ac:dyDescent="0.35">
      <c r="A63" s="351" t="s">
        <v>747</v>
      </c>
      <c r="B63" s="351" t="s">
        <v>748</v>
      </c>
      <c r="C63" s="351"/>
      <c r="D63" s="351"/>
      <c r="E63" s="351"/>
      <c r="F63" s="351"/>
      <c r="G63" s="352"/>
    </row>
    <row r="64" spans="1:7" x14ac:dyDescent="0.35">
      <c r="A64" s="228"/>
      <c r="B64" s="229" t="s">
        <v>622</v>
      </c>
      <c r="C64" s="229">
        <v>2</v>
      </c>
      <c r="D64" s="230">
        <v>2000000</v>
      </c>
      <c r="E64" s="230">
        <v>2</v>
      </c>
      <c r="F64" s="231">
        <f>C64*D64*E64</f>
        <v>8000000</v>
      </c>
      <c r="G64" s="232">
        <f t="shared" ref="G64:G72" si="10">F64/$G$3</f>
        <v>862.53369272237194</v>
      </c>
    </row>
    <row r="65" spans="1:7" x14ac:dyDescent="0.35">
      <c r="A65" s="228"/>
      <c r="B65" s="229" t="s">
        <v>632</v>
      </c>
      <c r="C65" s="229">
        <v>30</v>
      </c>
      <c r="D65" s="230">
        <v>350000</v>
      </c>
      <c r="E65" s="230">
        <v>3</v>
      </c>
      <c r="F65" s="231">
        <f>C65*D65*E65</f>
        <v>31500000</v>
      </c>
      <c r="G65" s="232">
        <f t="shared" si="10"/>
        <v>3396.2264150943397</v>
      </c>
    </row>
    <row r="66" spans="1:7" x14ac:dyDescent="0.35">
      <c r="A66" s="228"/>
      <c r="B66" s="229" t="s">
        <v>624</v>
      </c>
      <c r="C66" s="229">
        <v>30</v>
      </c>
      <c r="D66" s="230">
        <v>150000</v>
      </c>
      <c r="E66" s="230">
        <v>2</v>
      </c>
      <c r="F66" s="231">
        <f t="shared" ref="F66:F72" si="11">C66*D66*E66</f>
        <v>9000000</v>
      </c>
      <c r="G66" s="232">
        <f t="shared" si="10"/>
        <v>970.3504043126685</v>
      </c>
    </row>
    <row r="67" spans="1:7" x14ac:dyDescent="0.35">
      <c r="A67" s="228"/>
      <c r="B67" s="229" t="s">
        <v>625</v>
      </c>
      <c r="C67" s="229">
        <v>15</v>
      </c>
      <c r="D67" s="230">
        <v>100000</v>
      </c>
      <c r="E67" s="230">
        <v>2</v>
      </c>
      <c r="F67" s="231">
        <f t="shared" si="11"/>
        <v>3000000</v>
      </c>
      <c r="G67" s="232">
        <f t="shared" si="10"/>
        <v>323.45013477088946</v>
      </c>
    </row>
    <row r="68" spans="1:7" x14ac:dyDescent="0.35">
      <c r="A68" s="228"/>
      <c r="B68" s="229" t="s">
        <v>749</v>
      </c>
      <c r="C68" s="229">
        <v>45</v>
      </c>
      <c r="D68" s="230">
        <v>250000</v>
      </c>
      <c r="E68" s="230">
        <v>2</v>
      </c>
      <c r="F68" s="231">
        <f t="shared" si="11"/>
        <v>22500000</v>
      </c>
      <c r="G68" s="232">
        <f t="shared" si="10"/>
        <v>2425.8760107816711</v>
      </c>
    </row>
    <row r="69" spans="1:7" x14ac:dyDescent="0.35">
      <c r="A69" s="228"/>
      <c r="B69" s="229" t="s">
        <v>627</v>
      </c>
      <c r="C69" s="229">
        <v>1</v>
      </c>
      <c r="D69" s="230">
        <v>1500000</v>
      </c>
      <c r="E69" s="230">
        <v>1</v>
      </c>
      <c r="F69" s="231">
        <f t="shared" si="11"/>
        <v>1500000</v>
      </c>
      <c r="G69" s="232">
        <f t="shared" si="10"/>
        <v>161.72506738544473</v>
      </c>
    </row>
    <row r="70" spans="1:7" x14ac:dyDescent="0.35">
      <c r="A70" s="228"/>
      <c r="B70" s="229" t="s">
        <v>628</v>
      </c>
      <c r="C70" s="229">
        <v>2</v>
      </c>
      <c r="D70" s="230">
        <v>850000</v>
      </c>
      <c r="E70" s="230">
        <v>1</v>
      </c>
      <c r="F70" s="231">
        <f t="shared" si="11"/>
        <v>1700000</v>
      </c>
      <c r="G70" s="232">
        <f t="shared" si="10"/>
        <v>183.28840970350404</v>
      </c>
    </row>
    <row r="71" spans="1:7" x14ac:dyDescent="0.35">
      <c r="A71" s="228"/>
      <c r="B71" s="229" t="s">
        <v>618</v>
      </c>
      <c r="C71" s="229">
        <v>2</v>
      </c>
      <c r="D71" s="230">
        <v>2000000</v>
      </c>
      <c r="E71" s="230">
        <v>1</v>
      </c>
      <c r="F71" s="231">
        <f t="shared" si="11"/>
        <v>4000000</v>
      </c>
      <c r="G71" s="232">
        <f t="shared" si="10"/>
        <v>431.26684636118597</v>
      </c>
    </row>
    <row r="72" spans="1:7" x14ac:dyDescent="0.35">
      <c r="A72" s="228"/>
      <c r="B72" s="229" t="s">
        <v>629</v>
      </c>
      <c r="C72" s="229">
        <v>1</v>
      </c>
      <c r="D72" s="230">
        <v>5000000</v>
      </c>
      <c r="E72" s="230">
        <v>1</v>
      </c>
      <c r="F72" s="231">
        <f t="shared" si="11"/>
        <v>5000000</v>
      </c>
      <c r="G72" s="232">
        <f t="shared" si="10"/>
        <v>539.08355795148248</v>
      </c>
    </row>
    <row r="73" spans="1:7" s="245" customFormat="1" ht="11.5" x14ac:dyDescent="0.25">
      <c r="A73" s="247"/>
      <c r="B73" s="248"/>
      <c r="C73" s="249"/>
      <c r="D73" s="250"/>
      <c r="E73" s="250"/>
      <c r="F73" s="234">
        <f>SUM(F64:F72)</f>
        <v>86200000</v>
      </c>
      <c r="G73" s="251">
        <f>SUM(G64:G72)</f>
        <v>9293.8005390835588</v>
      </c>
    </row>
    <row r="74" spans="1:7" s="243" customFormat="1" ht="14.5" customHeight="1" x14ac:dyDescent="0.35">
      <c r="A74" s="235"/>
      <c r="B74" s="236" t="s">
        <v>636</v>
      </c>
      <c r="C74" s="237"/>
      <c r="D74" s="238"/>
      <c r="E74" s="238"/>
      <c r="F74" s="238">
        <f>SUM(F73,F62)</f>
        <v>190200000</v>
      </c>
      <c r="G74" s="246">
        <f>SUM(G73,G62)</f>
        <v>20506.738544474392</v>
      </c>
    </row>
    <row r="75" spans="1:7" x14ac:dyDescent="0.35">
      <c r="A75" s="223" t="s">
        <v>793</v>
      </c>
      <c r="B75" s="224" t="s">
        <v>792</v>
      </c>
      <c r="C75" s="225"/>
      <c r="D75" s="226"/>
      <c r="E75" s="226"/>
      <c r="F75" s="226"/>
      <c r="G75" s="227"/>
    </row>
    <row r="76" spans="1:7" x14ac:dyDescent="0.35">
      <c r="A76" s="228"/>
      <c r="B76" s="229" t="s">
        <v>620</v>
      </c>
      <c r="C76" s="229">
        <v>1</v>
      </c>
      <c r="D76" s="230">
        <v>40000000</v>
      </c>
      <c r="E76" s="230">
        <v>1</v>
      </c>
      <c r="F76" s="231">
        <f>C76*D76*E76</f>
        <v>40000000</v>
      </c>
      <c r="G76" s="232">
        <f t="shared" ref="G76:G77" si="12">F76/$G$3</f>
        <v>4312.6684636118598</v>
      </c>
    </row>
    <row r="77" spans="1:7" x14ac:dyDescent="0.35">
      <c r="A77" s="228"/>
      <c r="B77" s="229" t="s">
        <v>621</v>
      </c>
      <c r="C77" s="229">
        <v>600</v>
      </c>
      <c r="D77" s="230">
        <v>50000</v>
      </c>
      <c r="E77" s="230">
        <v>1</v>
      </c>
      <c r="F77" s="231">
        <f>C77*D77*E77</f>
        <v>30000000</v>
      </c>
      <c r="G77" s="232">
        <f t="shared" si="12"/>
        <v>3234.5013477088951</v>
      </c>
    </row>
    <row r="78" spans="1:7" x14ac:dyDescent="0.35">
      <c r="A78" s="235"/>
      <c r="B78" s="236" t="s">
        <v>750</v>
      </c>
      <c r="C78" s="237"/>
      <c r="D78" s="238"/>
      <c r="E78" s="238"/>
      <c r="F78" s="238">
        <f>SUM(F76:F77)</f>
        <v>70000000</v>
      </c>
      <c r="G78" s="246">
        <f>SUM(G76:G77)</f>
        <v>7547.1698113207549</v>
      </c>
    </row>
    <row r="79" spans="1:7" s="243" customFormat="1" ht="18.649999999999999" customHeight="1" x14ac:dyDescent="0.35">
      <c r="A79" s="239" t="s">
        <v>635</v>
      </c>
      <c r="B79" s="240" t="s">
        <v>630</v>
      </c>
      <c r="C79" s="240"/>
      <c r="D79" s="241"/>
      <c r="E79" s="241"/>
      <c r="F79" s="241"/>
      <c r="G79" s="242"/>
    </row>
    <row r="80" spans="1:7" x14ac:dyDescent="0.35">
      <c r="A80" s="228"/>
      <c r="B80" s="229" t="s">
        <v>622</v>
      </c>
      <c r="C80" s="229">
        <v>2</v>
      </c>
      <c r="D80" s="230">
        <v>2000000</v>
      </c>
      <c r="E80" s="230">
        <v>2</v>
      </c>
      <c r="F80" s="231">
        <f>C80*D80*E80</f>
        <v>8000000</v>
      </c>
      <c r="G80" s="232">
        <f t="shared" ref="G80:G88" si="13">F80/$G$3</f>
        <v>862.53369272237194</v>
      </c>
    </row>
    <row r="81" spans="1:7" x14ac:dyDescent="0.35">
      <c r="A81" s="228"/>
      <c r="B81" s="229" t="s">
        <v>632</v>
      </c>
      <c r="C81" s="229">
        <v>60</v>
      </c>
      <c r="D81" s="230">
        <v>350000</v>
      </c>
      <c r="E81" s="230">
        <v>3</v>
      </c>
      <c r="F81" s="231">
        <f>C81*D81*E81</f>
        <v>63000000</v>
      </c>
      <c r="G81" s="232">
        <f t="shared" si="13"/>
        <v>6792.4528301886794</v>
      </c>
    </row>
    <row r="82" spans="1:7" x14ac:dyDescent="0.35">
      <c r="A82" s="228"/>
      <c r="B82" s="229" t="s">
        <v>751</v>
      </c>
      <c r="C82" s="229">
        <v>60</v>
      </c>
      <c r="D82" s="230">
        <v>150000</v>
      </c>
      <c r="E82" s="230">
        <v>2</v>
      </c>
      <c r="F82" s="231">
        <f t="shared" ref="F82:F88" si="14">C82*D82*E82</f>
        <v>18000000</v>
      </c>
      <c r="G82" s="232">
        <f t="shared" si="13"/>
        <v>1940.700808625337</v>
      </c>
    </row>
    <row r="83" spans="1:7" x14ac:dyDescent="0.35">
      <c r="A83" s="228"/>
      <c r="B83" s="229" t="s">
        <v>625</v>
      </c>
      <c r="C83" s="229">
        <v>20</v>
      </c>
      <c r="D83" s="230">
        <v>100000</v>
      </c>
      <c r="E83" s="230">
        <v>2</v>
      </c>
      <c r="F83" s="231">
        <f t="shared" si="14"/>
        <v>4000000</v>
      </c>
      <c r="G83" s="232">
        <f t="shared" si="13"/>
        <v>431.26684636118597</v>
      </c>
    </row>
    <row r="84" spans="1:7" x14ac:dyDescent="0.35">
      <c r="A84" s="228"/>
      <c r="B84" s="229" t="s">
        <v>633</v>
      </c>
      <c r="C84" s="229">
        <v>80</v>
      </c>
      <c r="D84" s="230">
        <v>250000</v>
      </c>
      <c r="E84" s="230">
        <v>2</v>
      </c>
      <c r="F84" s="231">
        <f t="shared" si="14"/>
        <v>40000000</v>
      </c>
      <c r="G84" s="232">
        <f t="shared" si="13"/>
        <v>4312.6684636118598</v>
      </c>
    </row>
    <row r="85" spans="1:7" x14ac:dyDescent="0.35">
      <c r="A85" s="228"/>
      <c r="B85" s="229" t="s">
        <v>627</v>
      </c>
      <c r="C85" s="229">
        <v>1</v>
      </c>
      <c r="D85" s="230">
        <v>2000000</v>
      </c>
      <c r="E85" s="230">
        <v>1</v>
      </c>
      <c r="F85" s="231">
        <f t="shared" si="14"/>
        <v>2000000</v>
      </c>
      <c r="G85" s="232">
        <f t="shared" si="13"/>
        <v>215.63342318059298</v>
      </c>
    </row>
    <row r="86" spans="1:7" x14ac:dyDescent="0.35">
      <c r="A86" s="228"/>
      <c r="B86" s="229" t="s">
        <v>628</v>
      </c>
      <c r="C86" s="229">
        <v>2</v>
      </c>
      <c r="D86" s="230">
        <v>850000</v>
      </c>
      <c r="E86" s="230">
        <v>1</v>
      </c>
      <c r="F86" s="231">
        <f t="shared" si="14"/>
        <v>1700000</v>
      </c>
      <c r="G86" s="232">
        <f t="shared" si="13"/>
        <v>183.28840970350404</v>
      </c>
    </row>
    <row r="87" spans="1:7" x14ac:dyDescent="0.35">
      <c r="A87" s="228"/>
      <c r="B87" s="229" t="s">
        <v>618</v>
      </c>
      <c r="C87" s="229">
        <v>2</v>
      </c>
      <c r="D87" s="230">
        <v>2000000</v>
      </c>
      <c r="E87" s="230">
        <v>1</v>
      </c>
      <c r="F87" s="231">
        <f t="shared" si="14"/>
        <v>4000000</v>
      </c>
      <c r="G87" s="232">
        <f t="shared" si="13"/>
        <v>431.26684636118597</v>
      </c>
    </row>
    <row r="88" spans="1:7" x14ac:dyDescent="0.35">
      <c r="A88" s="228"/>
      <c r="B88" s="229" t="s">
        <v>629</v>
      </c>
      <c r="C88" s="229">
        <v>1</v>
      </c>
      <c r="D88" s="230">
        <v>5000000</v>
      </c>
      <c r="E88" s="230">
        <v>1</v>
      </c>
      <c r="F88" s="231">
        <f t="shared" si="14"/>
        <v>5000000</v>
      </c>
      <c r="G88" s="232">
        <f t="shared" si="13"/>
        <v>539.08355795148248</v>
      </c>
    </row>
    <row r="89" spans="1:7" s="243" customFormat="1" ht="14.5" customHeight="1" x14ac:dyDescent="0.35">
      <c r="A89" s="235"/>
      <c r="B89" s="236" t="s">
        <v>631</v>
      </c>
      <c r="C89" s="237"/>
      <c r="D89" s="238"/>
      <c r="E89" s="238"/>
      <c r="F89" s="238">
        <f>SUM(F80:F88)</f>
        <v>145700000</v>
      </c>
      <c r="G89" s="246">
        <f>SUM(G80:G88)</f>
        <v>15708.8948787062</v>
      </c>
    </row>
    <row r="90" spans="1:7" s="243" customFormat="1" ht="18.649999999999999" customHeight="1" x14ac:dyDescent="0.35">
      <c r="A90" s="239" t="s">
        <v>641</v>
      </c>
      <c r="B90" s="240" t="s">
        <v>800</v>
      </c>
      <c r="C90" s="240"/>
      <c r="D90" s="241"/>
      <c r="E90" s="241"/>
      <c r="F90" s="241"/>
      <c r="G90" s="242"/>
    </row>
    <row r="91" spans="1:7" x14ac:dyDescent="0.35">
      <c r="A91" s="228"/>
      <c r="B91" s="229" t="s">
        <v>638</v>
      </c>
      <c r="C91" s="229">
        <v>1</v>
      </c>
      <c r="D91" s="230">
        <v>2000000</v>
      </c>
      <c r="E91" s="230">
        <v>2</v>
      </c>
      <c r="F91" s="231">
        <f>C91*D91*E91</f>
        <v>4000000</v>
      </c>
      <c r="G91" s="232">
        <f t="shared" ref="G91:G100" si="15">F91/$G$3</f>
        <v>431.26684636118597</v>
      </c>
    </row>
    <row r="92" spans="1:7" x14ac:dyDescent="0.35">
      <c r="A92" s="228"/>
      <c r="B92" s="229" t="s">
        <v>639</v>
      </c>
      <c r="C92" s="229">
        <v>1</v>
      </c>
      <c r="D92" s="230">
        <v>500000</v>
      </c>
      <c r="E92" s="230">
        <v>3</v>
      </c>
      <c r="F92" s="231">
        <f>C92*D92*E92</f>
        <v>1500000</v>
      </c>
      <c r="G92" s="232">
        <f t="shared" si="15"/>
        <v>161.72506738544473</v>
      </c>
    </row>
    <row r="93" spans="1:7" x14ac:dyDescent="0.35">
      <c r="A93" s="228"/>
      <c r="B93" s="229" t="s">
        <v>623</v>
      </c>
      <c r="C93" s="229">
        <v>36</v>
      </c>
      <c r="D93" s="230">
        <v>200000</v>
      </c>
      <c r="E93" s="230">
        <v>3</v>
      </c>
      <c r="F93" s="231">
        <f>C93*D93*E93</f>
        <v>21600000</v>
      </c>
      <c r="G93" s="232">
        <f t="shared" si="15"/>
        <v>2328.8409703504044</v>
      </c>
    </row>
    <row r="94" spans="1:7" x14ac:dyDescent="0.35">
      <c r="A94" s="228"/>
      <c r="B94" s="229" t="s">
        <v>624</v>
      </c>
      <c r="C94" s="229">
        <v>36</v>
      </c>
      <c r="D94" s="230">
        <v>100000</v>
      </c>
      <c r="E94" s="230">
        <v>2</v>
      </c>
      <c r="F94" s="231">
        <f t="shared" ref="F94:F100" si="16">C94*D94*E94</f>
        <v>7200000</v>
      </c>
      <c r="G94" s="232">
        <f t="shared" si="15"/>
        <v>776.2803234501348</v>
      </c>
    </row>
    <row r="95" spans="1:7" x14ac:dyDescent="0.35">
      <c r="A95" s="228"/>
      <c r="B95" s="229" t="s">
        <v>640</v>
      </c>
      <c r="C95" s="229">
        <v>14</v>
      </c>
      <c r="D95" s="230">
        <v>100000</v>
      </c>
      <c r="E95" s="230">
        <v>2</v>
      </c>
      <c r="F95" s="231">
        <f t="shared" si="16"/>
        <v>2800000</v>
      </c>
      <c r="G95" s="232">
        <f t="shared" si="15"/>
        <v>301.88679245283021</v>
      </c>
    </row>
    <row r="96" spans="1:7" x14ac:dyDescent="0.35">
      <c r="A96" s="228"/>
      <c r="B96" s="229" t="s">
        <v>626</v>
      </c>
      <c r="C96" s="229">
        <v>50</v>
      </c>
      <c r="D96" s="230">
        <v>100000</v>
      </c>
      <c r="E96" s="230">
        <v>2</v>
      </c>
      <c r="F96" s="231">
        <f t="shared" si="16"/>
        <v>10000000</v>
      </c>
      <c r="G96" s="232">
        <f t="shared" si="15"/>
        <v>1078.167115902965</v>
      </c>
    </row>
    <row r="97" spans="1:7" x14ac:dyDescent="0.35">
      <c r="A97" s="228"/>
      <c r="B97" s="229" t="s">
        <v>627</v>
      </c>
      <c r="C97" s="229">
        <v>1</v>
      </c>
      <c r="D97" s="230">
        <v>1000000</v>
      </c>
      <c r="E97" s="230">
        <v>1</v>
      </c>
      <c r="F97" s="231">
        <f t="shared" si="16"/>
        <v>1000000</v>
      </c>
      <c r="G97" s="232">
        <f t="shared" si="15"/>
        <v>107.81671159029649</v>
      </c>
    </row>
    <row r="98" spans="1:7" x14ac:dyDescent="0.35">
      <c r="A98" s="228"/>
      <c r="B98" s="229" t="s">
        <v>628</v>
      </c>
      <c r="C98" s="229">
        <v>2</v>
      </c>
      <c r="D98" s="230">
        <v>850000</v>
      </c>
      <c r="E98" s="230">
        <v>1</v>
      </c>
      <c r="F98" s="231">
        <f t="shared" si="16"/>
        <v>1700000</v>
      </c>
      <c r="G98" s="232">
        <f t="shared" si="15"/>
        <v>183.28840970350404</v>
      </c>
    </row>
    <row r="99" spans="1:7" x14ac:dyDescent="0.35">
      <c r="A99" s="228"/>
      <c r="B99" s="229" t="s">
        <v>618</v>
      </c>
      <c r="C99" s="229">
        <v>1</v>
      </c>
      <c r="D99" s="230">
        <v>1500000</v>
      </c>
      <c r="E99" s="230">
        <v>2</v>
      </c>
      <c r="F99" s="231">
        <f t="shared" si="16"/>
        <v>3000000</v>
      </c>
      <c r="G99" s="232">
        <f t="shared" si="15"/>
        <v>323.45013477088946</v>
      </c>
    </row>
    <row r="100" spans="1:7" x14ac:dyDescent="0.35">
      <c r="A100" s="228"/>
      <c r="B100" s="229" t="s">
        <v>629</v>
      </c>
      <c r="C100" s="229">
        <v>1</v>
      </c>
      <c r="D100" s="230">
        <v>3000000</v>
      </c>
      <c r="E100" s="230">
        <v>1</v>
      </c>
      <c r="F100" s="231">
        <f t="shared" si="16"/>
        <v>3000000</v>
      </c>
      <c r="G100" s="232">
        <f t="shared" si="15"/>
        <v>323.45013477088946</v>
      </c>
    </row>
    <row r="101" spans="1:7" s="245" customFormat="1" ht="11.5" x14ac:dyDescent="0.25">
      <c r="A101" s="247"/>
      <c r="B101" s="248"/>
      <c r="C101" s="249"/>
      <c r="D101" s="250"/>
      <c r="E101" s="250"/>
      <c r="F101" s="234">
        <f>SUM(F91:F100)</f>
        <v>55800000</v>
      </c>
      <c r="G101" s="251">
        <f>SUM(G91:G100)</f>
        <v>6016.1725067385441</v>
      </c>
    </row>
    <row r="102" spans="1:7" s="243" customFormat="1" ht="16.75" customHeight="1" x14ac:dyDescent="0.35">
      <c r="A102" s="235"/>
      <c r="B102" s="236" t="s">
        <v>642</v>
      </c>
      <c r="C102" s="237">
        <v>3</v>
      </c>
      <c r="D102" s="238">
        <f>F101</f>
        <v>55800000</v>
      </c>
      <c r="E102" s="238">
        <v>1</v>
      </c>
      <c r="F102" s="238">
        <f>C102*D102*E102</f>
        <v>167400000</v>
      </c>
      <c r="G102" s="246">
        <f t="shared" ref="G102" si="17">F102/$G$3</f>
        <v>18048.517520215635</v>
      </c>
    </row>
    <row r="103" spans="1:7" s="256" customFormat="1" ht="13.5" thickBot="1" x14ac:dyDescent="0.35">
      <c r="A103" s="252"/>
      <c r="B103" s="253" t="s">
        <v>643</v>
      </c>
      <c r="C103" s="253"/>
      <c r="D103" s="254"/>
      <c r="E103" s="254"/>
      <c r="F103" s="254">
        <f>SUM(F102,F74,F89,F78)</f>
        <v>573300000</v>
      </c>
      <c r="G103" s="255">
        <f>SUM(G102,G74,G89,G78)</f>
        <v>61811.320754716973</v>
      </c>
    </row>
    <row r="104" spans="1:7" ht="6" customHeight="1" thickTop="1" thickBot="1" x14ac:dyDescent="0.4"/>
    <row r="105" spans="1:7" ht="15" thickTop="1" x14ac:dyDescent="0.35">
      <c r="A105" s="263" t="s">
        <v>577</v>
      </c>
      <c r="B105" s="264" t="s">
        <v>801</v>
      </c>
      <c r="C105" s="265"/>
      <c r="D105" s="266"/>
      <c r="E105" s="266"/>
      <c r="F105" s="266"/>
      <c r="G105" s="267"/>
    </row>
    <row r="106" spans="1:7" x14ac:dyDescent="0.35">
      <c r="A106" s="268" t="s">
        <v>644</v>
      </c>
      <c r="B106" s="224" t="s">
        <v>802</v>
      </c>
      <c r="C106" s="225"/>
      <c r="D106" s="226"/>
      <c r="E106" s="226"/>
      <c r="F106" s="226"/>
      <c r="G106" s="269"/>
    </row>
    <row r="107" spans="1:7" s="258" customFormat="1" ht="12" customHeight="1" x14ac:dyDescent="0.25">
      <c r="A107" s="274"/>
      <c r="B107" s="257" t="s">
        <v>647</v>
      </c>
      <c r="C107" s="257"/>
      <c r="D107" s="257"/>
      <c r="E107" s="257"/>
      <c r="F107" s="257"/>
      <c r="G107" s="275"/>
    </row>
    <row r="108" spans="1:7" s="245" customFormat="1" ht="13.25" customHeight="1" x14ac:dyDescent="0.25">
      <c r="A108" s="270"/>
      <c r="B108" s="229" t="s">
        <v>648</v>
      </c>
      <c r="C108" s="229">
        <v>2</v>
      </c>
      <c r="D108" s="230">
        <v>1000000</v>
      </c>
      <c r="E108" s="230">
        <v>2</v>
      </c>
      <c r="F108" s="231">
        <f t="shared" ref="F108:F128" si="18">C108*D108*E108</f>
        <v>4000000</v>
      </c>
      <c r="G108" s="271">
        <f t="shared" ref="G108:G116" si="19">F108/$G$3</f>
        <v>431.26684636118597</v>
      </c>
    </row>
    <row r="109" spans="1:7" s="245" customFormat="1" ht="11.5" x14ac:dyDescent="0.25">
      <c r="A109" s="270"/>
      <c r="B109" s="229" t="s">
        <v>623</v>
      </c>
      <c r="C109" s="229">
        <v>36</v>
      </c>
      <c r="D109" s="230">
        <v>250000</v>
      </c>
      <c r="E109" s="230">
        <v>3</v>
      </c>
      <c r="F109" s="231">
        <f>C109*D109*E109</f>
        <v>27000000</v>
      </c>
      <c r="G109" s="271">
        <f t="shared" si="19"/>
        <v>2911.0512129380054</v>
      </c>
    </row>
    <row r="110" spans="1:7" s="245" customFormat="1" ht="11.5" x14ac:dyDescent="0.25">
      <c r="A110" s="270"/>
      <c r="B110" s="229" t="s">
        <v>624</v>
      </c>
      <c r="C110" s="229">
        <v>36</v>
      </c>
      <c r="D110" s="230">
        <v>100000</v>
      </c>
      <c r="E110" s="230">
        <v>2</v>
      </c>
      <c r="F110" s="231">
        <f t="shared" si="18"/>
        <v>7200000</v>
      </c>
      <c r="G110" s="271">
        <f t="shared" si="19"/>
        <v>776.2803234501348</v>
      </c>
    </row>
    <row r="111" spans="1:7" s="245" customFormat="1" ht="11.5" x14ac:dyDescent="0.25">
      <c r="A111" s="270"/>
      <c r="B111" s="229" t="s">
        <v>625</v>
      </c>
      <c r="C111" s="229">
        <v>14</v>
      </c>
      <c r="D111" s="230">
        <v>100000</v>
      </c>
      <c r="E111" s="230">
        <v>2</v>
      </c>
      <c r="F111" s="231">
        <f t="shared" si="18"/>
        <v>2800000</v>
      </c>
      <c r="G111" s="271">
        <f t="shared" si="19"/>
        <v>301.88679245283021</v>
      </c>
    </row>
    <row r="112" spans="1:7" s="245" customFormat="1" ht="11.5" x14ac:dyDescent="0.25">
      <c r="A112" s="270"/>
      <c r="B112" s="229" t="s">
        <v>626</v>
      </c>
      <c r="C112" s="229">
        <v>50</v>
      </c>
      <c r="D112" s="230">
        <v>100000</v>
      </c>
      <c r="E112" s="230">
        <v>2</v>
      </c>
      <c r="F112" s="231">
        <f t="shared" si="18"/>
        <v>10000000</v>
      </c>
      <c r="G112" s="271">
        <f t="shared" si="19"/>
        <v>1078.167115902965</v>
      </c>
    </row>
    <row r="113" spans="1:7" s="245" customFormat="1" ht="11.5" x14ac:dyDescent="0.25">
      <c r="A113" s="270"/>
      <c r="B113" s="229" t="s">
        <v>627</v>
      </c>
      <c r="C113" s="229">
        <v>1</v>
      </c>
      <c r="D113" s="230">
        <v>1000000</v>
      </c>
      <c r="E113" s="230">
        <v>1</v>
      </c>
      <c r="F113" s="231">
        <f t="shared" si="18"/>
        <v>1000000</v>
      </c>
      <c r="G113" s="271">
        <f t="shared" si="19"/>
        <v>107.81671159029649</v>
      </c>
    </row>
    <row r="114" spans="1:7" s="245" customFormat="1" ht="11.5" x14ac:dyDescent="0.25">
      <c r="A114" s="270"/>
      <c r="B114" s="229" t="s">
        <v>628</v>
      </c>
      <c r="C114" s="229">
        <v>2</v>
      </c>
      <c r="D114" s="230">
        <v>850000</v>
      </c>
      <c r="E114" s="230">
        <v>1</v>
      </c>
      <c r="F114" s="231">
        <f t="shared" si="18"/>
        <v>1700000</v>
      </c>
      <c r="G114" s="271">
        <f t="shared" si="19"/>
        <v>183.28840970350404</v>
      </c>
    </row>
    <row r="115" spans="1:7" s="245" customFormat="1" ht="11.5" x14ac:dyDescent="0.25">
      <c r="A115" s="270"/>
      <c r="B115" s="229" t="s">
        <v>649</v>
      </c>
      <c r="C115" s="229">
        <v>2</v>
      </c>
      <c r="D115" s="230">
        <v>1000000</v>
      </c>
      <c r="E115" s="230">
        <v>1</v>
      </c>
      <c r="F115" s="231">
        <f t="shared" si="18"/>
        <v>2000000</v>
      </c>
      <c r="G115" s="271">
        <f t="shared" si="19"/>
        <v>215.63342318059298</v>
      </c>
    </row>
    <row r="116" spans="1:7" s="245" customFormat="1" ht="11.5" x14ac:dyDescent="0.25">
      <c r="A116" s="270"/>
      <c r="B116" s="229" t="s">
        <v>629</v>
      </c>
      <c r="C116" s="229">
        <v>1</v>
      </c>
      <c r="D116" s="230">
        <v>3000000</v>
      </c>
      <c r="E116" s="230">
        <v>1</v>
      </c>
      <c r="F116" s="231">
        <f t="shared" si="18"/>
        <v>3000000</v>
      </c>
      <c r="G116" s="271">
        <f t="shared" si="19"/>
        <v>323.45013477088946</v>
      </c>
    </row>
    <row r="117" spans="1:7" s="260" customFormat="1" ht="11.5" x14ac:dyDescent="0.25">
      <c r="A117" s="276"/>
      <c r="B117" s="259" t="s">
        <v>21</v>
      </c>
      <c r="C117" s="233"/>
      <c r="D117" s="233"/>
      <c r="E117" s="233"/>
      <c r="F117" s="234">
        <f>SUM(F108:F116)</f>
        <v>58700000</v>
      </c>
      <c r="G117" s="277">
        <f>SUM(G108:G116)</f>
        <v>6328.840970350403</v>
      </c>
    </row>
    <row r="118" spans="1:7" s="262" customFormat="1" ht="11.5" x14ac:dyDescent="0.25">
      <c r="A118" s="278"/>
      <c r="B118" s="261" t="s">
        <v>650</v>
      </c>
      <c r="C118" s="261">
        <v>4</v>
      </c>
      <c r="D118" s="261">
        <f>F117</f>
        <v>58700000</v>
      </c>
      <c r="E118" s="261">
        <v>3</v>
      </c>
      <c r="F118" s="261">
        <f t="shared" si="18"/>
        <v>704400000</v>
      </c>
      <c r="G118" s="279">
        <f t="shared" ref="G118" si="20">F118/$G$3</f>
        <v>75946.091644204847</v>
      </c>
    </row>
    <row r="119" spans="1:7" s="258" customFormat="1" ht="11.5" x14ac:dyDescent="0.25">
      <c r="A119" s="274"/>
      <c r="B119" s="257" t="s">
        <v>651</v>
      </c>
      <c r="C119" s="257"/>
      <c r="D119" s="257"/>
      <c r="E119" s="257"/>
      <c r="F119" s="257"/>
      <c r="G119" s="275"/>
    </row>
    <row r="120" spans="1:7" s="245" customFormat="1" ht="13.25" customHeight="1" x14ac:dyDescent="0.25">
      <c r="A120" s="270"/>
      <c r="B120" s="229" t="s">
        <v>648</v>
      </c>
      <c r="C120" s="229">
        <v>2</v>
      </c>
      <c r="D120" s="230">
        <v>1000000</v>
      </c>
      <c r="E120" s="230">
        <v>2</v>
      </c>
      <c r="F120" s="231">
        <f t="shared" si="18"/>
        <v>4000000</v>
      </c>
      <c r="G120" s="271">
        <f t="shared" ref="G120:G128" si="21">F120/$G$3</f>
        <v>431.26684636118597</v>
      </c>
    </row>
    <row r="121" spans="1:7" s="245" customFormat="1" ht="11.5" x14ac:dyDescent="0.25">
      <c r="A121" s="270"/>
      <c r="B121" s="229" t="s">
        <v>652</v>
      </c>
      <c r="C121" s="229">
        <v>80</v>
      </c>
      <c r="D121" s="230">
        <v>350000</v>
      </c>
      <c r="E121" s="230">
        <v>3</v>
      </c>
      <c r="F121" s="231">
        <f>C121*D121*E121</f>
        <v>84000000</v>
      </c>
      <c r="G121" s="271">
        <f t="shared" si="21"/>
        <v>9056.6037735849059</v>
      </c>
    </row>
    <row r="122" spans="1:7" s="245" customFormat="1" ht="11.5" x14ac:dyDescent="0.25">
      <c r="A122" s="270"/>
      <c r="B122" s="229" t="s">
        <v>653</v>
      </c>
      <c r="C122" s="229">
        <v>80</v>
      </c>
      <c r="D122" s="230">
        <v>150000</v>
      </c>
      <c r="E122" s="230">
        <v>2</v>
      </c>
      <c r="F122" s="231">
        <f t="shared" si="18"/>
        <v>24000000</v>
      </c>
      <c r="G122" s="271">
        <f t="shared" si="21"/>
        <v>2587.6010781671157</v>
      </c>
    </row>
    <row r="123" spans="1:7" s="245" customFormat="1" ht="11.5" x14ac:dyDescent="0.25">
      <c r="A123" s="270"/>
      <c r="B123" s="229" t="s">
        <v>654</v>
      </c>
      <c r="C123" s="229">
        <v>20</v>
      </c>
      <c r="D123" s="230">
        <v>100000</v>
      </c>
      <c r="E123" s="230">
        <v>2</v>
      </c>
      <c r="F123" s="231">
        <f>C123*D123*E123</f>
        <v>4000000</v>
      </c>
      <c r="G123" s="271">
        <f t="shared" si="21"/>
        <v>431.26684636118597</v>
      </c>
    </row>
    <row r="124" spans="1:7" s="245" customFormat="1" ht="11.5" x14ac:dyDescent="0.25">
      <c r="A124" s="270"/>
      <c r="B124" s="229" t="s">
        <v>655</v>
      </c>
      <c r="C124" s="229">
        <v>100</v>
      </c>
      <c r="D124" s="230">
        <v>250000</v>
      </c>
      <c r="E124" s="230">
        <v>2</v>
      </c>
      <c r="F124" s="231">
        <f t="shared" si="18"/>
        <v>50000000</v>
      </c>
      <c r="G124" s="271">
        <f t="shared" si="21"/>
        <v>5390.8355795148245</v>
      </c>
    </row>
    <row r="125" spans="1:7" s="245" customFormat="1" ht="11.5" x14ac:dyDescent="0.25">
      <c r="A125" s="270"/>
      <c r="B125" s="229" t="s">
        <v>627</v>
      </c>
      <c r="C125" s="229">
        <v>1</v>
      </c>
      <c r="D125" s="230">
        <v>2000000</v>
      </c>
      <c r="E125" s="230">
        <v>1</v>
      </c>
      <c r="F125" s="231">
        <f t="shared" si="18"/>
        <v>2000000</v>
      </c>
      <c r="G125" s="271">
        <f t="shared" si="21"/>
        <v>215.63342318059298</v>
      </c>
    </row>
    <row r="126" spans="1:7" s="245" customFormat="1" ht="11.5" x14ac:dyDescent="0.25">
      <c r="A126" s="270"/>
      <c r="B126" s="229" t="s">
        <v>628</v>
      </c>
      <c r="C126" s="229">
        <v>2</v>
      </c>
      <c r="D126" s="230">
        <v>850000</v>
      </c>
      <c r="E126" s="230">
        <v>1</v>
      </c>
      <c r="F126" s="231">
        <f t="shared" si="18"/>
        <v>1700000</v>
      </c>
      <c r="G126" s="271">
        <f t="shared" si="21"/>
        <v>183.28840970350404</v>
      </c>
    </row>
    <row r="127" spans="1:7" s="245" customFormat="1" ht="11.5" x14ac:dyDescent="0.25">
      <c r="A127" s="270"/>
      <c r="B127" s="229" t="s">
        <v>618</v>
      </c>
      <c r="C127" s="229">
        <v>1</v>
      </c>
      <c r="D127" s="230">
        <v>2000000</v>
      </c>
      <c r="E127" s="230">
        <v>2</v>
      </c>
      <c r="F127" s="231">
        <f t="shared" si="18"/>
        <v>4000000</v>
      </c>
      <c r="G127" s="271">
        <f t="shared" si="21"/>
        <v>431.26684636118597</v>
      </c>
    </row>
    <row r="128" spans="1:7" s="245" customFormat="1" ht="11.5" x14ac:dyDescent="0.25">
      <c r="A128" s="270"/>
      <c r="B128" s="229" t="s">
        <v>629</v>
      </c>
      <c r="C128" s="229">
        <v>1</v>
      </c>
      <c r="D128" s="230">
        <v>3000000</v>
      </c>
      <c r="E128" s="230">
        <v>1</v>
      </c>
      <c r="F128" s="231">
        <f t="shared" si="18"/>
        <v>3000000</v>
      </c>
      <c r="G128" s="271">
        <f t="shared" si="21"/>
        <v>323.45013477088946</v>
      </c>
    </row>
    <row r="129" spans="1:7" s="260" customFormat="1" ht="11.5" x14ac:dyDescent="0.25">
      <c r="A129" s="276"/>
      <c r="B129" s="259" t="s">
        <v>12</v>
      </c>
      <c r="C129" s="233"/>
      <c r="D129" s="233"/>
      <c r="E129" s="233"/>
      <c r="F129" s="234">
        <f>SUM(F120:F128)</f>
        <v>176700000</v>
      </c>
      <c r="G129" s="277">
        <f>SUM(G120:G128)</f>
        <v>19051.212938005392</v>
      </c>
    </row>
    <row r="130" spans="1:7" s="262" customFormat="1" ht="11.5" x14ac:dyDescent="0.25">
      <c r="A130" s="278"/>
      <c r="B130" s="261" t="s">
        <v>656</v>
      </c>
      <c r="C130" s="261">
        <v>3</v>
      </c>
      <c r="D130" s="261">
        <f>F129</f>
        <v>176700000</v>
      </c>
      <c r="E130" s="261">
        <v>1</v>
      </c>
      <c r="F130" s="261">
        <f>C130*D130*E130</f>
        <v>530100000</v>
      </c>
      <c r="G130" s="279">
        <f t="shared" ref="G130" si="22">F130/$G$3</f>
        <v>57153.638814016173</v>
      </c>
    </row>
    <row r="131" spans="1:7" s="243" customFormat="1" ht="16.75" customHeight="1" x14ac:dyDescent="0.35">
      <c r="A131" s="272"/>
      <c r="B131" s="236" t="s">
        <v>645</v>
      </c>
      <c r="C131" s="237"/>
      <c r="D131" s="238"/>
      <c r="E131" s="238"/>
      <c r="F131" s="238">
        <f>+F130+F118</f>
        <v>1234500000</v>
      </c>
      <c r="G131" s="273">
        <f>+G130+G118</f>
        <v>133099.73045822102</v>
      </c>
    </row>
    <row r="132" spans="1:7" s="281" customFormat="1" ht="13.25" customHeight="1" x14ac:dyDescent="0.25">
      <c r="A132" s="268" t="s">
        <v>646</v>
      </c>
      <c r="B132" s="224" t="s">
        <v>657</v>
      </c>
      <c r="C132" s="224"/>
      <c r="D132" s="280"/>
      <c r="E132" s="280"/>
      <c r="F132" s="280"/>
      <c r="G132" s="286"/>
    </row>
    <row r="133" spans="1:7" s="245" customFormat="1" ht="13.25" customHeight="1" x14ac:dyDescent="0.25">
      <c r="A133" s="270"/>
      <c r="B133" s="229" t="s">
        <v>638</v>
      </c>
      <c r="C133" s="229">
        <v>1</v>
      </c>
      <c r="D133" s="230">
        <v>2000000</v>
      </c>
      <c r="E133" s="230">
        <v>4</v>
      </c>
      <c r="F133" s="231">
        <f>C133*D133*E133</f>
        <v>8000000</v>
      </c>
      <c r="G133" s="271">
        <f t="shared" ref="G133:G142" si="23">F133/$G$3</f>
        <v>862.53369272237194</v>
      </c>
    </row>
    <row r="134" spans="1:7" s="245" customFormat="1" ht="11.5" x14ac:dyDescent="0.25">
      <c r="A134" s="270"/>
      <c r="B134" s="229" t="s">
        <v>639</v>
      </c>
      <c r="C134" s="229">
        <v>1</v>
      </c>
      <c r="D134" s="230">
        <v>500000</v>
      </c>
      <c r="E134" s="230">
        <v>4</v>
      </c>
      <c r="F134" s="231">
        <f>C134*D134*E134</f>
        <v>2000000</v>
      </c>
      <c r="G134" s="271">
        <f t="shared" si="23"/>
        <v>215.63342318059298</v>
      </c>
    </row>
    <row r="135" spans="1:7" s="245" customFormat="1" ht="11.5" x14ac:dyDescent="0.25">
      <c r="A135" s="270"/>
      <c r="B135" s="229" t="s">
        <v>623</v>
      </c>
      <c r="C135" s="229">
        <v>36</v>
      </c>
      <c r="D135" s="230">
        <v>250000</v>
      </c>
      <c r="E135" s="230">
        <v>3</v>
      </c>
      <c r="F135" s="231">
        <f>C135*D135*E135</f>
        <v>27000000</v>
      </c>
      <c r="G135" s="271">
        <f t="shared" si="23"/>
        <v>2911.0512129380054</v>
      </c>
    </row>
    <row r="136" spans="1:7" s="245" customFormat="1" ht="11.5" x14ac:dyDescent="0.25">
      <c r="A136" s="270"/>
      <c r="B136" s="229" t="s">
        <v>624</v>
      </c>
      <c r="C136" s="229">
        <v>36</v>
      </c>
      <c r="D136" s="230">
        <v>100000</v>
      </c>
      <c r="E136" s="230">
        <v>2</v>
      </c>
      <c r="F136" s="231">
        <f t="shared" ref="F136:F142" si="24">C136*D136*E136</f>
        <v>7200000</v>
      </c>
      <c r="G136" s="271">
        <f t="shared" si="23"/>
        <v>776.2803234501348</v>
      </c>
    </row>
    <row r="137" spans="1:7" s="245" customFormat="1" ht="11.5" x14ac:dyDescent="0.25">
      <c r="A137" s="270"/>
      <c r="B137" s="229" t="s">
        <v>625</v>
      </c>
      <c r="C137" s="229">
        <v>14</v>
      </c>
      <c r="D137" s="230">
        <v>100000</v>
      </c>
      <c r="E137" s="230">
        <v>2</v>
      </c>
      <c r="F137" s="231">
        <f t="shared" si="24"/>
        <v>2800000</v>
      </c>
      <c r="G137" s="271">
        <f t="shared" si="23"/>
        <v>301.88679245283021</v>
      </c>
    </row>
    <row r="138" spans="1:7" s="245" customFormat="1" ht="11.5" x14ac:dyDescent="0.25">
      <c r="A138" s="270"/>
      <c r="B138" s="229" t="s">
        <v>626</v>
      </c>
      <c r="C138" s="229">
        <v>50</v>
      </c>
      <c r="D138" s="230">
        <v>100000</v>
      </c>
      <c r="E138" s="230">
        <v>2</v>
      </c>
      <c r="F138" s="231">
        <f t="shared" si="24"/>
        <v>10000000</v>
      </c>
      <c r="G138" s="271">
        <f t="shared" si="23"/>
        <v>1078.167115902965</v>
      </c>
    </row>
    <row r="139" spans="1:7" s="245" customFormat="1" ht="11.5" x14ac:dyDescent="0.25">
      <c r="A139" s="270"/>
      <c r="B139" s="229" t="s">
        <v>627</v>
      </c>
      <c r="C139" s="229">
        <v>1</v>
      </c>
      <c r="D139" s="230">
        <v>1000000</v>
      </c>
      <c r="E139" s="230">
        <v>1</v>
      </c>
      <c r="F139" s="231">
        <f t="shared" si="24"/>
        <v>1000000</v>
      </c>
      <c r="G139" s="271">
        <f t="shared" si="23"/>
        <v>107.81671159029649</v>
      </c>
    </row>
    <row r="140" spans="1:7" s="245" customFormat="1" ht="11.5" x14ac:dyDescent="0.25">
      <c r="A140" s="270"/>
      <c r="B140" s="229" t="s">
        <v>628</v>
      </c>
      <c r="C140" s="229">
        <v>2</v>
      </c>
      <c r="D140" s="230">
        <v>850000</v>
      </c>
      <c r="E140" s="230">
        <v>1</v>
      </c>
      <c r="F140" s="231">
        <f t="shared" si="24"/>
        <v>1700000</v>
      </c>
      <c r="G140" s="271">
        <f t="shared" si="23"/>
        <v>183.28840970350404</v>
      </c>
    </row>
    <row r="141" spans="1:7" s="245" customFormat="1" ht="11.5" x14ac:dyDescent="0.25">
      <c r="A141" s="270"/>
      <c r="B141" s="229" t="s">
        <v>618</v>
      </c>
      <c r="C141" s="229">
        <v>1</v>
      </c>
      <c r="D141" s="230">
        <v>1000000</v>
      </c>
      <c r="E141" s="230">
        <v>2</v>
      </c>
      <c r="F141" s="231">
        <f t="shared" si="24"/>
        <v>2000000</v>
      </c>
      <c r="G141" s="271">
        <f t="shared" si="23"/>
        <v>215.63342318059298</v>
      </c>
    </row>
    <row r="142" spans="1:7" s="245" customFormat="1" ht="11.5" x14ac:dyDescent="0.25">
      <c r="A142" s="270"/>
      <c r="B142" s="229" t="s">
        <v>629</v>
      </c>
      <c r="C142" s="229">
        <v>1</v>
      </c>
      <c r="D142" s="230">
        <v>3000000</v>
      </c>
      <c r="E142" s="230">
        <v>1</v>
      </c>
      <c r="F142" s="231">
        <f t="shared" si="24"/>
        <v>3000000</v>
      </c>
      <c r="G142" s="271">
        <f t="shared" si="23"/>
        <v>323.45013477088946</v>
      </c>
    </row>
    <row r="143" spans="1:7" s="245" customFormat="1" ht="11.5" x14ac:dyDescent="0.25">
      <c r="A143" s="287"/>
      <c r="B143" s="248"/>
      <c r="C143" s="249"/>
      <c r="D143" s="250"/>
      <c r="E143" s="250"/>
      <c r="F143" s="234">
        <f>SUM(F133:F142)</f>
        <v>64700000</v>
      </c>
      <c r="G143" s="277">
        <f>SUM(G133:G142)</f>
        <v>6975.7412398921833</v>
      </c>
    </row>
    <row r="144" spans="1:7" s="243" customFormat="1" ht="16.75" customHeight="1" x14ac:dyDescent="0.35">
      <c r="A144" s="272"/>
      <c r="B144" s="236" t="s">
        <v>663</v>
      </c>
      <c r="C144" s="237">
        <v>3</v>
      </c>
      <c r="D144" s="238">
        <f>F143</f>
        <v>64700000</v>
      </c>
      <c r="E144" s="238">
        <v>1</v>
      </c>
      <c r="F144" s="238">
        <f>C144*D144*E144</f>
        <v>194100000</v>
      </c>
      <c r="G144" s="273">
        <f t="shared" ref="G144" si="25">F144/$G$3</f>
        <v>20927.223719676549</v>
      </c>
    </row>
    <row r="145" spans="1:7" x14ac:dyDescent="0.35">
      <c r="A145" s="268" t="s">
        <v>658</v>
      </c>
      <c r="B145" s="224" t="s">
        <v>803</v>
      </c>
      <c r="C145" s="225"/>
      <c r="D145" s="226"/>
      <c r="E145" s="226"/>
      <c r="F145" s="226"/>
      <c r="G145" s="269"/>
    </row>
    <row r="146" spans="1:7" s="245" customFormat="1" ht="11.5" x14ac:dyDescent="0.25">
      <c r="A146" s="270"/>
      <c r="B146" s="283" t="s">
        <v>661</v>
      </c>
      <c r="C146" s="229">
        <v>12</v>
      </c>
      <c r="D146" s="230">
        <v>3000000</v>
      </c>
      <c r="E146" s="230">
        <v>3</v>
      </c>
      <c r="F146" s="231">
        <f>C146*D146*E146</f>
        <v>108000000</v>
      </c>
      <c r="G146" s="271">
        <f t="shared" ref="G146:G147" si="26">F146/$G$3</f>
        <v>11644.204851752022</v>
      </c>
    </row>
    <row r="147" spans="1:7" s="245" customFormat="1" ht="11.5" x14ac:dyDescent="0.25">
      <c r="A147" s="270"/>
      <c r="B147" s="283" t="s">
        <v>659</v>
      </c>
      <c r="C147" s="229">
        <v>1000</v>
      </c>
      <c r="D147" s="230">
        <v>80000</v>
      </c>
      <c r="E147" s="230">
        <v>1</v>
      </c>
      <c r="F147" s="231">
        <f>C147*D147*E147</f>
        <v>80000000</v>
      </c>
      <c r="G147" s="271">
        <f t="shared" si="26"/>
        <v>8625.3369272237196</v>
      </c>
    </row>
    <row r="148" spans="1:7" s="243" customFormat="1" ht="16.75" customHeight="1" x14ac:dyDescent="0.35">
      <c r="A148" s="272"/>
      <c r="B148" s="236" t="s">
        <v>660</v>
      </c>
      <c r="C148" s="237"/>
      <c r="D148" s="238"/>
      <c r="E148" s="238"/>
      <c r="F148" s="238">
        <f>SUM(F146:F147)</f>
        <v>188000000</v>
      </c>
      <c r="G148" s="273">
        <f>SUM(G146:G147)</f>
        <v>20269.541778975741</v>
      </c>
    </row>
    <row r="149" spans="1:7" s="256" customFormat="1" ht="13.5" thickBot="1" x14ac:dyDescent="0.35">
      <c r="A149" s="288"/>
      <c r="B149" s="253" t="s">
        <v>664</v>
      </c>
      <c r="C149" s="253"/>
      <c r="D149" s="254"/>
      <c r="E149" s="254"/>
      <c r="F149" s="254">
        <f>SUM(F148,F144,F131)</f>
        <v>1616600000</v>
      </c>
      <c r="G149" s="289">
        <f>SUM(G148,G144,G131)</f>
        <v>174296.49595687332</v>
      </c>
    </row>
    <row r="150" spans="1:7" s="285" customFormat="1" ht="15.5" thickTop="1" thickBot="1" x14ac:dyDescent="0.4">
      <c r="A150" s="290"/>
      <c r="B150" s="291" t="s">
        <v>662</v>
      </c>
      <c r="C150" s="291"/>
      <c r="D150" s="292"/>
      <c r="E150" s="292"/>
      <c r="F150" s="292">
        <f>F149+F103</f>
        <v>2189900000</v>
      </c>
      <c r="G150" s="293">
        <f>G149+G103</f>
        <v>236107.81671159028</v>
      </c>
    </row>
    <row r="151" spans="1:7" s="299" customFormat="1" ht="9.65" customHeight="1" thickTop="1" thickBot="1" x14ac:dyDescent="0.3">
      <c r="A151" s="295"/>
      <c r="B151" s="296"/>
      <c r="C151" s="296"/>
      <c r="D151" s="297"/>
      <c r="E151" s="297"/>
      <c r="F151" s="298"/>
      <c r="G151" s="298"/>
    </row>
    <row r="152" spans="1:7" ht="15" thickTop="1" x14ac:dyDescent="0.35">
      <c r="A152" s="213" t="s">
        <v>718</v>
      </c>
      <c r="B152" s="214" t="s">
        <v>804</v>
      </c>
      <c r="C152" s="215"/>
      <c r="D152" s="216"/>
      <c r="E152" s="216"/>
      <c r="F152" s="216"/>
      <c r="G152" s="217"/>
    </row>
    <row r="153" spans="1:7" x14ac:dyDescent="0.35">
      <c r="A153" s="218" t="s">
        <v>422</v>
      </c>
      <c r="B153" s="219" t="s">
        <v>666</v>
      </c>
      <c r="C153" s="220"/>
      <c r="D153" s="221"/>
      <c r="E153" s="221"/>
      <c r="F153" s="221"/>
      <c r="G153" s="222"/>
    </row>
    <row r="154" spans="1:7" x14ac:dyDescent="0.35">
      <c r="A154" s="223" t="s">
        <v>665</v>
      </c>
      <c r="B154" s="224" t="s">
        <v>667</v>
      </c>
      <c r="C154" s="225"/>
      <c r="D154" s="226"/>
      <c r="E154" s="226"/>
      <c r="F154" s="226"/>
      <c r="G154" s="227"/>
    </row>
    <row r="155" spans="1:7" s="258" customFormat="1" ht="11.5" x14ac:dyDescent="0.25">
      <c r="A155" s="302"/>
      <c r="B155" s="257" t="s">
        <v>805</v>
      </c>
      <c r="C155" s="257"/>
      <c r="D155" s="257"/>
      <c r="E155" s="257"/>
      <c r="F155" s="257"/>
      <c r="G155" s="303"/>
    </row>
    <row r="156" spans="1:7" s="245" customFormat="1" ht="13.25" customHeight="1" x14ac:dyDescent="0.25">
      <c r="A156" s="228"/>
      <c r="B156" s="229" t="s">
        <v>638</v>
      </c>
      <c r="C156" s="229">
        <v>1</v>
      </c>
      <c r="D156" s="230">
        <v>2000000</v>
      </c>
      <c r="E156" s="230">
        <v>4</v>
      </c>
      <c r="F156" s="231">
        <f>C156*D156*E156</f>
        <v>8000000</v>
      </c>
      <c r="G156" s="232">
        <f t="shared" ref="G156:G165" si="27">F156/$G$3</f>
        <v>862.53369272237194</v>
      </c>
    </row>
    <row r="157" spans="1:7" s="245" customFormat="1" ht="11.5" x14ac:dyDescent="0.25">
      <c r="A157" s="228"/>
      <c r="B157" s="229" t="s">
        <v>639</v>
      </c>
      <c r="C157" s="229">
        <v>1</v>
      </c>
      <c r="D157" s="230">
        <v>500000</v>
      </c>
      <c r="E157" s="230">
        <v>4</v>
      </c>
      <c r="F157" s="231">
        <f>C157*D157*E157</f>
        <v>2000000</v>
      </c>
      <c r="G157" s="232">
        <f t="shared" si="27"/>
        <v>215.63342318059298</v>
      </c>
    </row>
    <row r="158" spans="1:7" s="245" customFormat="1" ht="11.5" x14ac:dyDescent="0.25">
      <c r="A158" s="228"/>
      <c r="B158" s="229" t="s">
        <v>680</v>
      </c>
      <c r="C158" s="229">
        <v>40</v>
      </c>
      <c r="D158" s="230">
        <v>250000</v>
      </c>
      <c r="E158" s="230">
        <v>4</v>
      </c>
      <c r="F158" s="231">
        <f>C158*D158*E158</f>
        <v>40000000</v>
      </c>
      <c r="G158" s="232">
        <f t="shared" si="27"/>
        <v>4312.6684636118598</v>
      </c>
    </row>
    <row r="159" spans="1:7" s="245" customFormat="1" ht="11.5" x14ac:dyDescent="0.25">
      <c r="A159" s="228"/>
      <c r="B159" s="229" t="s">
        <v>679</v>
      </c>
      <c r="C159" s="229">
        <v>40</v>
      </c>
      <c r="D159" s="230">
        <v>100000</v>
      </c>
      <c r="E159" s="230">
        <v>2</v>
      </c>
      <c r="F159" s="231">
        <f t="shared" ref="F159:F165" si="28">C159*D159*E159</f>
        <v>8000000</v>
      </c>
      <c r="G159" s="232">
        <f t="shared" si="27"/>
        <v>862.53369272237194</v>
      </c>
    </row>
    <row r="160" spans="1:7" s="245" customFormat="1" ht="11.5" x14ac:dyDescent="0.25">
      <c r="A160" s="228"/>
      <c r="B160" s="229" t="s">
        <v>625</v>
      </c>
      <c r="C160" s="229">
        <v>20</v>
      </c>
      <c r="D160" s="230">
        <v>100000</v>
      </c>
      <c r="E160" s="230">
        <v>3</v>
      </c>
      <c r="F160" s="231">
        <f t="shared" si="28"/>
        <v>6000000</v>
      </c>
      <c r="G160" s="232">
        <f t="shared" si="27"/>
        <v>646.90026954177893</v>
      </c>
    </row>
    <row r="161" spans="1:7" s="245" customFormat="1" ht="11.5" x14ac:dyDescent="0.25">
      <c r="A161" s="228"/>
      <c r="B161" s="229" t="s">
        <v>678</v>
      </c>
      <c r="C161" s="229">
        <v>60</v>
      </c>
      <c r="D161" s="230">
        <v>100000</v>
      </c>
      <c r="E161" s="230">
        <v>3</v>
      </c>
      <c r="F161" s="231">
        <f t="shared" si="28"/>
        <v>18000000</v>
      </c>
      <c r="G161" s="232">
        <f t="shared" si="27"/>
        <v>1940.700808625337</v>
      </c>
    </row>
    <row r="162" spans="1:7" s="245" customFormat="1" ht="11.5" x14ac:dyDescent="0.25">
      <c r="A162" s="228"/>
      <c r="B162" s="229" t="s">
        <v>627</v>
      </c>
      <c r="C162" s="229">
        <v>1</v>
      </c>
      <c r="D162" s="230">
        <v>1500000</v>
      </c>
      <c r="E162" s="230">
        <v>1</v>
      </c>
      <c r="F162" s="231">
        <f t="shared" si="28"/>
        <v>1500000</v>
      </c>
      <c r="G162" s="232">
        <f t="shared" si="27"/>
        <v>161.72506738544473</v>
      </c>
    </row>
    <row r="163" spans="1:7" s="245" customFormat="1" ht="11.5" x14ac:dyDescent="0.25">
      <c r="A163" s="228"/>
      <c r="B163" s="229" t="s">
        <v>628</v>
      </c>
      <c r="C163" s="229">
        <v>2</v>
      </c>
      <c r="D163" s="230">
        <v>850000</v>
      </c>
      <c r="E163" s="230">
        <v>1</v>
      </c>
      <c r="F163" s="231">
        <f t="shared" si="28"/>
        <v>1700000</v>
      </c>
      <c r="G163" s="232">
        <f t="shared" si="27"/>
        <v>183.28840970350404</v>
      </c>
    </row>
    <row r="164" spans="1:7" s="245" customFormat="1" ht="11.5" x14ac:dyDescent="0.25">
      <c r="A164" s="228"/>
      <c r="B164" s="229" t="s">
        <v>673</v>
      </c>
      <c r="C164" s="229">
        <v>1</v>
      </c>
      <c r="D164" s="230">
        <v>1000000</v>
      </c>
      <c r="E164" s="230">
        <v>3</v>
      </c>
      <c r="F164" s="231">
        <f t="shared" si="28"/>
        <v>3000000</v>
      </c>
      <c r="G164" s="232">
        <f t="shared" si="27"/>
        <v>323.45013477088946</v>
      </c>
    </row>
    <row r="165" spans="1:7" s="245" customFormat="1" ht="11.5" x14ac:dyDescent="0.25">
      <c r="A165" s="228"/>
      <c r="B165" s="229" t="s">
        <v>629</v>
      </c>
      <c r="C165" s="229">
        <v>1</v>
      </c>
      <c r="D165" s="230">
        <v>3000000</v>
      </c>
      <c r="E165" s="230">
        <v>1</v>
      </c>
      <c r="F165" s="231">
        <f t="shared" si="28"/>
        <v>3000000</v>
      </c>
      <c r="G165" s="232">
        <f t="shared" si="27"/>
        <v>323.45013477088946</v>
      </c>
    </row>
    <row r="166" spans="1:7" s="260" customFormat="1" ht="11.5" x14ac:dyDescent="0.25">
      <c r="A166" s="304"/>
      <c r="B166" s="259" t="s">
        <v>21</v>
      </c>
      <c r="C166" s="233"/>
      <c r="D166" s="233"/>
      <c r="E166" s="233"/>
      <c r="F166" s="234">
        <f>SUM(F156:F165)</f>
        <v>91200000</v>
      </c>
      <c r="G166" s="251">
        <f>SUM(G156:G165)</f>
        <v>9832.8840970350411</v>
      </c>
    </row>
    <row r="167" spans="1:7" s="262" customFormat="1" ht="11.5" x14ac:dyDescent="0.25">
      <c r="A167" s="305"/>
      <c r="B167" s="261" t="s">
        <v>672</v>
      </c>
      <c r="C167" s="261">
        <v>1</v>
      </c>
      <c r="D167" s="261">
        <f>F166</f>
        <v>91200000</v>
      </c>
      <c r="E167" s="261">
        <v>3</v>
      </c>
      <c r="F167" s="261">
        <f t="shared" ref="F167" si="29">C167*D167*E167</f>
        <v>273600000</v>
      </c>
      <c r="G167" s="306">
        <f t="shared" ref="G167" si="30">F167/$G$3</f>
        <v>29498.652291105122</v>
      </c>
    </row>
    <row r="168" spans="1:7" s="258" customFormat="1" ht="11.5" x14ac:dyDescent="0.25">
      <c r="A168" s="302"/>
      <c r="B168" s="257" t="s">
        <v>668</v>
      </c>
      <c r="C168" s="257"/>
      <c r="D168" s="257"/>
      <c r="E168" s="257"/>
      <c r="F168" s="257"/>
      <c r="G168" s="303"/>
    </row>
    <row r="169" spans="1:7" s="245" customFormat="1" ht="13.25" customHeight="1" x14ac:dyDescent="0.25">
      <c r="A169" s="228"/>
      <c r="B169" s="283" t="s">
        <v>674</v>
      </c>
      <c r="C169" s="229">
        <v>3</v>
      </c>
      <c r="D169" s="230">
        <v>1000000</v>
      </c>
      <c r="E169" s="230">
        <v>18</v>
      </c>
      <c r="F169" s="231">
        <f>C169*D169*E169</f>
        <v>54000000</v>
      </c>
      <c r="G169" s="232">
        <f t="shared" ref="G169:G172" si="31">F169/$G$3</f>
        <v>5822.1024258760108</v>
      </c>
    </row>
    <row r="170" spans="1:7" s="245" customFormat="1" ht="11.5" x14ac:dyDescent="0.25">
      <c r="A170" s="228"/>
      <c r="B170" s="283" t="s">
        <v>669</v>
      </c>
      <c r="C170" s="229">
        <v>36</v>
      </c>
      <c r="D170" s="230">
        <v>300000</v>
      </c>
      <c r="E170" s="230">
        <v>18</v>
      </c>
      <c r="F170" s="231">
        <f>C170*D170*E170</f>
        <v>194400000</v>
      </c>
      <c r="G170" s="232">
        <f t="shared" si="31"/>
        <v>20959.568733153639</v>
      </c>
    </row>
    <row r="171" spans="1:7" s="245" customFormat="1" ht="11.5" x14ac:dyDescent="0.25">
      <c r="A171" s="228"/>
      <c r="B171" s="283" t="s">
        <v>670</v>
      </c>
      <c r="C171" s="229">
        <v>1</v>
      </c>
      <c r="D171" s="230">
        <v>2000000</v>
      </c>
      <c r="E171" s="230">
        <v>6</v>
      </c>
      <c r="F171" s="231">
        <f>C171*D171*E171</f>
        <v>12000000</v>
      </c>
      <c r="G171" s="232">
        <f t="shared" si="31"/>
        <v>1293.8005390835579</v>
      </c>
    </row>
    <row r="172" spans="1:7" s="245" customFormat="1" ht="11.5" x14ac:dyDescent="0.25">
      <c r="A172" s="228"/>
      <c r="B172" s="283" t="s">
        <v>671</v>
      </c>
      <c r="C172" s="229">
        <v>500</v>
      </c>
      <c r="D172" s="230">
        <v>50000</v>
      </c>
      <c r="E172" s="230">
        <v>3</v>
      </c>
      <c r="F172" s="231">
        <f>C172*D172*E172</f>
        <v>75000000</v>
      </c>
      <c r="G172" s="232">
        <f t="shared" si="31"/>
        <v>8086.2533692722373</v>
      </c>
    </row>
    <row r="173" spans="1:7" s="258" customFormat="1" ht="11.5" x14ac:dyDescent="0.25">
      <c r="A173" s="302"/>
      <c r="B173" s="257"/>
      <c r="C173" s="257"/>
      <c r="D173" s="301"/>
      <c r="E173" s="257"/>
      <c r="F173" s="300">
        <f>SUM(F169:F172)</f>
        <v>335400000</v>
      </c>
      <c r="G173" s="303">
        <f>SUM(G169:G172)</f>
        <v>36161.725067385443</v>
      </c>
    </row>
    <row r="174" spans="1:7" s="243" customFormat="1" ht="16.75" customHeight="1" x14ac:dyDescent="0.35">
      <c r="A174" s="235"/>
      <c r="B174" s="236" t="s">
        <v>675</v>
      </c>
      <c r="C174" s="237"/>
      <c r="D174" s="238"/>
      <c r="E174" s="238"/>
      <c r="F174" s="238">
        <f>F173+F167</f>
        <v>609000000</v>
      </c>
      <c r="G174" s="246">
        <f>G173+G167</f>
        <v>65660.377358490572</v>
      </c>
    </row>
    <row r="175" spans="1:7" x14ac:dyDescent="0.35">
      <c r="A175" s="223" t="s">
        <v>686</v>
      </c>
      <c r="B175" s="224" t="s">
        <v>715</v>
      </c>
      <c r="C175" s="225"/>
      <c r="D175" s="226"/>
      <c r="E175" s="226"/>
      <c r="F175" s="226"/>
      <c r="G175" s="227"/>
    </row>
    <row r="176" spans="1:7" s="245" customFormat="1" ht="13.25" customHeight="1" x14ac:dyDescent="0.25">
      <c r="A176" s="270"/>
      <c r="B176" s="229" t="s">
        <v>638</v>
      </c>
      <c r="C176" s="229">
        <v>1</v>
      </c>
      <c r="D176" s="230">
        <v>2000000</v>
      </c>
      <c r="E176" s="230">
        <v>4</v>
      </c>
      <c r="F176" s="231">
        <f>C176*D176*E176</f>
        <v>8000000</v>
      </c>
      <c r="G176" s="271">
        <f t="shared" ref="G176:G177" si="32">F176/$G$3</f>
        <v>862.53369272237194</v>
      </c>
    </row>
    <row r="177" spans="1:7" s="245" customFormat="1" ht="11.5" x14ac:dyDescent="0.25">
      <c r="A177" s="270"/>
      <c r="B177" s="229" t="s">
        <v>639</v>
      </c>
      <c r="C177" s="229">
        <v>1</v>
      </c>
      <c r="D177" s="230">
        <v>500000</v>
      </c>
      <c r="E177" s="230">
        <v>4</v>
      </c>
      <c r="F177" s="231">
        <f>C177*D177*E177</f>
        <v>2000000</v>
      </c>
      <c r="G177" s="271">
        <f t="shared" si="32"/>
        <v>215.63342318059298</v>
      </c>
    </row>
    <row r="178" spans="1:7" x14ac:dyDescent="0.35">
      <c r="A178" s="228"/>
      <c r="B178" s="229" t="s">
        <v>632</v>
      </c>
      <c r="C178" s="229">
        <v>60</v>
      </c>
      <c r="D178" s="230">
        <v>350000</v>
      </c>
      <c r="E178" s="230">
        <v>3</v>
      </c>
      <c r="F178" s="231">
        <f>C178*D178*E178</f>
        <v>63000000</v>
      </c>
      <c r="G178" s="232">
        <f t="shared" ref="G178:G184" si="33">F178/$G$3</f>
        <v>6792.4528301886794</v>
      </c>
    </row>
    <row r="179" spans="1:7" x14ac:dyDescent="0.35">
      <c r="A179" s="228"/>
      <c r="B179" s="229" t="s">
        <v>751</v>
      </c>
      <c r="C179" s="229">
        <v>60</v>
      </c>
      <c r="D179" s="230">
        <v>150000</v>
      </c>
      <c r="E179" s="230">
        <v>2</v>
      </c>
      <c r="F179" s="231">
        <f t="shared" ref="F179:F184" si="34">C179*D179*E179</f>
        <v>18000000</v>
      </c>
      <c r="G179" s="232">
        <f t="shared" si="33"/>
        <v>1940.700808625337</v>
      </c>
    </row>
    <row r="180" spans="1:7" x14ac:dyDescent="0.35">
      <c r="A180" s="228"/>
      <c r="B180" s="229" t="s">
        <v>716</v>
      </c>
      <c r="C180" s="229">
        <v>60</v>
      </c>
      <c r="D180" s="230">
        <v>250000</v>
      </c>
      <c r="E180" s="230">
        <v>2</v>
      </c>
      <c r="F180" s="231">
        <f t="shared" si="34"/>
        <v>30000000</v>
      </c>
      <c r="G180" s="232">
        <f t="shared" si="33"/>
        <v>3234.5013477088951</v>
      </c>
    </row>
    <row r="181" spans="1:7" x14ac:dyDescent="0.35">
      <c r="A181" s="228"/>
      <c r="B181" s="229" t="s">
        <v>627</v>
      </c>
      <c r="C181" s="229">
        <v>1</v>
      </c>
      <c r="D181" s="230">
        <v>2000000</v>
      </c>
      <c r="E181" s="230">
        <v>1</v>
      </c>
      <c r="F181" s="231">
        <f t="shared" si="34"/>
        <v>2000000</v>
      </c>
      <c r="G181" s="232">
        <f t="shared" si="33"/>
        <v>215.63342318059298</v>
      </c>
    </row>
    <row r="182" spans="1:7" x14ac:dyDescent="0.35">
      <c r="A182" s="228"/>
      <c r="B182" s="229" t="s">
        <v>628</v>
      </c>
      <c r="C182" s="229">
        <v>2</v>
      </c>
      <c r="D182" s="230">
        <v>850000</v>
      </c>
      <c r="E182" s="230">
        <v>1</v>
      </c>
      <c r="F182" s="231">
        <f t="shared" si="34"/>
        <v>1700000</v>
      </c>
      <c r="G182" s="232">
        <f t="shared" si="33"/>
        <v>183.28840970350404</v>
      </c>
    </row>
    <row r="183" spans="1:7" x14ac:dyDescent="0.35">
      <c r="A183" s="228"/>
      <c r="B183" s="229" t="s">
        <v>618</v>
      </c>
      <c r="C183" s="229">
        <v>2</v>
      </c>
      <c r="D183" s="230">
        <v>2000000</v>
      </c>
      <c r="E183" s="230">
        <v>1</v>
      </c>
      <c r="F183" s="231">
        <f t="shared" si="34"/>
        <v>4000000</v>
      </c>
      <c r="G183" s="232">
        <f t="shared" si="33"/>
        <v>431.26684636118597</v>
      </c>
    </row>
    <row r="184" spans="1:7" x14ac:dyDescent="0.35">
      <c r="A184" s="228"/>
      <c r="B184" s="229" t="s">
        <v>629</v>
      </c>
      <c r="C184" s="229">
        <v>1</v>
      </c>
      <c r="D184" s="230">
        <v>4000000</v>
      </c>
      <c r="E184" s="230">
        <v>1</v>
      </c>
      <c r="F184" s="231">
        <f t="shared" si="34"/>
        <v>4000000</v>
      </c>
      <c r="G184" s="232">
        <f t="shared" si="33"/>
        <v>431.26684636118597</v>
      </c>
    </row>
    <row r="185" spans="1:7" s="243" customFormat="1" ht="14.5" customHeight="1" x14ac:dyDescent="0.35">
      <c r="A185" s="235"/>
      <c r="B185" s="236" t="s">
        <v>687</v>
      </c>
      <c r="C185" s="237"/>
      <c r="D185" s="238"/>
      <c r="E185" s="238"/>
      <c r="F185" s="238">
        <f>SUM(F176:F184)</f>
        <v>132700000</v>
      </c>
      <c r="G185" s="246">
        <f>SUM(G176:G184)</f>
        <v>14307.277628032343</v>
      </c>
    </row>
    <row r="186" spans="1:7" s="256" customFormat="1" ht="13.5" thickBot="1" x14ac:dyDescent="0.35">
      <c r="A186" s="252"/>
      <c r="B186" s="253" t="s">
        <v>676</v>
      </c>
      <c r="C186" s="253"/>
      <c r="D186" s="254"/>
      <c r="E186" s="254"/>
      <c r="F186" s="254">
        <f>SUM(F174,F185)</f>
        <v>741700000</v>
      </c>
      <c r="G186" s="254">
        <f>SUM(G174,G185)</f>
        <v>79967.654986522917</v>
      </c>
    </row>
    <row r="187" spans="1:7" s="299" customFormat="1" ht="3.65" customHeight="1" thickTop="1" x14ac:dyDescent="0.25">
      <c r="A187" s="295"/>
      <c r="B187" s="296"/>
      <c r="C187" s="296"/>
      <c r="D187" s="297"/>
      <c r="E187" s="297"/>
      <c r="F187" s="298"/>
      <c r="G187" s="298"/>
    </row>
    <row r="188" spans="1:7" x14ac:dyDescent="0.35">
      <c r="A188" s="218" t="s">
        <v>431</v>
      </c>
      <c r="B188" s="219" t="s">
        <v>806</v>
      </c>
      <c r="C188" s="220"/>
      <c r="D188" s="221"/>
      <c r="E188" s="221"/>
      <c r="F188" s="221"/>
      <c r="G188" s="222"/>
    </row>
    <row r="189" spans="1:7" x14ac:dyDescent="0.35">
      <c r="A189" s="223" t="s">
        <v>677</v>
      </c>
      <c r="B189" s="224" t="s">
        <v>752</v>
      </c>
      <c r="C189" s="225"/>
      <c r="D189" s="226"/>
      <c r="E189" s="226"/>
      <c r="F189" s="226"/>
      <c r="G189" s="227"/>
    </row>
    <row r="190" spans="1:7" s="245" customFormat="1" ht="13.25" customHeight="1" x14ac:dyDescent="0.25">
      <c r="A190" s="270"/>
      <c r="B190" s="229" t="s">
        <v>638</v>
      </c>
      <c r="C190" s="229">
        <v>1</v>
      </c>
      <c r="D190" s="230">
        <v>2000000</v>
      </c>
      <c r="E190" s="230">
        <v>4</v>
      </c>
      <c r="F190" s="231">
        <f>C190*D190*E190</f>
        <v>8000000</v>
      </c>
      <c r="G190" s="271">
        <f t="shared" ref="G190:G199" si="35">F190/$G$3</f>
        <v>862.53369272237194</v>
      </c>
    </row>
    <row r="191" spans="1:7" s="245" customFormat="1" ht="11.5" x14ac:dyDescent="0.25">
      <c r="A191" s="270"/>
      <c r="B191" s="229" t="s">
        <v>639</v>
      </c>
      <c r="C191" s="229">
        <v>1</v>
      </c>
      <c r="D191" s="230">
        <v>500000</v>
      </c>
      <c r="E191" s="230">
        <v>4</v>
      </c>
      <c r="F191" s="231">
        <f>C191*D191*E191</f>
        <v>2000000</v>
      </c>
      <c r="G191" s="271">
        <f t="shared" si="35"/>
        <v>215.63342318059298</v>
      </c>
    </row>
    <row r="192" spans="1:7" s="245" customFormat="1" ht="11.5" x14ac:dyDescent="0.25">
      <c r="A192" s="270"/>
      <c r="B192" s="229" t="s">
        <v>623</v>
      </c>
      <c r="C192" s="229">
        <v>36</v>
      </c>
      <c r="D192" s="230">
        <v>250000</v>
      </c>
      <c r="E192" s="230">
        <v>3</v>
      </c>
      <c r="F192" s="231">
        <f>C192*D192*E192</f>
        <v>27000000</v>
      </c>
      <c r="G192" s="271">
        <f t="shared" si="35"/>
        <v>2911.0512129380054</v>
      </c>
    </row>
    <row r="193" spans="1:7" s="245" customFormat="1" ht="11.5" x14ac:dyDescent="0.25">
      <c r="A193" s="270"/>
      <c r="B193" s="229" t="s">
        <v>624</v>
      </c>
      <c r="C193" s="229">
        <v>36</v>
      </c>
      <c r="D193" s="230">
        <v>100000</v>
      </c>
      <c r="E193" s="230">
        <v>2</v>
      </c>
      <c r="F193" s="231">
        <f t="shared" ref="F193:F199" si="36">C193*D193*E193</f>
        <v>7200000</v>
      </c>
      <c r="G193" s="271">
        <f t="shared" si="35"/>
        <v>776.2803234501348</v>
      </c>
    </row>
    <row r="194" spans="1:7" s="245" customFormat="1" ht="11.5" x14ac:dyDescent="0.25">
      <c r="A194" s="270"/>
      <c r="B194" s="229" t="s">
        <v>625</v>
      </c>
      <c r="C194" s="229">
        <v>14</v>
      </c>
      <c r="D194" s="230">
        <v>100000</v>
      </c>
      <c r="E194" s="230">
        <v>2</v>
      </c>
      <c r="F194" s="231">
        <f t="shared" si="36"/>
        <v>2800000</v>
      </c>
      <c r="G194" s="271">
        <f t="shared" si="35"/>
        <v>301.88679245283021</v>
      </c>
    </row>
    <row r="195" spans="1:7" s="245" customFormat="1" ht="11.5" x14ac:dyDescent="0.25">
      <c r="A195" s="270"/>
      <c r="B195" s="229" t="s">
        <v>626</v>
      </c>
      <c r="C195" s="229">
        <v>50</v>
      </c>
      <c r="D195" s="230">
        <v>100000</v>
      </c>
      <c r="E195" s="230">
        <v>2</v>
      </c>
      <c r="F195" s="231">
        <f t="shared" si="36"/>
        <v>10000000</v>
      </c>
      <c r="G195" s="271">
        <f t="shared" si="35"/>
        <v>1078.167115902965</v>
      </c>
    </row>
    <row r="196" spans="1:7" s="245" customFormat="1" ht="11.5" x14ac:dyDescent="0.25">
      <c r="A196" s="270"/>
      <c r="B196" s="229" t="s">
        <v>627</v>
      </c>
      <c r="C196" s="229">
        <v>1</v>
      </c>
      <c r="D196" s="230">
        <v>1000000</v>
      </c>
      <c r="E196" s="230">
        <v>1</v>
      </c>
      <c r="F196" s="231">
        <f t="shared" si="36"/>
        <v>1000000</v>
      </c>
      <c r="G196" s="271">
        <f t="shared" si="35"/>
        <v>107.81671159029649</v>
      </c>
    </row>
    <row r="197" spans="1:7" s="245" customFormat="1" ht="11.5" x14ac:dyDescent="0.25">
      <c r="A197" s="270"/>
      <c r="B197" s="229" t="s">
        <v>628</v>
      </c>
      <c r="C197" s="229">
        <v>2</v>
      </c>
      <c r="D197" s="230">
        <v>850000</v>
      </c>
      <c r="E197" s="230">
        <v>1</v>
      </c>
      <c r="F197" s="231">
        <f t="shared" si="36"/>
        <v>1700000</v>
      </c>
      <c r="G197" s="271">
        <f t="shared" si="35"/>
        <v>183.28840970350404</v>
      </c>
    </row>
    <row r="198" spans="1:7" s="245" customFormat="1" ht="11.5" x14ac:dyDescent="0.25">
      <c r="A198" s="270"/>
      <c r="B198" s="229" t="s">
        <v>618</v>
      </c>
      <c r="C198" s="229">
        <v>1</v>
      </c>
      <c r="D198" s="230">
        <v>1000000</v>
      </c>
      <c r="E198" s="230">
        <v>2</v>
      </c>
      <c r="F198" s="231">
        <f t="shared" si="36"/>
        <v>2000000</v>
      </c>
      <c r="G198" s="271">
        <f t="shared" si="35"/>
        <v>215.63342318059298</v>
      </c>
    </row>
    <row r="199" spans="1:7" s="245" customFormat="1" ht="11.5" x14ac:dyDescent="0.25">
      <c r="A199" s="270"/>
      <c r="B199" s="229" t="s">
        <v>629</v>
      </c>
      <c r="C199" s="229">
        <v>1</v>
      </c>
      <c r="D199" s="230">
        <v>3000000</v>
      </c>
      <c r="E199" s="230">
        <v>1</v>
      </c>
      <c r="F199" s="231">
        <f t="shared" si="36"/>
        <v>3000000</v>
      </c>
      <c r="G199" s="271">
        <f t="shared" si="35"/>
        <v>323.45013477088946</v>
      </c>
    </row>
    <row r="200" spans="1:7" s="245" customFormat="1" ht="11.5" x14ac:dyDescent="0.25">
      <c r="A200" s="287"/>
      <c r="B200" s="248"/>
      <c r="C200" s="249"/>
      <c r="D200" s="250"/>
      <c r="E200" s="250"/>
      <c r="F200" s="234">
        <f>SUM(F190:F199)</f>
        <v>64700000</v>
      </c>
      <c r="G200" s="277">
        <f>SUM(G190:G199)</f>
        <v>6975.7412398921833</v>
      </c>
    </row>
    <row r="201" spans="1:7" s="243" customFormat="1" ht="16.75" customHeight="1" x14ac:dyDescent="0.35">
      <c r="A201" s="272"/>
      <c r="B201" s="236" t="s">
        <v>681</v>
      </c>
      <c r="C201" s="237">
        <v>3</v>
      </c>
      <c r="D201" s="238">
        <f>F200</f>
        <v>64700000</v>
      </c>
      <c r="E201" s="238">
        <v>1</v>
      </c>
      <c r="F201" s="238">
        <f>C201*D201*E201</f>
        <v>194100000</v>
      </c>
      <c r="G201" s="273">
        <f t="shared" ref="G201" si="37">F201/$G$3</f>
        <v>20927.223719676549</v>
      </c>
    </row>
    <row r="202" spans="1:7" x14ac:dyDescent="0.35">
      <c r="A202" s="223" t="s">
        <v>683</v>
      </c>
      <c r="B202" s="224" t="s">
        <v>682</v>
      </c>
      <c r="C202" s="225"/>
      <c r="D202" s="226"/>
      <c r="E202" s="226"/>
      <c r="F202" s="226"/>
      <c r="G202" s="227"/>
    </row>
    <row r="203" spans="1:7" s="245" customFormat="1" ht="11.5" x14ac:dyDescent="0.25">
      <c r="A203" s="270"/>
      <c r="B203" s="283" t="s">
        <v>661</v>
      </c>
      <c r="C203" s="229">
        <v>12</v>
      </c>
      <c r="D203" s="230">
        <v>3000000</v>
      </c>
      <c r="E203" s="230">
        <v>3</v>
      </c>
      <c r="F203" s="231">
        <f>C203*D203*E203</f>
        <v>108000000</v>
      </c>
      <c r="G203" s="271">
        <f t="shared" ref="G203:G204" si="38">F203/$G$3</f>
        <v>11644.204851752022</v>
      </c>
    </row>
    <row r="204" spans="1:7" s="245" customFormat="1" ht="11.5" x14ac:dyDescent="0.25">
      <c r="A204" s="270"/>
      <c r="B204" s="283" t="s">
        <v>659</v>
      </c>
      <c r="C204" s="229">
        <v>1000</v>
      </c>
      <c r="D204" s="230">
        <v>80000</v>
      </c>
      <c r="E204" s="230">
        <v>1</v>
      </c>
      <c r="F204" s="231">
        <f>C204*D204*E204</f>
        <v>80000000</v>
      </c>
      <c r="G204" s="271">
        <f t="shared" si="38"/>
        <v>8625.3369272237196</v>
      </c>
    </row>
    <row r="205" spans="1:7" s="243" customFormat="1" ht="16.75" customHeight="1" x14ac:dyDescent="0.35">
      <c r="A205" s="272"/>
      <c r="B205" s="236" t="s">
        <v>684</v>
      </c>
      <c r="C205" s="237"/>
      <c r="D205" s="238"/>
      <c r="E205" s="238"/>
      <c r="F205" s="238">
        <f>SUM(F203:F204)</f>
        <v>188000000</v>
      </c>
      <c r="G205" s="273">
        <f>SUM(G203:G204)</f>
        <v>20269.541778975741</v>
      </c>
    </row>
    <row r="206" spans="1:7" s="256" customFormat="1" ht="13.5" thickBot="1" x14ac:dyDescent="0.35">
      <c r="A206" s="252"/>
      <c r="B206" s="253" t="s">
        <v>685</v>
      </c>
      <c r="C206" s="253"/>
      <c r="D206" s="254"/>
      <c r="E206" s="254"/>
      <c r="F206" s="254">
        <f>SUM(F205,F201)</f>
        <v>382100000</v>
      </c>
      <c r="G206" s="255">
        <f>SUM(G205,G201)</f>
        <v>41196.76549865229</v>
      </c>
    </row>
    <row r="207" spans="1:7" s="299" customFormat="1" ht="3" customHeight="1" thickTop="1" thickBot="1" x14ac:dyDescent="0.3">
      <c r="A207" s="295"/>
      <c r="B207" s="296"/>
      <c r="C207" s="296"/>
      <c r="D207" s="297"/>
      <c r="E207" s="297"/>
      <c r="F207" s="298"/>
      <c r="G207" s="298"/>
    </row>
    <row r="208" spans="1:7" s="285" customFormat="1" ht="15.5" thickTop="1" thickBot="1" x14ac:dyDescent="0.4">
      <c r="A208" s="290"/>
      <c r="B208" s="291" t="s">
        <v>717</v>
      </c>
      <c r="C208" s="291"/>
      <c r="D208" s="292"/>
      <c r="E208" s="292"/>
      <c r="F208" s="292">
        <f>SUM(F206,F186)</f>
        <v>1123800000</v>
      </c>
      <c r="G208" s="292">
        <f>SUM(G206,G186)</f>
        <v>121164.42048517521</v>
      </c>
    </row>
    <row r="209" spans="1:7" s="245" customFormat="1" ht="12.5" thickTop="1" thickBot="1" x14ac:dyDescent="0.3">
      <c r="A209" s="307"/>
      <c r="B209" s="294"/>
      <c r="C209" s="294"/>
      <c r="D209" s="308"/>
      <c r="E209" s="308"/>
      <c r="F209" s="309"/>
      <c r="G209" s="309"/>
    </row>
    <row r="210" spans="1:7" ht="15" thickTop="1" x14ac:dyDescent="0.35">
      <c r="A210" s="213" t="s">
        <v>719</v>
      </c>
      <c r="B210" s="214" t="s">
        <v>807</v>
      </c>
      <c r="C210" s="215"/>
      <c r="D210" s="216"/>
      <c r="E210" s="216"/>
      <c r="F210" s="216"/>
      <c r="G210" s="217"/>
    </row>
    <row r="211" spans="1:7" s="284" customFormat="1" x14ac:dyDescent="0.35">
      <c r="A211" s="218" t="s">
        <v>464</v>
      </c>
      <c r="B211" s="219" t="s">
        <v>794</v>
      </c>
      <c r="C211" s="219"/>
      <c r="D211" s="349"/>
      <c r="E211" s="349"/>
      <c r="F211" s="349"/>
      <c r="G211" s="350"/>
    </row>
    <row r="212" spans="1:7" x14ac:dyDescent="0.35">
      <c r="A212" s="223" t="s">
        <v>780</v>
      </c>
      <c r="B212" s="224" t="s">
        <v>808</v>
      </c>
      <c r="C212" s="225"/>
      <c r="D212" s="226"/>
      <c r="E212" s="226"/>
      <c r="F212" s="226"/>
      <c r="G212" s="227"/>
    </row>
    <row r="213" spans="1:7" x14ac:dyDescent="0.35">
      <c r="A213" s="228"/>
      <c r="B213" s="229" t="s">
        <v>638</v>
      </c>
      <c r="C213" s="229">
        <v>1</v>
      </c>
      <c r="D213" s="230">
        <v>2000000</v>
      </c>
      <c r="E213" s="230">
        <v>5</v>
      </c>
      <c r="F213" s="231">
        <f>C213*D213*E213</f>
        <v>10000000</v>
      </c>
      <c r="G213" s="232">
        <f>F213/$G$3</f>
        <v>1078.167115902965</v>
      </c>
    </row>
    <row r="214" spans="1:7" x14ac:dyDescent="0.35">
      <c r="A214" s="228"/>
      <c r="B214" s="229" t="s">
        <v>639</v>
      </c>
      <c r="C214" s="229">
        <v>1</v>
      </c>
      <c r="D214" s="230">
        <v>500000</v>
      </c>
      <c r="E214" s="230">
        <v>5</v>
      </c>
      <c r="F214" s="231">
        <f>C214*D214*E214</f>
        <v>2500000</v>
      </c>
      <c r="G214" s="232">
        <f>F214/$G$3</f>
        <v>269.54177897574124</v>
      </c>
    </row>
    <row r="215" spans="1:7" x14ac:dyDescent="0.35">
      <c r="A215" s="228"/>
      <c r="B215" s="229" t="s">
        <v>623</v>
      </c>
      <c r="C215" s="229">
        <v>36</v>
      </c>
      <c r="D215" s="230">
        <v>250000</v>
      </c>
      <c r="E215" s="230">
        <v>4</v>
      </c>
      <c r="F215" s="231">
        <f>C215*D215*E215</f>
        <v>36000000</v>
      </c>
      <c r="G215" s="232">
        <f>F215/$G$3</f>
        <v>3881.401617250674</v>
      </c>
    </row>
    <row r="216" spans="1:7" x14ac:dyDescent="0.35">
      <c r="A216" s="228"/>
      <c r="B216" s="229" t="s">
        <v>624</v>
      </c>
      <c r="C216" s="229">
        <v>36</v>
      </c>
      <c r="D216" s="230">
        <v>100000</v>
      </c>
      <c r="E216" s="230">
        <v>2</v>
      </c>
      <c r="F216" s="231">
        <f t="shared" ref="F216:F222" si="39">C216*D216*E216</f>
        <v>7200000</v>
      </c>
      <c r="G216" s="232">
        <f t="shared" ref="G216:G222" si="40">F216/$G$3</f>
        <v>776.2803234501348</v>
      </c>
    </row>
    <row r="217" spans="1:7" x14ac:dyDescent="0.35">
      <c r="A217" s="228"/>
      <c r="B217" s="229" t="s">
        <v>625</v>
      </c>
      <c r="C217" s="229">
        <v>14</v>
      </c>
      <c r="D217" s="230">
        <v>100000</v>
      </c>
      <c r="E217" s="230">
        <v>3</v>
      </c>
      <c r="F217" s="231">
        <f t="shared" si="39"/>
        <v>4200000</v>
      </c>
      <c r="G217" s="232">
        <f t="shared" si="40"/>
        <v>452.83018867924528</v>
      </c>
    </row>
    <row r="218" spans="1:7" x14ac:dyDescent="0.35">
      <c r="A218" s="228"/>
      <c r="B218" s="229" t="s">
        <v>626</v>
      </c>
      <c r="C218" s="229">
        <v>50</v>
      </c>
      <c r="D218" s="230">
        <v>100000</v>
      </c>
      <c r="E218" s="230">
        <v>3</v>
      </c>
      <c r="F218" s="231">
        <f t="shared" si="39"/>
        <v>15000000</v>
      </c>
      <c r="G218" s="232">
        <f t="shared" si="40"/>
        <v>1617.2506738544475</v>
      </c>
    </row>
    <row r="219" spans="1:7" x14ac:dyDescent="0.35">
      <c r="A219" s="228"/>
      <c r="B219" s="229" t="s">
        <v>627</v>
      </c>
      <c r="C219" s="229">
        <v>1</v>
      </c>
      <c r="D219" s="230">
        <v>1500000</v>
      </c>
      <c r="E219" s="230">
        <v>1</v>
      </c>
      <c r="F219" s="231">
        <f t="shared" si="39"/>
        <v>1500000</v>
      </c>
      <c r="G219" s="232">
        <f t="shared" si="40"/>
        <v>161.72506738544473</v>
      </c>
    </row>
    <row r="220" spans="1:7" x14ac:dyDescent="0.35">
      <c r="A220" s="228"/>
      <c r="B220" s="229" t="s">
        <v>628</v>
      </c>
      <c r="C220" s="229">
        <v>2</v>
      </c>
      <c r="D220" s="230">
        <v>850000</v>
      </c>
      <c r="E220" s="230">
        <v>1</v>
      </c>
      <c r="F220" s="231">
        <f t="shared" si="39"/>
        <v>1700000</v>
      </c>
      <c r="G220" s="232">
        <f t="shared" si="40"/>
        <v>183.28840970350404</v>
      </c>
    </row>
    <row r="221" spans="1:7" x14ac:dyDescent="0.35">
      <c r="A221" s="228"/>
      <c r="B221" s="229" t="s">
        <v>618</v>
      </c>
      <c r="C221" s="229">
        <v>1</v>
      </c>
      <c r="D221" s="230">
        <v>1000000</v>
      </c>
      <c r="E221" s="230">
        <v>3</v>
      </c>
      <c r="F221" s="231">
        <f t="shared" si="39"/>
        <v>3000000</v>
      </c>
      <c r="G221" s="232">
        <f t="shared" si="40"/>
        <v>323.45013477088946</v>
      </c>
    </row>
    <row r="222" spans="1:7" x14ac:dyDescent="0.35">
      <c r="A222" s="228"/>
      <c r="B222" s="229" t="s">
        <v>629</v>
      </c>
      <c r="C222" s="229">
        <v>1</v>
      </c>
      <c r="D222" s="230">
        <v>3000000</v>
      </c>
      <c r="E222" s="230">
        <v>1</v>
      </c>
      <c r="F222" s="231">
        <f t="shared" si="39"/>
        <v>3000000</v>
      </c>
      <c r="G222" s="232">
        <f t="shared" si="40"/>
        <v>323.45013477088946</v>
      </c>
    </row>
    <row r="223" spans="1:7" s="245" customFormat="1" ht="11.5" x14ac:dyDescent="0.25">
      <c r="A223" s="247"/>
      <c r="B223" s="248"/>
      <c r="C223" s="249"/>
      <c r="D223" s="250"/>
      <c r="E223" s="250"/>
      <c r="F223" s="234">
        <f>SUM(F213:F222)</f>
        <v>84100000</v>
      </c>
      <c r="G223" s="234">
        <f>SUM(G213:G222)</f>
        <v>9067.3854447439371</v>
      </c>
    </row>
    <row r="224" spans="1:7" s="243" customFormat="1" ht="14.5" customHeight="1" x14ac:dyDescent="0.35">
      <c r="A224" s="235"/>
      <c r="B224" s="236" t="s">
        <v>744</v>
      </c>
      <c r="C224" s="237">
        <v>3</v>
      </c>
      <c r="D224" s="238">
        <f>F223</f>
        <v>84100000</v>
      </c>
      <c r="E224" s="238">
        <v>1</v>
      </c>
      <c r="F224" s="238">
        <f>C224*D224*E224</f>
        <v>252300000</v>
      </c>
      <c r="G224" s="238">
        <f t="shared" ref="G224" si="41">F224/$G$3</f>
        <v>27202.156334231808</v>
      </c>
    </row>
    <row r="225" spans="1:7" x14ac:dyDescent="0.35">
      <c r="A225" s="223" t="s">
        <v>778</v>
      </c>
      <c r="B225" s="224" t="s">
        <v>755</v>
      </c>
      <c r="C225" s="225"/>
      <c r="D225" s="226"/>
      <c r="E225" s="226"/>
      <c r="F225" s="226"/>
      <c r="G225" s="227"/>
    </row>
    <row r="226" spans="1:7" s="245" customFormat="1" ht="11.5" x14ac:dyDescent="0.25">
      <c r="A226" s="228"/>
      <c r="B226" s="244" t="s">
        <v>795</v>
      </c>
      <c r="C226" s="229">
        <v>4</v>
      </c>
      <c r="D226" s="230">
        <v>10000000</v>
      </c>
      <c r="E226" s="230">
        <v>3</v>
      </c>
      <c r="F226" s="231">
        <f>C226*D226*E226</f>
        <v>120000000</v>
      </c>
      <c r="G226" s="232">
        <f>F226/$G$3</f>
        <v>12938.00539083558</v>
      </c>
    </row>
    <row r="227" spans="1:7" s="243" customFormat="1" ht="14.5" customHeight="1" x14ac:dyDescent="0.35">
      <c r="A227" s="235"/>
      <c r="B227" s="236" t="s">
        <v>779</v>
      </c>
      <c r="C227" s="237"/>
      <c r="D227" s="238"/>
      <c r="E227" s="238"/>
      <c r="F227" s="238">
        <f>SUM(F226)</f>
        <v>120000000</v>
      </c>
      <c r="G227" s="238">
        <f>SUM(G226)</f>
        <v>12938.00539083558</v>
      </c>
    </row>
    <row r="228" spans="1:7" s="243" customFormat="1" ht="15.5" customHeight="1" x14ac:dyDescent="0.35">
      <c r="A228" s="354"/>
      <c r="B228" s="355" t="s">
        <v>753</v>
      </c>
      <c r="C228" s="355"/>
      <c r="D228" s="356"/>
      <c r="E228" s="356"/>
      <c r="F228" s="356">
        <f>+F227+F224</f>
        <v>372300000</v>
      </c>
      <c r="G228" s="356">
        <f>+G227+G224</f>
        <v>40140.161725067388</v>
      </c>
    </row>
    <row r="229" spans="1:7" s="243" customFormat="1" ht="19.75" customHeight="1" x14ac:dyDescent="0.35">
      <c r="A229" s="357" t="s">
        <v>590</v>
      </c>
      <c r="B229" s="358" t="s">
        <v>758</v>
      </c>
      <c r="C229" s="358"/>
      <c r="D229" s="359"/>
      <c r="E229" s="359"/>
      <c r="F229" s="359"/>
      <c r="G229" s="360"/>
    </row>
    <row r="230" spans="1:7" s="281" customFormat="1" ht="17.399999999999999" customHeight="1" x14ac:dyDescent="0.25">
      <c r="A230" s="310" t="s">
        <v>754</v>
      </c>
      <c r="B230" s="311" t="s">
        <v>760</v>
      </c>
      <c r="C230" s="311"/>
      <c r="D230" s="312"/>
      <c r="E230" s="312"/>
      <c r="F230" s="312"/>
      <c r="G230" s="313"/>
    </row>
    <row r="231" spans="1:7" s="245" customFormat="1" ht="11.5" x14ac:dyDescent="0.25">
      <c r="A231" s="228"/>
      <c r="B231" s="244" t="s">
        <v>759</v>
      </c>
      <c r="C231" s="229">
        <v>35</v>
      </c>
      <c r="D231" s="230">
        <v>10000000</v>
      </c>
      <c r="E231" s="230">
        <v>1</v>
      </c>
      <c r="F231" s="231">
        <f>C231*D231*E231</f>
        <v>350000000</v>
      </c>
      <c r="G231" s="232">
        <f>F231/$G$3</f>
        <v>37735.849056603773</v>
      </c>
    </row>
    <row r="232" spans="1:7" s="281" customFormat="1" ht="11.5" x14ac:dyDescent="0.25">
      <c r="A232" s="314"/>
      <c r="B232" s="315" t="s">
        <v>756</v>
      </c>
      <c r="C232" s="316"/>
      <c r="D232" s="317"/>
      <c r="E232" s="317"/>
      <c r="F232" s="317">
        <f>F231</f>
        <v>350000000</v>
      </c>
      <c r="G232" s="317">
        <f>G231</f>
        <v>37735.849056603773</v>
      </c>
    </row>
    <row r="233" spans="1:7" s="281" customFormat="1" ht="12" thickBot="1" x14ac:dyDescent="0.3">
      <c r="A233" s="361"/>
      <c r="B233" s="362" t="s">
        <v>757</v>
      </c>
      <c r="C233" s="362"/>
      <c r="D233" s="363"/>
      <c r="E233" s="363"/>
      <c r="F233" s="363">
        <f>+F232</f>
        <v>350000000</v>
      </c>
      <c r="G233" s="363">
        <f>+G232</f>
        <v>37735.849056603773</v>
      </c>
    </row>
    <row r="234" spans="1:7" s="367" customFormat="1" ht="12" thickTop="1" x14ac:dyDescent="0.25">
      <c r="A234" s="364"/>
      <c r="B234" s="365" t="s">
        <v>761</v>
      </c>
      <c r="C234" s="365"/>
      <c r="D234" s="366"/>
      <c r="E234" s="366"/>
      <c r="F234" s="366">
        <f>SUM(F233,F228)</f>
        <v>722300000</v>
      </c>
      <c r="G234" s="366">
        <f>SUM(G233,G228)</f>
        <v>77876.010781671153</v>
      </c>
    </row>
    <row r="235" spans="1:7" s="369" customFormat="1" ht="6.65" customHeight="1" thickBot="1" x14ac:dyDescent="0.3">
      <c r="A235" s="330"/>
      <c r="B235" s="299"/>
      <c r="C235" s="299"/>
      <c r="D235" s="368"/>
      <c r="E235" s="368"/>
      <c r="F235" s="334"/>
      <c r="G235" s="334"/>
    </row>
    <row r="236" spans="1:7" s="373" customFormat="1" ht="23.4" customHeight="1" thickTop="1" x14ac:dyDescent="0.35">
      <c r="A236" s="370"/>
      <c r="B236" s="371"/>
      <c r="C236" s="371"/>
      <c r="D236" s="372"/>
      <c r="E236" s="372"/>
      <c r="F236" s="372">
        <f>SUM(F234,F208,F150)</f>
        <v>4036000000</v>
      </c>
      <c r="G236" s="372">
        <f>SUM(G234,G208,G150)</f>
        <v>435148.24797843664</v>
      </c>
    </row>
    <row r="237" spans="1:7" s="369" customFormat="1" ht="8.4" customHeight="1" thickBot="1" x14ac:dyDescent="0.3">
      <c r="A237" s="330"/>
      <c r="B237" s="299"/>
      <c r="C237" s="299"/>
      <c r="D237" s="368"/>
      <c r="E237" s="368"/>
      <c r="F237" s="334"/>
      <c r="G237" s="334"/>
    </row>
    <row r="238" spans="1:7" s="327" customFormat="1" ht="12" thickTop="1" x14ac:dyDescent="0.25">
      <c r="A238" s="320"/>
      <c r="B238" s="321" t="s">
        <v>576</v>
      </c>
      <c r="C238" s="322"/>
      <c r="D238" s="323"/>
      <c r="E238" s="323"/>
      <c r="F238" s="323"/>
      <c r="G238" s="324"/>
    </row>
    <row r="239" spans="1:7" s="338" customFormat="1" ht="11.5" x14ac:dyDescent="0.25">
      <c r="A239" s="302"/>
      <c r="B239" s="257" t="s">
        <v>729</v>
      </c>
      <c r="C239" s="337"/>
      <c r="D239" s="337"/>
      <c r="E239" s="337"/>
      <c r="F239" s="337"/>
      <c r="G239" s="374"/>
    </row>
    <row r="240" spans="1:7" s="327" customFormat="1" ht="11.5" x14ac:dyDescent="0.25">
      <c r="A240" s="228"/>
      <c r="B240" s="244" t="s">
        <v>720</v>
      </c>
      <c r="C240" s="325">
        <v>3</v>
      </c>
      <c r="D240" s="326">
        <v>2000000</v>
      </c>
      <c r="E240" s="326">
        <v>2</v>
      </c>
      <c r="F240" s="231">
        <f t="shared" ref="F240:F249" si="42">C240*D240*E240</f>
        <v>12000000</v>
      </c>
      <c r="G240" s="232">
        <f t="shared" ref="G240:G249" si="43">F240/$G$3</f>
        <v>1293.8005390835579</v>
      </c>
    </row>
    <row r="241" spans="1:7" s="327" customFormat="1" ht="11.5" x14ac:dyDescent="0.25">
      <c r="A241" s="228"/>
      <c r="B241" s="244" t="s">
        <v>721</v>
      </c>
      <c r="C241" s="325">
        <v>1</v>
      </c>
      <c r="D241" s="326">
        <v>1000000</v>
      </c>
      <c r="E241" s="326">
        <v>2</v>
      </c>
      <c r="F241" s="231">
        <f t="shared" si="42"/>
        <v>2000000</v>
      </c>
      <c r="G241" s="232">
        <f t="shared" si="43"/>
        <v>215.63342318059298</v>
      </c>
    </row>
    <row r="242" spans="1:7" s="327" customFormat="1" ht="11.5" x14ac:dyDescent="0.25">
      <c r="A242" s="228"/>
      <c r="B242" s="244" t="s">
        <v>722</v>
      </c>
      <c r="C242" s="325">
        <v>40</v>
      </c>
      <c r="D242" s="326">
        <v>350000</v>
      </c>
      <c r="E242" s="326">
        <v>3</v>
      </c>
      <c r="F242" s="231">
        <f t="shared" si="42"/>
        <v>42000000</v>
      </c>
      <c r="G242" s="232">
        <f t="shared" si="43"/>
        <v>4528.3018867924529</v>
      </c>
    </row>
    <row r="243" spans="1:7" s="327" customFormat="1" ht="11.5" x14ac:dyDescent="0.25">
      <c r="A243" s="228"/>
      <c r="B243" s="244" t="s">
        <v>723</v>
      </c>
      <c r="C243" s="325">
        <v>40</v>
      </c>
      <c r="D243" s="326">
        <v>200000</v>
      </c>
      <c r="E243" s="326">
        <v>2</v>
      </c>
      <c r="F243" s="231">
        <f t="shared" si="42"/>
        <v>16000000</v>
      </c>
      <c r="G243" s="232">
        <f t="shared" si="43"/>
        <v>1725.0673854447439</v>
      </c>
    </row>
    <row r="244" spans="1:7" s="327" customFormat="1" ht="11.5" x14ac:dyDescent="0.25">
      <c r="A244" s="228"/>
      <c r="B244" s="244" t="s">
        <v>625</v>
      </c>
      <c r="C244" s="325">
        <v>20</v>
      </c>
      <c r="D244" s="326">
        <v>100000</v>
      </c>
      <c r="E244" s="326">
        <v>2</v>
      </c>
      <c r="F244" s="231">
        <f t="shared" si="42"/>
        <v>4000000</v>
      </c>
      <c r="G244" s="232">
        <f t="shared" si="43"/>
        <v>431.26684636118597</v>
      </c>
    </row>
    <row r="245" spans="1:7" s="327" customFormat="1" ht="11.5" x14ac:dyDescent="0.25">
      <c r="A245" s="228"/>
      <c r="B245" s="244" t="s">
        <v>724</v>
      </c>
      <c r="C245" s="325">
        <v>60</v>
      </c>
      <c r="D245" s="326">
        <v>350000</v>
      </c>
      <c r="E245" s="326">
        <v>2</v>
      </c>
      <c r="F245" s="231">
        <f t="shared" si="42"/>
        <v>42000000</v>
      </c>
      <c r="G245" s="232">
        <f t="shared" si="43"/>
        <v>4528.3018867924529</v>
      </c>
    </row>
    <row r="246" spans="1:7" s="327" customFormat="1" ht="11.5" x14ac:dyDescent="0.25">
      <c r="A246" s="228"/>
      <c r="B246" s="244" t="s">
        <v>618</v>
      </c>
      <c r="C246" s="325">
        <v>1</v>
      </c>
      <c r="D246" s="326">
        <v>3000000</v>
      </c>
      <c r="E246" s="326">
        <v>2</v>
      </c>
      <c r="F246" s="231">
        <f t="shared" si="42"/>
        <v>6000000</v>
      </c>
      <c r="G246" s="232">
        <f t="shared" si="43"/>
        <v>646.90026954177893</v>
      </c>
    </row>
    <row r="247" spans="1:7" s="327" customFormat="1" ht="11.5" x14ac:dyDescent="0.25">
      <c r="A247" s="228"/>
      <c r="B247" s="244" t="s">
        <v>725</v>
      </c>
      <c r="C247" s="325">
        <v>1</v>
      </c>
      <c r="D247" s="326">
        <v>2000000</v>
      </c>
      <c r="E247" s="326">
        <v>1</v>
      </c>
      <c r="F247" s="231">
        <f t="shared" si="42"/>
        <v>2000000</v>
      </c>
      <c r="G247" s="232">
        <f t="shared" si="43"/>
        <v>215.63342318059298</v>
      </c>
    </row>
    <row r="248" spans="1:7" s="327" customFormat="1" ht="11.5" x14ac:dyDescent="0.25">
      <c r="A248" s="228"/>
      <c r="B248" s="244" t="s">
        <v>628</v>
      </c>
      <c r="C248" s="325">
        <v>2</v>
      </c>
      <c r="D248" s="326">
        <v>850000</v>
      </c>
      <c r="E248" s="326">
        <v>1</v>
      </c>
      <c r="F248" s="231">
        <f t="shared" si="42"/>
        <v>1700000</v>
      </c>
      <c r="G248" s="232">
        <f t="shared" si="43"/>
        <v>183.28840970350404</v>
      </c>
    </row>
    <row r="249" spans="1:7" s="327" customFormat="1" ht="11.5" x14ac:dyDescent="0.25">
      <c r="A249" s="228"/>
      <c r="B249" s="244" t="s">
        <v>726</v>
      </c>
      <c r="C249" s="325">
        <v>3</v>
      </c>
      <c r="D249" s="326">
        <v>3000000</v>
      </c>
      <c r="E249" s="326">
        <v>1</v>
      </c>
      <c r="F249" s="231">
        <f t="shared" si="42"/>
        <v>9000000</v>
      </c>
      <c r="G249" s="232">
        <f t="shared" si="43"/>
        <v>970.3504043126685</v>
      </c>
    </row>
    <row r="250" spans="1:7" s="338" customFormat="1" ht="11.5" x14ac:dyDescent="0.25">
      <c r="A250" s="302"/>
      <c r="B250" s="257"/>
      <c r="C250" s="337"/>
      <c r="D250" s="337"/>
      <c r="E250" s="337"/>
      <c r="F250" s="300">
        <f>SUM(F240:F249)</f>
        <v>136700000</v>
      </c>
      <c r="G250" s="303">
        <f>SUM(G240:G249)</f>
        <v>14738.54447439353</v>
      </c>
    </row>
    <row r="251" spans="1:7" s="338" customFormat="1" ht="11.5" x14ac:dyDescent="0.25">
      <c r="A251" s="302"/>
      <c r="B251" s="257" t="s">
        <v>727</v>
      </c>
      <c r="C251" s="337"/>
      <c r="D251" s="337"/>
      <c r="E251" s="337"/>
      <c r="F251" s="337"/>
      <c r="G251" s="374"/>
    </row>
    <row r="252" spans="1:7" s="327" customFormat="1" ht="11.5" x14ac:dyDescent="0.25">
      <c r="A252" s="228"/>
      <c r="B252" s="244" t="s">
        <v>728</v>
      </c>
      <c r="C252" s="325">
        <v>1</v>
      </c>
      <c r="D252" s="326">
        <v>120000000</v>
      </c>
      <c r="E252" s="326">
        <v>1</v>
      </c>
      <c r="F252" s="231">
        <f>C252*D252*E252</f>
        <v>120000000</v>
      </c>
      <c r="G252" s="232">
        <f t="shared" ref="G252" si="44">F252/$G$3</f>
        <v>12938.00539083558</v>
      </c>
    </row>
    <row r="253" spans="1:7" s="338" customFormat="1" ht="11.5" x14ac:dyDescent="0.25">
      <c r="A253" s="302"/>
      <c r="B253" s="257"/>
      <c r="C253" s="337"/>
      <c r="D253" s="337"/>
      <c r="E253" s="337"/>
      <c r="F253" s="300">
        <f>SUM(F252:F252)</f>
        <v>120000000</v>
      </c>
      <c r="G253" s="303">
        <f>SUM(G252:G252)</f>
        <v>12938.00539083558</v>
      </c>
    </row>
    <row r="254" spans="1:7" s="338" customFormat="1" ht="11.5" x14ac:dyDescent="0.25">
      <c r="A254" s="302"/>
      <c r="B254" s="257" t="s">
        <v>777</v>
      </c>
      <c r="C254" s="337"/>
      <c r="D254" s="337"/>
      <c r="E254" s="337"/>
      <c r="F254" s="337"/>
      <c r="G254" s="374"/>
    </row>
    <row r="255" spans="1:7" s="327" customFormat="1" ht="11.5" x14ac:dyDescent="0.25">
      <c r="A255" s="228"/>
      <c r="B255" s="244" t="s">
        <v>731</v>
      </c>
      <c r="C255" s="325">
        <v>1</v>
      </c>
      <c r="D255" s="326">
        <v>4000000</v>
      </c>
      <c r="E255" s="326">
        <v>24</v>
      </c>
      <c r="F255" s="231">
        <f>C255*D255*E255</f>
        <v>96000000</v>
      </c>
      <c r="G255" s="232">
        <f>F255/$G$3</f>
        <v>10350.404312668463</v>
      </c>
    </row>
    <row r="256" spans="1:7" s="327" customFormat="1" ht="11.5" x14ac:dyDescent="0.25">
      <c r="A256" s="228"/>
      <c r="B256" s="244" t="s">
        <v>733</v>
      </c>
      <c r="C256" s="325">
        <v>1</v>
      </c>
      <c r="D256" s="326">
        <v>2000000</v>
      </c>
      <c r="E256" s="326">
        <v>24</v>
      </c>
      <c r="F256" s="231">
        <f>C256*D256*E256</f>
        <v>48000000</v>
      </c>
      <c r="G256" s="232">
        <f>F256/$G$3</f>
        <v>5175.2021563342314</v>
      </c>
    </row>
    <row r="257" spans="1:7" s="327" customFormat="1" ht="11.5" x14ac:dyDescent="0.25">
      <c r="A257" s="228"/>
      <c r="B257" s="244" t="s">
        <v>734</v>
      </c>
      <c r="C257" s="325">
        <v>1</v>
      </c>
      <c r="D257" s="326">
        <v>800000</v>
      </c>
      <c r="E257" s="326">
        <v>24</v>
      </c>
      <c r="F257" s="231">
        <f>C257*D257*E257</f>
        <v>19200000</v>
      </c>
      <c r="G257" s="232">
        <f>F257/$G$3</f>
        <v>2070.0808625336927</v>
      </c>
    </row>
    <row r="258" spans="1:7" s="327" customFormat="1" ht="11.5" x14ac:dyDescent="0.25">
      <c r="A258" s="228"/>
      <c r="B258" s="244" t="s">
        <v>735</v>
      </c>
      <c r="C258" s="325">
        <v>1</v>
      </c>
      <c r="D258" s="326">
        <v>300000</v>
      </c>
      <c r="E258" s="326">
        <v>24</v>
      </c>
      <c r="F258" s="231">
        <f>(C258*D258*E258)+54000</f>
        <v>7254000</v>
      </c>
      <c r="G258" s="232">
        <f>F258/$G$3</f>
        <v>782.10242587601078</v>
      </c>
    </row>
    <row r="259" spans="1:7" s="338" customFormat="1" ht="11.5" x14ac:dyDescent="0.25">
      <c r="A259" s="302"/>
      <c r="B259" s="257"/>
      <c r="C259" s="337"/>
      <c r="D259" s="337"/>
      <c r="E259" s="337"/>
      <c r="F259" s="300">
        <f>SUM(F255:F258)</f>
        <v>170454000</v>
      </c>
      <c r="G259" s="303">
        <f>SUM(G255:G258)</f>
        <v>18377.7897574124</v>
      </c>
    </row>
    <row r="260" spans="1:7" s="338" customFormat="1" ht="11.5" x14ac:dyDescent="0.25">
      <c r="A260" s="302"/>
      <c r="B260" s="257" t="s">
        <v>775</v>
      </c>
      <c r="C260" s="337"/>
      <c r="D260" s="337"/>
      <c r="E260" s="337"/>
      <c r="F260" s="337"/>
      <c r="G260" s="374"/>
    </row>
    <row r="261" spans="1:7" s="245" customFormat="1" ht="11.5" x14ac:dyDescent="0.25">
      <c r="A261" s="228"/>
      <c r="B261" s="244" t="s">
        <v>796</v>
      </c>
      <c r="C261" s="229">
        <v>1</v>
      </c>
      <c r="D261" s="230">
        <v>2500000</v>
      </c>
      <c r="E261" s="230">
        <v>24</v>
      </c>
      <c r="F261" s="231">
        <f>C261*D261*E261</f>
        <v>60000000</v>
      </c>
      <c r="G261" s="232">
        <f>F261/$G$3</f>
        <v>6469.0026954177902</v>
      </c>
    </row>
    <row r="262" spans="1:7" s="245" customFormat="1" ht="11.5" x14ac:dyDescent="0.25">
      <c r="A262" s="228"/>
      <c r="B262" s="244" t="s">
        <v>732</v>
      </c>
      <c r="C262" s="229">
        <v>1</v>
      </c>
      <c r="D262" s="230">
        <v>1000000</v>
      </c>
      <c r="E262" s="230">
        <v>24</v>
      </c>
      <c r="F262" s="231">
        <f>C262*D262*E262</f>
        <v>24000000</v>
      </c>
      <c r="G262" s="232">
        <f>F262/$G$3</f>
        <v>2587.6010781671157</v>
      </c>
    </row>
    <row r="263" spans="1:7" s="245" customFormat="1" ht="11.5" x14ac:dyDescent="0.25">
      <c r="A263" s="228"/>
      <c r="B263" s="244" t="s">
        <v>733</v>
      </c>
      <c r="C263" s="229">
        <v>1</v>
      </c>
      <c r="D263" s="230">
        <v>800000</v>
      </c>
      <c r="E263" s="230">
        <v>24</v>
      </c>
      <c r="F263" s="231">
        <f>C263*D263*E263</f>
        <v>19200000</v>
      </c>
      <c r="G263" s="232">
        <f>F263/$G$3</f>
        <v>2070.0808625336927</v>
      </c>
    </row>
    <row r="264" spans="1:7" s="245" customFormat="1" ht="11.5" x14ac:dyDescent="0.25">
      <c r="A264" s="228"/>
      <c r="B264" s="244" t="s">
        <v>734</v>
      </c>
      <c r="C264" s="229">
        <v>1</v>
      </c>
      <c r="D264" s="230">
        <v>500000</v>
      </c>
      <c r="E264" s="230">
        <v>24</v>
      </c>
      <c r="F264" s="231">
        <f>C264*D264*E264</f>
        <v>12000000</v>
      </c>
      <c r="G264" s="232">
        <f>F264/$G$3</f>
        <v>1293.8005390835579</v>
      </c>
    </row>
    <row r="265" spans="1:7" s="245" customFormat="1" ht="11.5" x14ac:dyDescent="0.25">
      <c r="A265" s="228"/>
      <c r="B265" s="244" t="s">
        <v>735</v>
      </c>
      <c r="C265" s="229">
        <v>1</v>
      </c>
      <c r="D265" s="230">
        <v>200000</v>
      </c>
      <c r="E265" s="230">
        <v>24</v>
      </c>
      <c r="F265" s="231">
        <f>C265*D265*E265</f>
        <v>4800000</v>
      </c>
      <c r="G265" s="232">
        <f>F265/$G$3</f>
        <v>517.52021563342316</v>
      </c>
    </row>
    <row r="266" spans="1:7" s="338" customFormat="1" ht="11.5" x14ac:dyDescent="0.25">
      <c r="A266" s="302"/>
      <c r="B266" s="391" t="s">
        <v>776</v>
      </c>
      <c r="C266" s="337"/>
      <c r="D266" s="337"/>
      <c r="E266" s="337"/>
      <c r="F266" s="300">
        <f>SUM(F261:F265)</f>
        <v>120000000</v>
      </c>
      <c r="G266" s="303">
        <f>SUM(G261:G265)</f>
        <v>12938.00539083558</v>
      </c>
    </row>
    <row r="267" spans="1:7" s="338" customFormat="1" ht="11.5" x14ac:dyDescent="0.25">
      <c r="A267" s="302"/>
      <c r="B267" s="257" t="s">
        <v>736</v>
      </c>
      <c r="C267" s="337"/>
      <c r="D267" s="337"/>
      <c r="E267" s="337"/>
      <c r="F267" s="337"/>
      <c r="G267" s="374"/>
    </row>
    <row r="268" spans="1:7" s="327" customFormat="1" ht="11.5" x14ac:dyDescent="0.25">
      <c r="A268" s="228"/>
      <c r="B268" s="244" t="s">
        <v>737</v>
      </c>
      <c r="C268" s="325">
        <v>1</v>
      </c>
      <c r="D268" s="326">
        <v>2000000</v>
      </c>
      <c r="E268" s="326">
        <v>6</v>
      </c>
      <c r="F268" s="231">
        <f>C268*D268*E268</f>
        <v>12000000</v>
      </c>
      <c r="G268" s="232">
        <f>F268/$G$3</f>
        <v>1293.8005390835579</v>
      </c>
    </row>
    <row r="269" spans="1:7" s="327" customFormat="1" ht="11.5" x14ac:dyDescent="0.25">
      <c r="A269" s="228"/>
      <c r="B269" s="244" t="s">
        <v>738</v>
      </c>
      <c r="C269" s="325">
        <v>1</v>
      </c>
      <c r="D269" s="326">
        <v>3000000</v>
      </c>
      <c r="E269" s="326">
        <v>9</v>
      </c>
      <c r="F269" s="231">
        <f>C269*D269*E269</f>
        <v>27000000</v>
      </c>
      <c r="G269" s="232">
        <f>F269/$G$3</f>
        <v>2911.0512129380054</v>
      </c>
    </row>
    <row r="270" spans="1:7" s="327" customFormat="1" ht="11.5" x14ac:dyDescent="0.25">
      <c r="A270" s="228"/>
      <c r="B270" s="244" t="s">
        <v>739</v>
      </c>
      <c r="C270" s="325">
        <v>1</v>
      </c>
      <c r="D270" s="326">
        <v>3000000</v>
      </c>
      <c r="E270" s="326">
        <v>9</v>
      </c>
      <c r="F270" s="231">
        <f t="shared" ref="F270" si="45">C270*D270*E270</f>
        <v>27000000</v>
      </c>
      <c r="G270" s="232">
        <f t="shared" ref="G270" si="46">F270/$G$3</f>
        <v>2911.0512129380054</v>
      </c>
    </row>
    <row r="271" spans="1:7" s="327" customFormat="1" ht="11.5" x14ac:dyDescent="0.25">
      <c r="A271" s="228"/>
      <c r="B271" s="244" t="s">
        <v>740</v>
      </c>
      <c r="C271" s="325">
        <v>1</v>
      </c>
      <c r="D271" s="326">
        <v>1000000</v>
      </c>
      <c r="E271" s="326">
        <v>24</v>
      </c>
      <c r="F271" s="231">
        <f>C271*D271*E271</f>
        <v>24000000</v>
      </c>
      <c r="G271" s="232">
        <f>F271/$G$3</f>
        <v>2587.6010781671157</v>
      </c>
    </row>
    <row r="272" spans="1:7" s="338" customFormat="1" ht="12" thickBot="1" x14ac:dyDescent="0.3">
      <c r="A272" s="302"/>
      <c r="B272" s="257"/>
      <c r="C272" s="337"/>
      <c r="D272" s="337"/>
      <c r="E272" s="337"/>
      <c r="F272" s="300">
        <f>SUM(F268:F271)</f>
        <v>90000000</v>
      </c>
      <c r="G272" s="303">
        <f>SUM(G268:G271)</f>
        <v>9703.5040431266843</v>
      </c>
    </row>
    <row r="273" spans="1:7" s="327" customFormat="1" ht="12.5" thickTop="1" thickBot="1" x14ac:dyDescent="0.3">
      <c r="A273" s="320"/>
      <c r="B273" s="321"/>
      <c r="C273" s="322"/>
      <c r="D273" s="323"/>
      <c r="E273" s="323"/>
      <c r="F273" s="323">
        <f>F272+F259+F250+F253+F266</f>
        <v>637154000</v>
      </c>
      <c r="G273" s="324">
        <f>G272+G259+G250+G253+G266</f>
        <v>68695.849056603765</v>
      </c>
    </row>
    <row r="274" spans="1:7" s="342" customFormat="1" ht="15.65" customHeight="1" thickBot="1" x14ac:dyDescent="0.3">
      <c r="A274" s="375" t="s">
        <v>375</v>
      </c>
      <c r="B274" s="339"/>
      <c r="C274" s="340">
        <v>0</v>
      </c>
      <c r="D274" s="339"/>
      <c r="E274" s="341"/>
      <c r="F274" s="341">
        <f>SUM(F273,F236,F53,F41,F35,F29,F25)</f>
        <v>7367994000</v>
      </c>
      <c r="G274" s="376">
        <f>SUM(G273,G236,G53,G41,G35,G29,G25)</f>
        <v>794392.88409703504</v>
      </c>
    </row>
    <row r="275" spans="1:7" s="327" customFormat="1" ht="7.75" customHeight="1" thickBot="1" x14ac:dyDescent="0.3">
      <c r="A275" s="281"/>
      <c r="D275" s="343"/>
      <c r="E275" s="343"/>
      <c r="F275" s="343"/>
      <c r="G275" s="343"/>
    </row>
    <row r="276" spans="1:7" s="327" customFormat="1" ht="12" thickTop="1" x14ac:dyDescent="0.25">
      <c r="A276" s="320"/>
      <c r="B276" s="321" t="s">
        <v>741</v>
      </c>
      <c r="C276" s="322"/>
      <c r="D276" s="323"/>
      <c r="E276" s="323"/>
      <c r="F276" s="323"/>
      <c r="G276" s="324"/>
    </row>
    <row r="277" spans="1:7" s="327" customFormat="1" ht="14.5" customHeight="1" thickBot="1" x14ac:dyDescent="0.3">
      <c r="A277" s="228"/>
      <c r="B277" s="244" t="s">
        <v>742</v>
      </c>
      <c r="C277" s="325">
        <v>1</v>
      </c>
      <c r="D277" s="326">
        <f>F274</f>
        <v>7367994000</v>
      </c>
      <c r="E277" s="344">
        <v>7.0000000000000007E-2</v>
      </c>
      <c r="F277" s="231">
        <f>C277*D277*E277</f>
        <v>515759580.00000006</v>
      </c>
      <c r="G277" s="232">
        <f>(F277/$G$3)</f>
        <v>55607.501886792459</v>
      </c>
    </row>
    <row r="278" spans="1:7" s="327" customFormat="1" ht="12" thickTop="1" x14ac:dyDescent="0.25">
      <c r="A278" s="320"/>
      <c r="B278" s="321"/>
      <c r="C278" s="322"/>
      <c r="D278" s="323"/>
      <c r="E278" s="323"/>
      <c r="F278" s="323">
        <f>SUM(F277:F277)</f>
        <v>515759580.00000006</v>
      </c>
      <c r="G278" s="323">
        <f>SUM(G277:G277)</f>
        <v>55607.501886792459</v>
      </c>
    </row>
    <row r="279" spans="1:7" s="327" customFormat="1" ht="11.5" x14ac:dyDescent="0.25">
      <c r="A279" s="281"/>
      <c r="D279" s="343"/>
      <c r="E279" s="343"/>
      <c r="F279" s="343"/>
      <c r="G279" s="343"/>
    </row>
    <row r="280" spans="1:7" s="327" customFormat="1" ht="22.75" customHeight="1" x14ac:dyDescent="0.25">
      <c r="A280" s="345"/>
      <c r="B280" s="346" t="s">
        <v>743</v>
      </c>
      <c r="C280" s="346"/>
      <c r="D280" s="347"/>
      <c r="E280" s="348"/>
      <c r="F280" s="319">
        <f>F278+F274</f>
        <v>7883753580</v>
      </c>
      <c r="G280" s="319">
        <f>G278+G274</f>
        <v>850000.38598382752</v>
      </c>
    </row>
  </sheetData>
  <mergeCells count="1">
    <mergeCell ref="A1:G1"/>
  </mergeCell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2:N240"/>
  <sheetViews>
    <sheetView showGridLines="0" showZeros="0" tabSelected="1" topLeftCell="A216" zoomScaleNormal="100" workbookViewId="0">
      <selection activeCell="O226" sqref="O226"/>
    </sheetView>
  </sheetViews>
  <sheetFormatPr baseColWidth="10" defaultColWidth="9.08984375" defaultRowHeight="14.5" x14ac:dyDescent="0.35"/>
  <cols>
    <col min="1" max="1" width="9.08984375" style="42"/>
    <col min="2" max="2" width="16.453125" style="42" customWidth="1"/>
    <col min="3" max="3" width="58.453125" style="42" customWidth="1"/>
    <col min="4" max="4" width="37.54296875" style="395" bestFit="1" customWidth="1"/>
    <col min="5" max="6" width="34.1796875" style="42" hidden="1" customWidth="1"/>
    <col min="7" max="7" width="13.453125" style="42" hidden="1" customWidth="1"/>
    <col min="8" max="8" width="15.90625" style="42" bestFit="1" customWidth="1"/>
    <col min="9" max="9" width="22.453125" style="200" hidden="1" customWidth="1"/>
    <col min="10" max="10" width="31.453125" style="42" hidden="1" customWidth="1"/>
    <col min="11" max="11" width="7.81640625" style="42" hidden="1" customWidth="1"/>
    <col min="12" max="12" width="8.36328125" style="42" hidden="1" customWidth="1"/>
    <col min="13" max="13" width="7" style="42" hidden="1" customWidth="1"/>
    <col min="14" max="14" width="7.81640625" style="42" hidden="1" customWidth="1"/>
    <col min="15" max="15" width="22.453125" style="42" customWidth="1"/>
    <col min="16" max="16" width="29.6328125" style="42" customWidth="1"/>
    <col min="17" max="17" width="23.453125" style="42" customWidth="1"/>
    <col min="18" max="18" width="18.453125" style="42" customWidth="1"/>
    <col min="19" max="19" width="17.453125" style="42" customWidth="1"/>
    <col min="20" max="20" width="25.08984375" style="42" customWidth="1"/>
    <col min="21" max="16384" width="9.08984375" style="42"/>
  </cols>
  <sheetData>
    <row r="2" spans="2:13" ht="47.25" customHeight="1" x14ac:dyDescent="1">
      <c r="B2" s="503" t="s">
        <v>558</v>
      </c>
      <c r="C2" s="503"/>
      <c r="D2" s="503"/>
      <c r="E2" s="503"/>
      <c r="F2" s="40"/>
      <c r="G2" s="40"/>
      <c r="H2" s="41"/>
      <c r="I2" s="202"/>
      <c r="J2" s="41"/>
    </row>
    <row r="3" spans="2:13" ht="31" x14ac:dyDescent="0.35">
      <c r="B3" s="167" t="s">
        <v>559</v>
      </c>
    </row>
    <row r="4" spans="2:13" ht="16" thickBot="1" x14ac:dyDescent="0.4">
      <c r="B4" s="45"/>
    </row>
    <row r="5" spans="2:13" ht="72" x14ac:dyDescent="0.8">
      <c r="B5" s="132" t="s">
        <v>5</v>
      </c>
      <c r="C5" s="168"/>
      <c r="D5" s="396"/>
      <c r="E5" s="168"/>
      <c r="F5" s="168"/>
      <c r="G5" s="168"/>
      <c r="H5" s="168"/>
      <c r="I5" s="203"/>
      <c r="J5" s="168"/>
      <c r="K5" s="168"/>
      <c r="L5" s="168"/>
      <c r="M5" s="169"/>
    </row>
    <row r="6" spans="2:13" ht="189" customHeight="1" thickBot="1" x14ac:dyDescent="0.55000000000000004">
      <c r="B6" s="499" t="s">
        <v>608</v>
      </c>
      <c r="C6" s="500"/>
      <c r="D6" s="500"/>
      <c r="E6" s="500"/>
      <c r="F6" s="500"/>
      <c r="G6" s="500"/>
      <c r="H6" s="500"/>
      <c r="I6" s="501"/>
      <c r="J6" s="500"/>
      <c r="K6" s="500"/>
      <c r="L6" s="500"/>
      <c r="M6" s="502"/>
    </row>
    <row r="7" spans="2:13" ht="15.75" customHeight="1" x14ac:dyDescent="0.35">
      <c r="B7" s="46"/>
    </row>
    <row r="8" spans="2:13" ht="15.75" customHeight="1" thickBot="1" x14ac:dyDescent="0.4"/>
    <row r="9" spans="2:13" ht="27" customHeight="1" thickBot="1" x14ac:dyDescent="0.65">
      <c r="B9" s="504" t="s">
        <v>560</v>
      </c>
      <c r="C9" s="505"/>
      <c r="D9" s="505"/>
      <c r="E9" s="505"/>
      <c r="F9" s="505"/>
      <c r="G9" s="505"/>
      <c r="H9" s="506"/>
      <c r="I9" s="204"/>
    </row>
    <row r="11" spans="2:13" ht="25.5" customHeight="1" x14ac:dyDescent="0.35">
      <c r="D11" s="397"/>
      <c r="E11" s="47"/>
      <c r="F11" s="47"/>
      <c r="G11" s="47"/>
      <c r="H11" s="44"/>
      <c r="I11" s="201"/>
      <c r="J11" s="43"/>
      <c r="K11" s="43"/>
    </row>
    <row r="12" spans="2:13" ht="124" x14ac:dyDescent="0.35">
      <c r="B12" s="118" t="s">
        <v>377</v>
      </c>
      <c r="C12" s="118" t="s">
        <v>463</v>
      </c>
      <c r="D12" s="398" t="s">
        <v>420</v>
      </c>
      <c r="E12" s="54" t="s">
        <v>14</v>
      </c>
      <c r="F12" s="54" t="s">
        <v>15</v>
      </c>
      <c r="G12" s="54" t="s">
        <v>12</v>
      </c>
      <c r="H12" s="118" t="s">
        <v>798</v>
      </c>
      <c r="I12" s="118" t="s">
        <v>612</v>
      </c>
      <c r="J12" s="118" t="s">
        <v>378</v>
      </c>
      <c r="K12" s="53"/>
    </row>
    <row r="13" spans="2:13" ht="18.75" hidden="1" customHeight="1" x14ac:dyDescent="0.35">
      <c r="B13" s="54"/>
      <c r="C13" s="54"/>
      <c r="D13" s="399"/>
      <c r="E13" s="83"/>
      <c r="F13" s="83"/>
      <c r="G13" s="83"/>
      <c r="H13" s="54"/>
      <c r="I13" s="190"/>
      <c r="J13" s="54"/>
      <c r="K13" s="53"/>
    </row>
    <row r="14" spans="2:13" ht="36" customHeight="1" x14ac:dyDescent="0.35">
      <c r="B14" s="113" t="s">
        <v>379</v>
      </c>
      <c r="C14" s="497" t="str">
        <f>'Budget de base'!B56</f>
        <v>La cohésion sociale est renforcée entre les membres des différentes communautés ciblées par le projet en Haute Guinée</v>
      </c>
      <c r="D14" s="497"/>
      <c r="E14" s="497"/>
      <c r="F14" s="497"/>
      <c r="G14" s="497"/>
      <c r="H14" s="497"/>
      <c r="I14" s="498"/>
      <c r="J14" s="497"/>
      <c r="K14" s="17"/>
    </row>
    <row r="15" spans="2:13" ht="24" customHeight="1" x14ac:dyDescent="0.35">
      <c r="B15" s="113" t="s">
        <v>380</v>
      </c>
      <c r="C15" s="507" t="str">
        <f>'Budget de base'!B57</f>
        <v>Le cadre légal sur le rôle des Donzos en matière de sécurité en Haute Guinée est établi de manière concertée.</v>
      </c>
      <c r="D15" s="507"/>
      <c r="E15" s="507"/>
      <c r="F15" s="507"/>
      <c r="G15" s="507"/>
      <c r="H15" s="507"/>
      <c r="I15" s="508"/>
      <c r="J15" s="507"/>
      <c r="K15" s="56"/>
    </row>
    <row r="16" spans="2:13" ht="39" customHeight="1" x14ac:dyDescent="0.35">
      <c r="B16" s="114" t="s">
        <v>381</v>
      </c>
      <c r="C16" s="16" t="str">
        <f>'Budget de base'!B58</f>
        <v>Cartographier les confreries des chasseurs donzos en Haute Guinée;</v>
      </c>
      <c r="D16" s="400">
        <f>'Budget de base'!G74</f>
        <v>20506.738544474392</v>
      </c>
      <c r="E16" s="18"/>
      <c r="F16" s="18"/>
      <c r="G16" s="144">
        <f>D16</f>
        <v>20506.738544474392</v>
      </c>
      <c r="H16" s="141">
        <v>0</v>
      </c>
      <c r="I16" s="191"/>
      <c r="J16" s="130"/>
      <c r="K16" s="57"/>
    </row>
    <row r="17" spans="1:11" ht="15.5" x14ac:dyDescent="0.35">
      <c r="B17" s="114" t="s">
        <v>382</v>
      </c>
      <c r="C17" s="16" t="str">
        <f>'Budget de base'!B75</f>
        <v>Analyser le cadre légal actuel des Donzos</v>
      </c>
      <c r="D17" s="400">
        <f>'Budget de base'!G78</f>
        <v>7547.1698113207549</v>
      </c>
      <c r="E17" s="18"/>
      <c r="F17" s="18"/>
      <c r="G17" s="144">
        <f t="shared" ref="G17:G23" si="0">D17</f>
        <v>7547.1698113207549</v>
      </c>
      <c r="H17" s="141">
        <v>0</v>
      </c>
      <c r="I17" s="191"/>
      <c r="J17" s="130"/>
      <c r="K17" s="57"/>
    </row>
    <row r="18" spans="1:11" ht="31" x14ac:dyDescent="0.35">
      <c r="B18" s="114" t="s">
        <v>383</v>
      </c>
      <c r="C18" s="16" t="str">
        <f>'Budget de base'!B79</f>
        <v>Organiser un atelier régional de réflexion sur la réglementation actuelle de la confrérie des Donzos ;</v>
      </c>
      <c r="D18" s="400">
        <f>'Budget de base'!G89</f>
        <v>15708.8948787062</v>
      </c>
      <c r="E18" s="18"/>
      <c r="F18" s="18"/>
      <c r="G18" s="144">
        <f t="shared" si="0"/>
        <v>15708.8948787062</v>
      </c>
      <c r="H18" s="141">
        <v>0</v>
      </c>
      <c r="I18" s="191"/>
      <c r="J18" s="130"/>
      <c r="K18" s="57"/>
    </row>
    <row r="19" spans="1:11" ht="31" x14ac:dyDescent="0.35">
      <c r="B19" s="114" t="s">
        <v>384</v>
      </c>
      <c r="C19" s="16" t="str">
        <f>'Budget de base'!B90</f>
        <v xml:space="preserve">Renforcer les capacités des associations donzos à jouer leur rôle selon le cadre légal ; </v>
      </c>
      <c r="D19" s="400">
        <f>'Budget de base'!G102</f>
        <v>18048.517520215635</v>
      </c>
      <c r="E19" s="18"/>
      <c r="F19" s="18"/>
      <c r="G19" s="144">
        <f t="shared" si="0"/>
        <v>18048.517520215635</v>
      </c>
      <c r="H19" s="141">
        <v>0</v>
      </c>
      <c r="I19" s="191"/>
      <c r="J19" s="130"/>
      <c r="K19" s="57"/>
    </row>
    <row r="20" spans="1:11" ht="15.5" hidden="1" x14ac:dyDescent="0.35">
      <c r="B20" s="114" t="s">
        <v>385</v>
      </c>
      <c r="C20" s="16"/>
      <c r="D20" s="400"/>
      <c r="E20" s="18"/>
      <c r="F20" s="18"/>
      <c r="G20" s="144">
        <f t="shared" si="0"/>
        <v>0</v>
      </c>
      <c r="H20" s="141"/>
      <c r="I20" s="191"/>
      <c r="J20" s="130"/>
      <c r="K20" s="57"/>
    </row>
    <row r="21" spans="1:11" ht="18.649999999999999" hidden="1" customHeight="1" x14ac:dyDescent="0.35">
      <c r="B21" s="114" t="s">
        <v>386</v>
      </c>
      <c r="C21" s="16"/>
      <c r="D21" s="400"/>
      <c r="E21" s="18"/>
      <c r="F21" s="18"/>
      <c r="G21" s="144">
        <f t="shared" si="0"/>
        <v>0</v>
      </c>
      <c r="H21" s="141"/>
      <c r="I21" s="191"/>
      <c r="J21" s="130"/>
      <c r="K21" s="57"/>
    </row>
    <row r="22" spans="1:11" ht="15.5" hidden="1" x14ac:dyDescent="0.35">
      <c r="B22" s="392" t="s">
        <v>387</v>
      </c>
      <c r="C22" s="52"/>
      <c r="D22" s="401"/>
      <c r="E22" s="19"/>
      <c r="F22" s="19"/>
      <c r="G22" s="144">
        <f t="shared" si="0"/>
        <v>0</v>
      </c>
      <c r="H22" s="142"/>
      <c r="I22" s="192"/>
      <c r="J22" s="131"/>
      <c r="K22" s="57"/>
    </row>
    <row r="23" spans="1:11" ht="15.5" hidden="1" x14ac:dyDescent="0.35">
      <c r="A23" s="43"/>
      <c r="B23" s="114" t="s">
        <v>388</v>
      </c>
      <c r="C23" s="52"/>
      <c r="D23" s="401"/>
      <c r="E23" s="19"/>
      <c r="F23" s="19"/>
      <c r="G23" s="144">
        <f t="shared" si="0"/>
        <v>0</v>
      </c>
      <c r="H23" s="142"/>
      <c r="I23" s="192"/>
      <c r="J23" s="131"/>
      <c r="K23" s="44"/>
    </row>
    <row r="24" spans="1:11" ht="15.5" x14ac:dyDescent="0.35">
      <c r="A24" s="43"/>
      <c r="C24" s="115" t="s">
        <v>399</v>
      </c>
      <c r="D24" s="398">
        <f>SUM(D16:D23)</f>
        <v>61811.320754716988</v>
      </c>
      <c r="E24" s="20">
        <f>SUM(E16:E23)</f>
        <v>0</v>
      </c>
      <c r="F24" s="20">
        <f>SUM(F16:F23)</f>
        <v>0</v>
      </c>
      <c r="G24" s="20">
        <f>SUM(G16:G23)</f>
        <v>61811.320754716988</v>
      </c>
      <c r="H24" s="133">
        <f>(H16*G16)+(H17*G17)+(H18*G18)+(H19*G19)+(H20*G20)+(H21*G21)+(H22*G22)+(H23*G23)</f>
        <v>0</v>
      </c>
      <c r="I24" s="133">
        <f>SUM(I16:I23)</f>
        <v>0</v>
      </c>
      <c r="J24" s="131"/>
      <c r="K24" s="59"/>
    </row>
    <row r="25" spans="1:11" ht="37.75" customHeight="1" x14ac:dyDescent="0.35">
      <c r="A25" s="43"/>
      <c r="B25" s="113" t="s">
        <v>389</v>
      </c>
      <c r="C25" s="507" t="str">
        <f>'Budget de base'!B105</f>
        <v>Les cadres de concertations/ dialogues intergénérationnels et interprofessionnels (CCDI) sont établis et fonctionnels aux niveaux communautaire, préfectoral et régional</v>
      </c>
      <c r="D25" s="507"/>
      <c r="E25" s="507"/>
      <c r="F25" s="507"/>
      <c r="G25" s="507"/>
      <c r="H25" s="507"/>
      <c r="I25" s="508"/>
      <c r="J25" s="507"/>
      <c r="K25" s="56"/>
    </row>
    <row r="26" spans="1:11" ht="46.5" x14ac:dyDescent="0.35">
      <c r="A26" s="43"/>
      <c r="B26" s="114" t="s">
        <v>390</v>
      </c>
      <c r="C26" s="16" t="str">
        <f>'Budget de base'!B106</f>
        <v>Identifier et appuyer les cadres de concertation pour les échanges inclusifs interprofessionnels et intergénérationnels (CCDI) ;</v>
      </c>
      <c r="D26" s="400">
        <f>'Budget de base'!G131</f>
        <v>133099.73045822102</v>
      </c>
      <c r="E26" s="18"/>
      <c r="F26" s="18"/>
      <c r="G26" s="144">
        <f>D26</f>
        <v>133099.73045822102</v>
      </c>
      <c r="H26" s="141">
        <v>0</v>
      </c>
      <c r="I26" s="191"/>
      <c r="J26" s="130"/>
      <c r="K26" s="57"/>
    </row>
    <row r="27" spans="1:11" ht="31" x14ac:dyDescent="0.35">
      <c r="A27" s="43"/>
      <c r="B27" s="114" t="s">
        <v>391</v>
      </c>
      <c r="C27" s="16" t="str">
        <f>'Budget de base'!B132</f>
        <v>Former les membres des cadres de concertation sur les notions de droits de l’homme, paix, cohésion sociale et citoyenneté ;</v>
      </c>
      <c r="D27" s="400">
        <f>'Budget de base'!G144</f>
        <v>20927.223719676549</v>
      </c>
      <c r="E27" s="18"/>
      <c r="F27" s="18"/>
      <c r="G27" s="144">
        <f t="shared" ref="G27:G33" si="1">D27</f>
        <v>20927.223719676549</v>
      </c>
      <c r="H27" s="141">
        <v>0</v>
      </c>
      <c r="I27" s="191"/>
      <c r="J27" s="130"/>
      <c r="K27" s="57"/>
    </row>
    <row r="28" spans="1:11" ht="31" x14ac:dyDescent="0.35">
      <c r="A28" s="43"/>
      <c r="B28" s="114" t="s">
        <v>392</v>
      </c>
      <c r="C28" s="16" t="str">
        <f>'Budget de base'!B145</f>
        <v xml:space="preserve">Appuyer les membres des cadres de concertation pour mener des actions communautaires </v>
      </c>
      <c r="D28" s="400">
        <f>'Budget de base'!G148</f>
        <v>20269.541778975741</v>
      </c>
      <c r="E28" s="18"/>
      <c r="F28" s="18"/>
      <c r="G28" s="144">
        <f t="shared" si="1"/>
        <v>20269.541778975741</v>
      </c>
      <c r="H28" s="141">
        <v>0</v>
      </c>
      <c r="I28" s="191"/>
      <c r="J28" s="130"/>
      <c r="K28" s="57"/>
    </row>
    <row r="29" spans="1:11" ht="15.5" hidden="1" x14ac:dyDescent="0.35">
      <c r="A29" s="43"/>
      <c r="B29" s="114" t="s">
        <v>393</v>
      </c>
      <c r="C29" s="16"/>
      <c r="D29" s="400"/>
      <c r="E29" s="18"/>
      <c r="F29" s="18"/>
      <c r="G29" s="144">
        <f t="shared" si="1"/>
        <v>0</v>
      </c>
      <c r="H29" s="141"/>
      <c r="I29" s="191"/>
      <c r="J29" s="130"/>
      <c r="K29" s="57"/>
    </row>
    <row r="30" spans="1:11" ht="15.5" hidden="1" x14ac:dyDescent="0.35">
      <c r="A30" s="43"/>
      <c r="B30" s="114" t="s">
        <v>394</v>
      </c>
      <c r="C30" s="16"/>
      <c r="D30" s="400"/>
      <c r="E30" s="18"/>
      <c r="F30" s="18"/>
      <c r="G30" s="144">
        <f t="shared" si="1"/>
        <v>0</v>
      </c>
      <c r="H30" s="141"/>
      <c r="I30" s="191"/>
      <c r="J30" s="130"/>
      <c r="K30" s="57"/>
    </row>
    <row r="31" spans="1:11" ht="15.5" hidden="1" x14ac:dyDescent="0.35">
      <c r="A31" s="43"/>
      <c r="B31" s="114" t="s">
        <v>395</v>
      </c>
      <c r="C31" s="16"/>
      <c r="D31" s="400"/>
      <c r="E31" s="18"/>
      <c r="F31" s="18"/>
      <c r="G31" s="144">
        <f t="shared" si="1"/>
        <v>0</v>
      </c>
      <c r="H31" s="141"/>
      <c r="I31" s="191"/>
      <c r="J31" s="130"/>
      <c r="K31" s="57"/>
    </row>
    <row r="32" spans="1:11" ht="15.5" hidden="1" x14ac:dyDescent="0.35">
      <c r="A32" s="43"/>
      <c r="B32" s="114" t="s">
        <v>396</v>
      </c>
      <c r="C32" s="52"/>
      <c r="D32" s="401"/>
      <c r="E32" s="19"/>
      <c r="F32" s="19"/>
      <c r="G32" s="144">
        <f t="shared" si="1"/>
        <v>0</v>
      </c>
      <c r="H32" s="142"/>
      <c r="I32" s="192"/>
      <c r="J32" s="131"/>
      <c r="K32" s="57"/>
    </row>
    <row r="33" spans="1:11" ht="15.5" hidden="1" x14ac:dyDescent="0.35">
      <c r="A33" s="43"/>
      <c r="B33" s="114" t="s">
        <v>397</v>
      </c>
      <c r="C33" s="52"/>
      <c r="D33" s="401"/>
      <c r="E33" s="19"/>
      <c r="F33" s="19"/>
      <c r="G33" s="144">
        <f t="shared" si="1"/>
        <v>0</v>
      </c>
      <c r="H33" s="142"/>
      <c r="I33" s="192"/>
      <c r="J33" s="131"/>
      <c r="K33" s="57"/>
    </row>
    <row r="34" spans="1:11" ht="23.4" customHeight="1" x14ac:dyDescent="0.35">
      <c r="A34" s="43"/>
      <c r="C34" s="115" t="s">
        <v>398</v>
      </c>
      <c r="D34" s="398">
        <f>SUM(D26:D33)</f>
        <v>174296.49595687332</v>
      </c>
      <c r="E34" s="23">
        <f t="shared" ref="E34:G34" si="2">SUM(E26:E33)</f>
        <v>0</v>
      </c>
      <c r="F34" s="23">
        <f t="shared" si="2"/>
        <v>0</v>
      </c>
      <c r="G34" s="23">
        <f t="shared" si="2"/>
        <v>174296.49595687332</v>
      </c>
      <c r="H34" s="133">
        <f>(H26*G26)+(H27*G27)+(H28*G28)+(H29*G29)+(H30*G30)+(H31*G31)+(H32*G32)+(H33*G33)</f>
        <v>0</v>
      </c>
      <c r="I34" s="133">
        <f>SUM(I26:I33)</f>
        <v>0</v>
      </c>
      <c r="J34" s="131"/>
      <c r="K34" s="59"/>
    </row>
    <row r="35" spans="1:11" ht="15.65" hidden="1" customHeight="1" x14ac:dyDescent="0.35">
      <c r="A35" s="43"/>
      <c r="B35" s="113" t="s">
        <v>400</v>
      </c>
      <c r="C35" s="507"/>
      <c r="D35" s="507"/>
      <c r="E35" s="507"/>
      <c r="F35" s="507"/>
      <c r="G35" s="507"/>
      <c r="H35" s="507"/>
      <c r="I35" s="508"/>
      <c r="J35" s="507"/>
      <c r="K35" s="56"/>
    </row>
    <row r="36" spans="1:11" ht="15.5" hidden="1" x14ac:dyDescent="0.35">
      <c r="A36" s="43"/>
      <c r="B36" s="114" t="s">
        <v>401</v>
      </c>
      <c r="C36" s="16"/>
      <c r="D36" s="400"/>
      <c r="E36" s="18"/>
      <c r="F36" s="18"/>
      <c r="G36" s="144">
        <f>D36</f>
        <v>0</v>
      </c>
      <c r="H36" s="141"/>
      <c r="I36" s="191"/>
      <c r="J36" s="130"/>
      <c r="K36" s="57"/>
    </row>
    <row r="37" spans="1:11" ht="15.5" hidden="1" x14ac:dyDescent="0.35">
      <c r="A37" s="43"/>
      <c r="B37" s="114" t="s">
        <v>402</v>
      </c>
      <c r="C37" s="16"/>
      <c r="D37" s="400"/>
      <c r="E37" s="18"/>
      <c r="F37" s="18"/>
      <c r="G37" s="144">
        <f t="shared" ref="G37:G43" si="3">D37</f>
        <v>0</v>
      </c>
      <c r="H37" s="141"/>
      <c r="I37" s="191"/>
      <c r="J37" s="130"/>
      <c r="K37" s="57"/>
    </row>
    <row r="38" spans="1:11" ht="15.5" hidden="1" x14ac:dyDescent="0.35">
      <c r="A38" s="43"/>
      <c r="B38" s="114" t="s">
        <v>403</v>
      </c>
      <c r="C38" s="16"/>
      <c r="D38" s="400"/>
      <c r="E38" s="18"/>
      <c r="F38" s="18"/>
      <c r="G38" s="144">
        <f t="shared" si="3"/>
        <v>0</v>
      </c>
      <c r="H38" s="141"/>
      <c r="I38" s="191"/>
      <c r="J38" s="130"/>
      <c r="K38" s="57"/>
    </row>
    <row r="39" spans="1:11" ht="15.5" hidden="1" x14ac:dyDescent="0.35">
      <c r="A39" s="43"/>
      <c r="B39" s="114" t="s">
        <v>404</v>
      </c>
      <c r="C39" s="16"/>
      <c r="D39" s="400"/>
      <c r="E39" s="18"/>
      <c r="F39" s="18"/>
      <c r="G39" s="144">
        <f t="shared" si="3"/>
        <v>0</v>
      </c>
      <c r="H39" s="141"/>
      <c r="I39" s="191"/>
      <c r="J39" s="130"/>
      <c r="K39" s="57"/>
    </row>
    <row r="40" spans="1:11" s="43" customFormat="1" ht="15.5" hidden="1" x14ac:dyDescent="0.35">
      <c r="B40" s="114" t="s">
        <v>405</v>
      </c>
      <c r="C40" s="16"/>
      <c r="D40" s="400"/>
      <c r="E40" s="18"/>
      <c r="F40" s="18"/>
      <c r="G40" s="144">
        <f t="shared" si="3"/>
        <v>0</v>
      </c>
      <c r="H40" s="141"/>
      <c r="I40" s="191"/>
      <c r="J40" s="130"/>
      <c r="K40" s="57"/>
    </row>
    <row r="41" spans="1:11" s="43" customFormat="1" ht="15.5" hidden="1" x14ac:dyDescent="0.35">
      <c r="B41" s="114" t="s">
        <v>406</v>
      </c>
      <c r="C41" s="16"/>
      <c r="D41" s="400"/>
      <c r="E41" s="18"/>
      <c r="F41" s="18"/>
      <c r="G41" s="144">
        <f t="shared" si="3"/>
        <v>0</v>
      </c>
      <c r="H41" s="141"/>
      <c r="I41" s="191"/>
      <c r="J41" s="130"/>
      <c r="K41" s="57"/>
    </row>
    <row r="42" spans="1:11" s="43" customFormat="1" ht="15.5" hidden="1" x14ac:dyDescent="0.35">
      <c r="A42" s="42"/>
      <c r="B42" s="114" t="s">
        <v>407</v>
      </c>
      <c r="C42" s="52"/>
      <c r="D42" s="401"/>
      <c r="E42" s="19"/>
      <c r="F42" s="19"/>
      <c r="G42" s="144">
        <f t="shared" si="3"/>
        <v>0</v>
      </c>
      <c r="H42" s="142"/>
      <c r="I42" s="192"/>
      <c r="J42" s="131"/>
      <c r="K42" s="57"/>
    </row>
    <row r="43" spans="1:11" ht="15.5" hidden="1" x14ac:dyDescent="0.35">
      <c r="B43" s="114" t="s">
        <v>408</v>
      </c>
      <c r="C43" s="52"/>
      <c r="D43" s="401"/>
      <c r="E43" s="19"/>
      <c r="F43" s="19"/>
      <c r="G43" s="144">
        <f t="shared" si="3"/>
        <v>0</v>
      </c>
      <c r="H43" s="142"/>
      <c r="I43" s="192"/>
      <c r="J43" s="131"/>
      <c r="K43" s="57"/>
    </row>
    <row r="44" spans="1:11" ht="15.5" hidden="1" x14ac:dyDescent="0.35">
      <c r="C44" s="115" t="s">
        <v>409</v>
      </c>
      <c r="D44" s="402">
        <f>SUM(D36:D43)</f>
        <v>0</v>
      </c>
      <c r="E44" s="23">
        <f t="shared" ref="E44:G44" si="4">SUM(E36:E43)</f>
        <v>0</v>
      </c>
      <c r="F44" s="23">
        <f t="shared" si="4"/>
        <v>0</v>
      </c>
      <c r="G44" s="23">
        <f t="shared" si="4"/>
        <v>0</v>
      </c>
      <c r="H44" s="133">
        <f>(H36*G36)+(H37*G37)+(H38*G38)+(H39*G39)+(H40*G40)+(H41*G41)+(H42*G42)+(H43*G43)</f>
        <v>0</v>
      </c>
      <c r="I44" s="133">
        <f>SUM(I36:I43)</f>
        <v>0</v>
      </c>
      <c r="J44" s="131"/>
      <c r="K44" s="59"/>
    </row>
    <row r="45" spans="1:11" ht="51" hidden="1" customHeight="1" x14ac:dyDescent="0.35">
      <c r="B45" s="113" t="s">
        <v>410</v>
      </c>
      <c r="C45" s="491"/>
      <c r="D45" s="491"/>
      <c r="E45" s="491"/>
      <c r="F45" s="491"/>
      <c r="G45" s="491"/>
      <c r="H45" s="491"/>
      <c r="I45" s="492"/>
      <c r="J45" s="491"/>
      <c r="K45" s="56"/>
    </row>
    <row r="46" spans="1:11" ht="15.5" hidden="1" x14ac:dyDescent="0.35">
      <c r="B46" s="114" t="s">
        <v>411</v>
      </c>
      <c r="C46" s="16"/>
      <c r="D46" s="400"/>
      <c r="E46" s="18"/>
      <c r="F46" s="18"/>
      <c r="G46" s="144">
        <f>D46</f>
        <v>0</v>
      </c>
      <c r="H46" s="141"/>
      <c r="I46" s="191"/>
      <c r="J46" s="130"/>
      <c r="K46" s="57"/>
    </row>
    <row r="47" spans="1:11" ht="15.5" hidden="1" x14ac:dyDescent="0.35">
      <c r="B47" s="114" t="s">
        <v>412</v>
      </c>
      <c r="C47" s="16"/>
      <c r="D47" s="400"/>
      <c r="E47" s="18"/>
      <c r="F47" s="18"/>
      <c r="G47" s="144">
        <f t="shared" ref="G47:G53" si="5">D47</f>
        <v>0</v>
      </c>
      <c r="H47" s="141"/>
      <c r="I47" s="191"/>
      <c r="J47" s="130"/>
      <c r="K47" s="57"/>
    </row>
    <row r="48" spans="1:11" ht="15.5" hidden="1" x14ac:dyDescent="0.35">
      <c r="B48" s="114" t="s">
        <v>413</v>
      </c>
      <c r="C48" s="16"/>
      <c r="D48" s="400"/>
      <c r="E48" s="18"/>
      <c r="F48" s="18"/>
      <c r="G48" s="144">
        <f t="shared" si="5"/>
        <v>0</v>
      </c>
      <c r="H48" s="141"/>
      <c r="I48" s="191"/>
      <c r="J48" s="130"/>
      <c r="K48" s="57"/>
    </row>
    <row r="49" spans="1:11" ht="15.5" hidden="1" x14ac:dyDescent="0.35">
      <c r="B49" s="114" t="s">
        <v>414</v>
      </c>
      <c r="C49" s="16"/>
      <c r="D49" s="400"/>
      <c r="E49" s="18"/>
      <c r="F49" s="18"/>
      <c r="G49" s="144">
        <f t="shared" si="5"/>
        <v>0</v>
      </c>
      <c r="H49" s="141"/>
      <c r="I49" s="191"/>
      <c r="J49" s="130"/>
      <c r="K49" s="57"/>
    </row>
    <row r="50" spans="1:11" ht="15.5" hidden="1" x14ac:dyDescent="0.35">
      <c r="B50" s="114" t="s">
        <v>415</v>
      </c>
      <c r="C50" s="16"/>
      <c r="D50" s="400"/>
      <c r="E50" s="18"/>
      <c r="F50" s="18"/>
      <c r="G50" s="144">
        <f t="shared" si="5"/>
        <v>0</v>
      </c>
      <c r="H50" s="141"/>
      <c r="I50" s="191"/>
      <c r="J50" s="130"/>
      <c r="K50" s="57"/>
    </row>
    <row r="51" spans="1:11" ht="15.5" hidden="1" x14ac:dyDescent="0.35">
      <c r="A51" s="43"/>
      <c r="B51" s="114" t="s">
        <v>416</v>
      </c>
      <c r="C51" s="16"/>
      <c r="D51" s="400"/>
      <c r="E51" s="18"/>
      <c r="F51" s="18"/>
      <c r="G51" s="144">
        <f t="shared" si="5"/>
        <v>0</v>
      </c>
      <c r="H51" s="141"/>
      <c r="I51" s="191"/>
      <c r="J51" s="130"/>
      <c r="K51" s="57"/>
    </row>
    <row r="52" spans="1:11" s="43" customFormat="1" ht="15.5" hidden="1" x14ac:dyDescent="0.35">
      <c r="A52" s="42"/>
      <c r="B52" s="114" t="s">
        <v>417</v>
      </c>
      <c r="C52" s="52"/>
      <c r="D52" s="401"/>
      <c r="E52" s="19"/>
      <c r="F52" s="19"/>
      <c r="G52" s="144">
        <f t="shared" si="5"/>
        <v>0</v>
      </c>
      <c r="H52" s="142"/>
      <c r="I52" s="192"/>
      <c r="J52" s="131"/>
      <c r="K52" s="57"/>
    </row>
    <row r="53" spans="1:11" ht="15.5" hidden="1" x14ac:dyDescent="0.35">
      <c r="B53" s="114" t="s">
        <v>418</v>
      </c>
      <c r="C53" s="52"/>
      <c r="D53" s="401"/>
      <c r="E53" s="19"/>
      <c r="F53" s="19"/>
      <c r="G53" s="144">
        <f t="shared" si="5"/>
        <v>0</v>
      </c>
      <c r="H53" s="142"/>
      <c r="I53" s="192"/>
      <c r="J53" s="131"/>
      <c r="K53" s="57"/>
    </row>
    <row r="54" spans="1:11" ht="15.5" hidden="1" x14ac:dyDescent="0.35">
      <c r="C54" s="115" t="s">
        <v>419</v>
      </c>
      <c r="D54" s="398">
        <f>SUM(D46:D53)</f>
        <v>0</v>
      </c>
      <c r="E54" s="20">
        <f t="shared" ref="E54:G54" si="6">SUM(E46:E53)</f>
        <v>0</v>
      </c>
      <c r="F54" s="20">
        <f t="shared" si="6"/>
        <v>0</v>
      </c>
      <c r="G54" s="20">
        <f t="shared" si="6"/>
        <v>0</v>
      </c>
      <c r="H54" s="133">
        <f>(H46*G46)+(H47*G47)+(H48*G48)+(H49*G49)+(H50*G50)+(H51*G51)+(H52*G52)+(H53*G53)</f>
        <v>0</v>
      </c>
      <c r="I54" s="133">
        <f>SUM(I46:I53)</f>
        <v>0</v>
      </c>
      <c r="J54" s="131"/>
      <c r="K54" s="59"/>
    </row>
    <row r="55" spans="1:11" ht="15.5" x14ac:dyDescent="0.35">
      <c r="B55" s="11"/>
      <c r="C55" s="12"/>
      <c r="D55" s="403"/>
      <c r="E55" s="10"/>
      <c r="F55" s="10"/>
      <c r="G55" s="10"/>
      <c r="H55" s="10"/>
      <c r="I55" s="10"/>
      <c r="J55" s="10"/>
      <c r="K55" s="58"/>
    </row>
    <row r="56" spans="1:11" s="417" customFormat="1" ht="35.4" customHeight="1" x14ac:dyDescent="0.35">
      <c r="B56" s="115" t="s">
        <v>421</v>
      </c>
      <c r="C56" s="485" t="str">
        <f>'Budget de base'!B152</f>
        <v>La sécurité communautaire des femmes et hommes dans les localités cibles du projet en Haute Guinée est améliorée</v>
      </c>
      <c r="D56" s="485"/>
      <c r="E56" s="485"/>
      <c r="F56" s="485"/>
      <c r="G56" s="485"/>
      <c r="H56" s="485"/>
      <c r="I56" s="486"/>
      <c r="J56" s="485"/>
      <c r="K56" s="17"/>
    </row>
    <row r="57" spans="1:11" s="417" customFormat="1" ht="33.65" customHeight="1" x14ac:dyDescent="0.35">
      <c r="B57" s="113" t="s">
        <v>422</v>
      </c>
      <c r="C57" s="487" t="str">
        <f>'Budget de base'!B153</f>
        <v>Le mécanisme d’alerte précoce et de réponse rapide aux conflits est mis en place et fonctionnel</v>
      </c>
      <c r="D57" s="487"/>
      <c r="E57" s="487"/>
      <c r="F57" s="487"/>
      <c r="G57" s="487"/>
      <c r="H57" s="487"/>
      <c r="I57" s="488"/>
      <c r="J57" s="487"/>
      <c r="K57" s="56"/>
    </row>
    <row r="58" spans="1:11" ht="46.5" x14ac:dyDescent="0.35">
      <c r="B58" s="114" t="s">
        <v>423</v>
      </c>
      <c r="C58" s="16" t="str">
        <f>'Budget de base'!B154</f>
        <v>Identifier et former les moniteurs communautaires, les FDS, les donzos et les élus locaux sur le système d’alerte précoce et de réponse aux conflits ;</v>
      </c>
      <c r="D58" s="400">
        <f>'Budget de base'!G174</f>
        <v>65660.377358490572</v>
      </c>
      <c r="E58" s="18"/>
      <c r="F58" s="18"/>
      <c r="G58" s="144">
        <f>D58</f>
        <v>65660.377358490572</v>
      </c>
      <c r="H58" s="141">
        <v>0</v>
      </c>
      <c r="I58" s="191"/>
      <c r="J58" s="130"/>
      <c r="K58" s="57"/>
    </row>
    <row r="59" spans="1:11" ht="31" x14ac:dyDescent="0.35">
      <c r="B59" s="114" t="s">
        <v>424</v>
      </c>
      <c r="C59" s="16" t="str">
        <f>'Budget de base'!B175</f>
        <v>Atelier regional d’échanges et de renforcement des capacités sur les techniques de monitoring des droits de l’Homme ;</v>
      </c>
      <c r="D59" s="400">
        <f>'Budget de base'!G185</f>
        <v>14307.277628032343</v>
      </c>
      <c r="E59" s="18"/>
      <c r="F59" s="18"/>
      <c r="G59" s="144">
        <f t="shared" ref="G59:G65" si="7">D59</f>
        <v>14307.277628032343</v>
      </c>
      <c r="H59" s="141"/>
      <c r="I59" s="191"/>
      <c r="J59" s="130"/>
      <c r="K59" s="57"/>
    </row>
    <row r="60" spans="1:11" ht="15.5" hidden="1" x14ac:dyDescent="0.35">
      <c r="B60" s="114" t="s">
        <v>425</v>
      </c>
      <c r="C60" s="16"/>
      <c r="D60" s="400"/>
      <c r="E60" s="18"/>
      <c r="F60" s="18"/>
      <c r="G60" s="144">
        <f t="shared" si="7"/>
        <v>0</v>
      </c>
      <c r="H60" s="141"/>
      <c r="I60" s="191"/>
      <c r="J60" s="130"/>
      <c r="K60" s="57"/>
    </row>
    <row r="61" spans="1:11" ht="15.5" hidden="1" x14ac:dyDescent="0.35">
      <c r="B61" s="114" t="s">
        <v>426</v>
      </c>
      <c r="C61" s="16"/>
      <c r="D61" s="400"/>
      <c r="E61" s="18"/>
      <c r="F61" s="18"/>
      <c r="G61" s="144">
        <f t="shared" si="7"/>
        <v>0</v>
      </c>
      <c r="H61" s="141"/>
      <c r="I61" s="191"/>
      <c r="J61" s="130"/>
      <c r="K61" s="57"/>
    </row>
    <row r="62" spans="1:11" ht="15.5" hidden="1" x14ac:dyDescent="0.35">
      <c r="B62" s="114" t="s">
        <v>427</v>
      </c>
      <c r="C62" s="16"/>
      <c r="D62" s="400"/>
      <c r="E62" s="18"/>
      <c r="F62" s="18"/>
      <c r="G62" s="144">
        <f t="shared" si="7"/>
        <v>0</v>
      </c>
      <c r="H62" s="141"/>
      <c r="I62" s="191"/>
      <c r="J62" s="130"/>
      <c r="K62" s="57"/>
    </row>
    <row r="63" spans="1:11" ht="15.5" hidden="1" x14ac:dyDescent="0.35">
      <c r="B63" s="114" t="s">
        <v>428</v>
      </c>
      <c r="C63" s="16"/>
      <c r="D63" s="400"/>
      <c r="E63" s="18"/>
      <c r="F63" s="18"/>
      <c r="G63" s="144">
        <f t="shared" si="7"/>
        <v>0</v>
      </c>
      <c r="H63" s="141"/>
      <c r="I63" s="191"/>
      <c r="J63" s="130"/>
      <c r="K63" s="57"/>
    </row>
    <row r="64" spans="1:11" ht="15.5" hidden="1" x14ac:dyDescent="0.35">
      <c r="A64" s="43"/>
      <c r="B64" s="114" t="s">
        <v>429</v>
      </c>
      <c r="C64" s="52"/>
      <c r="D64" s="401"/>
      <c r="E64" s="19"/>
      <c r="F64" s="19"/>
      <c r="G64" s="144">
        <f t="shared" si="7"/>
        <v>0</v>
      </c>
      <c r="H64" s="142"/>
      <c r="I64" s="192"/>
      <c r="J64" s="131"/>
      <c r="K64" s="57"/>
    </row>
    <row r="65" spans="1:11" s="43" customFormat="1" ht="21.65" hidden="1" customHeight="1" x14ac:dyDescent="0.35">
      <c r="B65" s="114" t="s">
        <v>430</v>
      </c>
      <c r="C65" s="52"/>
      <c r="D65" s="401"/>
      <c r="E65" s="19"/>
      <c r="F65" s="19"/>
      <c r="G65" s="144">
        <f t="shared" si="7"/>
        <v>0</v>
      </c>
      <c r="H65" s="142"/>
      <c r="I65" s="192"/>
      <c r="J65" s="131"/>
      <c r="K65" s="57"/>
    </row>
    <row r="66" spans="1:11" s="43" customFormat="1" ht="23.4" customHeight="1" x14ac:dyDescent="0.35">
      <c r="A66" s="42"/>
      <c r="B66" s="42"/>
      <c r="C66" s="115" t="s">
        <v>441</v>
      </c>
      <c r="D66" s="398">
        <f>SUM(D58:D65)</f>
        <v>79967.654986522917</v>
      </c>
      <c r="E66" s="20">
        <f t="shared" ref="E66:G66" si="8">SUM(E58:E65)</f>
        <v>0</v>
      </c>
      <c r="F66" s="20">
        <f t="shared" si="8"/>
        <v>0</v>
      </c>
      <c r="G66" s="23">
        <f t="shared" si="8"/>
        <v>79967.654986522917</v>
      </c>
      <c r="H66" s="133">
        <f>(H58*G58)+(H59*G59)+(H60*G60)+(H61*G61)+(H62*G62)+(H63*G63)+(H64*G64)+(H65*G65)</f>
        <v>0</v>
      </c>
      <c r="I66" s="133">
        <f>SUM(I58:I65)</f>
        <v>0</v>
      </c>
      <c r="J66" s="131"/>
      <c r="K66" s="59"/>
    </row>
    <row r="67" spans="1:11" s="417" customFormat="1" ht="39" customHeight="1" x14ac:dyDescent="0.35">
      <c r="B67" s="113" t="s">
        <v>431</v>
      </c>
      <c r="C67" s="487" t="str">
        <f>'Budget de base'!B188</f>
        <v>Les membres de la confrérie des donzos contribuent à la lutte contre les Violences Basées sur le Genre (VBG)</v>
      </c>
      <c r="D67" s="487"/>
      <c r="E67" s="487"/>
      <c r="F67" s="487"/>
      <c r="G67" s="487"/>
      <c r="H67" s="487"/>
      <c r="I67" s="488"/>
      <c r="J67" s="487"/>
      <c r="K67" s="56"/>
    </row>
    <row r="68" spans="1:11" ht="31" x14ac:dyDescent="0.35">
      <c r="B68" s="114" t="s">
        <v>432</v>
      </c>
      <c r="C68" s="16" t="str">
        <f>'Budget de base'!B189</f>
        <v>Former les associations des chasseurs  donzos sur la lutte contre les VBG et le genre;</v>
      </c>
      <c r="D68" s="400">
        <f>'Budget de base'!G201</f>
        <v>20927.223719676549</v>
      </c>
      <c r="E68" s="18"/>
      <c r="F68" s="18"/>
      <c r="G68" s="144">
        <f>D68</f>
        <v>20927.223719676549</v>
      </c>
      <c r="H68" s="141">
        <v>1</v>
      </c>
      <c r="I68" s="191"/>
      <c r="J68" s="130"/>
      <c r="K68" s="57"/>
    </row>
    <row r="69" spans="1:11" ht="46.5" x14ac:dyDescent="0.35">
      <c r="B69" s="114" t="s">
        <v>433</v>
      </c>
      <c r="C69" s="16" t="str">
        <f>'Budget de base'!B202</f>
        <v>Organiser des activités socio-culturelles avec les chasseurs Donzos formés dans leurs communautés sur la masculinité positive;</v>
      </c>
      <c r="D69" s="400">
        <f>'Budget de base'!G205</f>
        <v>20269.541778975741</v>
      </c>
      <c r="E69" s="18"/>
      <c r="F69" s="18"/>
      <c r="G69" s="144">
        <f t="shared" ref="G69:G75" si="9">D69</f>
        <v>20269.541778975741</v>
      </c>
      <c r="H69" s="141">
        <v>1</v>
      </c>
      <c r="I69" s="191"/>
      <c r="J69" s="130"/>
      <c r="K69" s="57"/>
    </row>
    <row r="70" spans="1:11" ht="15.5" hidden="1" x14ac:dyDescent="0.35">
      <c r="B70" s="114" t="s">
        <v>434</v>
      </c>
      <c r="C70" s="16"/>
      <c r="D70" s="400"/>
      <c r="E70" s="18"/>
      <c r="F70" s="18"/>
      <c r="G70" s="144">
        <f t="shared" si="9"/>
        <v>0</v>
      </c>
      <c r="H70" s="141"/>
      <c r="I70" s="191"/>
      <c r="J70" s="130"/>
      <c r="K70" s="57"/>
    </row>
    <row r="71" spans="1:11" ht="15.5" hidden="1" x14ac:dyDescent="0.35">
      <c r="B71" s="114" t="s">
        <v>435</v>
      </c>
      <c r="C71" s="16"/>
      <c r="D71" s="400"/>
      <c r="E71" s="18"/>
      <c r="F71" s="18"/>
      <c r="G71" s="144">
        <f t="shared" si="9"/>
        <v>0</v>
      </c>
      <c r="H71" s="141"/>
      <c r="I71" s="191"/>
      <c r="J71" s="130"/>
      <c r="K71" s="57"/>
    </row>
    <row r="72" spans="1:11" ht="15.5" hidden="1" x14ac:dyDescent="0.35">
      <c r="B72" s="114" t="s">
        <v>436</v>
      </c>
      <c r="C72" s="16"/>
      <c r="D72" s="400"/>
      <c r="E72" s="18"/>
      <c r="F72" s="18"/>
      <c r="G72" s="144">
        <f t="shared" si="9"/>
        <v>0</v>
      </c>
      <c r="H72" s="141"/>
      <c r="I72" s="191"/>
      <c r="J72" s="130"/>
      <c r="K72" s="57"/>
    </row>
    <row r="73" spans="1:11" ht="15.5" hidden="1" x14ac:dyDescent="0.35">
      <c r="B73" s="114" t="s">
        <v>437</v>
      </c>
      <c r="C73" s="16"/>
      <c r="D73" s="400"/>
      <c r="E73" s="18"/>
      <c r="F73" s="18"/>
      <c r="G73" s="144">
        <f t="shared" si="9"/>
        <v>0</v>
      </c>
      <c r="H73" s="141"/>
      <c r="I73" s="191"/>
      <c r="J73" s="130"/>
      <c r="K73" s="57"/>
    </row>
    <row r="74" spans="1:11" ht="15.5" hidden="1" x14ac:dyDescent="0.35">
      <c r="B74" s="114" t="s">
        <v>438</v>
      </c>
      <c r="C74" s="52"/>
      <c r="D74" s="401"/>
      <c r="E74" s="19"/>
      <c r="F74" s="19"/>
      <c r="G74" s="144">
        <f t="shared" si="9"/>
        <v>0</v>
      </c>
      <c r="H74" s="142"/>
      <c r="I74" s="192"/>
      <c r="J74" s="131"/>
      <c r="K74" s="57"/>
    </row>
    <row r="75" spans="1:11" ht="15.5" hidden="1" x14ac:dyDescent="0.35">
      <c r="B75" s="114" t="s">
        <v>439</v>
      </c>
      <c r="C75" s="52"/>
      <c r="D75" s="401"/>
      <c r="E75" s="19"/>
      <c r="F75" s="19"/>
      <c r="G75" s="144">
        <f t="shared" si="9"/>
        <v>0</v>
      </c>
      <c r="H75" s="142"/>
      <c r="I75" s="192"/>
      <c r="J75" s="131"/>
      <c r="K75" s="57"/>
    </row>
    <row r="76" spans="1:11" ht="22.75" customHeight="1" x14ac:dyDescent="0.35">
      <c r="C76" s="115" t="s">
        <v>440</v>
      </c>
      <c r="D76" s="398">
        <f>SUM(D68:D75)</f>
        <v>41196.76549865229</v>
      </c>
      <c r="E76" s="23">
        <f t="shared" ref="E76:G76" si="10">SUM(E68:E75)</f>
        <v>0</v>
      </c>
      <c r="F76" s="23">
        <f t="shared" si="10"/>
        <v>0</v>
      </c>
      <c r="G76" s="23">
        <f t="shared" si="10"/>
        <v>41196.76549865229</v>
      </c>
      <c r="H76" s="133">
        <f>(H68*G68)+(H69*G69)+(H70*G70)+(H71*G71)+(H72*G72)+(H73*G73)+(H74*G74)+(H75*G75)</f>
        <v>41196.76549865229</v>
      </c>
      <c r="I76" s="133">
        <f>SUM(I68:I75)</f>
        <v>0</v>
      </c>
      <c r="J76" s="131"/>
      <c r="K76" s="59"/>
    </row>
    <row r="77" spans="1:11" ht="21.65" hidden="1" customHeight="1" x14ac:dyDescent="0.35">
      <c r="B77" s="113" t="s">
        <v>442</v>
      </c>
      <c r="C77" s="489"/>
      <c r="D77" s="489"/>
      <c r="E77" s="489"/>
      <c r="F77" s="489"/>
      <c r="G77" s="489"/>
      <c r="H77" s="489"/>
      <c r="I77" s="490"/>
      <c r="J77" s="489"/>
      <c r="K77" s="56"/>
    </row>
    <row r="78" spans="1:11" ht="15.5" hidden="1" x14ac:dyDescent="0.35">
      <c r="B78" s="114" t="s">
        <v>443</v>
      </c>
      <c r="C78" s="16"/>
      <c r="D78" s="400"/>
      <c r="E78" s="18"/>
      <c r="F78" s="18"/>
      <c r="G78" s="144">
        <f>D78</f>
        <v>0</v>
      </c>
      <c r="H78" s="141">
        <v>0</v>
      </c>
      <c r="I78" s="191"/>
      <c r="J78" s="130"/>
      <c r="K78" s="57"/>
    </row>
    <row r="79" spans="1:11" ht="36" hidden="1" customHeight="1" x14ac:dyDescent="0.35">
      <c r="B79" s="114" t="s">
        <v>444</v>
      </c>
      <c r="C79" s="16"/>
      <c r="D79" s="400"/>
      <c r="E79" s="18"/>
      <c r="F79" s="18"/>
      <c r="G79" s="144">
        <f t="shared" ref="G79:G85" si="11">D79</f>
        <v>0</v>
      </c>
      <c r="H79" s="141">
        <v>0</v>
      </c>
      <c r="I79" s="191"/>
      <c r="J79" s="130"/>
      <c r="K79" s="57"/>
    </row>
    <row r="80" spans="1:11" ht="15.5" hidden="1" x14ac:dyDescent="0.35">
      <c r="B80" s="114" t="s">
        <v>445</v>
      </c>
      <c r="C80" s="16"/>
      <c r="D80" s="400"/>
      <c r="E80" s="18"/>
      <c r="F80" s="18"/>
      <c r="G80" s="144">
        <f t="shared" si="11"/>
        <v>0</v>
      </c>
      <c r="H80" s="141"/>
      <c r="I80" s="191"/>
      <c r="J80" s="130"/>
      <c r="K80" s="57"/>
    </row>
    <row r="81" spans="1:11" ht="15.5" hidden="1" x14ac:dyDescent="0.35">
      <c r="A81" s="43"/>
      <c r="B81" s="114" t="s">
        <v>446</v>
      </c>
      <c r="C81" s="16"/>
      <c r="D81" s="400"/>
      <c r="E81" s="18"/>
      <c r="F81" s="18"/>
      <c r="G81" s="144">
        <f t="shared" si="11"/>
        <v>0</v>
      </c>
      <c r="H81" s="141"/>
      <c r="I81" s="191"/>
      <c r="J81" s="130"/>
      <c r="K81" s="57"/>
    </row>
    <row r="82" spans="1:11" s="43" customFormat="1" ht="15.5" hidden="1" x14ac:dyDescent="0.35">
      <c r="A82" s="42"/>
      <c r="B82" s="114" t="s">
        <v>447</v>
      </c>
      <c r="C82" s="16"/>
      <c r="D82" s="400"/>
      <c r="E82" s="18"/>
      <c r="F82" s="18"/>
      <c r="G82" s="144">
        <f t="shared" si="11"/>
        <v>0</v>
      </c>
      <c r="H82" s="141"/>
      <c r="I82" s="191"/>
      <c r="J82" s="130"/>
      <c r="K82" s="57"/>
    </row>
    <row r="83" spans="1:11" ht="15.5" hidden="1" x14ac:dyDescent="0.35">
      <c r="B83" s="114" t="s">
        <v>448</v>
      </c>
      <c r="C83" s="16"/>
      <c r="D83" s="400"/>
      <c r="E83" s="18"/>
      <c r="F83" s="18"/>
      <c r="G83" s="144">
        <f t="shared" si="11"/>
        <v>0</v>
      </c>
      <c r="H83" s="141"/>
      <c r="I83" s="191"/>
      <c r="J83" s="130"/>
      <c r="K83" s="57"/>
    </row>
    <row r="84" spans="1:11" ht="15.5" hidden="1" x14ac:dyDescent="0.35">
      <c r="B84" s="114" t="s">
        <v>449</v>
      </c>
      <c r="C84" s="52"/>
      <c r="D84" s="401"/>
      <c r="E84" s="19"/>
      <c r="F84" s="19"/>
      <c r="G84" s="144">
        <f t="shared" si="11"/>
        <v>0</v>
      </c>
      <c r="H84" s="142"/>
      <c r="I84" s="192"/>
      <c r="J84" s="131"/>
      <c r="K84" s="57"/>
    </row>
    <row r="85" spans="1:11" ht="15.5" hidden="1" x14ac:dyDescent="0.35">
      <c r="B85" s="114" t="s">
        <v>450</v>
      </c>
      <c r="C85" s="52"/>
      <c r="D85" s="401"/>
      <c r="E85" s="19"/>
      <c r="F85" s="19"/>
      <c r="G85" s="144">
        <f t="shared" si="11"/>
        <v>0</v>
      </c>
      <c r="H85" s="142"/>
      <c r="I85" s="192"/>
      <c r="J85" s="131"/>
      <c r="K85" s="57"/>
    </row>
    <row r="86" spans="1:11" ht="28.75" hidden="1" customHeight="1" x14ac:dyDescent="0.35">
      <c r="C86" s="115" t="s">
        <v>451</v>
      </c>
      <c r="D86" s="398">
        <f>SUM(D78:D85)</f>
        <v>0</v>
      </c>
      <c r="E86" s="23">
        <f t="shared" ref="E86:G86" si="12">SUM(E78:E85)</f>
        <v>0</v>
      </c>
      <c r="F86" s="23">
        <f t="shared" si="12"/>
        <v>0</v>
      </c>
      <c r="G86" s="23">
        <f t="shared" si="12"/>
        <v>0</v>
      </c>
      <c r="H86" s="133">
        <f>(H78*G78)+(H79*G79)+(H80*G80)+(H81*G81)+(H82*G82)+(H83*G83)+(H84*G84)+(H85*G85)</f>
        <v>0</v>
      </c>
      <c r="I86" s="133">
        <f>SUM(I78:I85)</f>
        <v>0</v>
      </c>
      <c r="J86" s="131"/>
      <c r="K86" s="59"/>
    </row>
    <row r="87" spans="1:11" ht="51" hidden="1" customHeight="1" x14ac:dyDescent="0.35">
      <c r="B87" s="113" t="s">
        <v>452</v>
      </c>
      <c r="C87" s="491"/>
      <c r="D87" s="491"/>
      <c r="E87" s="491"/>
      <c r="F87" s="491"/>
      <c r="G87" s="491"/>
      <c r="H87" s="491"/>
      <c r="I87" s="492"/>
      <c r="J87" s="491"/>
      <c r="K87" s="56"/>
    </row>
    <row r="88" spans="1:11" ht="15.5" hidden="1" x14ac:dyDescent="0.35">
      <c r="B88" s="114" t="s">
        <v>453</v>
      </c>
      <c r="C88" s="16"/>
      <c r="D88" s="400"/>
      <c r="E88" s="18"/>
      <c r="F88" s="18"/>
      <c r="G88" s="144">
        <f>D88</f>
        <v>0</v>
      </c>
      <c r="H88" s="141"/>
      <c r="I88" s="191"/>
      <c r="J88" s="130"/>
      <c r="K88" s="57"/>
    </row>
    <row r="89" spans="1:11" ht="15.5" hidden="1" x14ac:dyDescent="0.35">
      <c r="B89" s="114" t="s">
        <v>454</v>
      </c>
      <c r="C89" s="16"/>
      <c r="D89" s="400"/>
      <c r="E89" s="18"/>
      <c r="F89" s="18"/>
      <c r="G89" s="144">
        <f t="shared" ref="G89:G95" si="13">D89</f>
        <v>0</v>
      </c>
      <c r="H89" s="141"/>
      <c r="I89" s="191"/>
      <c r="J89" s="130"/>
      <c r="K89" s="57"/>
    </row>
    <row r="90" spans="1:11" ht="15.5" hidden="1" x14ac:dyDescent="0.35">
      <c r="B90" s="114" t="s">
        <v>455</v>
      </c>
      <c r="C90" s="16"/>
      <c r="D90" s="400"/>
      <c r="E90" s="18"/>
      <c r="F90" s="18"/>
      <c r="G90" s="144">
        <f t="shared" si="13"/>
        <v>0</v>
      </c>
      <c r="H90" s="141"/>
      <c r="I90" s="191"/>
      <c r="J90" s="130"/>
      <c r="K90" s="57"/>
    </row>
    <row r="91" spans="1:11" ht="15.5" hidden="1" x14ac:dyDescent="0.35">
      <c r="B91" s="114" t="s">
        <v>456</v>
      </c>
      <c r="C91" s="16"/>
      <c r="D91" s="400"/>
      <c r="E91" s="18"/>
      <c r="F91" s="18"/>
      <c r="G91" s="144">
        <f t="shared" si="13"/>
        <v>0</v>
      </c>
      <c r="H91" s="141"/>
      <c r="I91" s="191"/>
      <c r="J91" s="130"/>
      <c r="K91" s="57"/>
    </row>
    <row r="92" spans="1:11" ht="15.5" hidden="1" x14ac:dyDescent="0.35">
      <c r="B92" s="114" t="s">
        <v>457</v>
      </c>
      <c r="C92" s="16"/>
      <c r="D92" s="400"/>
      <c r="E92" s="18"/>
      <c r="F92" s="18"/>
      <c r="G92" s="144">
        <f t="shared" si="13"/>
        <v>0</v>
      </c>
      <c r="H92" s="141"/>
      <c r="I92" s="191"/>
      <c r="J92" s="130"/>
      <c r="K92" s="57"/>
    </row>
    <row r="93" spans="1:11" ht="15.5" hidden="1" x14ac:dyDescent="0.35">
      <c r="B93" s="114" t="s">
        <v>458</v>
      </c>
      <c r="C93" s="16"/>
      <c r="D93" s="400"/>
      <c r="E93" s="18"/>
      <c r="F93" s="18"/>
      <c r="G93" s="144">
        <f t="shared" si="13"/>
        <v>0</v>
      </c>
      <c r="H93" s="141"/>
      <c r="I93" s="191"/>
      <c r="J93" s="130"/>
      <c r="K93" s="57"/>
    </row>
    <row r="94" spans="1:11" ht="15.5" hidden="1" x14ac:dyDescent="0.35">
      <c r="B94" s="114" t="s">
        <v>459</v>
      </c>
      <c r="C94" s="52"/>
      <c r="D94" s="401"/>
      <c r="E94" s="19"/>
      <c r="F94" s="19"/>
      <c r="G94" s="144">
        <f t="shared" si="13"/>
        <v>0</v>
      </c>
      <c r="H94" s="142"/>
      <c r="I94" s="192"/>
      <c r="J94" s="131"/>
      <c r="K94" s="57"/>
    </row>
    <row r="95" spans="1:11" ht="15.5" hidden="1" x14ac:dyDescent="0.35">
      <c r="B95" s="114" t="s">
        <v>460</v>
      </c>
      <c r="C95" s="52"/>
      <c r="D95" s="401"/>
      <c r="E95" s="19"/>
      <c r="F95" s="19"/>
      <c r="G95" s="144">
        <f t="shared" si="13"/>
        <v>0</v>
      </c>
      <c r="H95" s="142"/>
      <c r="I95" s="192"/>
      <c r="J95" s="131"/>
      <c r="K95" s="57"/>
    </row>
    <row r="96" spans="1:11" ht="15.5" hidden="1" x14ac:dyDescent="0.35">
      <c r="C96" s="115" t="s">
        <v>461</v>
      </c>
      <c r="D96" s="398">
        <f>SUM(D88:D95)</f>
        <v>0</v>
      </c>
      <c r="E96" s="20">
        <f t="shared" ref="E96:G96" si="14">SUM(E88:E95)</f>
        <v>0</v>
      </c>
      <c r="F96" s="20">
        <f t="shared" si="14"/>
        <v>0</v>
      </c>
      <c r="G96" s="20">
        <f t="shared" si="14"/>
        <v>0</v>
      </c>
      <c r="H96" s="133">
        <f>(H88*G88)+(H89*G89)+(H90*G90)+(H91*G91)+(H92*G92)+(H93*G93)+(H94*G94)+(H95*G95)</f>
        <v>0</v>
      </c>
      <c r="I96" s="133">
        <f>SUM(I88:I95)</f>
        <v>0</v>
      </c>
      <c r="J96" s="131"/>
      <c r="K96" s="59"/>
    </row>
    <row r="97" spans="2:11" ht="15.75" customHeight="1" x14ac:dyDescent="0.35">
      <c r="B97" s="7"/>
      <c r="C97" s="11"/>
      <c r="D97" s="404"/>
      <c r="E97" s="25"/>
      <c r="F97" s="25"/>
      <c r="G97" s="25"/>
      <c r="H97" s="25"/>
      <c r="I97" s="25"/>
      <c r="J97" s="11"/>
      <c r="K97" s="4"/>
    </row>
    <row r="98" spans="2:11" ht="34.75" customHeight="1" x14ac:dyDescent="0.35">
      <c r="B98" s="115" t="s">
        <v>462</v>
      </c>
      <c r="C98" s="485" t="str">
        <f>'Budget de base'!B210</f>
        <v>Les risques liés à la dégradation environnementale sont réduits dans les localités cibles</v>
      </c>
      <c r="D98" s="485"/>
      <c r="E98" s="485"/>
      <c r="F98" s="485"/>
      <c r="G98" s="485"/>
      <c r="H98" s="485"/>
      <c r="I98" s="486"/>
      <c r="J98" s="485"/>
      <c r="K98" s="17"/>
    </row>
    <row r="99" spans="2:11" ht="22.75" customHeight="1" x14ac:dyDescent="0.35">
      <c r="B99" s="113" t="s">
        <v>464</v>
      </c>
      <c r="C99" s="489" t="str">
        <f>'Budget de base'!B211</f>
        <v xml:space="preserve">les différents acteurs locaux sont sensibilisés sur les causes et conséquences de la dégradation de l’environnement </v>
      </c>
      <c r="D99" s="489"/>
      <c r="E99" s="489"/>
      <c r="F99" s="489"/>
      <c r="G99" s="489"/>
      <c r="H99" s="489"/>
      <c r="I99" s="490"/>
      <c r="J99" s="489"/>
      <c r="K99" s="56"/>
    </row>
    <row r="100" spans="2:11" ht="46.5" x14ac:dyDescent="0.35">
      <c r="B100" s="114" t="s">
        <v>465</v>
      </c>
      <c r="C100" s="16" t="str">
        <f>'Budget de base'!B212</f>
        <v>Organiser des séances de formation sur l’écocitoyenneté, la responsabilité individuelle et collective des populations face à la dégradation de l’environnement et de l'écosystème ;</v>
      </c>
      <c r="D100" s="400">
        <f>'Budget de base'!G224</f>
        <v>27202.156334231808</v>
      </c>
      <c r="E100" s="18"/>
      <c r="F100" s="18"/>
      <c r="G100" s="144">
        <f>D100</f>
        <v>27202.156334231808</v>
      </c>
      <c r="H100" s="141">
        <v>0</v>
      </c>
      <c r="I100" s="191"/>
      <c r="J100" s="130"/>
      <c r="K100" s="57"/>
    </row>
    <row r="101" spans="2:11" ht="46.5" x14ac:dyDescent="0.35">
      <c r="B101" s="114" t="s">
        <v>466</v>
      </c>
      <c r="C101" s="16" t="str">
        <f>'Budget de base'!B225</f>
        <v xml:space="preserve">Soutenir les plans d’actions de sensibilisation sur la préservation de la biodiversité, de l’environnement et le renforcement de la cohésion sociale ; </v>
      </c>
      <c r="D101" s="400">
        <f>'Budget de base'!G227</f>
        <v>12938.00539083558</v>
      </c>
      <c r="E101" s="18"/>
      <c r="F101" s="18"/>
      <c r="G101" s="144">
        <f t="shared" ref="G101:G107" si="15">D101</f>
        <v>12938.00539083558</v>
      </c>
      <c r="H101" s="141">
        <v>0</v>
      </c>
      <c r="I101" s="191"/>
      <c r="J101" s="130"/>
      <c r="K101" s="57"/>
    </row>
    <row r="102" spans="2:11" ht="15.5" hidden="1" x14ac:dyDescent="0.35">
      <c r="B102" s="114" t="s">
        <v>467</v>
      </c>
      <c r="C102" s="16"/>
      <c r="D102" s="400"/>
      <c r="E102" s="18"/>
      <c r="F102" s="18"/>
      <c r="G102" s="144">
        <f t="shared" si="15"/>
        <v>0</v>
      </c>
      <c r="H102" s="141"/>
      <c r="I102" s="191"/>
      <c r="J102" s="130"/>
      <c r="K102" s="57"/>
    </row>
    <row r="103" spans="2:11" ht="15.5" hidden="1" x14ac:dyDescent="0.35">
      <c r="B103" s="114" t="s">
        <v>468</v>
      </c>
      <c r="C103" s="16"/>
      <c r="D103" s="400"/>
      <c r="E103" s="18"/>
      <c r="F103" s="18"/>
      <c r="G103" s="144">
        <f t="shared" si="15"/>
        <v>0</v>
      </c>
      <c r="H103" s="141"/>
      <c r="I103" s="191"/>
      <c r="J103" s="130"/>
      <c r="K103" s="57"/>
    </row>
    <row r="104" spans="2:11" ht="15.5" hidden="1" x14ac:dyDescent="0.35">
      <c r="B104" s="114" t="s">
        <v>469</v>
      </c>
      <c r="C104" s="16"/>
      <c r="D104" s="400"/>
      <c r="E104" s="18"/>
      <c r="F104" s="18"/>
      <c r="G104" s="144">
        <f t="shared" si="15"/>
        <v>0</v>
      </c>
      <c r="H104" s="141"/>
      <c r="I104" s="191"/>
      <c r="J104" s="130"/>
      <c r="K104" s="57"/>
    </row>
    <row r="105" spans="2:11" ht="15.5" hidden="1" x14ac:dyDescent="0.35">
      <c r="B105" s="114" t="s">
        <v>470</v>
      </c>
      <c r="C105" s="16"/>
      <c r="D105" s="400"/>
      <c r="E105" s="18"/>
      <c r="F105" s="18"/>
      <c r="G105" s="144">
        <f t="shared" si="15"/>
        <v>0</v>
      </c>
      <c r="H105" s="141"/>
      <c r="I105" s="191"/>
      <c r="J105" s="130"/>
      <c r="K105" s="57"/>
    </row>
    <row r="106" spans="2:11" ht="15.5" hidden="1" x14ac:dyDescent="0.35">
      <c r="B106" s="114" t="s">
        <v>471</v>
      </c>
      <c r="C106" s="52"/>
      <c r="D106" s="401"/>
      <c r="E106" s="19"/>
      <c r="F106" s="19"/>
      <c r="G106" s="144">
        <f t="shared" si="15"/>
        <v>0</v>
      </c>
      <c r="H106" s="142"/>
      <c r="I106" s="192"/>
      <c r="J106" s="131"/>
      <c r="K106" s="57"/>
    </row>
    <row r="107" spans="2:11" ht="15.5" hidden="1" x14ac:dyDescent="0.35">
      <c r="B107" s="114" t="s">
        <v>472</v>
      </c>
      <c r="C107" s="52"/>
      <c r="D107" s="401"/>
      <c r="E107" s="19"/>
      <c r="F107" s="19"/>
      <c r="G107" s="144">
        <f t="shared" si="15"/>
        <v>0</v>
      </c>
      <c r="H107" s="142"/>
      <c r="I107" s="192"/>
      <c r="J107" s="131"/>
      <c r="K107" s="57"/>
    </row>
    <row r="108" spans="2:11" ht="15.5" x14ac:dyDescent="0.35">
      <c r="C108" s="115" t="s">
        <v>473</v>
      </c>
      <c r="D108" s="398">
        <f>SUM(D100:D107)</f>
        <v>40140.161725067388</v>
      </c>
      <c r="E108" s="20">
        <f t="shared" ref="E108:G108" si="16">SUM(E100:E107)</f>
        <v>0</v>
      </c>
      <c r="F108" s="20">
        <f t="shared" si="16"/>
        <v>0</v>
      </c>
      <c r="G108" s="23">
        <f t="shared" si="16"/>
        <v>40140.161725067388</v>
      </c>
      <c r="H108" s="133">
        <f>(H100*G100)+(H101*G101)+(H102*G102)+(H103*G103)+(H104*G104)+(H105*G105)+(H106*G106)+(H107*G107)</f>
        <v>0</v>
      </c>
      <c r="I108" s="133">
        <f>SUM(I100:I107)</f>
        <v>0</v>
      </c>
      <c r="J108" s="131"/>
      <c r="K108" s="59"/>
    </row>
    <row r="109" spans="2:11" ht="36.65" customHeight="1" x14ac:dyDescent="0.35">
      <c r="B109" s="113" t="s">
        <v>474</v>
      </c>
      <c r="C109" s="489" t="str">
        <f>'Budget de base'!B229</f>
        <v xml:space="preserve"> Les activités économiques durables ayant un lien avec la conservation de la biodiversité et la protection de l’environnement sont développées par les femmes donsos membres des confréries </v>
      </c>
      <c r="D109" s="489"/>
      <c r="E109" s="489"/>
      <c r="F109" s="489"/>
      <c r="G109" s="489"/>
      <c r="H109" s="489"/>
      <c r="I109" s="490"/>
      <c r="J109" s="489"/>
      <c r="K109" s="56"/>
    </row>
    <row r="110" spans="2:11" ht="31" x14ac:dyDescent="0.35">
      <c r="B110" s="114" t="s">
        <v>475</v>
      </c>
      <c r="C110" s="16" t="str">
        <f>'Budget de base'!B230</f>
        <v>Appui aux associations de femmes donzos dans la culture maraichère et céréalière;</v>
      </c>
      <c r="D110" s="400">
        <f>'Budget de base'!G232</f>
        <v>37735.849056603773</v>
      </c>
      <c r="E110" s="18"/>
      <c r="F110" s="18"/>
      <c r="G110" s="144">
        <f>D110</f>
        <v>37735.849056603773</v>
      </c>
      <c r="H110" s="141">
        <v>1</v>
      </c>
      <c r="I110" s="191"/>
      <c r="J110" s="130"/>
      <c r="K110" s="57"/>
    </row>
    <row r="111" spans="2:11" ht="15.5" hidden="1" x14ac:dyDescent="0.35">
      <c r="B111" s="114" t="s">
        <v>476</v>
      </c>
      <c r="C111" s="16"/>
      <c r="D111" s="400"/>
      <c r="E111" s="18"/>
      <c r="F111" s="18"/>
      <c r="G111" s="144">
        <f t="shared" ref="G111:G117" si="17">D111</f>
        <v>0</v>
      </c>
      <c r="H111" s="141"/>
      <c r="I111" s="191"/>
      <c r="J111" s="130"/>
      <c r="K111" s="57"/>
    </row>
    <row r="112" spans="2:11" ht="15.5" hidden="1" x14ac:dyDescent="0.35">
      <c r="B112" s="114" t="s">
        <v>477</v>
      </c>
      <c r="C112" s="16"/>
      <c r="D112" s="400"/>
      <c r="E112" s="18"/>
      <c r="F112" s="18"/>
      <c r="G112" s="144">
        <f t="shared" si="17"/>
        <v>0</v>
      </c>
      <c r="H112" s="141"/>
      <c r="I112" s="191"/>
      <c r="J112" s="130"/>
      <c r="K112" s="57"/>
    </row>
    <row r="113" spans="2:11" ht="15.5" hidden="1" x14ac:dyDescent="0.35">
      <c r="B113" s="114" t="s">
        <v>478</v>
      </c>
      <c r="C113" s="16"/>
      <c r="D113" s="400"/>
      <c r="E113" s="18"/>
      <c r="F113" s="18"/>
      <c r="G113" s="144">
        <f t="shared" si="17"/>
        <v>0</v>
      </c>
      <c r="H113" s="141"/>
      <c r="I113" s="191"/>
      <c r="J113" s="130"/>
      <c r="K113" s="57"/>
    </row>
    <row r="114" spans="2:11" ht="15.5" hidden="1" x14ac:dyDescent="0.35">
      <c r="B114" s="114" t="s">
        <v>479</v>
      </c>
      <c r="C114" s="16"/>
      <c r="D114" s="400"/>
      <c r="E114" s="18"/>
      <c r="F114" s="18"/>
      <c r="G114" s="144">
        <f t="shared" si="17"/>
        <v>0</v>
      </c>
      <c r="H114" s="141"/>
      <c r="I114" s="191"/>
      <c r="J114" s="130"/>
      <c r="K114" s="57"/>
    </row>
    <row r="115" spans="2:11" ht="15.5" hidden="1" x14ac:dyDescent="0.35">
      <c r="B115" s="114" t="s">
        <v>480</v>
      </c>
      <c r="C115" s="16"/>
      <c r="D115" s="400"/>
      <c r="E115" s="18"/>
      <c r="F115" s="18"/>
      <c r="G115" s="144">
        <f t="shared" si="17"/>
        <v>0</v>
      </c>
      <c r="H115" s="141"/>
      <c r="I115" s="191"/>
      <c r="J115" s="130"/>
      <c r="K115" s="57"/>
    </row>
    <row r="116" spans="2:11" ht="15.5" hidden="1" x14ac:dyDescent="0.35">
      <c r="B116" s="114" t="s">
        <v>481</v>
      </c>
      <c r="C116" s="52"/>
      <c r="D116" s="401"/>
      <c r="E116" s="19"/>
      <c r="F116" s="19"/>
      <c r="G116" s="144">
        <f t="shared" si="17"/>
        <v>0</v>
      </c>
      <c r="H116" s="142"/>
      <c r="I116" s="192"/>
      <c r="J116" s="131"/>
      <c r="K116" s="57"/>
    </row>
    <row r="117" spans="2:11" ht="15.5" hidden="1" x14ac:dyDescent="0.35">
      <c r="B117" s="114" t="s">
        <v>482</v>
      </c>
      <c r="C117" s="52"/>
      <c r="D117" s="401"/>
      <c r="E117" s="19"/>
      <c r="F117" s="19"/>
      <c r="G117" s="144">
        <f t="shared" si="17"/>
        <v>0</v>
      </c>
      <c r="H117" s="142"/>
      <c r="I117" s="192"/>
      <c r="J117" s="131"/>
      <c r="K117" s="57"/>
    </row>
    <row r="118" spans="2:11" ht="15.5" x14ac:dyDescent="0.35">
      <c r="C118" s="115" t="s">
        <v>483</v>
      </c>
      <c r="D118" s="398">
        <f>SUM(D110:D117)</f>
        <v>37735.849056603773</v>
      </c>
      <c r="E118" s="23">
        <f t="shared" ref="E118:G118" si="18">SUM(E110:E117)</f>
        <v>0</v>
      </c>
      <c r="F118" s="23">
        <f t="shared" si="18"/>
        <v>0</v>
      </c>
      <c r="G118" s="23">
        <f t="shared" si="18"/>
        <v>37735.849056603773</v>
      </c>
      <c r="H118" s="133">
        <f>(H110*G110)+(H111*G111)+(H112*G112)+(H113*G113)+(H114*G114)+(H115*G115)+(H116*G116)+(H117*G117)</f>
        <v>37735.849056603773</v>
      </c>
      <c r="I118" s="133">
        <f>SUM(I110:I117)</f>
        <v>0</v>
      </c>
      <c r="J118" s="131"/>
      <c r="K118" s="59"/>
    </row>
    <row r="119" spans="2:11" ht="51" hidden="1" customHeight="1" x14ac:dyDescent="0.35">
      <c r="B119" s="115" t="s">
        <v>484</v>
      </c>
      <c r="C119" s="491"/>
      <c r="D119" s="491"/>
      <c r="E119" s="491"/>
      <c r="F119" s="491"/>
      <c r="G119" s="491"/>
      <c r="H119" s="491"/>
      <c r="I119" s="492"/>
      <c r="J119" s="491"/>
      <c r="K119" s="56"/>
    </row>
    <row r="120" spans="2:11" ht="15.5" hidden="1" x14ac:dyDescent="0.35">
      <c r="B120" s="114" t="s">
        <v>485</v>
      </c>
      <c r="C120" s="16"/>
      <c r="D120" s="400"/>
      <c r="E120" s="18"/>
      <c r="F120" s="18"/>
      <c r="G120" s="144">
        <f>D120</f>
        <v>0</v>
      </c>
      <c r="H120" s="141"/>
      <c r="I120" s="191"/>
      <c r="J120" s="130"/>
      <c r="K120" s="57"/>
    </row>
    <row r="121" spans="2:11" ht="15.5" hidden="1" x14ac:dyDescent="0.35">
      <c r="B121" s="114" t="s">
        <v>486</v>
      </c>
      <c r="C121" s="16"/>
      <c r="D121" s="400"/>
      <c r="E121" s="18"/>
      <c r="F121" s="18"/>
      <c r="G121" s="144">
        <f t="shared" ref="G121:G127" si="19">D121</f>
        <v>0</v>
      </c>
      <c r="H121" s="141"/>
      <c r="I121" s="191"/>
      <c r="J121" s="130"/>
      <c r="K121" s="57"/>
    </row>
    <row r="122" spans="2:11" ht="15.5" hidden="1" x14ac:dyDescent="0.35">
      <c r="B122" s="114" t="s">
        <v>487</v>
      </c>
      <c r="C122" s="16"/>
      <c r="D122" s="400"/>
      <c r="E122" s="18"/>
      <c r="F122" s="18"/>
      <c r="G122" s="144">
        <f t="shared" si="19"/>
        <v>0</v>
      </c>
      <c r="H122" s="141"/>
      <c r="I122" s="191"/>
      <c r="J122" s="130"/>
      <c r="K122" s="57"/>
    </row>
    <row r="123" spans="2:11" ht="15.5" hidden="1" x14ac:dyDescent="0.35">
      <c r="B123" s="114" t="s">
        <v>488</v>
      </c>
      <c r="C123" s="16"/>
      <c r="D123" s="400"/>
      <c r="E123" s="18"/>
      <c r="F123" s="18"/>
      <c r="G123" s="144">
        <f t="shared" si="19"/>
        <v>0</v>
      </c>
      <c r="H123" s="141"/>
      <c r="I123" s="191"/>
      <c r="J123" s="130"/>
      <c r="K123" s="57"/>
    </row>
    <row r="124" spans="2:11" ht="15.5" hidden="1" x14ac:dyDescent="0.35">
      <c r="B124" s="114" t="s">
        <v>489</v>
      </c>
      <c r="C124" s="16"/>
      <c r="D124" s="400"/>
      <c r="E124" s="18"/>
      <c r="F124" s="18"/>
      <c r="G124" s="144">
        <f t="shared" si="19"/>
        <v>0</v>
      </c>
      <c r="H124" s="141"/>
      <c r="I124" s="191"/>
      <c r="J124" s="130"/>
      <c r="K124" s="57"/>
    </row>
    <row r="125" spans="2:11" ht="15.5" hidden="1" x14ac:dyDescent="0.35">
      <c r="B125" s="114" t="s">
        <v>490</v>
      </c>
      <c r="C125" s="16"/>
      <c r="D125" s="400"/>
      <c r="E125" s="18"/>
      <c r="F125" s="18"/>
      <c r="G125" s="144">
        <f t="shared" si="19"/>
        <v>0</v>
      </c>
      <c r="H125" s="141"/>
      <c r="I125" s="191"/>
      <c r="J125" s="130"/>
      <c r="K125" s="57"/>
    </row>
    <row r="126" spans="2:11" ht="15.5" hidden="1" x14ac:dyDescent="0.35">
      <c r="B126" s="114" t="s">
        <v>491</v>
      </c>
      <c r="C126" s="52"/>
      <c r="D126" s="401"/>
      <c r="E126" s="19"/>
      <c r="F126" s="19"/>
      <c r="G126" s="144">
        <f t="shared" si="19"/>
        <v>0</v>
      </c>
      <c r="H126" s="142"/>
      <c r="I126" s="192"/>
      <c r="J126" s="131"/>
      <c r="K126" s="57"/>
    </row>
    <row r="127" spans="2:11" ht="15.5" hidden="1" x14ac:dyDescent="0.35">
      <c r="B127" s="114" t="s">
        <v>492</v>
      </c>
      <c r="C127" s="52"/>
      <c r="D127" s="401"/>
      <c r="E127" s="19"/>
      <c r="F127" s="19"/>
      <c r="G127" s="144">
        <f t="shared" si="19"/>
        <v>0</v>
      </c>
      <c r="H127" s="142"/>
      <c r="I127" s="192"/>
      <c r="J127" s="131"/>
      <c r="K127" s="57"/>
    </row>
    <row r="128" spans="2:11" ht="15.5" hidden="1" x14ac:dyDescent="0.35">
      <c r="C128" s="115" t="s">
        <v>493</v>
      </c>
      <c r="D128" s="402">
        <f>SUM(D120:D127)</f>
        <v>0</v>
      </c>
      <c r="E128" s="23">
        <f t="shared" ref="E128:G128" si="20">SUM(E120:E127)</f>
        <v>0</v>
      </c>
      <c r="F128" s="23">
        <f t="shared" si="20"/>
        <v>0</v>
      </c>
      <c r="G128" s="23">
        <f t="shared" si="20"/>
        <v>0</v>
      </c>
      <c r="H128" s="133">
        <f>(H120*G120)+(H121*G121)+(H122*G122)+(H123*G123)+(H124*G124)+(H125*G125)+(H126*G126)+(H127*G127)</f>
        <v>0</v>
      </c>
      <c r="I128" s="133">
        <f>SUM(I120:I127)</f>
        <v>0</v>
      </c>
      <c r="J128" s="131"/>
      <c r="K128" s="59"/>
    </row>
    <row r="129" spans="2:11" ht="51" hidden="1" customHeight="1" x14ac:dyDescent="0.35">
      <c r="B129" s="115" t="s">
        <v>494</v>
      </c>
      <c r="C129" s="491"/>
      <c r="D129" s="491"/>
      <c r="E129" s="491"/>
      <c r="F129" s="491"/>
      <c r="G129" s="491"/>
      <c r="H129" s="491"/>
      <c r="I129" s="492"/>
      <c r="J129" s="491"/>
      <c r="K129" s="56"/>
    </row>
    <row r="130" spans="2:11" ht="15.5" hidden="1" x14ac:dyDescent="0.35">
      <c r="B130" s="114" t="s">
        <v>495</v>
      </c>
      <c r="C130" s="16"/>
      <c r="D130" s="400"/>
      <c r="E130" s="18"/>
      <c r="F130" s="18"/>
      <c r="G130" s="144">
        <f>D130</f>
        <v>0</v>
      </c>
      <c r="H130" s="141"/>
      <c r="I130" s="191"/>
      <c r="J130" s="130"/>
      <c r="K130" s="57"/>
    </row>
    <row r="131" spans="2:11" ht="15.5" hidden="1" x14ac:dyDescent="0.35">
      <c r="B131" s="114" t="s">
        <v>496</v>
      </c>
      <c r="C131" s="16"/>
      <c r="D131" s="400"/>
      <c r="E131" s="18"/>
      <c r="F131" s="18"/>
      <c r="G131" s="144">
        <f t="shared" ref="G131:G137" si="21">D131</f>
        <v>0</v>
      </c>
      <c r="H131" s="141"/>
      <c r="I131" s="191"/>
      <c r="J131" s="130"/>
      <c r="K131" s="57"/>
    </row>
    <row r="132" spans="2:11" ht="15.5" hidden="1" x14ac:dyDescent="0.35">
      <c r="B132" s="114" t="s">
        <v>497</v>
      </c>
      <c r="C132" s="16"/>
      <c r="D132" s="400"/>
      <c r="E132" s="18"/>
      <c r="F132" s="18"/>
      <c r="G132" s="144">
        <f t="shared" si="21"/>
        <v>0</v>
      </c>
      <c r="H132" s="141"/>
      <c r="I132" s="191"/>
      <c r="J132" s="130"/>
      <c r="K132" s="57"/>
    </row>
    <row r="133" spans="2:11" ht="15.5" hidden="1" x14ac:dyDescent="0.35">
      <c r="B133" s="114" t="s">
        <v>498</v>
      </c>
      <c r="C133" s="16"/>
      <c r="D133" s="400"/>
      <c r="E133" s="18"/>
      <c r="F133" s="18"/>
      <c r="G133" s="144">
        <f t="shared" si="21"/>
        <v>0</v>
      </c>
      <c r="H133" s="141"/>
      <c r="I133" s="191"/>
      <c r="J133" s="130"/>
      <c r="K133" s="57"/>
    </row>
    <row r="134" spans="2:11" ht="15.5" hidden="1" x14ac:dyDescent="0.35">
      <c r="B134" s="114" t="s">
        <v>499</v>
      </c>
      <c r="C134" s="16"/>
      <c r="D134" s="400"/>
      <c r="E134" s="18"/>
      <c r="F134" s="18"/>
      <c r="G134" s="144">
        <f t="shared" si="21"/>
        <v>0</v>
      </c>
      <c r="H134" s="141"/>
      <c r="I134" s="191"/>
      <c r="J134" s="130"/>
      <c r="K134" s="57"/>
    </row>
    <row r="135" spans="2:11" ht="15.5" hidden="1" x14ac:dyDescent="0.35">
      <c r="B135" s="114" t="s">
        <v>500</v>
      </c>
      <c r="C135" s="16"/>
      <c r="D135" s="400"/>
      <c r="E135" s="18"/>
      <c r="F135" s="18"/>
      <c r="G135" s="144">
        <f t="shared" si="21"/>
        <v>0</v>
      </c>
      <c r="H135" s="141"/>
      <c r="I135" s="191"/>
      <c r="J135" s="130"/>
      <c r="K135" s="57"/>
    </row>
    <row r="136" spans="2:11" ht="15.5" hidden="1" x14ac:dyDescent="0.35">
      <c r="B136" s="114" t="s">
        <v>501</v>
      </c>
      <c r="C136" s="52"/>
      <c r="D136" s="401"/>
      <c r="E136" s="19"/>
      <c r="F136" s="19"/>
      <c r="G136" s="144">
        <f t="shared" si="21"/>
        <v>0</v>
      </c>
      <c r="H136" s="142"/>
      <c r="I136" s="192"/>
      <c r="J136" s="131"/>
      <c r="K136" s="57"/>
    </row>
    <row r="137" spans="2:11" ht="15.5" hidden="1" x14ac:dyDescent="0.35">
      <c r="B137" s="114" t="s">
        <v>502</v>
      </c>
      <c r="C137" s="52"/>
      <c r="D137" s="401"/>
      <c r="E137" s="19"/>
      <c r="F137" s="19"/>
      <c r="G137" s="144">
        <f t="shared" si="21"/>
        <v>0</v>
      </c>
      <c r="H137" s="142"/>
      <c r="I137" s="192"/>
      <c r="J137" s="131"/>
      <c r="K137" s="57"/>
    </row>
    <row r="138" spans="2:11" ht="15.5" hidden="1" x14ac:dyDescent="0.35">
      <c r="C138" s="115" t="s">
        <v>503</v>
      </c>
      <c r="D138" s="398">
        <f>SUM(D130:D137)</f>
        <v>0</v>
      </c>
      <c r="E138" s="20">
        <f t="shared" ref="E138:G138" si="22">SUM(E130:E137)</f>
        <v>0</v>
      </c>
      <c r="F138" s="20">
        <f t="shared" si="22"/>
        <v>0</v>
      </c>
      <c r="G138" s="20">
        <f t="shared" si="22"/>
        <v>0</v>
      </c>
      <c r="H138" s="133">
        <f>(H130*G130)+(H131*G131)+(H132*G132)+(H133*G133)+(H134*G134)+(H135*G135)+(H136*G136)+(H137*G137)</f>
        <v>0</v>
      </c>
      <c r="I138" s="133">
        <f>SUM(I130:I137)</f>
        <v>0</v>
      </c>
      <c r="J138" s="131"/>
      <c r="K138" s="59"/>
    </row>
    <row r="139" spans="2:11" ht="15.75" hidden="1" customHeight="1" x14ac:dyDescent="0.35">
      <c r="B139" s="7"/>
      <c r="C139" s="11"/>
      <c r="D139" s="404"/>
      <c r="E139" s="25"/>
      <c r="F139" s="25"/>
      <c r="G139" s="25"/>
      <c r="H139" s="25"/>
      <c r="I139" s="25"/>
      <c r="J139" s="82"/>
      <c r="K139" s="4"/>
    </row>
    <row r="140" spans="2:11" ht="51" hidden="1" customHeight="1" x14ac:dyDescent="0.35">
      <c r="B140" s="115" t="s">
        <v>504</v>
      </c>
      <c r="C140" s="489"/>
      <c r="D140" s="489"/>
      <c r="E140" s="489"/>
      <c r="F140" s="489"/>
      <c r="G140" s="489"/>
      <c r="H140" s="489"/>
      <c r="I140" s="490"/>
      <c r="J140" s="489"/>
      <c r="K140" s="17"/>
    </row>
    <row r="141" spans="2:11" ht="51" hidden="1" customHeight="1" x14ac:dyDescent="0.35">
      <c r="B141" s="113" t="s">
        <v>505</v>
      </c>
      <c r="C141" s="491"/>
      <c r="D141" s="491"/>
      <c r="E141" s="491"/>
      <c r="F141" s="491"/>
      <c r="G141" s="491"/>
      <c r="H141" s="491"/>
      <c r="I141" s="492"/>
      <c r="J141" s="491"/>
      <c r="K141" s="56"/>
    </row>
    <row r="142" spans="2:11" ht="15.5" hidden="1" x14ac:dyDescent="0.35">
      <c r="B142" s="114" t="s">
        <v>506</v>
      </c>
      <c r="C142" s="16"/>
      <c r="D142" s="400"/>
      <c r="E142" s="18"/>
      <c r="F142" s="18"/>
      <c r="G142" s="144">
        <f>D142</f>
        <v>0</v>
      </c>
      <c r="H142" s="141"/>
      <c r="I142" s="191"/>
      <c r="J142" s="130"/>
      <c r="K142" s="57"/>
    </row>
    <row r="143" spans="2:11" ht="15.5" hidden="1" x14ac:dyDescent="0.35">
      <c r="B143" s="114" t="s">
        <v>507</v>
      </c>
      <c r="C143" s="16"/>
      <c r="D143" s="400"/>
      <c r="E143" s="18"/>
      <c r="F143" s="18"/>
      <c r="G143" s="144">
        <f t="shared" ref="G143:G149" si="23">D143</f>
        <v>0</v>
      </c>
      <c r="H143" s="141"/>
      <c r="I143" s="191"/>
      <c r="J143" s="130"/>
      <c r="K143" s="57"/>
    </row>
    <row r="144" spans="2:11" ht="15.5" hidden="1" x14ac:dyDescent="0.35">
      <c r="B144" s="114" t="s">
        <v>508</v>
      </c>
      <c r="C144" s="16"/>
      <c r="D144" s="400"/>
      <c r="E144" s="18"/>
      <c r="F144" s="18"/>
      <c r="G144" s="144">
        <f t="shared" si="23"/>
        <v>0</v>
      </c>
      <c r="H144" s="141"/>
      <c r="I144" s="191"/>
      <c r="J144" s="130"/>
      <c r="K144" s="57"/>
    </row>
    <row r="145" spans="2:11" ht="15.5" hidden="1" x14ac:dyDescent="0.35">
      <c r="B145" s="114" t="s">
        <v>509</v>
      </c>
      <c r="C145" s="16"/>
      <c r="D145" s="400"/>
      <c r="E145" s="18"/>
      <c r="F145" s="18"/>
      <c r="G145" s="144">
        <f t="shared" si="23"/>
        <v>0</v>
      </c>
      <c r="H145" s="141"/>
      <c r="I145" s="191"/>
      <c r="J145" s="130"/>
      <c r="K145" s="57"/>
    </row>
    <row r="146" spans="2:11" ht="15.5" hidden="1" x14ac:dyDescent="0.35">
      <c r="B146" s="114" t="s">
        <v>510</v>
      </c>
      <c r="C146" s="16"/>
      <c r="D146" s="400"/>
      <c r="E146" s="18"/>
      <c r="F146" s="18"/>
      <c r="G146" s="144">
        <f t="shared" si="23"/>
        <v>0</v>
      </c>
      <c r="H146" s="141"/>
      <c r="I146" s="191"/>
      <c r="J146" s="130"/>
      <c r="K146" s="57"/>
    </row>
    <row r="147" spans="2:11" ht="15.5" hidden="1" x14ac:dyDescent="0.35">
      <c r="B147" s="114" t="s">
        <v>511</v>
      </c>
      <c r="C147" s="16"/>
      <c r="D147" s="400"/>
      <c r="E147" s="18"/>
      <c r="F147" s="18"/>
      <c r="G147" s="144">
        <f t="shared" si="23"/>
        <v>0</v>
      </c>
      <c r="H147" s="141"/>
      <c r="I147" s="191"/>
      <c r="J147" s="130"/>
      <c r="K147" s="57"/>
    </row>
    <row r="148" spans="2:11" ht="15.5" hidden="1" x14ac:dyDescent="0.35">
      <c r="B148" s="114" t="s">
        <v>512</v>
      </c>
      <c r="C148" s="52"/>
      <c r="D148" s="401"/>
      <c r="E148" s="19"/>
      <c r="F148" s="19"/>
      <c r="G148" s="144">
        <f t="shared" si="23"/>
        <v>0</v>
      </c>
      <c r="H148" s="142"/>
      <c r="I148" s="192"/>
      <c r="J148" s="131"/>
      <c r="K148" s="57"/>
    </row>
    <row r="149" spans="2:11" ht="15.5" hidden="1" x14ac:dyDescent="0.35">
      <c r="B149" s="114" t="s">
        <v>513</v>
      </c>
      <c r="C149" s="52"/>
      <c r="D149" s="401"/>
      <c r="E149" s="19"/>
      <c r="F149" s="19"/>
      <c r="G149" s="144">
        <f t="shared" si="23"/>
        <v>0</v>
      </c>
      <c r="H149" s="142"/>
      <c r="I149" s="192"/>
      <c r="J149" s="131"/>
      <c r="K149" s="57"/>
    </row>
    <row r="150" spans="2:11" ht="15.5" hidden="1" x14ac:dyDescent="0.35">
      <c r="C150" s="115" t="s">
        <v>514</v>
      </c>
      <c r="D150" s="398">
        <f>SUM(D142:D149)</f>
        <v>0</v>
      </c>
      <c r="E150" s="20">
        <f t="shared" ref="E150:G150" si="24">SUM(E142:E149)</f>
        <v>0</v>
      </c>
      <c r="F150" s="20">
        <f t="shared" si="24"/>
        <v>0</v>
      </c>
      <c r="G150" s="23">
        <f t="shared" si="24"/>
        <v>0</v>
      </c>
      <c r="H150" s="133">
        <f>(H142*G142)+(H143*G143)+(H144*G144)+(H145*G145)+(H146*G146)+(H147*G147)+(H148*G148)+(H149*G149)</f>
        <v>0</v>
      </c>
      <c r="I150" s="133">
        <f>SUM(I142:I149)</f>
        <v>0</v>
      </c>
      <c r="J150" s="131"/>
      <c r="K150" s="59"/>
    </row>
    <row r="151" spans="2:11" ht="51" hidden="1" customHeight="1" x14ac:dyDescent="0.35">
      <c r="B151" s="113" t="s">
        <v>515</v>
      </c>
      <c r="C151" s="491"/>
      <c r="D151" s="491"/>
      <c r="E151" s="491"/>
      <c r="F151" s="491"/>
      <c r="G151" s="491"/>
      <c r="H151" s="491"/>
      <c r="I151" s="492"/>
      <c r="J151" s="491"/>
      <c r="K151" s="56"/>
    </row>
    <row r="152" spans="2:11" ht="15.5" hidden="1" x14ac:dyDescent="0.35">
      <c r="B152" s="114" t="s">
        <v>516</v>
      </c>
      <c r="C152" s="16"/>
      <c r="D152" s="400"/>
      <c r="E152" s="18"/>
      <c r="F152" s="18"/>
      <c r="G152" s="144">
        <f>D152</f>
        <v>0</v>
      </c>
      <c r="H152" s="141"/>
      <c r="I152" s="191"/>
      <c r="J152" s="130"/>
      <c r="K152" s="57"/>
    </row>
    <row r="153" spans="2:11" ht="15.5" hidden="1" x14ac:dyDescent="0.35">
      <c r="B153" s="114" t="s">
        <v>517</v>
      </c>
      <c r="C153" s="16"/>
      <c r="D153" s="400"/>
      <c r="E153" s="18"/>
      <c r="F153" s="18"/>
      <c r="G153" s="144">
        <f t="shared" ref="G153:G159" si="25">D153</f>
        <v>0</v>
      </c>
      <c r="H153" s="141"/>
      <c r="I153" s="191"/>
      <c r="J153" s="130"/>
      <c r="K153" s="57"/>
    </row>
    <row r="154" spans="2:11" ht="15.5" hidden="1" x14ac:dyDescent="0.35">
      <c r="B154" s="114" t="s">
        <v>518</v>
      </c>
      <c r="C154" s="16"/>
      <c r="D154" s="400"/>
      <c r="E154" s="18"/>
      <c r="F154" s="18"/>
      <c r="G154" s="144">
        <f t="shared" si="25"/>
        <v>0</v>
      </c>
      <c r="H154" s="141"/>
      <c r="I154" s="191"/>
      <c r="J154" s="130"/>
      <c r="K154" s="57"/>
    </row>
    <row r="155" spans="2:11" ht="15.5" hidden="1" x14ac:dyDescent="0.35">
      <c r="B155" s="114" t="s">
        <v>519</v>
      </c>
      <c r="C155" s="16"/>
      <c r="D155" s="400"/>
      <c r="E155" s="18"/>
      <c r="F155" s="18"/>
      <c r="G155" s="144">
        <f t="shared" si="25"/>
        <v>0</v>
      </c>
      <c r="H155" s="141"/>
      <c r="I155" s="191"/>
      <c r="J155" s="130"/>
      <c r="K155" s="57"/>
    </row>
    <row r="156" spans="2:11" ht="15.5" hidden="1" x14ac:dyDescent="0.35">
      <c r="B156" s="114" t="s">
        <v>520</v>
      </c>
      <c r="C156" s="16"/>
      <c r="D156" s="400"/>
      <c r="E156" s="18"/>
      <c r="F156" s="18"/>
      <c r="G156" s="144">
        <f t="shared" si="25"/>
        <v>0</v>
      </c>
      <c r="H156" s="141"/>
      <c r="I156" s="191"/>
      <c r="J156" s="130"/>
      <c r="K156" s="57"/>
    </row>
    <row r="157" spans="2:11" ht="15.5" hidden="1" x14ac:dyDescent="0.35">
      <c r="B157" s="114" t="s">
        <v>521</v>
      </c>
      <c r="C157" s="16"/>
      <c r="D157" s="400"/>
      <c r="E157" s="18"/>
      <c r="F157" s="18"/>
      <c r="G157" s="144">
        <f t="shared" si="25"/>
        <v>0</v>
      </c>
      <c r="H157" s="141"/>
      <c r="I157" s="191"/>
      <c r="J157" s="130"/>
      <c r="K157" s="57"/>
    </row>
    <row r="158" spans="2:11" ht="15.5" hidden="1" x14ac:dyDescent="0.35">
      <c r="B158" s="114" t="s">
        <v>522</v>
      </c>
      <c r="C158" s="52"/>
      <c r="D158" s="401"/>
      <c r="E158" s="19"/>
      <c r="F158" s="19"/>
      <c r="G158" s="144">
        <f>D158</f>
        <v>0</v>
      </c>
      <c r="H158" s="142"/>
      <c r="I158" s="192"/>
      <c r="J158" s="131"/>
      <c r="K158" s="57"/>
    </row>
    <row r="159" spans="2:11" ht="15.5" hidden="1" x14ac:dyDescent="0.35">
      <c r="B159" s="114" t="s">
        <v>523</v>
      </c>
      <c r="C159" s="52"/>
      <c r="D159" s="401"/>
      <c r="E159" s="19"/>
      <c r="F159" s="19"/>
      <c r="G159" s="144">
        <f t="shared" si="25"/>
        <v>0</v>
      </c>
      <c r="H159" s="142"/>
      <c r="I159" s="192"/>
      <c r="J159" s="131"/>
      <c r="K159" s="57"/>
    </row>
    <row r="160" spans="2:11" ht="15.5" hidden="1" x14ac:dyDescent="0.35">
      <c r="C160" s="115" t="s">
        <v>534</v>
      </c>
      <c r="D160" s="402">
        <f>SUM(D152:D159)</f>
        <v>0</v>
      </c>
      <c r="E160" s="23">
        <f t="shared" ref="E160:G160" si="26">SUM(E152:E159)</f>
        <v>0</v>
      </c>
      <c r="F160" s="23">
        <f t="shared" si="26"/>
        <v>0</v>
      </c>
      <c r="G160" s="23">
        <f t="shared" si="26"/>
        <v>0</v>
      </c>
      <c r="H160" s="133">
        <f>(H152*G152)+(H153*G153)+(H154*G154)+(H155*G155)+(H156*G156)+(H157*G157)+(H158*G158)+(H159*G159)</f>
        <v>0</v>
      </c>
      <c r="I160" s="133">
        <f>SUM(I152:I159)</f>
        <v>0</v>
      </c>
      <c r="J160" s="131"/>
      <c r="K160" s="59"/>
    </row>
    <row r="161" spans="2:11" ht="51" hidden="1" customHeight="1" x14ac:dyDescent="0.35">
      <c r="B161" s="113" t="s">
        <v>525</v>
      </c>
      <c r="C161" s="491"/>
      <c r="D161" s="491"/>
      <c r="E161" s="491"/>
      <c r="F161" s="491"/>
      <c r="G161" s="491"/>
      <c r="H161" s="491"/>
      <c r="I161" s="492"/>
      <c r="J161" s="491"/>
      <c r="K161" s="56"/>
    </row>
    <row r="162" spans="2:11" ht="15.5" hidden="1" x14ac:dyDescent="0.35">
      <c r="B162" s="114" t="s">
        <v>526</v>
      </c>
      <c r="C162" s="16"/>
      <c r="D162" s="400"/>
      <c r="E162" s="18"/>
      <c r="F162" s="18"/>
      <c r="G162" s="144">
        <f>D162</f>
        <v>0</v>
      </c>
      <c r="H162" s="141"/>
      <c r="I162" s="191"/>
      <c r="J162" s="130"/>
      <c r="K162" s="57"/>
    </row>
    <row r="163" spans="2:11" ht="15.5" hidden="1" x14ac:dyDescent="0.35">
      <c r="B163" s="114" t="s">
        <v>527</v>
      </c>
      <c r="C163" s="16"/>
      <c r="D163" s="400"/>
      <c r="E163" s="18"/>
      <c r="F163" s="18"/>
      <c r="G163" s="144">
        <f t="shared" ref="G163:G169" si="27">D163</f>
        <v>0</v>
      </c>
      <c r="H163" s="141"/>
      <c r="I163" s="191"/>
      <c r="J163" s="130"/>
      <c r="K163" s="57"/>
    </row>
    <row r="164" spans="2:11" ht="15.5" hidden="1" x14ac:dyDescent="0.35">
      <c r="B164" s="114" t="s">
        <v>528</v>
      </c>
      <c r="C164" s="16"/>
      <c r="D164" s="400"/>
      <c r="E164" s="18"/>
      <c r="F164" s="18"/>
      <c r="G164" s="144">
        <f t="shared" si="27"/>
        <v>0</v>
      </c>
      <c r="H164" s="141"/>
      <c r="I164" s="191"/>
      <c r="J164" s="130"/>
      <c r="K164" s="57"/>
    </row>
    <row r="165" spans="2:11" ht="15.5" hidden="1" x14ac:dyDescent="0.35">
      <c r="B165" s="114" t="s">
        <v>529</v>
      </c>
      <c r="C165" s="16"/>
      <c r="D165" s="400"/>
      <c r="E165" s="18"/>
      <c r="F165" s="18"/>
      <c r="G165" s="144">
        <f t="shared" si="27"/>
        <v>0</v>
      </c>
      <c r="H165" s="141"/>
      <c r="I165" s="191"/>
      <c r="J165" s="130"/>
      <c r="K165" s="57"/>
    </row>
    <row r="166" spans="2:11" ht="15.5" hidden="1" x14ac:dyDescent="0.35">
      <c r="B166" s="114" t="s">
        <v>530</v>
      </c>
      <c r="C166" s="16"/>
      <c r="D166" s="400"/>
      <c r="E166" s="18"/>
      <c r="F166" s="18"/>
      <c r="G166" s="144">
        <f t="shared" si="27"/>
        <v>0</v>
      </c>
      <c r="H166" s="141"/>
      <c r="I166" s="191"/>
      <c r="J166" s="130"/>
      <c r="K166" s="57"/>
    </row>
    <row r="167" spans="2:11" ht="15.5" hidden="1" x14ac:dyDescent="0.35">
      <c r="B167" s="114" t="s">
        <v>531</v>
      </c>
      <c r="C167" s="16"/>
      <c r="D167" s="400"/>
      <c r="E167" s="18"/>
      <c r="F167" s="18"/>
      <c r="G167" s="144">
        <f t="shared" si="27"/>
        <v>0</v>
      </c>
      <c r="H167" s="141"/>
      <c r="I167" s="191"/>
      <c r="J167" s="130"/>
      <c r="K167" s="57"/>
    </row>
    <row r="168" spans="2:11" ht="15.5" hidden="1" x14ac:dyDescent="0.35">
      <c r="B168" s="114" t="s">
        <v>532</v>
      </c>
      <c r="C168" s="52"/>
      <c r="D168" s="401"/>
      <c r="E168" s="19"/>
      <c r="F168" s="19"/>
      <c r="G168" s="144">
        <f t="shared" si="27"/>
        <v>0</v>
      </c>
      <c r="H168" s="142"/>
      <c r="I168" s="192"/>
      <c r="J168" s="131"/>
      <c r="K168" s="57"/>
    </row>
    <row r="169" spans="2:11" ht="15.5" hidden="1" x14ac:dyDescent="0.35">
      <c r="B169" s="114" t="s">
        <v>533</v>
      </c>
      <c r="C169" s="52"/>
      <c r="D169" s="401"/>
      <c r="E169" s="19"/>
      <c r="F169" s="19"/>
      <c r="G169" s="144">
        <f t="shared" si="27"/>
        <v>0</v>
      </c>
      <c r="H169" s="142"/>
      <c r="I169" s="192"/>
      <c r="J169" s="131"/>
      <c r="K169" s="57"/>
    </row>
    <row r="170" spans="2:11" ht="15.5" hidden="1" x14ac:dyDescent="0.35">
      <c r="C170" s="115" t="s">
        <v>524</v>
      </c>
      <c r="D170" s="402">
        <f>SUM(D162:D169)</f>
        <v>0</v>
      </c>
      <c r="E170" s="23">
        <f t="shared" ref="E170:G170" si="28">SUM(E162:E169)</f>
        <v>0</v>
      </c>
      <c r="F170" s="23">
        <f t="shared" si="28"/>
        <v>0</v>
      </c>
      <c r="G170" s="23">
        <f t="shared" si="28"/>
        <v>0</v>
      </c>
      <c r="H170" s="133">
        <f>(H162*G162)+(H163*G163)+(H164*G164)+(H165*G165)+(H166*G166)+(H167*G167)+(H168*G168)+(H169*G169)</f>
        <v>0</v>
      </c>
      <c r="I170" s="133">
        <f>SUM(I162:I169)</f>
        <v>0</v>
      </c>
      <c r="J170" s="131"/>
      <c r="K170" s="59"/>
    </row>
    <row r="171" spans="2:11" ht="51" hidden="1" customHeight="1" x14ac:dyDescent="0.35">
      <c r="B171" s="113" t="s">
        <v>535</v>
      </c>
      <c r="C171" s="491"/>
      <c r="D171" s="491"/>
      <c r="E171" s="491"/>
      <c r="F171" s="491"/>
      <c r="G171" s="491"/>
      <c r="H171" s="491"/>
      <c r="I171" s="492"/>
      <c r="J171" s="491"/>
      <c r="K171" s="56"/>
    </row>
    <row r="172" spans="2:11" ht="15.5" hidden="1" x14ac:dyDescent="0.35">
      <c r="B172" s="114" t="s">
        <v>536</v>
      </c>
      <c r="C172" s="16"/>
      <c r="D172" s="400"/>
      <c r="E172" s="18"/>
      <c r="F172" s="18"/>
      <c r="G172" s="144">
        <f>D172</f>
        <v>0</v>
      </c>
      <c r="H172" s="141"/>
      <c r="I172" s="191"/>
      <c r="J172" s="130"/>
      <c r="K172" s="57"/>
    </row>
    <row r="173" spans="2:11" ht="15.5" hidden="1" x14ac:dyDescent="0.35">
      <c r="B173" s="114" t="s">
        <v>537</v>
      </c>
      <c r="C173" s="16"/>
      <c r="D173" s="400"/>
      <c r="E173" s="18"/>
      <c r="F173" s="18"/>
      <c r="G173" s="144">
        <f t="shared" ref="G173:G179" si="29">D173</f>
        <v>0</v>
      </c>
      <c r="H173" s="141"/>
      <c r="I173" s="191"/>
      <c r="J173" s="130"/>
      <c r="K173" s="57"/>
    </row>
    <row r="174" spans="2:11" ht="15.5" hidden="1" x14ac:dyDescent="0.35">
      <c r="B174" s="114" t="s">
        <v>538</v>
      </c>
      <c r="C174" s="16"/>
      <c r="D174" s="400"/>
      <c r="E174" s="18"/>
      <c r="F174" s="18"/>
      <c r="G174" s="144">
        <f t="shared" si="29"/>
        <v>0</v>
      </c>
      <c r="H174" s="141"/>
      <c r="I174" s="191"/>
      <c r="J174" s="130"/>
      <c r="K174" s="57"/>
    </row>
    <row r="175" spans="2:11" ht="15.5" hidden="1" x14ac:dyDescent="0.35">
      <c r="B175" s="114" t="s">
        <v>539</v>
      </c>
      <c r="C175" s="16"/>
      <c r="D175" s="400"/>
      <c r="E175" s="18"/>
      <c r="F175" s="18"/>
      <c r="G175" s="144">
        <f t="shared" si="29"/>
        <v>0</v>
      </c>
      <c r="H175" s="141"/>
      <c r="I175" s="191"/>
      <c r="J175" s="130"/>
      <c r="K175" s="57"/>
    </row>
    <row r="176" spans="2:11" ht="15.5" hidden="1" x14ac:dyDescent="0.35">
      <c r="B176" s="114" t="s">
        <v>540</v>
      </c>
      <c r="C176" s="16"/>
      <c r="D176" s="400"/>
      <c r="E176" s="18"/>
      <c r="F176" s="18"/>
      <c r="G176" s="144">
        <f t="shared" si="29"/>
        <v>0</v>
      </c>
      <c r="H176" s="141"/>
      <c r="I176" s="191"/>
      <c r="J176" s="130"/>
      <c r="K176" s="57"/>
    </row>
    <row r="177" spans="2:11" ht="15.5" hidden="1" x14ac:dyDescent="0.35">
      <c r="B177" s="114" t="s">
        <v>541</v>
      </c>
      <c r="C177" s="16"/>
      <c r="D177" s="400"/>
      <c r="E177" s="18"/>
      <c r="F177" s="18"/>
      <c r="G177" s="144">
        <f t="shared" si="29"/>
        <v>0</v>
      </c>
      <c r="H177" s="141"/>
      <c r="I177" s="191"/>
      <c r="J177" s="130"/>
      <c r="K177" s="57"/>
    </row>
    <row r="178" spans="2:11" ht="15.5" hidden="1" x14ac:dyDescent="0.35">
      <c r="B178" s="114" t="s">
        <v>542</v>
      </c>
      <c r="C178" s="52"/>
      <c r="D178" s="401"/>
      <c r="E178" s="19"/>
      <c r="F178" s="19"/>
      <c r="G178" s="144">
        <f t="shared" si="29"/>
        <v>0</v>
      </c>
      <c r="H178" s="142"/>
      <c r="I178" s="192"/>
      <c r="J178" s="131"/>
      <c r="K178" s="57"/>
    </row>
    <row r="179" spans="2:11" ht="15.5" hidden="1" x14ac:dyDescent="0.35">
      <c r="B179" s="114" t="s">
        <v>543</v>
      </c>
      <c r="C179" s="52"/>
      <c r="D179" s="401"/>
      <c r="E179" s="19"/>
      <c r="F179" s="19"/>
      <c r="G179" s="144">
        <f t="shared" si="29"/>
        <v>0</v>
      </c>
      <c r="H179" s="142"/>
      <c r="I179" s="192"/>
      <c r="J179" s="131"/>
      <c r="K179" s="57"/>
    </row>
    <row r="180" spans="2:11" ht="15.5" hidden="1" x14ac:dyDescent="0.35">
      <c r="C180" s="115" t="s">
        <v>544</v>
      </c>
      <c r="D180" s="398">
        <f>SUM(D172:D179)</f>
        <v>0</v>
      </c>
      <c r="E180" s="20">
        <f t="shared" ref="E180:G180" si="30">SUM(E172:E179)</f>
        <v>0</v>
      </c>
      <c r="F180" s="20">
        <f t="shared" si="30"/>
        <v>0</v>
      </c>
      <c r="G180" s="20">
        <f t="shared" si="30"/>
        <v>0</v>
      </c>
      <c r="H180" s="133">
        <f>(H172*G172)+(H173*G173)+(H174*G174)+(H175*G175)+(H176*G176)+(H177*G177)+(H178*G178)+(H179*G179)</f>
        <v>0</v>
      </c>
      <c r="I180" s="133">
        <f>SUM(I172:I179)</f>
        <v>0</v>
      </c>
      <c r="J180" s="131"/>
      <c r="K180" s="59"/>
    </row>
    <row r="181" spans="2:11" ht="15.75" customHeight="1" x14ac:dyDescent="0.35">
      <c r="B181" s="7"/>
      <c r="C181" s="11"/>
      <c r="D181" s="404"/>
      <c r="E181" s="25"/>
      <c r="F181" s="25"/>
      <c r="G181" s="25"/>
      <c r="H181" s="25"/>
      <c r="I181" s="25"/>
      <c r="J181" s="11"/>
      <c r="K181" s="4"/>
    </row>
    <row r="182" spans="2:11" ht="15.75" customHeight="1" x14ac:dyDescent="0.35">
      <c r="B182" s="7"/>
      <c r="C182" s="11"/>
      <c r="D182" s="404"/>
      <c r="E182" s="25"/>
      <c r="F182" s="25"/>
      <c r="G182" s="25"/>
      <c r="H182" s="25"/>
      <c r="I182" s="25"/>
      <c r="J182" s="11"/>
      <c r="K182" s="4"/>
    </row>
    <row r="183" spans="2:11" ht="46.5" x14ac:dyDescent="0.35">
      <c r="B183" s="115" t="s">
        <v>797</v>
      </c>
      <c r="C183" s="15" t="s">
        <v>790</v>
      </c>
      <c r="D183" s="405">
        <f>'Budget de base'!G25</f>
        <v>190861.45552560646</v>
      </c>
      <c r="E183" s="32"/>
      <c r="F183" s="32"/>
      <c r="G183" s="134">
        <f>D183</f>
        <v>190861.45552560646</v>
      </c>
      <c r="H183" s="468">
        <v>0.3</v>
      </c>
      <c r="I183" s="32"/>
      <c r="J183" s="136"/>
      <c r="K183" s="59"/>
    </row>
    <row r="184" spans="2:11" ht="28.75" customHeight="1" x14ac:dyDescent="0.35">
      <c r="B184" s="472" t="s">
        <v>545</v>
      </c>
      <c r="C184" s="394" t="s">
        <v>781</v>
      </c>
      <c r="D184" s="405">
        <f>'Budget de base'!G29</f>
        <v>4312.6684636118598</v>
      </c>
      <c r="E184" s="32"/>
      <c r="F184" s="32"/>
      <c r="G184" s="134">
        <f>D184</f>
        <v>4312.6684636118598</v>
      </c>
      <c r="H184" s="468">
        <v>0</v>
      </c>
      <c r="I184" s="32"/>
      <c r="J184" s="136"/>
      <c r="K184" s="59"/>
    </row>
    <row r="185" spans="2:11" ht="15.5" x14ac:dyDescent="0.35">
      <c r="B185" s="473"/>
      <c r="C185" s="393" t="s">
        <v>785</v>
      </c>
      <c r="D185" s="405">
        <f>'Budget de base'!G35</f>
        <v>8948.7870619946098</v>
      </c>
      <c r="E185" s="32"/>
      <c r="F185" s="32"/>
      <c r="G185" s="134">
        <f t="shared" ref="G185:G196" si="31">D185</f>
        <v>8948.7870619946098</v>
      </c>
      <c r="H185" s="468">
        <v>0</v>
      </c>
      <c r="I185" s="32"/>
      <c r="J185" s="136"/>
      <c r="K185" s="59"/>
    </row>
    <row r="186" spans="2:11" ht="15.5" x14ac:dyDescent="0.35">
      <c r="B186" s="473"/>
      <c r="C186" s="137" t="s">
        <v>712</v>
      </c>
      <c r="D186" s="405">
        <f>'Budget de base'!G45+'Budget de base'!G47+'Budget de base'!G52</f>
        <v>39633.423180592996</v>
      </c>
      <c r="E186" s="32"/>
      <c r="F186" s="32"/>
      <c r="G186" s="134">
        <f t="shared" si="31"/>
        <v>39633.423180592996</v>
      </c>
      <c r="H186" s="468">
        <v>0</v>
      </c>
      <c r="I186" s="32"/>
      <c r="J186" s="136"/>
      <c r="K186" s="59"/>
    </row>
    <row r="187" spans="2:11" ht="15.5" x14ac:dyDescent="0.35">
      <c r="B187" s="473"/>
      <c r="C187" s="137" t="s">
        <v>782</v>
      </c>
      <c r="D187" s="405">
        <f>'Budget de base'!G38</f>
        <v>5390.8355795148245</v>
      </c>
      <c r="E187" s="32"/>
      <c r="F187" s="32"/>
      <c r="G187" s="134">
        <f t="shared" si="31"/>
        <v>5390.8355795148245</v>
      </c>
      <c r="H187" s="468">
        <v>0</v>
      </c>
      <c r="I187" s="32"/>
      <c r="J187" s="136"/>
      <c r="K187" s="59"/>
    </row>
    <row r="188" spans="2:11" ht="15.5" x14ac:dyDescent="0.35">
      <c r="B188" s="473"/>
      <c r="C188" s="137" t="s">
        <v>783</v>
      </c>
      <c r="D188" s="405">
        <f>'Budget de base'!G40</f>
        <v>12938.00539083558</v>
      </c>
      <c r="E188" s="32"/>
      <c r="F188" s="32"/>
      <c r="G188" s="134">
        <f t="shared" si="31"/>
        <v>12938.00539083558</v>
      </c>
      <c r="H188" s="468">
        <v>0</v>
      </c>
      <c r="I188" s="32"/>
      <c r="J188" s="136"/>
      <c r="K188" s="59"/>
    </row>
    <row r="189" spans="2:11" ht="15.5" x14ac:dyDescent="0.35">
      <c r="B189" s="473"/>
      <c r="C189" s="137" t="s">
        <v>730</v>
      </c>
      <c r="D189" s="405">
        <f>'Budget de base'!G259+'Budget de base'!G266</f>
        <v>31315.79514824798</v>
      </c>
      <c r="E189" s="32"/>
      <c r="F189" s="32"/>
      <c r="G189" s="134">
        <f t="shared" si="31"/>
        <v>31315.79514824798</v>
      </c>
      <c r="H189" s="468">
        <v>0</v>
      </c>
      <c r="I189" s="32"/>
      <c r="J189" s="136"/>
      <c r="K189" s="59"/>
    </row>
    <row r="190" spans="2:11" ht="15.5" x14ac:dyDescent="0.35">
      <c r="B190" s="474"/>
      <c r="C190" s="137" t="s">
        <v>784</v>
      </c>
      <c r="D190" s="405">
        <f>'Budget de base'!G270+'Budget de base'!G271</f>
        <v>5498.6522911051215</v>
      </c>
      <c r="E190" s="32"/>
      <c r="F190" s="32"/>
      <c r="G190" s="134">
        <f t="shared" si="31"/>
        <v>5498.6522911051215</v>
      </c>
      <c r="H190" s="468">
        <v>0</v>
      </c>
      <c r="I190" s="32"/>
      <c r="J190" s="136"/>
      <c r="K190" s="59"/>
    </row>
    <row r="191" spans="2:11" ht="15.5" x14ac:dyDescent="0.35">
      <c r="B191" s="472" t="s">
        <v>546</v>
      </c>
      <c r="C191" s="137" t="s">
        <v>786</v>
      </c>
      <c r="D191" s="405">
        <f>'Budget de base'!G269</f>
        <v>2911.0512129380054</v>
      </c>
      <c r="E191" s="32"/>
      <c r="F191" s="32"/>
      <c r="G191" s="134">
        <f t="shared" si="31"/>
        <v>2911.0512129380054</v>
      </c>
      <c r="H191" s="468">
        <v>0.3</v>
      </c>
      <c r="I191" s="32"/>
      <c r="J191" s="136"/>
      <c r="K191" s="59"/>
    </row>
    <row r="192" spans="2:11" ht="15.5" x14ac:dyDescent="0.35">
      <c r="B192" s="473"/>
      <c r="C192" s="137" t="s">
        <v>737</v>
      </c>
      <c r="D192" s="405">
        <f>'Budget de base'!G268</f>
        <v>1293.8005390835579</v>
      </c>
      <c r="E192" s="32"/>
      <c r="F192" s="32"/>
      <c r="G192" s="134">
        <f t="shared" si="31"/>
        <v>1293.8005390835579</v>
      </c>
      <c r="H192" s="468">
        <v>0.3</v>
      </c>
      <c r="I192" s="32"/>
      <c r="J192" s="136"/>
      <c r="K192" s="59"/>
    </row>
    <row r="193" spans="2:11" ht="15.5" x14ac:dyDescent="0.35">
      <c r="B193" s="473"/>
      <c r="C193" s="137" t="s">
        <v>713</v>
      </c>
      <c r="D193" s="405">
        <f>'Budget de base'!G46</f>
        <v>6900.2695417789755</v>
      </c>
      <c r="E193" s="32"/>
      <c r="F193" s="32"/>
      <c r="G193" s="134">
        <f t="shared" si="31"/>
        <v>6900.2695417789755</v>
      </c>
      <c r="H193" s="468">
        <v>0.3</v>
      </c>
      <c r="I193" s="32"/>
      <c r="J193" s="136"/>
      <c r="K193" s="59"/>
    </row>
    <row r="194" spans="2:11" ht="15.5" x14ac:dyDescent="0.35">
      <c r="B194" s="473"/>
      <c r="C194" s="137" t="s">
        <v>787</v>
      </c>
      <c r="D194" s="405">
        <f>'Budget de base'!G250</f>
        <v>14738.54447439353</v>
      </c>
      <c r="E194" s="32"/>
      <c r="F194" s="32"/>
      <c r="G194" s="134">
        <f t="shared" si="31"/>
        <v>14738.54447439353</v>
      </c>
      <c r="H194" s="468">
        <v>0.3</v>
      </c>
      <c r="I194" s="32"/>
      <c r="J194" s="136"/>
      <c r="K194" s="59"/>
    </row>
    <row r="195" spans="2:11" ht="20.399999999999999" customHeight="1" x14ac:dyDescent="0.35">
      <c r="B195" s="472" t="s">
        <v>547</v>
      </c>
      <c r="C195" s="15" t="s">
        <v>788</v>
      </c>
      <c r="D195" s="405">
        <f>'Budget de base'!G253</f>
        <v>12938.00539083558</v>
      </c>
      <c r="E195" s="32"/>
      <c r="F195" s="32"/>
      <c r="G195" s="134">
        <f t="shared" si="31"/>
        <v>12938.00539083558</v>
      </c>
      <c r="H195" s="141">
        <v>0.3</v>
      </c>
      <c r="I195" s="32"/>
      <c r="J195" s="136"/>
      <c r="K195" s="59"/>
    </row>
    <row r="196" spans="2:11" ht="21.65" customHeight="1" x14ac:dyDescent="0.35">
      <c r="B196" s="474"/>
      <c r="C196" s="15" t="s">
        <v>789</v>
      </c>
      <c r="D196" s="405">
        <f>'Budget de base'!G39</f>
        <v>21563.342318059298</v>
      </c>
      <c r="E196" s="32"/>
      <c r="F196" s="32"/>
      <c r="G196" s="134">
        <f t="shared" si="31"/>
        <v>21563.342318059298</v>
      </c>
      <c r="H196" s="141">
        <v>0.3</v>
      </c>
      <c r="I196" s="32"/>
      <c r="J196" s="136"/>
      <c r="K196" s="59"/>
    </row>
    <row r="197" spans="2:11" ht="15.5" x14ac:dyDescent="0.35">
      <c r="B197" s="7"/>
      <c r="C197" s="138" t="s">
        <v>600</v>
      </c>
      <c r="D197" s="406">
        <f>SUM(D183:D196)</f>
        <v>359244.63611859834</v>
      </c>
      <c r="E197" s="145">
        <f>SUM(E183:E195)</f>
        <v>0</v>
      </c>
      <c r="F197" s="145">
        <f>SUM(F183:F195)</f>
        <v>0</v>
      </c>
      <c r="G197" s="145">
        <f>SUM(G183:G196)</f>
        <v>359244.63611859834</v>
      </c>
      <c r="H197" s="133">
        <f>(H183*G183)+(H184*G184)+(H191*G191)+(H195*G195)+(G185*H185)+(G186*H186)+(G187*H187)+(G188*H188)+(G189*H189)+(G190*H190)+(G192*H192)+(G193*H193)+(G194*H194)+(G196*H196)</f>
        <v>75361.940700808627</v>
      </c>
      <c r="I197" s="133">
        <f>SUM(I183:I195)</f>
        <v>0</v>
      </c>
      <c r="J197" s="15"/>
      <c r="K197" s="13"/>
    </row>
    <row r="198" spans="2:11" ht="15.75" customHeight="1" x14ac:dyDescent="0.35">
      <c r="B198" s="7"/>
      <c r="C198" s="11"/>
      <c r="D198" s="404"/>
      <c r="E198" s="25"/>
      <c r="F198" s="25"/>
      <c r="G198" s="25"/>
      <c r="H198" s="25"/>
      <c r="I198" s="25"/>
      <c r="J198" s="11"/>
      <c r="K198" s="13"/>
    </row>
    <row r="199" spans="2:11" ht="15.75" hidden="1" customHeight="1" x14ac:dyDescent="0.35">
      <c r="B199" s="7"/>
      <c r="C199" s="11"/>
      <c r="D199" s="404"/>
      <c r="E199" s="25"/>
      <c r="F199" s="25"/>
      <c r="G199" s="25"/>
      <c r="H199" s="25"/>
      <c r="I199" s="25"/>
      <c r="J199" s="11"/>
      <c r="K199" s="13"/>
    </row>
    <row r="200" spans="2:11" ht="15.75" hidden="1" customHeight="1" x14ac:dyDescent="0.35">
      <c r="B200" s="7"/>
      <c r="C200" s="11"/>
      <c r="D200" s="404"/>
      <c r="E200" s="25"/>
      <c r="F200" s="25"/>
      <c r="G200" s="25"/>
      <c r="H200" s="25"/>
      <c r="I200" s="25"/>
      <c r="J200" s="11"/>
      <c r="K200" s="13"/>
    </row>
    <row r="201" spans="2:11" ht="15.75" hidden="1" customHeight="1" x14ac:dyDescent="0.35">
      <c r="B201" s="7"/>
      <c r="C201" s="11"/>
      <c r="D201" s="404"/>
      <c r="E201" s="25"/>
      <c r="F201" s="25"/>
      <c r="G201" s="25"/>
      <c r="H201" s="25"/>
      <c r="I201" s="25"/>
      <c r="J201" s="11"/>
      <c r="K201" s="13"/>
    </row>
    <row r="202" spans="2:11" ht="15.75" hidden="1" customHeight="1" x14ac:dyDescent="0.35">
      <c r="B202" s="7"/>
      <c r="C202" s="11"/>
      <c r="D202" s="404"/>
      <c r="E202" s="25"/>
      <c r="F202" s="25"/>
      <c r="G202" s="25"/>
      <c r="H202" s="25"/>
      <c r="I202" s="25"/>
      <c r="J202" s="11"/>
      <c r="K202" s="13"/>
    </row>
    <row r="203" spans="2:11" ht="15.75" hidden="1" customHeight="1" x14ac:dyDescent="0.35">
      <c r="B203" s="7"/>
      <c r="C203" s="11"/>
      <c r="D203" s="404"/>
      <c r="E203" s="25"/>
      <c r="F203" s="25"/>
      <c r="G203" s="25"/>
      <c r="H203" s="25"/>
      <c r="I203" s="25"/>
      <c r="J203" s="11"/>
      <c r="K203" s="13"/>
    </row>
    <row r="204" spans="2:11" ht="15.75" customHeight="1" thickBot="1" x14ac:dyDescent="0.4">
      <c r="B204" s="7"/>
      <c r="C204" s="11"/>
      <c r="D204" s="404"/>
      <c r="E204" s="25"/>
      <c r="F204" s="25"/>
      <c r="G204" s="25"/>
      <c r="H204" s="25"/>
      <c r="I204" s="25"/>
      <c r="J204" s="11"/>
      <c r="K204" s="13"/>
    </row>
    <row r="205" spans="2:11" ht="15.5" x14ac:dyDescent="0.35">
      <c r="B205" s="7"/>
      <c r="C205" s="509" t="s">
        <v>556</v>
      </c>
      <c r="D205" s="510"/>
      <c r="E205" s="152"/>
      <c r="F205" s="152"/>
      <c r="G205" s="152"/>
      <c r="H205" s="13"/>
      <c r="I205" s="193"/>
      <c r="J205" s="13"/>
    </row>
    <row r="206" spans="2:11" ht="15.5" x14ac:dyDescent="0.35">
      <c r="B206" s="7"/>
      <c r="C206" s="493"/>
      <c r="D206" s="407" t="s">
        <v>550</v>
      </c>
      <c r="E206" s="153" t="s">
        <v>371</v>
      </c>
      <c r="F206" s="133" t="s">
        <v>372</v>
      </c>
      <c r="G206" s="495" t="s">
        <v>12</v>
      </c>
      <c r="H206" s="11"/>
      <c r="I206" s="25"/>
      <c r="J206" s="13"/>
    </row>
    <row r="207" spans="2:11" ht="24.75" hidden="1" customHeight="1" x14ac:dyDescent="0.35">
      <c r="B207" s="7"/>
      <c r="C207" s="494"/>
      <c r="D207" s="407">
        <f>D13</f>
        <v>0</v>
      </c>
      <c r="E207" s="154">
        <f>E13</f>
        <v>0</v>
      </c>
      <c r="F207" s="146">
        <f>F13</f>
        <v>0</v>
      </c>
      <c r="G207" s="496"/>
      <c r="H207" s="11"/>
      <c r="I207" s="25"/>
      <c r="J207" s="13"/>
    </row>
    <row r="208" spans="2:11" ht="15.5" x14ac:dyDescent="0.35">
      <c r="B208" s="26"/>
      <c r="C208" s="135" t="s">
        <v>548</v>
      </c>
      <c r="D208" s="408">
        <f>SUM(D24,D34,D44,D54,D66,D76,D86,D96,D108,D118,D128,D138,D150,D160,D170,D180,D197,)</f>
        <v>794392.88409703504</v>
      </c>
      <c r="E208" s="155">
        <f>SUM(E24,E34,E44,E54,E66,E76,E86,E96,E108,E118,E128,E138,E150,E160,E170,E180,E183,E184,E191)</f>
        <v>0</v>
      </c>
      <c r="F208" s="116">
        <f>SUM(F24,F34,F44,F54,F66,F76,F86,F96,F108,F118,F128,F138,F150,F160,F170,F180,F183,F184,F191)</f>
        <v>0</v>
      </c>
      <c r="G208" s="143">
        <f>SUM(D208:F208)</f>
        <v>794392.88409703504</v>
      </c>
      <c r="H208" s="11"/>
      <c r="I208" s="25"/>
      <c r="J208" s="14"/>
    </row>
    <row r="209" spans="2:11" ht="15.5" x14ac:dyDescent="0.35">
      <c r="B209" s="5"/>
      <c r="C209" s="205" t="s">
        <v>549</v>
      </c>
      <c r="D209" s="408">
        <f>D208*0.07</f>
        <v>55607.501886792459</v>
      </c>
      <c r="E209" s="155">
        <f t="shared" ref="E209:F209" si="32">E208*0.07</f>
        <v>0</v>
      </c>
      <c r="F209" s="116">
        <f t="shared" si="32"/>
        <v>0</v>
      </c>
      <c r="G209" s="143">
        <f>G208*0.07</f>
        <v>55607.501886792459</v>
      </c>
      <c r="H209" s="5"/>
      <c r="I209" s="194"/>
      <c r="J209" s="2"/>
    </row>
    <row r="210" spans="2:11" ht="16" thickBot="1" x14ac:dyDescent="0.4">
      <c r="B210" s="5"/>
      <c r="C210" s="34" t="s">
        <v>12</v>
      </c>
      <c r="D210" s="409">
        <f>SUM(D208:D209)</f>
        <v>850000.38598382752</v>
      </c>
      <c r="E210" s="156">
        <f t="shared" ref="E210:F210" si="33">SUM(E208:E209)</f>
        <v>0</v>
      </c>
      <c r="F210" s="120">
        <f t="shared" si="33"/>
        <v>0</v>
      </c>
      <c r="G210" s="120">
        <f>SUM(G208:G209)</f>
        <v>850000.38598382752</v>
      </c>
      <c r="H210" s="5"/>
      <c r="I210" s="194"/>
      <c r="J210" s="2"/>
    </row>
    <row r="211" spans="2:11" ht="42" hidden="1" customHeight="1" x14ac:dyDescent="0.35">
      <c r="B211" s="5"/>
      <c r="I211" s="195"/>
      <c r="J211" s="4"/>
      <c r="K211" s="2"/>
    </row>
    <row r="212" spans="2:11" s="43" customFormat="1" ht="29.25" customHeight="1" thickBot="1" x14ac:dyDescent="0.4">
      <c r="B212" s="11"/>
      <c r="C212" s="37"/>
      <c r="D212" s="410"/>
      <c r="E212" s="38"/>
      <c r="F212" s="38"/>
      <c r="G212" s="38"/>
      <c r="H212" s="38"/>
      <c r="I212" s="196"/>
      <c r="J212" s="13"/>
      <c r="K212" s="14"/>
    </row>
    <row r="213" spans="2:11" ht="23.25" customHeight="1" x14ac:dyDescent="0.35">
      <c r="B213" s="2"/>
      <c r="C213" s="479" t="s">
        <v>557</v>
      </c>
      <c r="D213" s="480"/>
      <c r="E213" s="481"/>
      <c r="F213" s="481"/>
      <c r="G213" s="481"/>
      <c r="H213" s="482"/>
      <c r="I213" s="197"/>
      <c r="J213" s="2"/>
      <c r="K213" s="44"/>
    </row>
    <row r="214" spans="2:11" ht="15.5" x14ac:dyDescent="0.35">
      <c r="B214" s="2"/>
      <c r="C214" s="117"/>
      <c r="D214" s="398" t="s">
        <v>550</v>
      </c>
      <c r="E214" s="118" t="s">
        <v>371</v>
      </c>
      <c r="F214" s="118" t="s">
        <v>372</v>
      </c>
      <c r="G214" s="472" t="s">
        <v>12</v>
      </c>
      <c r="H214" s="475" t="s">
        <v>10</v>
      </c>
      <c r="I214" s="197"/>
      <c r="J214" s="2"/>
      <c r="K214" s="44"/>
    </row>
    <row r="215" spans="2:11" ht="15.5" hidden="1" x14ac:dyDescent="0.35">
      <c r="B215" s="2"/>
      <c r="C215" s="117"/>
      <c r="D215" s="398">
        <f>D13</f>
        <v>0</v>
      </c>
      <c r="E215" s="118">
        <f>E13</f>
        <v>0</v>
      </c>
      <c r="F215" s="118">
        <f>F13</f>
        <v>0</v>
      </c>
      <c r="G215" s="474"/>
      <c r="H215" s="476"/>
      <c r="I215" s="197"/>
      <c r="J215" s="2"/>
      <c r="K215" s="44"/>
    </row>
    <row r="216" spans="2:11" ht="15.5" x14ac:dyDescent="0.35">
      <c r="B216" s="2"/>
      <c r="C216" s="33" t="s">
        <v>551</v>
      </c>
      <c r="D216" s="411">
        <f>D210*H216</f>
        <v>297500.13509433961</v>
      </c>
      <c r="E216" s="119">
        <f>SUM(E208:E209)*0.7</f>
        <v>0</v>
      </c>
      <c r="F216" s="119">
        <f>SUM(F208:F209)*0.7</f>
        <v>0</v>
      </c>
      <c r="G216" s="119"/>
      <c r="H216" s="170">
        <v>0.35</v>
      </c>
      <c r="I216" s="193"/>
      <c r="J216" s="2"/>
      <c r="K216" s="44"/>
    </row>
    <row r="217" spans="2:11" ht="15.5" x14ac:dyDescent="0.35">
      <c r="B217" s="3"/>
      <c r="C217" s="139" t="s">
        <v>552</v>
      </c>
      <c r="D217" s="412">
        <f>D210*H217</f>
        <v>297500.13509433961</v>
      </c>
      <c r="E217" s="140">
        <f>SUM(E208:E209)*0.3</f>
        <v>0</v>
      </c>
      <c r="F217" s="140">
        <f>SUM(F208:F209)*0.3</f>
        <v>0</v>
      </c>
      <c r="G217" s="140"/>
      <c r="H217" s="171">
        <v>0.35</v>
      </c>
      <c r="I217" s="193"/>
      <c r="J217" s="44"/>
      <c r="K217" s="44"/>
    </row>
    <row r="218" spans="2:11" ht="15.5" x14ac:dyDescent="0.35">
      <c r="B218" s="3"/>
      <c r="C218" s="139" t="s">
        <v>553</v>
      </c>
      <c r="D218" s="412">
        <f>D210*H218</f>
        <v>255000.11579514825</v>
      </c>
      <c r="E218" s="140"/>
      <c r="F218" s="140"/>
      <c r="G218" s="140"/>
      <c r="H218" s="171">
        <v>0.3</v>
      </c>
      <c r="I218" s="193"/>
      <c r="J218" s="44"/>
      <c r="K218" s="44"/>
    </row>
    <row r="219" spans="2:11" ht="16" thickBot="1" x14ac:dyDescent="0.4">
      <c r="B219" s="3"/>
      <c r="C219" s="34" t="s">
        <v>12</v>
      </c>
      <c r="D219" s="413">
        <f>SUM(D216:D218)</f>
        <v>850000.38598382752</v>
      </c>
      <c r="E219" s="120">
        <f t="shared" ref="E219:F219" si="34">SUM(E216:E217)</f>
        <v>0</v>
      </c>
      <c r="F219" s="120">
        <f t="shared" si="34"/>
        <v>0</v>
      </c>
      <c r="G219" s="121"/>
      <c r="H219" s="122"/>
      <c r="I219" s="198"/>
      <c r="J219" s="44"/>
      <c r="K219" s="44"/>
    </row>
    <row r="220" spans="2:11" ht="21.75" customHeight="1" thickBot="1" x14ac:dyDescent="0.4">
      <c r="B220" s="3"/>
      <c r="C220" s="3"/>
      <c r="D220" s="414"/>
      <c r="E220" s="8"/>
      <c r="F220" s="8"/>
      <c r="G220" s="8"/>
      <c r="H220" s="8"/>
      <c r="I220" s="199"/>
      <c r="J220" s="44"/>
      <c r="K220" s="44"/>
    </row>
    <row r="221" spans="2:11" ht="31" x14ac:dyDescent="0.35">
      <c r="B221" s="3"/>
      <c r="C221" s="123" t="s">
        <v>614</v>
      </c>
      <c r="D221" s="415">
        <f>SUM(H24,H34,H44,H54,H66,H76,H86,H96,H108,H118,H128,H138,H150,H160,H170,H180,H197)*1.07</f>
        <v>165095.17412398921</v>
      </c>
      <c r="E221" s="38"/>
      <c r="F221" s="38"/>
      <c r="G221" s="38"/>
      <c r="H221" s="206" t="s">
        <v>615</v>
      </c>
      <c r="I221" s="207">
        <f>SUM(I197,I180,I170,I160,I150,I138,I128,I118,I108,I96,I86,I76,I66,I54,I44,I34,I24)</f>
        <v>0</v>
      </c>
      <c r="J221" s="44"/>
      <c r="K221" s="44"/>
    </row>
    <row r="222" spans="2:11" ht="16" thickBot="1" x14ac:dyDescent="0.4">
      <c r="B222" s="3"/>
      <c r="C222" s="124" t="s">
        <v>554</v>
      </c>
      <c r="D222" s="418">
        <f>D221/D210</f>
        <v>0.19422952841709695</v>
      </c>
      <c r="E222" s="49"/>
      <c r="F222" s="49"/>
      <c r="G222" s="49"/>
      <c r="H222" s="209" t="s">
        <v>616</v>
      </c>
      <c r="I222" s="208">
        <f>I221/D208</f>
        <v>0</v>
      </c>
      <c r="J222" s="44"/>
      <c r="K222" s="44"/>
    </row>
    <row r="223" spans="2:11" ht="18" customHeight="1" x14ac:dyDescent="0.35">
      <c r="B223" s="3"/>
      <c r="C223" s="477"/>
      <c r="D223" s="478"/>
      <c r="E223" s="50"/>
      <c r="F223" s="50"/>
      <c r="G223" s="50"/>
      <c r="J223" s="44"/>
      <c r="K223" s="44"/>
    </row>
    <row r="224" spans="2:11" ht="28.5" customHeight="1" x14ac:dyDescent="0.35">
      <c r="B224" s="3"/>
      <c r="C224" s="124" t="s">
        <v>613</v>
      </c>
      <c r="D224" s="416">
        <f>SUM(D191:F196)*1.07</f>
        <v>64569.164420485169</v>
      </c>
      <c r="E224" s="51"/>
      <c r="F224" s="51"/>
      <c r="G224" s="51"/>
      <c r="J224" s="44"/>
      <c r="K224" s="44"/>
    </row>
    <row r="225" spans="1:11" ht="23.25" customHeight="1" x14ac:dyDescent="0.35">
      <c r="B225" s="3"/>
      <c r="C225" s="124" t="s">
        <v>555</v>
      </c>
      <c r="D225" s="558">
        <f>D224/D210</f>
        <v>7.5963688352623515E-2</v>
      </c>
      <c r="E225" s="51"/>
      <c r="F225" s="51"/>
      <c r="G225" s="51"/>
      <c r="J225" s="44"/>
      <c r="K225" s="44"/>
    </row>
    <row r="226" spans="1:11" ht="32.4" customHeight="1" thickBot="1" x14ac:dyDescent="0.4">
      <c r="B226" s="3"/>
      <c r="C226" s="483" t="s">
        <v>609</v>
      </c>
      <c r="D226" s="484"/>
      <c r="E226" s="39"/>
      <c r="F226" s="39"/>
      <c r="G226" s="39"/>
      <c r="H226" s="44"/>
      <c r="I226" s="201"/>
      <c r="J226" s="44"/>
      <c r="K226" s="44"/>
    </row>
    <row r="227" spans="1:11" ht="55.5" customHeight="1" x14ac:dyDescent="0.35">
      <c r="B227" s="3"/>
      <c r="K227" s="43"/>
    </row>
    <row r="228" spans="1:11" ht="42.75" customHeight="1" x14ac:dyDescent="0.35">
      <c r="B228" s="3"/>
      <c r="J228" s="44"/>
    </row>
    <row r="229" spans="1:11" ht="21.75" customHeight="1" x14ac:dyDescent="0.35">
      <c r="B229" s="3"/>
      <c r="J229" s="44"/>
    </row>
    <row r="230" spans="1:11" ht="21.75" customHeight="1" x14ac:dyDescent="0.35">
      <c r="A230" s="44"/>
      <c r="B230" s="3"/>
    </row>
    <row r="231" spans="1:11" s="44" customFormat="1" ht="23.25" customHeight="1" x14ac:dyDescent="0.35">
      <c r="A231" s="42"/>
      <c r="B231" s="3"/>
      <c r="C231" s="42"/>
      <c r="D231" s="395"/>
      <c r="E231" s="42"/>
      <c r="F231" s="42"/>
      <c r="G231" s="42"/>
      <c r="H231" s="42"/>
      <c r="I231" s="200"/>
      <c r="J231" s="42"/>
      <c r="K231" s="42"/>
    </row>
    <row r="232" spans="1:11" ht="23.25" customHeight="1" x14ac:dyDescent="0.35"/>
    <row r="233" spans="1:11" ht="21.75" customHeight="1" x14ac:dyDescent="0.35"/>
    <row r="234" spans="1:11" ht="16.5" customHeight="1" x14ac:dyDescent="0.35"/>
    <row r="235" spans="1:11" ht="29.25" customHeight="1" x14ac:dyDescent="0.35"/>
    <row r="236" spans="1:11" ht="24.75" customHeight="1" x14ac:dyDescent="0.35"/>
    <row r="237" spans="1:11" ht="33" customHeight="1" x14ac:dyDescent="0.35"/>
    <row r="239" spans="1:11" ht="15" customHeight="1" x14ac:dyDescent="0.35"/>
    <row r="240" spans="1:11" ht="25.5" customHeight="1" x14ac:dyDescent="0.35"/>
  </sheetData>
  <sheetProtection formatRows="0" insertColumns="0" insertRows="0" insertHyperlinks="0" deleteColumns="0" deleteRows="0" selectLockedCells="1" selectUnlockedCells="1"/>
  <mergeCells count="34">
    <mergeCell ref="C151:J151"/>
    <mergeCell ref="C141:J141"/>
    <mergeCell ref="C161:J161"/>
    <mergeCell ref="C205:D205"/>
    <mergeCell ref="C171:J171"/>
    <mergeCell ref="C45:J45"/>
    <mergeCell ref="C14:J14"/>
    <mergeCell ref="B6:M6"/>
    <mergeCell ref="B2:E2"/>
    <mergeCell ref="B9:H9"/>
    <mergeCell ref="C25:J25"/>
    <mergeCell ref="C15:J15"/>
    <mergeCell ref="C35:J35"/>
    <mergeCell ref="C223:D223"/>
    <mergeCell ref="C213:H213"/>
    <mergeCell ref="C226:D226"/>
    <mergeCell ref="C56:J56"/>
    <mergeCell ref="C57:J57"/>
    <mergeCell ref="C67:J67"/>
    <mergeCell ref="C77:J77"/>
    <mergeCell ref="C87:J87"/>
    <mergeCell ref="C98:J98"/>
    <mergeCell ref="C99:J99"/>
    <mergeCell ref="C109:J109"/>
    <mergeCell ref="C119:J119"/>
    <mergeCell ref="C129:J129"/>
    <mergeCell ref="C206:C207"/>
    <mergeCell ref="G206:G207"/>
    <mergeCell ref="C140:J140"/>
    <mergeCell ref="B184:B190"/>
    <mergeCell ref="B191:B194"/>
    <mergeCell ref="B195:B196"/>
    <mergeCell ref="G214:G215"/>
    <mergeCell ref="H214:H215"/>
  </mergeCells>
  <conditionalFormatting sqref="D222">
    <cfRule type="cellIs" dxfId="41" priority="45" operator="lessThan">
      <formula>0.15</formula>
    </cfRule>
  </conditionalFormatting>
  <conditionalFormatting sqref="D225">
    <cfRule type="cellIs" dxfId="40" priority="43" operator="lessThan">
      <formula>0.05</formula>
    </cfRule>
  </conditionalFormatting>
  <dataValidations xWindow="431" yWindow="475" count="7">
    <dataValidation allowBlank="1" showInputMessage="1" showErrorMessage="1" prompt="% Towards Gender Equality and Women's Empowerment Must be Higher than 15%_x000a_" sqref="D222:G222" xr:uid="{00000000-0002-0000-0100-000000000000}"/>
    <dataValidation allowBlank="1" showInputMessage="1" showErrorMessage="1" prompt="M&amp;E Budget Cannot be Less than 5%_x000a_" sqref="D225:G225" xr:uid="{00000000-0002-0000-0100-000001000000}"/>
    <dataValidation allowBlank="1" showInputMessage="1" showErrorMessage="1" prompt="Insert *text* description of Outcome here" sqref="C14:J14 C56:J56 C98:J98 C140:J140" xr:uid="{00000000-0002-0000-0100-000002000000}"/>
    <dataValidation allowBlank="1" showInputMessage="1" showErrorMessage="1" prompt="Insert *text* description of Output here" sqref="C15 C25 C35 C45 C57 C67 C77 C87 C99 C109 C119 C129 C141 C151 C161 C171" xr:uid="{00000000-0002-0000-0100-000003000000}"/>
    <dataValidation allowBlank="1" showInputMessage="1" showErrorMessage="1" prompt="Insert *text* description of Activity here" sqref="C16 C26 C36 C46 C58 C68 C78 C88 C100 C110 C120 C130 C142 C152 C162 C172" xr:uid="{00000000-0002-0000-0100-000004000000}"/>
    <dataValidation allowBlank="1" showInputMessage="1" showErrorMessage="1" prompt="Insert name of recipient agency here _x000a_" sqref="D13:G13" xr:uid="{00000000-0002-0000-0100-000005000000}"/>
    <dataValidation allowBlank="1" showErrorMessage="1" prompt="% Towards Gender Equality and Women's Empowerment Must be Higher than 15%_x000a_" sqref="D224:G224" xr:uid="{00000000-0002-0000-0100-000006000000}"/>
  </dataValidations>
  <pageMargins left="0.7" right="0.7" top="0.75" bottom="0.75" header="0.3" footer="0.3"/>
  <pageSetup scale="74" orientation="landscape" r:id="rId1"/>
  <rowBreaks count="1" manualBreakCount="1">
    <brk id="6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B1:N257"/>
  <sheetViews>
    <sheetView showGridLines="0" showZeros="0" topLeftCell="A82" zoomScale="99" zoomScaleNormal="99" workbookViewId="0">
      <selection activeCell="C77" sqref="C77"/>
    </sheetView>
  </sheetViews>
  <sheetFormatPr baseColWidth="10" defaultColWidth="9.08984375" defaultRowHeight="15.5" x14ac:dyDescent="0.35"/>
  <cols>
    <col min="1" max="1" width="4.453125" style="62" customWidth="1"/>
    <col min="2" max="2" width="3.36328125" style="62" customWidth="1"/>
    <col min="3" max="3" width="51.453125" style="62" customWidth="1"/>
    <col min="4" max="4" width="34.36328125" style="419" customWidth="1"/>
    <col min="5" max="5" width="35" style="64" hidden="1" customWidth="1"/>
    <col min="6" max="6" width="34" style="64" hidden="1" customWidth="1"/>
    <col min="7" max="7" width="25.6328125" style="62" hidden="1" customWidth="1"/>
    <col min="8" max="8" width="21.453125" style="445" customWidth="1"/>
    <col min="9" max="9" width="16.90625" style="62" hidden="1" customWidth="1"/>
    <col min="10" max="10" width="19.453125" style="62" hidden="1" customWidth="1"/>
    <col min="11" max="11" width="19" style="62" customWidth="1"/>
    <col min="12" max="12" width="26" style="62" customWidth="1"/>
    <col min="13" max="13" width="21.08984375" style="62" customWidth="1"/>
    <col min="14" max="14" width="7" style="66" customWidth="1"/>
    <col min="15" max="15" width="24.36328125" style="62" customWidth="1"/>
    <col min="16" max="16" width="26.453125" style="62" customWidth="1"/>
    <col min="17" max="17" width="30.08984375" style="62" customWidth="1"/>
    <col min="18" max="18" width="33" style="62" customWidth="1"/>
    <col min="19" max="20" width="22.6328125" style="62" customWidth="1"/>
    <col min="21" max="21" width="23.453125" style="62" customWidth="1"/>
    <col min="22" max="22" width="32.08984375" style="62" customWidth="1"/>
    <col min="23" max="23" width="9.08984375" style="62"/>
    <col min="24" max="24" width="17.6328125" style="62" customWidth="1"/>
    <col min="25" max="25" width="26.453125" style="62" customWidth="1"/>
    <col min="26" max="26" width="22.453125" style="62" customWidth="1"/>
    <col min="27" max="27" width="29.6328125" style="62" customWidth="1"/>
    <col min="28" max="28" width="23.453125" style="62" customWidth="1"/>
    <col min="29" max="29" width="18.453125" style="62" customWidth="1"/>
    <col min="30" max="30" width="17.453125" style="62" customWidth="1"/>
    <col min="31" max="31" width="25.08984375" style="62" customWidth="1"/>
    <col min="32" max="16384" width="9.08984375" style="62"/>
  </cols>
  <sheetData>
    <row r="1" spans="2:14" ht="24" customHeight="1" x14ac:dyDescent="0.35">
      <c r="L1" s="22"/>
      <c r="M1" s="6"/>
      <c r="N1" s="62"/>
    </row>
    <row r="2" spans="2:14" ht="46" x14ac:dyDescent="1">
      <c r="C2" s="503" t="s">
        <v>558</v>
      </c>
      <c r="D2" s="503"/>
      <c r="E2" s="503"/>
      <c r="F2" s="503"/>
      <c r="G2" s="40"/>
      <c r="H2" s="446"/>
      <c r="I2" s="41"/>
      <c r="L2" s="22"/>
      <c r="M2" s="6"/>
      <c r="N2" s="62"/>
    </row>
    <row r="3" spans="2:14" ht="24" customHeight="1" x14ac:dyDescent="0.35">
      <c r="C3" s="45"/>
      <c r="D3" s="420"/>
      <c r="E3" s="42"/>
      <c r="F3" s="42"/>
      <c r="G3" s="42"/>
      <c r="H3" s="447"/>
      <c r="I3" s="42"/>
      <c r="L3" s="22"/>
      <c r="M3" s="6"/>
      <c r="N3" s="62"/>
    </row>
    <row r="4" spans="2:14" ht="24" customHeight="1" thickBot="1" x14ac:dyDescent="0.4">
      <c r="C4" s="45"/>
      <c r="D4" s="420"/>
      <c r="E4" s="42"/>
      <c r="F4" s="42"/>
      <c r="G4" s="42"/>
      <c r="H4" s="447"/>
      <c r="I4" s="42"/>
      <c r="L4" s="22"/>
      <c r="M4" s="6"/>
      <c r="N4" s="62"/>
    </row>
    <row r="5" spans="2:14" ht="41.25" customHeight="1" x14ac:dyDescent="0.8">
      <c r="C5" s="527" t="s">
        <v>566</v>
      </c>
      <c r="D5" s="528"/>
      <c r="E5" s="528"/>
      <c r="F5" s="528"/>
      <c r="G5" s="529"/>
      <c r="H5" s="448"/>
      <c r="I5" s="172"/>
      <c r="J5" s="173"/>
      <c r="K5" s="6"/>
      <c r="N5" s="62"/>
    </row>
    <row r="6" spans="2:14" ht="24" customHeight="1" x14ac:dyDescent="0.35">
      <c r="C6" s="514" t="s">
        <v>606</v>
      </c>
      <c r="D6" s="515"/>
      <c r="E6" s="515"/>
      <c r="F6" s="515"/>
      <c r="G6" s="515"/>
      <c r="H6" s="515"/>
      <c r="I6" s="515"/>
      <c r="J6" s="516"/>
      <c r="K6" s="6"/>
      <c r="N6" s="62"/>
    </row>
    <row r="7" spans="2:14" ht="24" customHeight="1" x14ac:dyDescent="0.35">
      <c r="C7" s="514"/>
      <c r="D7" s="515"/>
      <c r="E7" s="515"/>
      <c r="F7" s="515"/>
      <c r="G7" s="515"/>
      <c r="H7" s="515"/>
      <c r="I7" s="515"/>
      <c r="J7" s="516"/>
      <c r="K7" s="6"/>
      <c r="N7" s="62"/>
    </row>
    <row r="8" spans="2:14" ht="24" customHeight="1" x14ac:dyDescent="0.35">
      <c r="C8" s="514"/>
      <c r="D8" s="515"/>
      <c r="E8" s="515"/>
      <c r="F8" s="515"/>
      <c r="G8" s="515"/>
      <c r="H8" s="515"/>
      <c r="I8" s="515"/>
      <c r="J8" s="516"/>
      <c r="K8" s="6"/>
      <c r="N8" s="62"/>
    </row>
    <row r="9" spans="2:14" ht="10.5" customHeight="1" thickBot="1" x14ac:dyDescent="0.4">
      <c r="C9" s="517"/>
      <c r="D9" s="518"/>
      <c r="E9" s="518"/>
      <c r="F9" s="518"/>
      <c r="G9" s="518"/>
      <c r="H9" s="518"/>
      <c r="I9" s="518"/>
      <c r="J9" s="519"/>
      <c r="L9" s="22"/>
      <c r="M9" s="6"/>
      <c r="N9" s="62"/>
    </row>
    <row r="10" spans="2:14" ht="24" customHeight="1" thickBot="1" x14ac:dyDescent="0.4">
      <c r="C10" s="151"/>
      <c r="D10" s="421"/>
      <c r="E10" s="149"/>
      <c r="F10" s="149"/>
      <c r="G10" s="150"/>
      <c r="H10" s="449"/>
      <c r="I10" s="150"/>
      <c r="J10" s="150"/>
      <c r="L10" s="22"/>
      <c r="M10" s="6"/>
      <c r="N10" s="62"/>
    </row>
    <row r="11" spans="2:14" ht="59.25" customHeight="1" thickBot="1" x14ac:dyDescent="0.65">
      <c r="C11" s="504" t="s">
        <v>607</v>
      </c>
      <c r="D11" s="505"/>
      <c r="E11" s="505"/>
      <c r="F11" s="506"/>
      <c r="H11" s="450"/>
      <c r="L11" s="22"/>
      <c r="M11" s="6"/>
      <c r="N11" s="62"/>
    </row>
    <row r="12" spans="2:14" ht="24" customHeight="1" x14ac:dyDescent="0.35">
      <c r="C12" s="55"/>
      <c r="D12" s="422"/>
      <c r="E12" s="55"/>
      <c r="F12" s="55"/>
      <c r="L12" s="22"/>
      <c r="M12" s="6"/>
      <c r="N12" s="62"/>
    </row>
    <row r="13" spans="2:14" ht="40.5" customHeight="1" x14ac:dyDescent="0.35">
      <c r="C13" s="55"/>
      <c r="D13" s="423" t="s">
        <v>550</v>
      </c>
      <c r="E13" s="125" t="s">
        <v>16</v>
      </c>
      <c r="F13" s="125" t="s">
        <v>17</v>
      </c>
      <c r="G13" s="525" t="s">
        <v>12</v>
      </c>
      <c r="L13" s="22"/>
      <c r="M13" s="6"/>
      <c r="N13" s="62"/>
    </row>
    <row r="14" spans="2:14" ht="24" customHeight="1" x14ac:dyDescent="0.35">
      <c r="C14" s="55"/>
      <c r="D14" s="424">
        <f>'1) Tableau budgétaire 1'!D13</f>
        <v>0</v>
      </c>
      <c r="E14" s="126">
        <f>'1) Tableau budgétaire 1'!E13</f>
        <v>0</v>
      </c>
      <c r="F14" s="126">
        <f>'1) Tableau budgétaire 1'!F13</f>
        <v>0</v>
      </c>
      <c r="G14" s="526"/>
      <c r="L14" s="22"/>
      <c r="M14" s="6"/>
      <c r="N14" s="62"/>
    </row>
    <row r="15" spans="2:14" ht="24" customHeight="1" x14ac:dyDescent="0.35">
      <c r="B15" s="511" t="s">
        <v>567</v>
      </c>
      <c r="C15" s="512"/>
      <c r="D15" s="512"/>
      <c r="E15" s="512"/>
      <c r="F15" s="512"/>
      <c r="G15" s="513"/>
      <c r="L15" s="22"/>
      <c r="M15" s="6"/>
      <c r="N15" s="62"/>
    </row>
    <row r="16" spans="2:14" ht="22.5" customHeight="1" x14ac:dyDescent="0.35">
      <c r="C16" s="511" t="s">
        <v>568</v>
      </c>
      <c r="D16" s="512"/>
      <c r="E16" s="512"/>
      <c r="F16" s="512"/>
      <c r="G16" s="513"/>
      <c r="L16" s="22"/>
      <c r="M16" s="6"/>
      <c r="N16" s="62"/>
    </row>
    <row r="17" spans="3:14" ht="24.75" customHeight="1" thickBot="1" x14ac:dyDescent="0.4">
      <c r="C17" s="174" t="s">
        <v>569</v>
      </c>
      <c r="D17" s="425">
        <f>'1) Tableau budgétaire 1'!D24</f>
        <v>61811.320754716988</v>
      </c>
      <c r="E17" s="175">
        <f>'1) Tableau budgétaire 1'!E24</f>
        <v>0</v>
      </c>
      <c r="F17" s="175">
        <f>'1) Tableau budgétaire 1'!F24</f>
        <v>0</v>
      </c>
      <c r="G17" s="176">
        <f>SUM(D17:F17)</f>
        <v>61811.320754716988</v>
      </c>
      <c r="L17" s="22"/>
      <c r="M17" s="6"/>
      <c r="N17" s="62"/>
    </row>
    <row r="18" spans="3:14" ht="21.75" customHeight="1" x14ac:dyDescent="0.35">
      <c r="C18" s="72" t="s">
        <v>570</v>
      </c>
      <c r="D18" s="426"/>
      <c r="E18" s="111"/>
      <c r="F18" s="111"/>
      <c r="G18" s="73">
        <f t="shared" ref="G18:G25" si="0">SUM(D18:F18)</f>
        <v>0</v>
      </c>
      <c r="N18" s="62"/>
    </row>
    <row r="19" spans="3:14" x14ac:dyDescent="0.35">
      <c r="C19" s="60" t="s">
        <v>571</v>
      </c>
      <c r="D19" s="427"/>
      <c r="E19" s="19"/>
      <c r="F19" s="19"/>
      <c r="G19" s="71">
        <f t="shared" si="0"/>
        <v>0</v>
      </c>
      <c r="N19" s="62"/>
    </row>
    <row r="20" spans="3:14" ht="15.75" customHeight="1" x14ac:dyDescent="0.35">
      <c r="C20" s="60" t="s">
        <v>572</v>
      </c>
      <c r="D20" s="427"/>
      <c r="E20" s="112"/>
      <c r="F20" s="112"/>
      <c r="G20" s="71">
        <f t="shared" si="0"/>
        <v>0</v>
      </c>
      <c r="N20" s="62"/>
    </row>
    <row r="21" spans="3:14" x14ac:dyDescent="0.35">
      <c r="C21" s="61" t="s">
        <v>573</v>
      </c>
      <c r="D21" s="427">
        <f>'Budget de base'!G78</f>
        <v>7547.1698113207549</v>
      </c>
      <c r="E21" s="112"/>
      <c r="F21" s="112"/>
      <c r="G21" s="71">
        <f t="shared" si="0"/>
        <v>7547.1698113207549</v>
      </c>
      <c r="N21" s="62"/>
    </row>
    <row r="22" spans="3:14" x14ac:dyDescent="0.35">
      <c r="C22" s="60" t="s">
        <v>574</v>
      </c>
      <c r="D22" s="427"/>
      <c r="E22" s="112"/>
      <c r="F22" s="112"/>
      <c r="G22" s="71">
        <f t="shared" si="0"/>
        <v>0</v>
      </c>
      <c r="N22" s="62"/>
    </row>
    <row r="23" spans="3:14" ht="21.75" customHeight="1" x14ac:dyDescent="0.35">
      <c r="C23" s="60" t="s">
        <v>575</v>
      </c>
      <c r="D23" s="427">
        <f>'Budget de base'!G74+'Budget de base'!G102</f>
        <v>38555.256064690024</v>
      </c>
      <c r="E23" s="112"/>
      <c r="F23" s="112"/>
      <c r="G23" s="71">
        <f t="shared" si="0"/>
        <v>38555.256064690024</v>
      </c>
      <c r="N23" s="62"/>
    </row>
    <row r="24" spans="3:14" ht="36.75" customHeight="1" x14ac:dyDescent="0.35">
      <c r="C24" s="60" t="s">
        <v>576</v>
      </c>
      <c r="D24" s="427">
        <f>'Budget de base'!G89</f>
        <v>15708.8948787062</v>
      </c>
      <c r="E24" s="112"/>
      <c r="F24" s="112"/>
      <c r="G24" s="71">
        <f t="shared" si="0"/>
        <v>15708.8948787062</v>
      </c>
      <c r="N24" s="62"/>
    </row>
    <row r="25" spans="3:14" ht="15.75" customHeight="1" x14ac:dyDescent="0.35">
      <c r="C25" s="65" t="s">
        <v>21</v>
      </c>
      <c r="D25" s="428">
        <f>SUM(D18:D24)</f>
        <v>61811.320754716973</v>
      </c>
      <c r="E25" s="77">
        <f>SUM(E18:E24)</f>
        <v>0</v>
      </c>
      <c r="F25" s="77">
        <f t="shared" ref="F25" si="1">SUM(F18:F24)</f>
        <v>0</v>
      </c>
      <c r="G25" s="147">
        <f t="shared" si="0"/>
        <v>61811.320754716973</v>
      </c>
      <c r="N25" s="62"/>
    </row>
    <row r="26" spans="3:14" s="64" customFormat="1" x14ac:dyDescent="0.35">
      <c r="C26" s="78"/>
      <c r="D26" s="429"/>
      <c r="E26" s="79"/>
      <c r="F26" s="79"/>
      <c r="G26" s="148"/>
      <c r="H26" s="451"/>
    </row>
    <row r="27" spans="3:14" x14ac:dyDescent="0.35">
      <c r="C27" s="511" t="s">
        <v>577</v>
      </c>
      <c r="D27" s="512"/>
      <c r="E27" s="512"/>
      <c r="F27" s="512"/>
      <c r="G27" s="513"/>
      <c r="N27" s="62"/>
    </row>
    <row r="28" spans="3:14" ht="27" customHeight="1" thickBot="1" x14ac:dyDescent="0.4">
      <c r="C28" s="74" t="s">
        <v>578</v>
      </c>
      <c r="D28" s="430">
        <f>'1) Tableau budgétaire 1'!D34</f>
        <v>174296.49595687332</v>
      </c>
      <c r="E28" s="75">
        <f>'1) Tableau budgétaire 1'!E34</f>
        <v>0</v>
      </c>
      <c r="F28" s="75">
        <f>'1) Tableau budgétaire 1'!F34</f>
        <v>0</v>
      </c>
      <c r="G28" s="76">
        <f t="shared" ref="G28:G36" si="2">SUM(D28:F28)</f>
        <v>174296.49595687332</v>
      </c>
      <c r="N28" s="62"/>
    </row>
    <row r="29" spans="3:14" x14ac:dyDescent="0.35">
      <c r="C29" s="72" t="s">
        <v>570</v>
      </c>
      <c r="D29" s="426"/>
      <c r="E29" s="111"/>
      <c r="F29" s="111"/>
      <c r="G29" s="73">
        <f t="shared" si="2"/>
        <v>0</v>
      </c>
      <c r="N29" s="62"/>
    </row>
    <row r="30" spans="3:14" x14ac:dyDescent="0.35">
      <c r="C30" s="60" t="s">
        <v>571</v>
      </c>
      <c r="D30" s="427"/>
      <c r="E30" s="19"/>
      <c r="F30" s="19"/>
      <c r="G30" s="71">
        <f t="shared" si="2"/>
        <v>0</v>
      </c>
      <c r="N30" s="62"/>
    </row>
    <row r="31" spans="3:14" ht="31" x14ac:dyDescent="0.35">
      <c r="C31" s="60" t="s">
        <v>572</v>
      </c>
      <c r="D31" s="427"/>
      <c r="E31" s="112"/>
      <c r="F31" s="112"/>
      <c r="G31" s="71">
        <f t="shared" si="2"/>
        <v>0</v>
      </c>
      <c r="N31" s="62"/>
    </row>
    <row r="32" spans="3:14" x14ac:dyDescent="0.35">
      <c r="C32" s="61" t="s">
        <v>573</v>
      </c>
      <c r="D32" s="427"/>
      <c r="E32" s="112"/>
      <c r="F32" s="112"/>
      <c r="G32" s="71">
        <f t="shared" si="2"/>
        <v>0</v>
      </c>
      <c r="N32" s="62"/>
    </row>
    <row r="33" spans="3:14" x14ac:dyDescent="0.35">
      <c r="C33" s="60" t="s">
        <v>574</v>
      </c>
      <c r="D33" s="427"/>
      <c r="E33" s="112"/>
      <c r="F33" s="112"/>
      <c r="G33" s="71">
        <f t="shared" si="2"/>
        <v>0</v>
      </c>
      <c r="N33" s="62"/>
    </row>
    <row r="34" spans="3:14" x14ac:dyDescent="0.35">
      <c r="C34" s="60" t="s">
        <v>575</v>
      </c>
      <c r="D34" s="427">
        <f>'Budget de base'!G131+'Budget de base'!G148</f>
        <v>153369.27223719677</v>
      </c>
      <c r="E34" s="112"/>
      <c r="F34" s="112"/>
      <c r="G34" s="71">
        <f t="shared" si="2"/>
        <v>153369.27223719677</v>
      </c>
      <c r="N34" s="62"/>
    </row>
    <row r="35" spans="3:14" ht="31" x14ac:dyDescent="0.35">
      <c r="C35" s="60" t="s">
        <v>576</v>
      </c>
      <c r="D35" s="427">
        <f>'Budget de base'!G144</f>
        <v>20927.223719676549</v>
      </c>
      <c r="E35" s="112"/>
      <c r="F35" s="112"/>
      <c r="G35" s="71">
        <f t="shared" si="2"/>
        <v>20927.223719676549</v>
      </c>
      <c r="N35" s="62"/>
    </row>
    <row r="36" spans="3:14" x14ac:dyDescent="0.35">
      <c r="C36" s="65" t="s">
        <v>21</v>
      </c>
      <c r="D36" s="428">
        <f t="shared" ref="D36:E36" si="3">SUM(D29:D35)</f>
        <v>174296.49595687332</v>
      </c>
      <c r="E36" s="77">
        <f t="shared" si="3"/>
        <v>0</v>
      </c>
      <c r="F36" s="77">
        <f t="shared" ref="F36" si="4">SUM(F29:F35)</f>
        <v>0</v>
      </c>
      <c r="G36" s="71">
        <f t="shared" si="2"/>
        <v>174296.49595687332</v>
      </c>
      <c r="N36" s="62"/>
    </row>
    <row r="37" spans="3:14" s="64" customFormat="1" x14ac:dyDescent="0.35">
      <c r="C37" s="78"/>
      <c r="D37" s="429"/>
      <c r="E37" s="79"/>
      <c r="F37" s="79"/>
      <c r="G37" s="80"/>
      <c r="H37" s="451"/>
    </row>
    <row r="38" spans="3:14" hidden="1" x14ac:dyDescent="0.35">
      <c r="C38" s="511" t="s">
        <v>579</v>
      </c>
      <c r="D38" s="512"/>
      <c r="E38" s="512"/>
      <c r="F38" s="512"/>
      <c r="G38" s="513"/>
      <c r="N38" s="62"/>
    </row>
    <row r="39" spans="3:14" ht="21.75" hidden="1" customHeight="1" thickBot="1" x14ac:dyDescent="0.4">
      <c r="C39" s="74" t="s">
        <v>580</v>
      </c>
      <c r="D39" s="430">
        <f>'1) Tableau budgétaire 1'!D44</f>
        <v>0</v>
      </c>
      <c r="E39" s="75">
        <f>'1) Tableau budgétaire 1'!E44</f>
        <v>0</v>
      </c>
      <c r="F39" s="75">
        <f>'1) Tableau budgétaire 1'!F44</f>
        <v>0</v>
      </c>
      <c r="G39" s="76">
        <f t="shared" ref="G39:G47" si="5">SUM(D39:F39)</f>
        <v>0</v>
      </c>
      <c r="N39" s="62"/>
    </row>
    <row r="40" spans="3:14" hidden="1" x14ac:dyDescent="0.35">
      <c r="C40" s="72" t="s">
        <v>570</v>
      </c>
      <c r="D40" s="426"/>
      <c r="E40" s="111"/>
      <c r="F40" s="111"/>
      <c r="G40" s="73">
        <f t="shared" si="5"/>
        <v>0</v>
      </c>
      <c r="N40" s="62"/>
    </row>
    <row r="41" spans="3:14" s="64" customFormat="1" ht="15.75" hidden="1" customHeight="1" x14ac:dyDescent="0.35">
      <c r="C41" s="60" t="s">
        <v>571</v>
      </c>
      <c r="D41" s="427"/>
      <c r="E41" s="19"/>
      <c r="F41" s="19"/>
      <c r="G41" s="71">
        <f t="shared" si="5"/>
        <v>0</v>
      </c>
      <c r="H41" s="451"/>
    </row>
    <row r="42" spans="3:14" s="64" customFormat="1" ht="31" hidden="1" x14ac:dyDescent="0.35">
      <c r="C42" s="60" t="s">
        <v>572</v>
      </c>
      <c r="D42" s="427"/>
      <c r="E42" s="112"/>
      <c r="F42" s="112"/>
      <c r="G42" s="71">
        <f t="shared" si="5"/>
        <v>0</v>
      </c>
      <c r="H42" s="451"/>
    </row>
    <row r="43" spans="3:14" s="64" customFormat="1" hidden="1" x14ac:dyDescent="0.35">
      <c r="C43" s="61" t="s">
        <v>573</v>
      </c>
      <c r="D43" s="427"/>
      <c r="E43" s="112"/>
      <c r="F43" s="112"/>
      <c r="G43" s="71">
        <f t="shared" si="5"/>
        <v>0</v>
      </c>
      <c r="H43" s="451"/>
    </row>
    <row r="44" spans="3:14" hidden="1" x14ac:dyDescent="0.35">
      <c r="C44" s="60" t="s">
        <v>574</v>
      </c>
      <c r="D44" s="427"/>
      <c r="E44" s="112"/>
      <c r="F44" s="112"/>
      <c r="G44" s="71">
        <f t="shared" si="5"/>
        <v>0</v>
      </c>
      <c r="N44" s="62"/>
    </row>
    <row r="45" spans="3:14" hidden="1" x14ac:dyDescent="0.35">
      <c r="C45" s="60" t="s">
        <v>575</v>
      </c>
      <c r="D45" s="427"/>
      <c r="E45" s="112"/>
      <c r="F45" s="112"/>
      <c r="G45" s="71">
        <f t="shared" si="5"/>
        <v>0</v>
      </c>
      <c r="N45" s="62"/>
    </row>
    <row r="46" spans="3:14" ht="31" hidden="1" x14ac:dyDescent="0.35">
      <c r="C46" s="60" t="s">
        <v>576</v>
      </c>
      <c r="D46" s="427"/>
      <c r="E46" s="112"/>
      <c r="F46" s="112"/>
      <c r="G46" s="71">
        <f t="shared" si="5"/>
        <v>0</v>
      </c>
      <c r="N46" s="62"/>
    </row>
    <row r="47" spans="3:14" hidden="1" x14ac:dyDescent="0.35">
      <c r="C47" s="65" t="s">
        <v>21</v>
      </c>
      <c r="D47" s="428">
        <f t="shared" ref="D47:E47" si="6">SUM(D40:D46)</f>
        <v>0</v>
      </c>
      <c r="E47" s="77">
        <f t="shared" si="6"/>
        <v>0</v>
      </c>
      <c r="F47" s="77">
        <f t="shared" ref="F47" si="7">SUM(F40:F46)</f>
        <v>0</v>
      </c>
      <c r="G47" s="71">
        <f t="shared" si="5"/>
        <v>0</v>
      </c>
      <c r="N47" s="62"/>
    </row>
    <row r="48" spans="3:14" s="64" customFormat="1" hidden="1" x14ac:dyDescent="0.35">
      <c r="C48" s="78"/>
      <c r="D48" s="429"/>
      <c r="E48" s="79"/>
      <c r="F48" s="79"/>
      <c r="G48" s="80"/>
      <c r="H48" s="451"/>
    </row>
    <row r="49" spans="2:14" hidden="1" x14ac:dyDescent="0.35">
      <c r="C49" s="511" t="s">
        <v>581</v>
      </c>
      <c r="D49" s="512"/>
      <c r="E49" s="512"/>
      <c r="F49" s="512"/>
      <c r="G49" s="513"/>
      <c r="N49" s="62"/>
    </row>
    <row r="50" spans="2:14" ht="20.25" hidden="1" customHeight="1" thickBot="1" x14ac:dyDescent="0.4">
      <c r="C50" s="74" t="s">
        <v>582</v>
      </c>
      <c r="D50" s="430">
        <f>'1) Tableau budgétaire 1'!D54</f>
        <v>0</v>
      </c>
      <c r="E50" s="75">
        <f>'1) Tableau budgétaire 1'!E54</f>
        <v>0</v>
      </c>
      <c r="F50" s="75">
        <f>'1) Tableau budgétaire 1'!F54</f>
        <v>0</v>
      </c>
      <c r="G50" s="76">
        <f t="shared" ref="G50:G58" si="8">SUM(D50:F50)</f>
        <v>0</v>
      </c>
      <c r="N50" s="62"/>
    </row>
    <row r="51" spans="2:14" hidden="1" x14ac:dyDescent="0.35">
      <c r="C51" s="72" t="s">
        <v>570</v>
      </c>
      <c r="D51" s="426"/>
      <c r="E51" s="111"/>
      <c r="F51" s="111"/>
      <c r="G51" s="73">
        <f t="shared" si="8"/>
        <v>0</v>
      </c>
      <c r="N51" s="62"/>
    </row>
    <row r="52" spans="2:14" ht="15.75" hidden="1" customHeight="1" x14ac:dyDescent="0.35">
      <c r="C52" s="60" t="s">
        <v>571</v>
      </c>
      <c r="D52" s="427"/>
      <c r="E52" s="19"/>
      <c r="F52" s="19"/>
      <c r="G52" s="71">
        <f t="shared" si="8"/>
        <v>0</v>
      </c>
      <c r="N52" s="62"/>
    </row>
    <row r="53" spans="2:14" ht="32.25" hidden="1" customHeight="1" x14ac:dyDescent="0.35">
      <c r="C53" s="60" t="s">
        <v>572</v>
      </c>
      <c r="D53" s="427"/>
      <c r="E53" s="112"/>
      <c r="F53" s="112"/>
      <c r="G53" s="71">
        <f t="shared" si="8"/>
        <v>0</v>
      </c>
      <c r="N53" s="62"/>
    </row>
    <row r="54" spans="2:14" s="64" customFormat="1" hidden="1" x14ac:dyDescent="0.35">
      <c r="C54" s="61" t="s">
        <v>573</v>
      </c>
      <c r="D54" s="427"/>
      <c r="E54" s="112"/>
      <c r="F54" s="112"/>
      <c r="G54" s="71">
        <f t="shared" si="8"/>
        <v>0</v>
      </c>
      <c r="H54" s="451"/>
    </row>
    <row r="55" spans="2:14" hidden="1" x14ac:dyDescent="0.35">
      <c r="C55" s="60" t="s">
        <v>574</v>
      </c>
      <c r="D55" s="427"/>
      <c r="E55" s="112"/>
      <c r="F55" s="112"/>
      <c r="G55" s="71">
        <f t="shared" si="8"/>
        <v>0</v>
      </c>
      <c r="N55" s="62"/>
    </row>
    <row r="56" spans="2:14" hidden="1" x14ac:dyDescent="0.35">
      <c r="C56" s="60" t="s">
        <v>575</v>
      </c>
      <c r="D56" s="427"/>
      <c r="E56" s="112"/>
      <c r="F56" s="112"/>
      <c r="G56" s="71">
        <f t="shared" si="8"/>
        <v>0</v>
      </c>
      <c r="N56" s="62"/>
    </row>
    <row r="57" spans="2:14" ht="31" hidden="1" x14ac:dyDescent="0.35">
      <c r="C57" s="60" t="s">
        <v>576</v>
      </c>
      <c r="D57" s="427"/>
      <c r="E57" s="112"/>
      <c r="F57" s="112"/>
      <c r="G57" s="71">
        <f t="shared" si="8"/>
        <v>0</v>
      </c>
      <c r="N57" s="62"/>
    </row>
    <row r="58" spans="2:14" ht="21" hidden="1" customHeight="1" x14ac:dyDescent="0.35">
      <c r="C58" s="65" t="s">
        <v>21</v>
      </c>
      <c r="D58" s="428">
        <f t="shared" ref="D58:E58" si="9">SUM(D51:D57)</f>
        <v>0</v>
      </c>
      <c r="E58" s="77">
        <f t="shared" si="9"/>
        <v>0</v>
      </c>
      <c r="F58" s="77">
        <f t="shared" ref="F58" si="10">SUM(F51:F57)</f>
        <v>0</v>
      </c>
      <c r="G58" s="71">
        <f t="shared" si="8"/>
        <v>0</v>
      </c>
      <c r="N58" s="62"/>
    </row>
    <row r="59" spans="2:14" s="64" customFormat="1" ht="22.5" customHeight="1" x14ac:dyDescent="0.35">
      <c r="C59" s="81"/>
      <c r="D59" s="429"/>
      <c r="E59" s="79"/>
      <c r="F59" s="79"/>
      <c r="G59" s="80"/>
      <c r="H59" s="451"/>
    </row>
    <row r="60" spans="2:14" x14ac:dyDescent="0.35">
      <c r="B60" s="511" t="s">
        <v>583</v>
      </c>
      <c r="C60" s="512"/>
      <c r="D60" s="512"/>
      <c r="E60" s="512"/>
      <c r="F60" s="512"/>
      <c r="G60" s="513"/>
      <c r="N60" s="62"/>
    </row>
    <row r="61" spans="2:14" x14ac:dyDescent="0.35">
      <c r="C61" s="511" t="s">
        <v>422</v>
      </c>
      <c r="D61" s="512"/>
      <c r="E61" s="512"/>
      <c r="F61" s="512"/>
      <c r="G61" s="513"/>
      <c r="N61" s="62"/>
    </row>
    <row r="62" spans="2:14" ht="24" customHeight="1" thickBot="1" x14ac:dyDescent="0.4">
      <c r="C62" s="74" t="s">
        <v>584</v>
      </c>
      <c r="D62" s="430">
        <f>'1) Tableau budgétaire 1'!D66</f>
        <v>79967.654986522917</v>
      </c>
      <c r="E62" s="75">
        <f>'1) Tableau budgétaire 1'!E66</f>
        <v>0</v>
      </c>
      <c r="F62" s="75">
        <f>'1) Tableau budgétaire 1'!F66</f>
        <v>0</v>
      </c>
      <c r="G62" s="76">
        <f>SUM(D62:F62)</f>
        <v>79967.654986522917</v>
      </c>
      <c r="N62" s="62"/>
    </row>
    <row r="63" spans="2:14" ht="15.75" customHeight="1" x14ac:dyDescent="0.35">
      <c r="C63" s="72" t="s">
        <v>570</v>
      </c>
      <c r="D63" s="426"/>
      <c r="E63" s="111"/>
      <c r="F63" s="111"/>
      <c r="G63" s="73">
        <f t="shared" ref="G63:G70" si="11">SUM(D63:F63)</f>
        <v>0</v>
      </c>
      <c r="N63" s="62"/>
    </row>
    <row r="64" spans="2:14" ht="15.75" customHeight="1" x14ac:dyDescent="0.35">
      <c r="C64" s="60" t="s">
        <v>571</v>
      </c>
      <c r="D64" s="427"/>
      <c r="E64" s="19"/>
      <c r="F64" s="19"/>
      <c r="G64" s="71">
        <f t="shared" si="11"/>
        <v>0</v>
      </c>
      <c r="N64" s="62"/>
    </row>
    <row r="65" spans="2:14" ht="15.75" customHeight="1" x14ac:dyDescent="0.35">
      <c r="C65" s="60" t="s">
        <v>572</v>
      </c>
      <c r="D65" s="427"/>
      <c r="E65" s="112"/>
      <c r="F65" s="112"/>
      <c r="G65" s="71">
        <f t="shared" si="11"/>
        <v>0</v>
      </c>
      <c r="N65" s="62"/>
    </row>
    <row r="66" spans="2:14" ht="18.75" customHeight="1" x14ac:dyDescent="0.35">
      <c r="C66" s="61" t="s">
        <v>573</v>
      </c>
      <c r="D66" s="427">
        <f>'Budget de base'!G172</f>
        <v>8086.2533692722373</v>
      </c>
      <c r="E66" s="112"/>
      <c r="F66" s="112"/>
      <c r="G66" s="71">
        <f t="shared" si="11"/>
        <v>8086.2533692722373</v>
      </c>
      <c r="N66" s="62"/>
    </row>
    <row r="67" spans="2:14" x14ac:dyDescent="0.35">
      <c r="C67" s="60" t="s">
        <v>574</v>
      </c>
      <c r="D67" s="427"/>
      <c r="E67" s="112"/>
      <c r="F67" s="112"/>
      <c r="G67" s="71">
        <f t="shared" si="11"/>
        <v>0</v>
      </c>
      <c r="N67" s="62"/>
    </row>
    <row r="68" spans="2:14" s="64" customFormat="1" ht="21.75" customHeight="1" x14ac:dyDescent="0.35">
      <c r="B68" s="62"/>
      <c r="C68" s="60" t="s">
        <v>575</v>
      </c>
      <c r="D68" s="427"/>
      <c r="E68" s="112"/>
      <c r="F68" s="112"/>
      <c r="G68" s="71">
        <f t="shared" si="11"/>
        <v>0</v>
      </c>
      <c r="H68" s="451"/>
    </row>
    <row r="69" spans="2:14" s="64" customFormat="1" ht="31" x14ac:dyDescent="0.35">
      <c r="B69" s="62"/>
      <c r="C69" s="60" t="s">
        <v>576</v>
      </c>
      <c r="D69" s="427">
        <f>'Budget de base'!G186-'Budget de base'!G172</f>
        <v>71881.401617250682</v>
      </c>
      <c r="E69" s="112"/>
      <c r="F69" s="112"/>
      <c r="G69" s="71">
        <f t="shared" si="11"/>
        <v>71881.401617250682</v>
      </c>
      <c r="H69" s="451"/>
    </row>
    <row r="70" spans="2:14" x14ac:dyDescent="0.35">
      <c r="C70" s="65" t="s">
        <v>21</v>
      </c>
      <c r="D70" s="428">
        <f>SUM(D63:D69)</f>
        <v>79967.654986522917</v>
      </c>
      <c r="E70" s="77">
        <f>SUM(E63:E69)</f>
        <v>0</v>
      </c>
      <c r="F70" s="77">
        <f t="shared" ref="F70" si="12">SUM(F63:F69)</f>
        <v>0</v>
      </c>
      <c r="G70" s="71">
        <f t="shared" si="11"/>
        <v>79967.654986522917</v>
      </c>
      <c r="N70" s="62"/>
    </row>
    <row r="71" spans="2:14" s="64" customFormat="1" x14ac:dyDescent="0.35">
      <c r="C71" s="78"/>
      <c r="D71" s="429"/>
      <c r="E71" s="79"/>
      <c r="F71" s="79"/>
      <c r="G71" s="80"/>
      <c r="H71" s="451"/>
    </row>
    <row r="72" spans="2:14" x14ac:dyDescent="0.35">
      <c r="B72" s="64"/>
      <c r="C72" s="511" t="s">
        <v>431</v>
      </c>
      <c r="D72" s="512"/>
      <c r="E72" s="512"/>
      <c r="F72" s="512"/>
      <c r="G72" s="513"/>
      <c r="N72" s="62"/>
    </row>
    <row r="73" spans="2:14" ht="21.75" customHeight="1" thickBot="1" x14ac:dyDescent="0.4">
      <c r="C73" s="74" t="s">
        <v>585</v>
      </c>
      <c r="D73" s="430">
        <f>'1) Tableau budgétaire 1'!D76</f>
        <v>41196.76549865229</v>
      </c>
      <c r="E73" s="75">
        <f>'1) Tableau budgétaire 1'!E76</f>
        <v>0</v>
      </c>
      <c r="F73" s="75">
        <f>'1) Tableau budgétaire 1'!F76</f>
        <v>0</v>
      </c>
      <c r="G73" s="76">
        <f t="shared" ref="G73:G81" si="13">SUM(D73:F73)</f>
        <v>41196.76549865229</v>
      </c>
      <c r="N73" s="62"/>
    </row>
    <row r="74" spans="2:14" ht="15.75" customHeight="1" x14ac:dyDescent="0.35">
      <c r="C74" s="72" t="s">
        <v>570</v>
      </c>
      <c r="D74" s="426"/>
      <c r="E74" s="111"/>
      <c r="F74" s="111"/>
      <c r="G74" s="73">
        <f t="shared" si="13"/>
        <v>0</v>
      </c>
      <c r="N74" s="62"/>
    </row>
    <row r="75" spans="2:14" ht="15.75" customHeight="1" x14ac:dyDescent="0.35">
      <c r="C75" s="60" t="s">
        <v>571</v>
      </c>
      <c r="D75" s="427"/>
      <c r="E75" s="19"/>
      <c r="F75" s="19"/>
      <c r="G75" s="71">
        <f t="shared" si="13"/>
        <v>0</v>
      </c>
      <c r="N75" s="62"/>
    </row>
    <row r="76" spans="2:14" ht="15.75" customHeight="1" x14ac:dyDescent="0.35">
      <c r="C76" s="60" t="s">
        <v>572</v>
      </c>
      <c r="D76" s="427"/>
      <c r="E76" s="112"/>
      <c r="F76" s="112"/>
      <c r="G76" s="71">
        <f t="shared" si="13"/>
        <v>0</v>
      </c>
      <c r="N76" s="62"/>
    </row>
    <row r="77" spans="2:14" x14ac:dyDescent="0.35">
      <c r="C77" s="61" t="s">
        <v>573</v>
      </c>
      <c r="D77" s="427"/>
      <c r="E77" s="112"/>
      <c r="F77" s="112"/>
      <c r="G77" s="71">
        <f t="shared" si="13"/>
        <v>0</v>
      </c>
      <c r="N77" s="62"/>
    </row>
    <row r="78" spans="2:14" x14ac:dyDescent="0.35">
      <c r="C78" s="60" t="s">
        <v>574</v>
      </c>
      <c r="D78" s="427"/>
      <c r="E78" s="112"/>
      <c r="F78" s="112"/>
      <c r="G78" s="71">
        <f t="shared" si="13"/>
        <v>0</v>
      </c>
      <c r="N78" s="62"/>
    </row>
    <row r="79" spans="2:14" x14ac:dyDescent="0.35">
      <c r="C79" s="60" t="s">
        <v>575</v>
      </c>
      <c r="D79" s="427">
        <f>'Budget de base'!G201+'Budget de base'!G205</f>
        <v>41196.76549865229</v>
      </c>
      <c r="E79" s="112"/>
      <c r="F79" s="112"/>
      <c r="G79" s="71">
        <f t="shared" si="13"/>
        <v>41196.76549865229</v>
      </c>
      <c r="N79" s="62"/>
    </row>
    <row r="80" spans="2:14" ht="31" x14ac:dyDescent="0.35">
      <c r="C80" s="60" t="s">
        <v>576</v>
      </c>
      <c r="D80" s="427"/>
      <c r="E80" s="112"/>
      <c r="F80" s="112"/>
      <c r="G80" s="71">
        <f t="shared" si="13"/>
        <v>0</v>
      </c>
      <c r="N80" s="62"/>
    </row>
    <row r="81" spans="2:14" x14ac:dyDescent="0.35">
      <c r="C81" s="65" t="s">
        <v>21</v>
      </c>
      <c r="D81" s="428">
        <f t="shared" ref="D81:E81" si="14">SUM(D74:D80)</f>
        <v>41196.76549865229</v>
      </c>
      <c r="E81" s="77">
        <f t="shared" si="14"/>
        <v>0</v>
      </c>
      <c r="F81" s="77">
        <f t="shared" ref="F81" si="15">SUM(F74:F80)</f>
        <v>0</v>
      </c>
      <c r="G81" s="71">
        <f t="shared" si="13"/>
        <v>41196.76549865229</v>
      </c>
      <c r="N81" s="62"/>
    </row>
    <row r="82" spans="2:14" s="64" customFormat="1" x14ac:dyDescent="0.35">
      <c r="C82" s="78"/>
      <c r="D82" s="429"/>
      <c r="E82" s="79"/>
      <c r="F82" s="79"/>
      <c r="G82" s="80"/>
      <c r="H82" s="451"/>
    </row>
    <row r="83" spans="2:14" hidden="1" x14ac:dyDescent="0.35">
      <c r="C83" s="511" t="s">
        <v>442</v>
      </c>
      <c r="D83" s="512"/>
      <c r="E83" s="512"/>
      <c r="F83" s="512"/>
      <c r="G83" s="513"/>
      <c r="N83" s="62"/>
    </row>
    <row r="84" spans="2:14" ht="21.75" hidden="1" customHeight="1" thickBot="1" x14ac:dyDescent="0.4">
      <c r="B84" s="64"/>
      <c r="C84" s="74" t="s">
        <v>586</v>
      </c>
      <c r="D84" s="430">
        <f>'1) Tableau budgétaire 1'!D86</f>
        <v>0</v>
      </c>
      <c r="E84" s="75">
        <f>'1) Tableau budgétaire 1'!E86</f>
        <v>0</v>
      </c>
      <c r="F84" s="75">
        <f>'1) Tableau budgétaire 1'!F86</f>
        <v>0</v>
      </c>
      <c r="G84" s="76">
        <f t="shared" ref="G84:G92" si="16">SUM(D84:F84)</f>
        <v>0</v>
      </c>
      <c r="N84" s="62"/>
    </row>
    <row r="85" spans="2:14" ht="18" hidden="1" customHeight="1" x14ac:dyDescent="0.35">
      <c r="C85" s="72" t="s">
        <v>570</v>
      </c>
      <c r="D85" s="426"/>
      <c r="E85" s="111"/>
      <c r="F85" s="111"/>
      <c r="G85" s="73">
        <f t="shared" si="16"/>
        <v>0</v>
      </c>
      <c r="N85" s="62"/>
    </row>
    <row r="86" spans="2:14" ht="15.75" hidden="1" customHeight="1" x14ac:dyDescent="0.35">
      <c r="C86" s="60" t="s">
        <v>571</v>
      </c>
      <c r="D86" s="427"/>
      <c r="E86" s="19"/>
      <c r="F86" s="19"/>
      <c r="G86" s="71">
        <f t="shared" si="16"/>
        <v>0</v>
      </c>
      <c r="N86" s="62"/>
    </row>
    <row r="87" spans="2:14" s="64" customFormat="1" ht="15.75" hidden="1" customHeight="1" x14ac:dyDescent="0.35">
      <c r="B87" s="62"/>
      <c r="C87" s="60" t="s">
        <v>572</v>
      </c>
      <c r="D87" s="427"/>
      <c r="E87" s="112"/>
      <c r="F87" s="112"/>
      <c r="G87" s="71">
        <f t="shared" si="16"/>
        <v>0</v>
      </c>
      <c r="H87" s="451"/>
    </row>
    <row r="88" spans="2:14" hidden="1" x14ac:dyDescent="0.35">
      <c r="B88" s="64"/>
      <c r="C88" s="61" t="s">
        <v>573</v>
      </c>
      <c r="D88" s="427"/>
      <c r="E88" s="112"/>
      <c r="F88" s="112"/>
      <c r="G88" s="71">
        <f t="shared" si="16"/>
        <v>0</v>
      </c>
      <c r="N88" s="62"/>
    </row>
    <row r="89" spans="2:14" hidden="1" x14ac:dyDescent="0.35">
      <c r="B89" s="64"/>
      <c r="C89" s="60" t="s">
        <v>574</v>
      </c>
      <c r="D89" s="427"/>
      <c r="E89" s="112"/>
      <c r="F89" s="112"/>
      <c r="G89" s="71">
        <f t="shared" si="16"/>
        <v>0</v>
      </c>
      <c r="N89" s="62"/>
    </row>
    <row r="90" spans="2:14" hidden="1" x14ac:dyDescent="0.35">
      <c r="B90" s="64"/>
      <c r="C90" s="60" t="s">
        <v>575</v>
      </c>
      <c r="D90" s="427"/>
      <c r="E90" s="112"/>
      <c r="F90" s="112"/>
      <c r="G90" s="71">
        <f t="shared" si="16"/>
        <v>0</v>
      </c>
      <c r="N90" s="62"/>
    </row>
    <row r="91" spans="2:14" ht="31" hidden="1" x14ac:dyDescent="0.35">
      <c r="C91" s="60" t="s">
        <v>576</v>
      </c>
      <c r="D91" s="427">
        <v>0</v>
      </c>
      <c r="E91" s="112"/>
      <c r="F91" s="112"/>
      <c r="G91" s="71">
        <f t="shared" si="16"/>
        <v>0</v>
      </c>
      <c r="N91" s="62"/>
    </row>
    <row r="92" spans="2:14" hidden="1" x14ac:dyDescent="0.35">
      <c r="C92" s="65" t="s">
        <v>21</v>
      </c>
      <c r="D92" s="428">
        <f t="shared" ref="D92:E92" si="17">SUM(D85:D91)</f>
        <v>0</v>
      </c>
      <c r="E92" s="77">
        <f t="shared" si="17"/>
        <v>0</v>
      </c>
      <c r="F92" s="77">
        <f t="shared" ref="F92" si="18">SUM(F85:F91)</f>
        <v>0</v>
      </c>
      <c r="G92" s="71">
        <f t="shared" si="16"/>
        <v>0</v>
      </c>
      <c r="N92" s="62"/>
    </row>
    <row r="93" spans="2:14" s="64" customFormat="1" hidden="1" x14ac:dyDescent="0.35">
      <c r="C93" s="78"/>
      <c r="D93" s="429"/>
      <c r="E93" s="79"/>
      <c r="F93" s="79"/>
      <c r="G93" s="80"/>
      <c r="H93" s="451"/>
    </row>
    <row r="94" spans="2:14" hidden="1" x14ac:dyDescent="0.35">
      <c r="C94" s="511" t="s">
        <v>452</v>
      </c>
      <c r="D94" s="512"/>
      <c r="E94" s="512"/>
      <c r="F94" s="512"/>
      <c r="G94" s="513"/>
      <c r="N94" s="62"/>
    </row>
    <row r="95" spans="2:14" ht="21.75" hidden="1" customHeight="1" thickBot="1" x14ac:dyDescent="0.4">
      <c r="C95" s="74" t="s">
        <v>587</v>
      </c>
      <c r="D95" s="430">
        <f>'1) Tableau budgétaire 1'!D96</f>
        <v>0</v>
      </c>
      <c r="E95" s="75">
        <f>'1) Tableau budgétaire 1'!E96</f>
        <v>0</v>
      </c>
      <c r="F95" s="75">
        <f>'1) Tableau budgétaire 1'!F96</f>
        <v>0</v>
      </c>
      <c r="G95" s="76">
        <f t="shared" ref="G95:G103" si="19">SUM(D95:F95)</f>
        <v>0</v>
      </c>
      <c r="N95" s="62"/>
    </row>
    <row r="96" spans="2:14" ht="15.75" hidden="1" customHeight="1" x14ac:dyDescent="0.35">
      <c r="C96" s="72" t="s">
        <v>570</v>
      </c>
      <c r="D96" s="426"/>
      <c r="E96" s="111"/>
      <c r="F96" s="111"/>
      <c r="G96" s="73">
        <f t="shared" si="19"/>
        <v>0</v>
      </c>
      <c r="N96" s="62"/>
    </row>
    <row r="97" spans="2:14" ht="15.75" hidden="1" customHeight="1" x14ac:dyDescent="0.35">
      <c r="B97" s="64"/>
      <c r="C97" s="60" t="s">
        <v>571</v>
      </c>
      <c r="D97" s="427"/>
      <c r="E97" s="19"/>
      <c r="F97" s="19"/>
      <c r="G97" s="71">
        <f t="shared" si="19"/>
        <v>0</v>
      </c>
      <c r="N97" s="62"/>
    </row>
    <row r="98" spans="2:14" ht="15.75" hidden="1" customHeight="1" x14ac:dyDescent="0.35">
      <c r="C98" s="60" t="s">
        <v>572</v>
      </c>
      <c r="D98" s="427"/>
      <c r="E98" s="112"/>
      <c r="F98" s="112"/>
      <c r="G98" s="71">
        <f t="shared" si="19"/>
        <v>0</v>
      </c>
      <c r="N98" s="62"/>
    </row>
    <row r="99" spans="2:14" hidden="1" x14ac:dyDescent="0.35">
      <c r="C99" s="61" t="s">
        <v>573</v>
      </c>
      <c r="D99" s="427"/>
      <c r="E99" s="112"/>
      <c r="F99" s="112"/>
      <c r="G99" s="71">
        <f t="shared" si="19"/>
        <v>0</v>
      </c>
      <c r="N99" s="62"/>
    </row>
    <row r="100" spans="2:14" hidden="1" x14ac:dyDescent="0.35">
      <c r="C100" s="60" t="s">
        <v>574</v>
      </c>
      <c r="D100" s="427"/>
      <c r="E100" s="112"/>
      <c r="F100" s="112"/>
      <c r="G100" s="71">
        <f t="shared" si="19"/>
        <v>0</v>
      </c>
      <c r="N100" s="62"/>
    </row>
    <row r="101" spans="2:14" ht="25.5" hidden="1" customHeight="1" x14ac:dyDescent="0.35">
      <c r="C101" s="60" t="s">
        <v>575</v>
      </c>
      <c r="D101" s="427"/>
      <c r="E101" s="112"/>
      <c r="F101" s="112"/>
      <c r="G101" s="71">
        <f t="shared" si="19"/>
        <v>0</v>
      </c>
      <c r="N101" s="62"/>
    </row>
    <row r="102" spans="2:14" ht="31" hidden="1" x14ac:dyDescent="0.35">
      <c r="B102" s="64"/>
      <c r="C102" s="60" t="s">
        <v>576</v>
      </c>
      <c r="D102" s="427">
        <v>0</v>
      </c>
      <c r="E102" s="112"/>
      <c r="F102" s="112"/>
      <c r="G102" s="71">
        <f t="shared" si="19"/>
        <v>0</v>
      </c>
      <c r="N102" s="62"/>
    </row>
    <row r="103" spans="2:14" ht="15.75" hidden="1" customHeight="1" x14ac:dyDescent="0.35">
      <c r="C103" s="65" t="s">
        <v>21</v>
      </c>
      <c r="D103" s="428">
        <f t="shared" ref="D103:E103" si="20">SUM(D96:D102)</f>
        <v>0</v>
      </c>
      <c r="E103" s="77">
        <f t="shared" si="20"/>
        <v>0</v>
      </c>
      <c r="F103" s="77">
        <f t="shared" ref="F103" si="21">SUM(F96:F102)</f>
        <v>0</v>
      </c>
      <c r="G103" s="71">
        <f t="shared" si="19"/>
        <v>0</v>
      </c>
      <c r="N103" s="62"/>
    </row>
    <row r="104" spans="2:14" ht="25.5" customHeight="1" x14ac:dyDescent="0.35">
      <c r="D104" s="431"/>
      <c r="E104" s="66"/>
      <c r="F104" s="66"/>
      <c r="G104" s="66"/>
      <c r="N104" s="62"/>
    </row>
    <row r="105" spans="2:14" x14ac:dyDescent="0.35">
      <c r="B105" s="511" t="s">
        <v>588</v>
      </c>
      <c r="C105" s="512"/>
      <c r="D105" s="512"/>
      <c r="E105" s="512"/>
      <c r="F105" s="512"/>
      <c r="G105" s="513"/>
      <c r="N105" s="62"/>
    </row>
    <row r="106" spans="2:14" x14ac:dyDescent="0.35">
      <c r="C106" s="511" t="s">
        <v>464</v>
      </c>
      <c r="D106" s="512"/>
      <c r="E106" s="512"/>
      <c r="F106" s="512"/>
      <c r="G106" s="513"/>
      <c r="N106" s="62"/>
    </row>
    <row r="107" spans="2:14" ht="22.5" customHeight="1" thickBot="1" x14ac:dyDescent="0.4">
      <c r="C107" s="74" t="s">
        <v>589</v>
      </c>
      <c r="D107" s="430">
        <f>'1) Tableau budgétaire 1'!D108</f>
        <v>40140.161725067388</v>
      </c>
      <c r="E107" s="75">
        <f>'1) Tableau budgétaire 1'!E108</f>
        <v>0</v>
      </c>
      <c r="F107" s="75">
        <f>'1) Tableau budgétaire 1'!F108</f>
        <v>0</v>
      </c>
      <c r="G107" s="76">
        <f>SUM(D107:F107)</f>
        <v>40140.161725067388</v>
      </c>
      <c r="N107" s="62"/>
    </row>
    <row r="108" spans="2:14" x14ac:dyDescent="0.35">
      <c r="C108" s="72" t="s">
        <v>570</v>
      </c>
      <c r="D108" s="426"/>
      <c r="E108" s="111"/>
      <c r="F108" s="111"/>
      <c r="G108" s="73">
        <f t="shared" ref="G108:G115" si="22">SUM(D108:F108)</f>
        <v>0</v>
      </c>
      <c r="N108" s="62"/>
    </row>
    <row r="109" spans="2:14" x14ac:dyDescent="0.35">
      <c r="C109" s="60" t="s">
        <v>571</v>
      </c>
      <c r="D109" s="427"/>
      <c r="E109" s="19"/>
      <c r="F109" s="19"/>
      <c r="G109" s="71">
        <f t="shared" si="22"/>
        <v>0</v>
      </c>
      <c r="N109" s="62"/>
    </row>
    <row r="110" spans="2:14" ht="15.75" customHeight="1" x14ac:dyDescent="0.35">
      <c r="C110" s="60" t="s">
        <v>572</v>
      </c>
      <c r="D110" s="427"/>
      <c r="E110" s="112"/>
      <c r="F110" s="112"/>
      <c r="G110" s="71">
        <f t="shared" si="22"/>
        <v>0</v>
      </c>
      <c r="N110" s="62"/>
    </row>
    <row r="111" spans="2:14" x14ac:dyDescent="0.35">
      <c r="C111" s="61" t="s">
        <v>573</v>
      </c>
      <c r="D111" s="427"/>
      <c r="E111" s="112"/>
      <c r="F111" s="112"/>
      <c r="G111" s="71">
        <f t="shared" si="22"/>
        <v>0</v>
      </c>
      <c r="N111" s="62"/>
    </row>
    <row r="112" spans="2:14" x14ac:dyDescent="0.35">
      <c r="C112" s="60" t="s">
        <v>574</v>
      </c>
      <c r="D112" s="427"/>
      <c r="E112" s="112"/>
      <c r="F112" s="112"/>
      <c r="G112" s="71">
        <f t="shared" si="22"/>
        <v>0</v>
      </c>
      <c r="N112" s="62"/>
    </row>
    <row r="113" spans="3:14" x14ac:dyDescent="0.35">
      <c r="C113" s="60" t="s">
        <v>575</v>
      </c>
      <c r="D113" s="427"/>
      <c r="E113" s="112"/>
      <c r="F113" s="112"/>
      <c r="G113" s="71">
        <f t="shared" si="22"/>
        <v>0</v>
      </c>
      <c r="N113" s="62"/>
    </row>
    <row r="114" spans="3:14" ht="31" x14ac:dyDescent="0.35">
      <c r="C114" s="60" t="s">
        <v>576</v>
      </c>
      <c r="D114" s="427">
        <f>'Budget de base'!G224+'Budget de base'!G227</f>
        <v>40140.161725067388</v>
      </c>
      <c r="E114" s="112"/>
      <c r="F114" s="112"/>
      <c r="G114" s="71">
        <f t="shared" si="22"/>
        <v>40140.161725067388</v>
      </c>
      <c r="N114" s="62"/>
    </row>
    <row r="115" spans="3:14" x14ac:dyDescent="0.35">
      <c r="C115" s="65" t="s">
        <v>21</v>
      </c>
      <c r="D115" s="428">
        <f>SUM(D108:D114)</f>
        <v>40140.161725067388</v>
      </c>
      <c r="E115" s="77">
        <f>SUM(E108:E114)</f>
        <v>0</v>
      </c>
      <c r="F115" s="77">
        <f t="shared" ref="F115" si="23">SUM(F108:F114)</f>
        <v>0</v>
      </c>
      <c r="G115" s="71">
        <f t="shared" si="22"/>
        <v>40140.161725067388</v>
      </c>
      <c r="N115" s="62"/>
    </row>
    <row r="116" spans="3:14" s="64" customFormat="1" x14ac:dyDescent="0.35">
      <c r="C116" s="78"/>
      <c r="D116" s="429"/>
      <c r="E116" s="79"/>
      <c r="F116" s="79"/>
      <c r="G116" s="80"/>
      <c r="H116" s="451"/>
    </row>
    <row r="117" spans="3:14" ht="15.75" customHeight="1" x14ac:dyDescent="0.35">
      <c r="C117" s="511" t="s">
        <v>590</v>
      </c>
      <c r="D117" s="512"/>
      <c r="E117" s="512"/>
      <c r="F117" s="512"/>
      <c r="G117" s="513"/>
      <c r="N117" s="62"/>
    </row>
    <row r="118" spans="3:14" ht="21.75" customHeight="1" thickBot="1" x14ac:dyDescent="0.4">
      <c r="C118" s="74" t="s">
        <v>591</v>
      </c>
      <c r="D118" s="430">
        <f>'1) Tableau budgétaire 1'!D118</f>
        <v>37735.849056603773</v>
      </c>
      <c r="E118" s="75">
        <f>'1) Tableau budgétaire 1'!E118</f>
        <v>0</v>
      </c>
      <c r="F118" s="75">
        <f>'1) Tableau budgétaire 1'!F118</f>
        <v>0</v>
      </c>
      <c r="G118" s="76">
        <f t="shared" ref="G118:G126" si="24">SUM(D118:F118)</f>
        <v>37735.849056603773</v>
      </c>
      <c r="N118" s="62"/>
    </row>
    <row r="119" spans="3:14" x14ac:dyDescent="0.35">
      <c r="C119" s="72" t="s">
        <v>570</v>
      </c>
      <c r="D119" s="426"/>
      <c r="E119" s="111"/>
      <c r="F119" s="111"/>
      <c r="G119" s="73">
        <f t="shared" si="24"/>
        <v>0</v>
      </c>
      <c r="N119" s="62"/>
    </row>
    <row r="120" spans="3:14" x14ac:dyDescent="0.35">
      <c r="C120" s="60" t="s">
        <v>571</v>
      </c>
      <c r="D120" s="427"/>
      <c r="E120" s="19"/>
      <c r="F120" s="19"/>
      <c r="G120" s="71">
        <f t="shared" si="24"/>
        <v>0</v>
      </c>
      <c r="N120" s="62"/>
    </row>
    <row r="121" spans="3:14" ht="31" x14ac:dyDescent="0.35">
      <c r="C121" s="60" t="s">
        <v>572</v>
      </c>
      <c r="D121" s="427"/>
      <c r="E121" s="112"/>
      <c r="F121" s="112"/>
      <c r="G121" s="71">
        <f t="shared" si="24"/>
        <v>0</v>
      </c>
      <c r="N121" s="62"/>
    </row>
    <row r="122" spans="3:14" x14ac:dyDescent="0.35">
      <c r="C122" s="61" t="s">
        <v>573</v>
      </c>
      <c r="D122" s="427"/>
      <c r="E122" s="112"/>
      <c r="F122" s="112"/>
      <c r="G122" s="71">
        <f t="shared" si="24"/>
        <v>0</v>
      </c>
      <c r="N122" s="62"/>
    </row>
    <row r="123" spans="3:14" x14ac:dyDescent="0.35">
      <c r="C123" s="60" t="s">
        <v>574</v>
      </c>
      <c r="D123" s="427"/>
      <c r="E123" s="112"/>
      <c r="F123" s="112"/>
      <c r="G123" s="71">
        <f t="shared" si="24"/>
        <v>0</v>
      </c>
      <c r="N123" s="62"/>
    </row>
    <row r="124" spans="3:14" x14ac:dyDescent="0.35">
      <c r="C124" s="60" t="s">
        <v>575</v>
      </c>
      <c r="D124" s="427"/>
      <c r="E124" s="112"/>
      <c r="F124" s="112"/>
      <c r="G124" s="71">
        <f t="shared" si="24"/>
        <v>0</v>
      </c>
      <c r="N124" s="62"/>
    </row>
    <row r="125" spans="3:14" ht="31" x14ac:dyDescent="0.35">
      <c r="C125" s="60" t="s">
        <v>576</v>
      </c>
      <c r="D125" s="427">
        <f>'Budget de base'!G232</f>
        <v>37735.849056603773</v>
      </c>
      <c r="E125" s="112"/>
      <c r="F125" s="112"/>
      <c r="G125" s="71">
        <f t="shared" si="24"/>
        <v>37735.849056603773</v>
      </c>
      <c r="N125" s="62"/>
    </row>
    <row r="126" spans="3:14" x14ac:dyDescent="0.35">
      <c r="C126" s="65" t="s">
        <v>21</v>
      </c>
      <c r="D126" s="428">
        <f t="shared" ref="D126:E126" si="25">SUM(D119:D125)</f>
        <v>37735.849056603773</v>
      </c>
      <c r="E126" s="77">
        <f t="shared" si="25"/>
        <v>0</v>
      </c>
      <c r="F126" s="77">
        <f t="shared" ref="F126" si="26">SUM(F119:F125)</f>
        <v>0</v>
      </c>
      <c r="G126" s="71">
        <f t="shared" si="24"/>
        <v>37735.849056603773</v>
      </c>
      <c r="N126" s="62"/>
    </row>
    <row r="127" spans="3:14" s="64" customFormat="1" x14ac:dyDescent="0.35">
      <c r="C127" s="78"/>
      <c r="D127" s="429"/>
      <c r="E127" s="79"/>
      <c r="F127" s="79"/>
      <c r="G127" s="80"/>
      <c r="H127" s="451"/>
    </row>
    <row r="128" spans="3:14" hidden="1" x14ac:dyDescent="0.35">
      <c r="C128" s="511" t="s">
        <v>484</v>
      </c>
      <c r="D128" s="512"/>
      <c r="E128" s="512"/>
      <c r="F128" s="512"/>
      <c r="G128" s="513"/>
      <c r="N128" s="62"/>
    </row>
    <row r="129" spans="3:14" ht="21" hidden="1" customHeight="1" thickBot="1" x14ac:dyDescent="0.4">
      <c r="C129" s="74" t="s">
        <v>592</v>
      </c>
      <c r="D129" s="430">
        <f>'1) Tableau budgétaire 1'!D128</f>
        <v>0</v>
      </c>
      <c r="E129" s="75">
        <f>'1) Tableau budgétaire 1'!E128</f>
        <v>0</v>
      </c>
      <c r="F129" s="75">
        <f>'1) Tableau budgétaire 1'!F128</f>
        <v>0</v>
      </c>
      <c r="G129" s="76">
        <f t="shared" ref="G129:G137" si="27">SUM(D129:F129)</f>
        <v>0</v>
      </c>
      <c r="N129" s="62"/>
    </row>
    <row r="130" spans="3:14" hidden="1" x14ac:dyDescent="0.35">
      <c r="C130" s="72" t="s">
        <v>570</v>
      </c>
      <c r="D130" s="426"/>
      <c r="E130" s="111"/>
      <c r="F130" s="111"/>
      <c r="G130" s="73">
        <f t="shared" si="27"/>
        <v>0</v>
      </c>
      <c r="N130" s="62"/>
    </row>
    <row r="131" spans="3:14" hidden="1" x14ac:dyDescent="0.35">
      <c r="C131" s="60" t="s">
        <v>571</v>
      </c>
      <c r="D131" s="427"/>
      <c r="E131" s="19"/>
      <c r="F131" s="19"/>
      <c r="G131" s="71">
        <f t="shared" si="27"/>
        <v>0</v>
      </c>
      <c r="N131" s="62"/>
    </row>
    <row r="132" spans="3:14" ht="31" hidden="1" x14ac:dyDescent="0.35">
      <c r="C132" s="60" t="s">
        <v>572</v>
      </c>
      <c r="D132" s="427"/>
      <c r="E132" s="112"/>
      <c r="F132" s="112"/>
      <c r="G132" s="71">
        <f t="shared" si="27"/>
        <v>0</v>
      </c>
      <c r="N132" s="62"/>
    </row>
    <row r="133" spans="3:14" hidden="1" x14ac:dyDescent="0.35">
      <c r="C133" s="61" t="s">
        <v>573</v>
      </c>
      <c r="D133" s="427"/>
      <c r="E133" s="112"/>
      <c r="F133" s="112"/>
      <c r="G133" s="71">
        <f t="shared" si="27"/>
        <v>0</v>
      </c>
      <c r="N133" s="62"/>
    </row>
    <row r="134" spans="3:14" hidden="1" x14ac:dyDescent="0.35">
      <c r="C134" s="60" t="s">
        <v>574</v>
      </c>
      <c r="D134" s="427"/>
      <c r="E134" s="112"/>
      <c r="F134" s="112"/>
      <c r="G134" s="71">
        <f t="shared" si="27"/>
        <v>0</v>
      </c>
      <c r="N134" s="62"/>
    </row>
    <row r="135" spans="3:14" hidden="1" x14ac:dyDescent="0.35">
      <c r="C135" s="60" t="s">
        <v>575</v>
      </c>
      <c r="D135" s="427"/>
      <c r="E135" s="112"/>
      <c r="F135" s="112"/>
      <c r="G135" s="71">
        <f t="shared" si="27"/>
        <v>0</v>
      </c>
      <c r="N135" s="62"/>
    </row>
    <row r="136" spans="3:14" ht="31" hidden="1" x14ac:dyDescent="0.35">
      <c r="C136" s="60" t="s">
        <v>576</v>
      </c>
      <c r="D136" s="427"/>
      <c r="E136" s="112"/>
      <c r="F136" s="112"/>
      <c r="G136" s="71">
        <f t="shared" si="27"/>
        <v>0</v>
      </c>
      <c r="N136" s="62"/>
    </row>
    <row r="137" spans="3:14" hidden="1" x14ac:dyDescent="0.35">
      <c r="C137" s="65" t="s">
        <v>21</v>
      </c>
      <c r="D137" s="428">
        <f t="shared" ref="D137:E137" si="28">SUM(D130:D136)</f>
        <v>0</v>
      </c>
      <c r="E137" s="77">
        <f t="shared" si="28"/>
        <v>0</v>
      </c>
      <c r="F137" s="77">
        <f t="shared" ref="F137" si="29">SUM(F130:F136)</f>
        <v>0</v>
      </c>
      <c r="G137" s="71">
        <f t="shared" si="27"/>
        <v>0</v>
      </c>
      <c r="N137" s="62"/>
    </row>
    <row r="138" spans="3:14" s="64" customFormat="1" hidden="1" x14ac:dyDescent="0.35">
      <c r="C138" s="78"/>
      <c r="D138" s="429"/>
      <c r="E138" s="79"/>
      <c r="F138" s="79"/>
      <c r="G138" s="80"/>
      <c r="H138" s="451"/>
    </row>
    <row r="139" spans="3:14" hidden="1" x14ac:dyDescent="0.35">
      <c r="C139" s="511" t="s">
        <v>494</v>
      </c>
      <c r="D139" s="512"/>
      <c r="E139" s="512"/>
      <c r="F139" s="512"/>
      <c r="G139" s="513"/>
      <c r="N139" s="62"/>
    </row>
    <row r="140" spans="3:14" ht="24" hidden="1" customHeight="1" thickBot="1" x14ac:dyDescent="0.4">
      <c r="C140" s="74" t="s">
        <v>593</v>
      </c>
      <c r="D140" s="430">
        <f>'1) Tableau budgétaire 1'!D138</f>
        <v>0</v>
      </c>
      <c r="E140" s="75">
        <f>'1) Tableau budgétaire 1'!E138</f>
        <v>0</v>
      </c>
      <c r="F140" s="75">
        <f>'1) Tableau budgétaire 1'!F138</f>
        <v>0</v>
      </c>
      <c r="G140" s="76">
        <f t="shared" ref="G140:G148" si="30">SUM(D140:F140)</f>
        <v>0</v>
      </c>
      <c r="N140" s="62"/>
    </row>
    <row r="141" spans="3:14" ht="15.75" hidden="1" customHeight="1" x14ac:dyDescent="0.35">
      <c r="C141" s="72" t="s">
        <v>570</v>
      </c>
      <c r="D141" s="426"/>
      <c r="E141" s="111"/>
      <c r="F141" s="111"/>
      <c r="G141" s="73">
        <f t="shared" si="30"/>
        <v>0</v>
      </c>
      <c r="N141" s="62"/>
    </row>
    <row r="142" spans="3:14" s="66" customFormat="1" hidden="1" x14ac:dyDescent="0.35">
      <c r="C142" s="60" t="s">
        <v>571</v>
      </c>
      <c r="D142" s="427"/>
      <c r="E142" s="19"/>
      <c r="F142" s="19"/>
      <c r="G142" s="71">
        <f t="shared" si="30"/>
        <v>0</v>
      </c>
      <c r="H142" s="452"/>
    </row>
    <row r="143" spans="3:14" s="66" customFormat="1" ht="15.75" hidden="1" customHeight="1" x14ac:dyDescent="0.35">
      <c r="C143" s="60" t="s">
        <v>572</v>
      </c>
      <c r="D143" s="427"/>
      <c r="E143" s="112"/>
      <c r="F143" s="112"/>
      <c r="G143" s="71">
        <f t="shared" si="30"/>
        <v>0</v>
      </c>
      <c r="H143" s="452"/>
    </row>
    <row r="144" spans="3:14" s="66" customFormat="1" hidden="1" x14ac:dyDescent="0.35">
      <c r="C144" s="61" t="s">
        <v>573</v>
      </c>
      <c r="D144" s="427"/>
      <c r="E144" s="112"/>
      <c r="F144" s="112"/>
      <c r="G144" s="71">
        <f t="shared" si="30"/>
        <v>0</v>
      </c>
      <c r="H144" s="452"/>
    </row>
    <row r="145" spans="2:8" s="66" customFormat="1" hidden="1" x14ac:dyDescent="0.35">
      <c r="C145" s="60" t="s">
        <v>574</v>
      </c>
      <c r="D145" s="427"/>
      <c r="E145" s="112"/>
      <c r="F145" s="112"/>
      <c r="G145" s="71">
        <f t="shared" si="30"/>
        <v>0</v>
      </c>
      <c r="H145" s="452"/>
    </row>
    <row r="146" spans="2:8" s="66" customFormat="1" ht="15.75" hidden="1" customHeight="1" x14ac:dyDescent="0.35">
      <c r="C146" s="60" t="s">
        <v>575</v>
      </c>
      <c r="D146" s="427"/>
      <c r="E146" s="112"/>
      <c r="F146" s="112"/>
      <c r="G146" s="71">
        <f t="shared" si="30"/>
        <v>0</v>
      </c>
      <c r="H146" s="452"/>
    </row>
    <row r="147" spans="2:8" s="66" customFormat="1" ht="31" hidden="1" x14ac:dyDescent="0.35">
      <c r="C147" s="60" t="s">
        <v>576</v>
      </c>
      <c r="D147" s="427"/>
      <c r="E147" s="112"/>
      <c r="F147" s="112"/>
      <c r="G147" s="71">
        <f t="shared" si="30"/>
        <v>0</v>
      </c>
      <c r="H147" s="452"/>
    </row>
    <row r="148" spans="2:8" s="66" customFormat="1" hidden="1" x14ac:dyDescent="0.35">
      <c r="C148" s="65" t="s">
        <v>21</v>
      </c>
      <c r="D148" s="428">
        <f t="shared" ref="D148:E148" si="31">SUM(D141:D147)</f>
        <v>0</v>
      </c>
      <c r="E148" s="77">
        <f t="shared" si="31"/>
        <v>0</v>
      </c>
      <c r="F148" s="77">
        <f t="shared" ref="F148" si="32">SUM(F141:F147)</f>
        <v>0</v>
      </c>
      <c r="G148" s="71">
        <f t="shared" si="30"/>
        <v>0</v>
      </c>
      <c r="H148" s="452"/>
    </row>
    <row r="149" spans="2:8" s="66" customFormat="1" hidden="1" x14ac:dyDescent="0.35">
      <c r="C149" s="62"/>
      <c r="D149" s="419"/>
      <c r="E149" s="64"/>
      <c r="F149" s="64"/>
      <c r="G149" s="62"/>
      <c r="H149" s="452"/>
    </row>
    <row r="150" spans="2:8" s="66" customFormat="1" hidden="1" x14ac:dyDescent="0.35">
      <c r="B150" s="511" t="s">
        <v>594</v>
      </c>
      <c r="C150" s="512"/>
      <c r="D150" s="512"/>
      <c r="E150" s="512"/>
      <c r="F150" s="512"/>
      <c r="G150" s="513"/>
      <c r="H150" s="452"/>
    </row>
    <row r="151" spans="2:8" s="66" customFormat="1" hidden="1" x14ac:dyDescent="0.35">
      <c r="B151" s="62"/>
      <c r="C151" s="511" t="s">
        <v>505</v>
      </c>
      <c r="D151" s="512"/>
      <c r="E151" s="512"/>
      <c r="F151" s="512"/>
      <c r="G151" s="513"/>
      <c r="H151" s="452"/>
    </row>
    <row r="152" spans="2:8" s="66" customFormat="1" ht="24" hidden="1" customHeight="1" thickBot="1" x14ac:dyDescent="0.4">
      <c r="B152" s="62"/>
      <c r="C152" s="74" t="s">
        <v>595</v>
      </c>
      <c r="D152" s="430">
        <f>'1) Tableau budgétaire 1'!D150</f>
        <v>0</v>
      </c>
      <c r="E152" s="75">
        <f>'1) Tableau budgétaire 1'!E150</f>
        <v>0</v>
      </c>
      <c r="F152" s="75">
        <f>'1) Tableau budgétaire 1'!F150</f>
        <v>0</v>
      </c>
      <c r="G152" s="76">
        <f>SUM(D152:F152)</f>
        <v>0</v>
      </c>
      <c r="H152" s="452"/>
    </row>
    <row r="153" spans="2:8" s="66" customFormat="1" ht="24.75" hidden="1" customHeight="1" x14ac:dyDescent="0.35">
      <c r="B153" s="62"/>
      <c r="C153" s="72" t="s">
        <v>570</v>
      </c>
      <c r="D153" s="426"/>
      <c r="E153" s="111"/>
      <c r="F153" s="111"/>
      <c r="G153" s="73">
        <f t="shared" ref="G153:G160" si="33">SUM(D153:F153)</f>
        <v>0</v>
      </c>
      <c r="H153" s="452"/>
    </row>
    <row r="154" spans="2:8" s="66" customFormat="1" ht="15.75" hidden="1" customHeight="1" x14ac:dyDescent="0.35">
      <c r="B154" s="62"/>
      <c r="C154" s="60" t="s">
        <v>571</v>
      </c>
      <c r="D154" s="427"/>
      <c r="E154" s="19"/>
      <c r="F154" s="19"/>
      <c r="G154" s="71">
        <f t="shared" si="33"/>
        <v>0</v>
      </c>
      <c r="H154" s="452"/>
    </row>
    <row r="155" spans="2:8" s="66" customFormat="1" ht="15.75" hidden="1" customHeight="1" x14ac:dyDescent="0.35">
      <c r="B155" s="62"/>
      <c r="C155" s="60" t="s">
        <v>572</v>
      </c>
      <c r="D155" s="427"/>
      <c r="E155" s="112"/>
      <c r="F155" s="112"/>
      <c r="G155" s="71">
        <f t="shared" si="33"/>
        <v>0</v>
      </c>
      <c r="H155" s="452"/>
    </row>
    <row r="156" spans="2:8" s="66" customFormat="1" ht="15.75" hidden="1" customHeight="1" x14ac:dyDescent="0.35">
      <c r="B156" s="62"/>
      <c r="C156" s="61" t="s">
        <v>573</v>
      </c>
      <c r="D156" s="427"/>
      <c r="E156" s="112"/>
      <c r="F156" s="112"/>
      <c r="G156" s="71">
        <f t="shared" si="33"/>
        <v>0</v>
      </c>
      <c r="H156" s="452"/>
    </row>
    <row r="157" spans="2:8" s="66" customFormat="1" ht="15.75" hidden="1" customHeight="1" x14ac:dyDescent="0.35">
      <c r="B157" s="62"/>
      <c r="C157" s="60" t="s">
        <v>574</v>
      </c>
      <c r="D157" s="427"/>
      <c r="E157" s="112"/>
      <c r="F157" s="112"/>
      <c r="G157" s="71">
        <f t="shared" si="33"/>
        <v>0</v>
      </c>
      <c r="H157" s="452"/>
    </row>
    <row r="158" spans="2:8" s="66" customFormat="1" ht="15.75" hidden="1" customHeight="1" x14ac:dyDescent="0.35">
      <c r="B158" s="62"/>
      <c r="C158" s="60" t="s">
        <v>575</v>
      </c>
      <c r="D158" s="427"/>
      <c r="E158" s="112"/>
      <c r="F158" s="112"/>
      <c r="G158" s="71">
        <f t="shared" si="33"/>
        <v>0</v>
      </c>
      <c r="H158" s="452"/>
    </row>
    <row r="159" spans="2:8" s="66" customFormat="1" ht="15.75" hidden="1" customHeight="1" x14ac:dyDescent="0.35">
      <c r="B159" s="62"/>
      <c r="C159" s="60" t="s">
        <v>576</v>
      </c>
      <c r="D159" s="427"/>
      <c r="E159" s="112"/>
      <c r="F159" s="112"/>
      <c r="G159" s="71">
        <f t="shared" si="33"/>
        <v>0</v>
      </c>
      <c r="H159" s="452"/>
    </row>
    <row r="160" spans="2:8" s="66" customFormat="1" ht="15.75" hidden="1" customHeight="1" x14ac:dyDescent="0.35">
      <c r="B160" s="62"/>
      <c r="C160" s="65" t="s">
        <v>21</v>
      </c>
      <c r="D160" s="428">
        <f>SUM(D153:D159)</f>
        <v>0</v>
      </c>
      <c r="E160" s="77">
        <f>SUM(E153:E159)</f>
        <v>0</v>
      </c>
      <c r="F160" s="77">
        <f t="shared" ref="F160" si="34">SUM(F153:F159)</f>
        <v>0</v>
      </c>
      <c r="G160" s="71">
        <f t="shared" si="33"/>
        <v>0</v>
      </c>
      <c r="H160" s="452"/>
    </row>
    <row r="161" spans="3:8" s="64" customFormat="1" ht="15.75" hidden="1" customHeight="1" x14ac:dyDescent="0.35">
      <c r="C161" s="78"/>
      <c r="D161" s="429"/>
      <c r="E161" s="79"/>
      <c r="F161" s="79"/>
      <c r="G161" s="80"/>
      <c r="H161" s="451"/>
    </row>
    <row r="162" spans="3:8" s="66" customFormat="1" ht="15.75" hidden="1" customHeight="1" x14ac:dyDescent="0.35">
      <c r="C162" s="511" t="s">
        <v>596</v>
      </c>
      <c r="D162" s="512"/>
      <c r="E162" s="512"/>
      <c r="F162" s="512"/>
      <c r="G162" s="513"/>
      <c r="H162" s="452"/>
    </row>
    <row r="163" spans="3:8" s="66" customFormat="1" ht="21" hidden="1" customHeight="1" thickBot="1" x14ac:dyDescent="0.4">
      <c r="C163" s="74" t="s">
        <v>597</v>
      </c>
      <c r="D163" s="430">
        <f>'1) Tableau budgétaire 1'!D160</f>
        <v>0</v>
      </c>
      <c r="E163" s="75">
        <f>'1) Tableau budgétaire 1'!E160</f>
        <v>0</v>
      </c>
      <c r="F163" s="75">
        <f>'1) Tableau budgétaire 1'!F160</f>
        <v>0</v>
      </c>
      <c r="G163" s="76">
        <f t="shared" ref="G163:G171" si="35">SUM(D163:F163)</f>
        <v>0</v>
      </c>
      <c r="H163" s="452"/>
    </row>
    <row r="164" spans="3:8" s="66" customFormat="1" ht="15.75" hidden="1" customHeight="1" x14ac:dyDescent="0.35">
      <c r="C164" s="72" t="s">
        <v>570</v>
      </c>
      <c r="D164" s="426"/>
      <c r="E164" s="111"/>
      <c r="F164" s="111"/>
      <c r="G164" s="73">
        <f t="shared" si="35"/>
        <v>0</v>
      </c>
      <c r="H164" s="452"/>
    </row>
    <row r="165" spans="3:8" s="66" customFormat="1" ht="15.75" hidden="1" customHeight="1" x14ac:dyDescent="0.35">
      <c r="C165" s="60" t="s">
        <v>571</v>
      </c>
      <c r="D165" s="427"/>
      <c r="E165" s="19"/>
      <c r="F165" s="19"/>
      <c r="G165" s="71">
        <f t="shared" si="35"/>
        <v>0</v>
      </c>
      <c r="H165" s="452"/>
    </row>
    <row r="166" spans="3:8" s="66" customFormat="1" ht="15.75" hidden="1" customHeight="1" x14ac:dyDescent="0.35">
      <c r="C166" s="60" t="s">
        <v>572</v>
      </c>
      <c r="D166" s="427"/>
      <c r="E166" s="112"/>
      <c r="F166" s="112"/>
      <c r="G166" s="71">
        <f t="shared" si="35"/>
        <v>0</v>
      </c>
      <c r="H166" s="452"/>
    </row>
    <row r="167" spans="3:8" s="66" customFormat="1" ht="15.75" hidden="1" customHeight="1" x14ac:dyDescent="0.35">
      <c r="C167" s="61" t="s">
        <v>573</v>
      </c>
      <c r="D167" s="427"/>
      <c r="E167" s="112"/>
      <c r="F167" s="112"/>
      <c r="G167" s="71">
        <f t="shared" si="35"/>
        <v>0</v>
      </c>
      <c r="H167" s="452"/>
    </row>
    <row r="168" spans="3:8" s="66" customFormat="1" ht="15.75" hidden="1" customHeight="1" x14ac:dyDescent="0.35">
      <c r="C168" s="60" t="s">
        <v>574</v>
      </c>
      <c r="D168" s="427"/>
      <c r="E168" s="112"/>
      <c r="F168" s="112"/>
      <c r="G168" s="71">
        <f t="shared" si="35"/>
        <v>0</v>
      </c>
      <c r="H168" s="452"/>
    </row>
    <row r="169" spans="3:8" s="66" customFormat="1" ht="15.75" hidden="1" customHeight="1" x14ac:dyDescent="0.35">
      <c r="C169" s="60" t="s">
        <v>575</v>
      </c>
      <c r="D169" s="427"/>
      <c r="E169" s="112"/>
      <c r="F169" s="112"/>
      <c r="G169" s="71">
        <f t="shared" si="35"/>
        <v>0</v>
      </c>
      <c r="H169" s="452"/>
    </row>
    <row r="170" spans="3:8" s="66" customFormat="1" ht="15.75" hidden="1" customHeight="1" x14ac:dyDescent="0.35">
      <c r="C170" s="60" t="s">
        <v>576</v>
      </c>
      <c r="D170" s="427"/>
      <c r="E170" s="112"/>
      <c r="F170" s="112"/>
      <c r="G170" s="71">
        <f t="shared" si="35"/>
        <v>0</v>
      </c>
      <c r="H170" s="452"/>
    </row>
    <row r="171" spans="3:8" s="66" customFormat="1" ht="15.75" hidden="1" customHeight="1" x14ac:dyDescent="0.35">
      <c r="C171" s="65" t="s">
        <v>21</v>
      </c>
      <c r="D171" s="428">
        <f t="shared" ref="D171:E171" si="36">SUM(D164:D170)</f>
        <v>0</v>
      </c>
      <c r="E171" s="77">
        <f t="shared" si="36"/>
        <v>0</v>
      </c>
      <c r="F171" s="77">
        <f t="shared" ref="F171" si="37">SUM(F164:F170)</f>
        <v>0</v>
      </c>
      <c r="G171" s="71">
        <f t="shared" si="35"/>
        <v>0</v>
      </c>
      <c r="H171" s="452"/>
    </row>
    <row r="172" spans="3:8" s="64" customFormat="1" ht="15.75" hidden="1" customHeight="1" x14ac:dyDescent="0.35">
      <c r="C172" s="78"/>
      <c r="D172" s="429"/>
      <c r="E172" s="79"/>
      <c r="F172" s="79"/>
      <c r="G172" s="80"/>
      <c r="H172" s="451"/>
    </row>
    <row r="173" spans="3:8" s="66" customFormat="1" ht="15.75" hidden="1" customHeight="1" x14ac:dyDescent="0.35">
      <c r="C173" s="511" t="s">
        <v>525</v>
      </c>
      <c r="D173" s="512"/>
      <c r="E173" s="512"/>
      <c r="F173" s="512"/>
      <c r="G173" s="513"/>
      <c r="H173" s="452"/>
    </row>
    <row r="174" spans="3:8" s="66" customFormat="1" ht="19.5" hidden="1" customHeight="1" thickBot="1" x14ac:dyDescent="0.4">
      <c r="C174" s="74" t="s">
        <v>598</v>
      </c>
      <c r="D174" s="430">
        <f>'1) Tableau budgétaire 1'!D170</f>
        <v>0</v>
      </c>
      <c r="E174" s="75">
        <f>'1) Tableau budgétaire 1'!E170</f>
        <v>0</v>
      </c>
      <c r="F174" s="75">
        <f>'1) Tableau budgétaire 1'!F170</f>
        <v>0</v>
      </c>
      <c r="G174" s="76">
        <f t="shared" ref="G174:G182" si="38">SUM(D174:F174)</f>
        <v>0</v>
      </c>
      <c r="H174" s="452"/>
    </row>
    <row r="175" spans="3:8" s="66" customFormat="1" ht="15.75" hidden="1" customHeight="1" x14ac:dyDescent="0.35">
      <c r="C175" s="72" t="s">
        <v>570</v>
      </c>
      <c r="D175" s="426"/>
      <c r="E175" s="111"/>
      <c r="F175" s="111"/>
      <c r="G175" s="73">
        <f t="shared" si="38"/>
        <v>0</v>
      </c>
      <c r="H175" s="452"/>
    </row>
    <row r="176" spans="3:8" s="66" customFormat="1" ht="15.75" hidden="1" customHeight="1" x14ac:dyDescent="0.35">
      <c r="C176" s="60" t="s">
        <v>571</v>
      </c>
      <c r="D176" s="427"/>
      <c r="E176" s="19"/>
      <c r="F176" s="19"/>
      <c r="G176" s="71">
        <f t="shared" si="38"/>
        <v>0</v>
      </c>
      <c r="H176" s="452"/>
    </row>
    <row r="177" spans="3:8" s="66" customFormat="1" ht="15.75" hidden="1" customHeight="1" x14ac:dyDescent="0.35">
      <c r="C177" s="60" t="s">
        <v>572</v>
      </c>
      <c r="D177" s="427"/>
      <c r="E177" s="112"/>
      <c r="F177" s="112"/>
      <c r="G177" s="71">
        <f t="shared" si="38"/>
        <v>0</v>
      </c>
      <c r="H177" s="452"/>
    </row>
    <row r="178" spans="3:8" s="66" customFormat="1" ht="15.75" hidden="1" customHeight="1" x14ac:dyDescent="0.35">
      <c r="C178" s="61" t="s">
        <v>573</v>
      </c>
      <c r="D178" s="427"/>
      <c r="E178" s="112"/>
      <c r="F178" s="112"/>
      <c r="G178" s="71">
        <f t="shared" si="38"/>
        <v>0</v>
      </c>
      <c r="H178" s="452"/>
    </row>
    <row r="179" spans="3:8" s="66" customFormat="1" ht="15.75" hidden="1" customHeight="1" x14ac:dyDescent="0.35">
      <c r="C179" s="60" t="s">
        <v>574</v>
      </c>
      <c r="D179" s="427"/>
      <c r="E179" s="112"/>
      <c r="F179" s="112"/>
      <c r="G179" s="71">
        <f t="shared" si="38"/>
        <v>0</v>
      </c>
      <c r="H179" s="452"/>
    </row>
    <row r="180" spans="3:8" s="66" customFormat="1" ht="15.75" hidden="1" customHeight="1" x14ac:dyDescent="0.35">
      <c r="C180" s="60" t="s">
        <v>575</v>
      </c>
      <c r="D180" s="427"/>
      <c r="E180" s="112"/>
      <c r="F180" s="112"/>
      <c r="G180" s="71">
        <f t="shared" si="38"/>
        <v>0</v>
      </c>
      <c r="H180" s="452"/>
    </row>
    <row r="181" spans="3:8" s="66" customFormat="1" ht="15.75" hidden="1" customHeight="1" x14ac:dyDescent="0.35">
      <c r="C181" s="60" t="s">
        <v>576</v>
      </c>
      <c r="D181" s="427"/>
      <c r="E181" s="112"/>
      <c r="F181" s="112"/>
      <c r="G181" s="71">
        <f t="shared" si="38"/>
        <v>0</v>
      </c>
      <c r="H181" s="452"/>
    </row>
    <row r="182" spans="3:8" s="66" customFormat="1" ht="15.75" hidden="1" customHeight="1" x14ac:dyDescent="0.35">
      <c r="C182" s="65" t="s">
        <v>21</v>
      </c>
      <c r="D182" s="428">
        <f t="shared" ref="D182:E182" si="39">SUM(D175:D181)</f>
        <v>0</v>
      </c>
      <c r="E182" s="77">
        <f t="shared" si="39"/>
        <v>0</v>
      </c>
      <c r="F182" s="77">
        <f t="shared" ref="F182" si="40">SUM(F175:F181)</f>
        <v>0</v>
      </c>
      <c r="G182" s="71">
        <f t="shared" si="38"/>
        <v>0</v>
      </c>
      <c r="H182" s="452"/>
    </row>
    <row r="183" spans="3:8" s="64" customFormat="1" ht="15.75" hidden="1" customHeight="1" x14ac:dyDescent="0.35">
      <c r="C183" s="78"/>
      <c r="D183" s="429"/>
      <c r="E183" s="79"/>
      <c r="F183" s="79"/>
      <c r="G183" s="80"/>
      <c r="H183" s="451"/>
    </row>
    <row r="184" spans="3:8" s="66" customFormat="1" ht="15.75" hidden="1" customHeight="1" x14ac:dyDescent="0.35">
      <c r="C184" s="511" t="s">
        <v>535</v>
      </c>
      <c r="D184" s="512"/>
      <c r="E184" s="512"/>
      <c r="F184" s="512"/>
      <c r="G184" s="513"/>
      <c r="H184" s="452"/>
    </row>
    <row r="185" spans="3:8" s="66" customFormat="1" ht="22.5" hidden="1" customHeight="1" thickBot="1" x14ac:dyDescent="0.4">
      <c r="C185" s="74" t="s">
        <v>599</v>
      </c>
      <c r="D185" s="430">
        <f>'1) Tableau budgétaire 1'!D180</f>
        <v>0</v>
      </c>
      <c r="E185" s="75">
        <f>'1) Tableau budgétaire 1'!E180</f>
        <v>0</v>
      </c>
      <c r="F185" s="75">
        <f>'1) Tableau budgétaire 1'!F180</f>
        <v>0</v>
      </c>
      <c r="G185" s="76">
        <f t="shared" ref="G185:G193" si="41">SUM(D185:F185)</f>
        <v>0</v>
      </c>
      <c r="H185" s="452"/>
    </row>
    <row r="186" spans="3:8" s="66" customFormat="1" ht="15.75" hidden="1" customHeight="1" x14ac:dyDescent="0.35">
      <c r="C186" s="72" t="s">
        <v>570</v>
      </c>
      <c r="D186" s="426"/>
      <c r="E186" s="111"/>
      <c r="F186" s="111"/>
      <c r="G186" s="73">
        <f t="shared" si="41"/>
        <v>0</v>
      </c>
      <c r="H186" s="452"/>
    </row>
    <row r="187" spans="3:8" s="66" customFormat="1" ht="15.75" hidden="1" customHeight="1" x14ac:dyDescent="0.35">
      <c r="C187" s="60" t="s">
        <v>571</v>
      </c>
      <c r="D187" s="427"/>
      <c r="E187" s="19"/>
      <c r="F187" s="19"/>
      <c r="G187" s="71">
        <f t="shared" si="41"/>
        <v>0</v>
      </c>
      <c r="H187" s="452"/>
    </row>
    <row r="188" spans="3:8" s="66" customFormat="1" ht="15.75" hidden="1" customHeight="1" x14ac:dyDescent="0.35">
      <c r="C188" s="60" t="s">
        <v>572</v>
      </c>
      <c r="D188" s="427"/>
      <c r="E188" s="112"/>
      <c r="F188" s="112"/>
      <c r="G188" s="71">
        <f t="shared" si="41"/>
        <v>0</v>
      </c>
      <c r="H188" s="452"/>
    </row>
    <row r="189" spans="3:8" s="66" customFormat="1" ht="15.75" hidden="1" customHeight="1" x14ac:dyDescent="0.35">
      <c r="C189" s="61" t="s">
        <v>573</v>
      </c>
      <c r="D189" s="427"/>
      <c r="E189" s="112"/>
      <c r="F189" s="112"/>
      <c r="G189" s="71">
        <f t="shared" si="41"/>
        <v>0</v>
      </c>
      <c r="H189" s="452"/>
    </row>
    <row r="190" spans="3:8" s="66" customFormat="1" ht="15.75" hidden="1" customHeight="1" x14ac:dyDescent="0.35">
      <c r="C190" s="60" t="s">
        <v>574</v>
      </c>
      <c r="D190" s="427"/>
      <c r="E190" s="112"/>
      <c r="F190" s="112"/>
      <c r="G190" s="71">
        <f t="shared" si="41"/>
        <v>0</v>
      </c>
      <c r="H190" s="452"/>
    </row>
    <row r="191" spans="3:8" s="66" customFormat="1" ht="15.75" hidden="1" customHeight="1" x14ac:dyDescent="0.35">
      <c r="C191" s="60" t="s">
        <v>575</v>
      </c>
      <c r="D191" s="427"/>
      <c r="E191" s="112"/>
      <c r="F191" s="112"/>
      <c r="G191" s="71">
        <f t="shared" si="41"/>
        <v>0</v>
      </c>
      <c r="H191" s="452"/>
    </row>
    <row r="192" spans="3:8" s="66" customFormat="1" ht="15.75" hidden="1" customHeight="1" x14ac:dyDescent="0.35">
      <c r="C192" s="60" t="s">
        <v>576</v>
      </c>
      <c r="D192" s="427"/>
      <c r="E192" s="112"/>
      <c r="F192" s="112"/>
      <c r="G192" s="71">
        <f t="shared" si="41"/>
        <v>0</v>
      </c>
      <c r="H192" s="452"/>
    </row>
    <row r="193" spans="3:8" s="66" customFormat="1" ht="15.75" hidden="1" customHeight="1" x14ac:dyDescent="0.35">
      <c r="C193" s="65" t="s">
        <v>21</v>
      </c>
      <c r="D193" s="428">
        <f t="shared" ref="D193:E193" si="42">SUM(D186:D192)</f>
        <v>0</v>
      </c>
      <c r="E193" s="77">
        <f t="shared" si="42"/>
        <v>0</v>
      </c>
      <c r="F193" s="77">
        <f t="shared" ref="F193" si="43">SUM(F186:F192)</f>
        <v>0</v>
      </c>
      <c r="G193" s="71">
        <f t="shared" si="41"/>
        <v>0</v>
      </c>
      <c r="H193" s="452"/>
    </row>
    <row r="194" spans="3:8" s="66" customFormat="1" ht="15.75" customHeight="1" x14ac:dyDescent="0.35">
      <c r="C194" s="62"/>
      <c r="D194" s="419"/>
      <c r="E194" s="64"/>
      <c r="F194" s="64"/>
      <c r="G194" s="62"/>
      <c r="H194" s="452"/>
    </row>
    <row r="195" spans="3:8" s="66" customFormat="1" ht="18" customHeight="1" x14ac:dyDescent="0.35">
      <c r="C195" s="511" t="s">
        <v>601</v>
      </c>
      <c r="D195" s="512"/>
      <c r="E195" s="512"/>
      <c r="F195" s="512"/>
      <c r="G195" s="513"/>
      <c r="H195" s="452"/>
    </row>
    <row r="196" spans="3:8" s="66" customFormat="1" ht="40.5" customHeight="1" thickBot="1" x14ac:dyDescent="0.4">
      <c r="C196" s="74" t="s">
        <v>602</v>
      </c>
      <c r="D196" s="430">
        <f>'1) Tableau budgétaire 1'!D197</f>
        <v>359244.63611859834</v>
      </c>
      <c r="E196" s="75">
        <f>'1) Tableau budgétaire 1'!E197</f>
        <v>0</v>
      </c>
      <c r="F196" s="75">
        <f>'1) Tableau budgétaire 1'!F197</f>
        <v>0</v>
      </c>
      <c r="G196" s="76">
        <f t="shared" ref="G196:G204" si="44">SUM(D196:F196)</f>
        <v>359244.63611859834</v>
      </c>
      <c r="H196" s="452"/>
    </row>
    <row r="197" spans="3:8" s="66" customFormat="1" ht="15.75" customHeight="1" x14ac:dyDescent="0.35">
      <c r="C197" s="72" t="s">
        <v>570</v>
      </c>
      <c r="D197" s="426">
        <f>'Budget de base'!G14</f>
        <v>108705.12129380053</v>
      </c>
      <c r="E197" s="111"/>
      <c r="F197" s="111"/>
      <c r="G197" s="73">
        <f t="shared" si="44"/>
        <v>108705.12129380053</v>
      </c>
      <c r="H197" s="452"/>
    </row>
    <row r="198" spans="3:8" s="66" customFormat="1" ht="15.75" customHeight="1" x14ac:dyDescent="0.35">
      <c r="C198" s="60" t="s">
        <v>571</v>
      </c>
      <c r="D198" s="427">
        <f>'Budget de base'!G29</f>
        <v>4312.6684636118598</v>
      </c>
      <c r="E198" s="19"/>
      <c r="F198" s="19"/>
      <c r="G198" s="71">
        <f t="shared" si="44"/>
        <v>4312.6684636118598</v>
      </c>
      <c r="H198" s="452"/>
    </row>
    <row r="199" spans="3:8" s="66" customFormat="1" ht="15.75" customHeight="1" x14ac:dyDescent="0.35">
      <c r="C199" s="60" t="s">
        <v>572</v>
      </c>
      <c r="D199" s="427">
        <f>'Budget de base'!G35</f>
        <v>8948.7870619946098</v>
      </c>
      <c r="E199" s="112"/>
      <c r="F199" s="112"/>
      <c r="G199" s="71">
        <f t="shared" si="44"/>
        <v>8948.7870619946098</v>
      </c>
      <c r="H199" s="452"/>
    </row>
    <row r="200" spans="3:8" s="66" customFormat="1" ht="15.75" customHeight="1" x14ac:dyDescent="0.35">
      <c r="C200" s="61" t="s">
        <v>573</v>
      </c>
      <c r="D200" s="427">
        <f>'Budget de base'!G41</f>
        <v>39892.183288409702</v>
      </c>
      <c r="E200" s="112"/>
      <c r="F200" s="112"/>
      <c r="G200" s="71">
        <f t="shared" si="44"/>
        <v>39892.183288409702</v>
      </c>
      <c r="H200" s="452"/>
    </row>
    <row r="201" spans="3:8" s="66" customFormat="1" ht="15.75" customHeight="1" x14ac:dyDescent="0.35">
      <c r="C201" s="60" t="s">
        <v>574</v>
      </c>
      <c r="D201" s="427">
        <f>'Budget de base'!G48</f>
        <v>30619.946091644204</v>
      </c>
      <c r="E201" s="112"/>
      <c r="F201" s="112"/>
      <c r="G201" s="71">
        <f t="shared" si="44"/>
        <v>30619.946091644204</v>
      </c>
      <c r="H201" s="452"/>
    </row>
    <row r="202" spans="3:8" s="66" customFormat="1" ht="15.75" customHeight="1" x14ac:dyDescent="0.35">
      <c r="C202" s="60" t="s">
        <v>575</v>
      </c>
      <c r="D202" s="427">
        <f>'Budget de base'!G24+'Budget de base'!G52+'Budget de base'!G266</f>
        <v>111008.08625336927</v>
      </c>
      <c r="E202" s="112"/>
      <c r="F202" s="112"/>
      <c r="G202" s="71">
        <f t="shared" si="44"/>
        <v>111008.08625336927</v>
      </c>
      <c r="H202" s="452"/>
    </row>
    <row r="203" spans="3:8" s="66" customFormat="1" ht="15.75" customHeight="1" x14ac:dyDescent="0.35">
      <c r="C203" s="60" t="s">
        <v>576</v>
      </c>
      <c r="D203" s="427">
        <f>'Budget de base'!G250+'Budget de base'!G253+'Budget de base'!G259+'Budget de base'!G272</f>
        <v>55757.843665768189</v>
      </c>
      <c r="E203" s="112"/>
      <c r="F203" s="112"/>
      <c r="G203" s="71">
        <f t="shared" si="44"/>
        <v>55757.843665768189</v>
      </c>
      <c r="H203" s="452"/>
    </row>
    <row r="204" spans="3:8" s="66" customFormat="1" ht="15.75" customHeight="1" x14ac:dyDescent="0.35">
      <c r="C204" s="65" t="s">
        <v>21</v>
      </c>
      <c r="D204" s="428">
        <f t="shared" ref="D204:F204" si="45">SUM(D197:D203)</f>
        <v>359244.6361185984</v>
      </c>
      <c r="E204" s="77">
        <f t="shared" si="45"/>
        <v>0</v>
      </c>
      <c r="F204" s="77">
        <f t="shared" si="45"/>
        <v>0</v>
      </c>
      <c r="G204" s="71">
        <f t="shared" si="44"/>
        <v>359244.6361185984</v>
      </c>
      <c r="H204" s="452"/>
    </row>
    <row r="205" spans="3:8" s="66" customFormat="1" ht="15.75" customHeight="1" thickBot="1" x14ac:dyDescent="0.4">
      <c r="C205" s="62"/>
      <c r="D205" s="419"/>
      <c r="E205" s="64"/>
      <c r="F205" s="64"/>
      <c r="G205" s="62"/>
      <c r="H205" s="452"/>
    </row>
    <row r="206" spans="3:8" s="66" customFormat="1" ht="19.5" customHeight="1" thickBot="1" x14ac:dyDescent="0.4">
      <c r="C206" s="522" t="s">
        <v>556</v>
      </c>
      <c r="D206" s="523"/>
      <c r="E206" s="523"/>
      <c r="F206" s="523"/>
      <c r="G206" s="524"/>
      <c r="H206" s="452"/>
    </row>
    <row r="207" spans="3:8" s="2" customFormat="1" ht="29.4" customHeight="1" thickBot="1" x14ac:dyDescent="0.4">
      <c r="C207" s="463"/>
      <c r="D207" s="464" t="s">
        <v>550</v>
      </c>
      <c r="E207" s="465" t="s">
        <v>371</v>
      </c>
      <c r="F207" s="282" t="s">
        <v>372</v>
      </c>
      <c r="G207" s="520" t="s">
        <v>7</v>
      </c>
      <c r="H207" s="466"/>
    </row>
    <row r="208" spans="3:8" s="66" customFormat="1" ht="19.5" hidden="1" customHeight="1" x14ac:dyDescent="0.35">
      <c r="C208" s="177"/>
      <c r="D208" s="432">
        <f>'1) Tableau budgétaire 1'!D13</f>
        <v>0</v>
      </c>
      <c r="E208" s="63"/>
      <c r="F208" s="63"/>
      <c r="G208" s="521"/>
      <c r="H208" s="452"/>
    </row>
    <row r="209" spans="3:13" s="66" customFormat="1" ht="19.5" customHeight="1" x14ac:dyDescent="0.35">
      <c r="C209" s="178" t="s">
        <v>570</v>
      </c>
      <c r="D209" s="456">
        <f>SUM(D186,D175,D164,D153,D141,D130,D119,D108,D96,D85,D74,D63,D51,D40,D29,D18,D197)</f>
        <v>108705.12129380053</v>
      </c>
      <c r="E209" s="88">
        <f t="shared" ref="E209:F215" si="46">SUM(E186,E175,E164,E153,E141,E130,E119,E108,E96,E85,E74,E63,E51,E40,E29,E18)</f>
        <v>0</v>
      </c>
      <c r="F209" s="88">
        <f t="shared" si="46"/>
        <v>0</v>
      </c>
      <c r="G209" s="84">
        <f>SUM(D209:F209)</f>
        <v>108705.12129380053</v>
      </c>
      <c r="H209" s="461"/>
    </row>
    <row r="210" spans="3:13" s="66" customFormat="1" x14ac:dyDescent="0.35">
      <c r="C210" s="179" t="s">
        <v>571</v>
      </c>
      <c r="D210" s="456">
        <f t="shared" ref="D210:D214" si="47">SUM(D187,D176,D165,D154,D142,D131,D120,D109,D97,D86,D75,D64,D52,D41,D30,D19,D198)</f>
        <v>4312.6684636118598</v>
      </c>
      <c r="E210" s="88">
        <f t="shared" si="46"/>
        <v>0</v>
      </c>
      <c r="F210" s="88">
        <f t="shared" si="46"/>
        <v>0</v>
      </c>
      <c r="G210" s="85">
        <f>SUM(D210:F210)</f>
        <v>4312.6684636118598</v>
      </c>
      <c r="H210" s="461"/>
    </row>
    <row r="211" spans="3:13" s="66" customFormat="1" ht="31" x14ac:dyDescent="0.35">
      <c r="C211" s="179" t="s">
        <v>572</v>
      </c>
      <c r="D211" s="456">
        <f t="shared" si="47"/>
        <v>8948.7870619946098</v>
      </c>
      <c r="E211" s="88">
        <f t="shared" si="46"/>
        <v>0</v>
      </c>
      <c r="F211" s="88">
        <f t="shared" si="46"/>
        <v>0</v>
      </c>
      <c r="G211" s="85">
        <f t="shared" ref="G211:G215" si="48">SUM(D211:F211)</f>
        <v>8948.7870619946098</v>
      </c>
      <c r="H211" s="461"/>
    </row>
    <row r="212" spans="3:13" s="66" customFormat="1" x14ac:dyDescent="0.35">
      <c r="C212" s="180" t="s">
        <v>573</v>
      </c>
      <c r="D212" s="456">
        <f t="shared" si="47"/>
        <v>55525.606469002698</v>
      </c>
      <c r="E212" s="88">
        <f t="shared" si="46"/>
        <v>0</v>
      </c>
      <c r="F212" s="88">
        <f t="shared" si="46"/>
        <v>0</v>
      </c>
      <c r="G212" s="85">
        <f t="shared" si="48"/>
        <v>55525.606469002698</v>
      </c>
      <c r="H212" s="461"/>
    </row>
    <row r="213" spans="3:13" s="66" customFormat="1" ht="21" customHeight="1" x14ac:dyDescent="0.35">
      <c r="C213" s="179" t="s">
        <v>574</v>
      </c>
      <c r="D213" s="457">
        <f t="shared" si="47"/>
        <v>30619.946091644204</v>
      </c>
      <c r="E213" s="88">
        <f t="shared" si="46"/>
        <v>0</v>
      </c>
      <c r="F213" s="88">
        <f t="shared" si="46"/>
        <v>0</v>
      </c>
      <c r="G213" s="85">
        <f t="shared" si="48"/>
        <v>30619.946091644204</v>
      </c>
      <c r="H213" s="462"/>
      <c r="I213" s="25"/>
      <c r="J213" s="25"/>
      <c r="K213" s="25"/>
      <c r="L213" s="25"/>
      <c r="M213" s="24"/>
    </row>
    <row r="214" spans="3:13" s="66" customFormat="1" x14ac:dyDescent="0.35">
      <c r="C214" s="179" t="s">
        <v>575</v>
      </c>
      <c r="D214" s="458">
        <f t="shared" si="47"/>
        <v>344129.38005390839</v>
      </c>
      <c r="E214" s="158">
        <f t="shared" si="46"/>
        <v>0</v>
      </c>
      <c r="F214" s="88">
        <f t="shared" si="46"/>
        <v>0</v>
      </c>
      <c r="G214" s="85">
        <f t="shared" si="48"/>
        <v>344129.38005390839</v>
      </c>
      <c r="H214" s="462"/>
      <c r="I214" s="25"/>
      <c r="J214" s="25"/>
      <c r="K214" s="25"/>
      <c r="L214" s="25"/>
      <c r="M214" s="24"/>
    </row>
    <row r="215" spans="3:13" s="66" customFormat="1" ht="34.5" customHeight="1" thickBot="1" x14ac:dyDescent="0.4">
      <c r="C215" s="179" t="s">
        <v>576</v>
      </c>
      <c r="D215" s="458">
        <f>SUM(D192,D181,D170,D159,D147,D136,D125,D114,D102,D91,D80,D69,D57,D46,D35,D24,D203)</f>
        <v>242151.37466307278</v>
      </c>
      <c r="E215" s="159">
        <f t="shared" si="46"/>
        <v>0</v>
      </c>
      <c r="F215" s="91">
        <f t="shared" si="46"/>
        <v>0</v>
      </c>
      <c r="G215" s="86">
        <f t="shared" si="48"/>
        <v>242151.37466307278</v>
      </c>
      <c r="H215" s="462"/>
      <c r="I215" s="25"/>
      <c r="J215" s="25"/>
      <c r="K215" s="25"/>
      <c r="L215" s="25"/>
      <c r="M215" s="24"/>
    </row>
    <row r="216" spans="3:13" s="66" customFormat="1" ht="22.5" customHeight="1" thickBot="1" x14ac:dyDescent="0.4">
      <c r="C216" s="135" t="s">
        <v>548</v>
      </c>
      <c r="D216" s="458">
        <f>SUM(D209:D215)</f>
        <v>794392.88409703504</v>
      </c>
      <c r="E216" s="160">
        <f t="shared" ref="E216" si="49">SUM(E209:E215)</f>
        <v>0</v>
      </c>
      <c r="F216" s="89">
        <f t="shared" ref="F216" si="50">SUM(F209:F215)</f>
        <v>0</v>
      </c>
      <c r="G216" s="90">
        <f>SUM(D216:F216)</f>
        <v>794392.88409703504</v>
      </c>
      <c r="H216" s="462"/>
      <c r="I216" s="25"/>
      <c r="J216" s="25"/>
      <c r="K216" s="25"/>
      <c r="L216" s="25"/>
      <c r="M216" s="24"/>
    </row>
    <row r="217" spans="3:13" s="66" customFormat="1" ht="22.5" customHeight="1" x14ac:dyDescent="0.35">
      <c r="C217" s="135" t="s">
        <v>549</v>
      </c>
      <c r="D217" s="458">
        <f>D216*0.07</f>
        <v>55607.501886792459</v>
      </c>
      <c r="E217" s="157"/>
      <c r="F217" s="157"/>
      <c r="G217" s="161"/>
      <c r="H217" s="462"/>
      <c r="I217" s="25"/>
      <c r="J217" s="25"/>
      <c r="K217" s="25"/>
      <c r="L217" s="25"/>
      <c r="M217" s="24"/>
    </row>
    <row r="218" spans="3:13" s="66" customFormat="1" ht="22.5" customHeight="1" thickBot="1" x14ac:dyDescent="0.4">
      <c r="C218" s="181" t="s">
        <v>375</v>
      </c>
      <c r="D218" s="459">
        <f>SUM(D216:D217)</f>
        <v>850000.38598382752</v>
      </c>
      <c r="E218" s="162"/>
      <c r="F218" s="162"/>
      <c r="G218" s="163"/>
      <c r="H218" s="462"/>
      <c r="I218" s="25"/>
      <c r="J218" s="25"/>
      <c r="K218" s="25"/>
      <c r="L218" s="25"/>
      <c r="M218" s="24"/>
    </row>
    <row r="219" spans="3:13" s="66" customFormat="1" ht="15.75" customHeight="1" x14ac:dyDescent="0.35">
      <c r="C219" s="62"/>
      <c r="D219" s="419"/>
      <c r="E219" s="64"/>
      <c r="F219" s="64"/>
      <c r="G219" s="62"/>
      <c r="H219" s="453"/>
      <c r="I219" s="38"/>
      <c r="J219" s="38"/>
      <c r="K219" s="38"/>
      <c r="L219" s="67"/>
      <c r="M219" s="64"/>
    </row>
    <row r="220" spans="3:13" s="66" customFormat="1" ht="15.75" customHeight="1" x14ac:dyDescent="0.35">
      <c r="C220" s="62"/>
      <c r="D220" s="419"/>
      <c r="E220" s="64"/>
      <c r="F220" s="64"/>
      <c r="G220" s="62"/>
      <c r="H220" s="453"/>
      <c r="I220" s="38"/>
      <c r="J220" s="38"/>
      <c r="K220" s="38"/>
      <c r="L220" s="67"/>
      <c r="M220" s="64"/>
    </row>
    <row r="221" spans="3:13" ht="15.75" customHeight="1" x14ac:dyDescent="0.35">
      <c r="L221" s="68"/>
    </row>
    <row r="222" spans="3:13" ht="15.75" customHeight="1" x14ac:dyDescent="0.35">
      <c r="H222" s="454"/>
      <c r="I222" s="48"/>
      <c r="L222" s="68"/>
    </row>
    <row r="223" spans="3:13" ht="15.75" customHeight="1" x14ac:dyDescent="0.35">
      <c r="H223" s="454"/>
      <c r="I223" s="48"/>
      <c r="L223" s="66"/>
    </row>
    <row r="224" spans="3:13" ht="40.5" customHeight="1" x14ac:dyDescent="0.35">
      <c r="H224" s="454"/>
      <c r="I224" s="48"/>
      <c r="L224" s="69"/>
    </row>
    <row r="225" spans="3:14" ht="24.75" customHeight="1" x14ac:dyDescent="0.35">
      <c r="H225" s="454"/>
      <c r="I225" s="48"/>
      <c r="L225" s="69"/>
    </row>
    <row r="226" spans="3:14" ht="41.25" customHeight="1" x14ac:dyDescent="0.35">
      <c r="H226" s="455"/>
      <c r="I226" s="48"/>
      <c r="L226" s="69"/>
    </row>
    <row r="227" spans="3:14" ht="51.75" customHeight="1" x14ac:dyDescent="0.35">
      <c r="H227" s="455"/>
      <c r="I227" s="48"/>
      <c r="L227" s="69"/>
      <c r="N227" s="62"/>
    </row>
    <row r="228" spans="3:14" ht="42" customHeight="1" x14ac:dyDescent="0.35">
      <c r="H228" s="454"/>
      <c r="I228" s="48"/>
      <c r="L228" s="69"/>
      <c r="N228" s="62"/>
    </row>
    <row r="229" spans="3:14" s="64" customFormat="1" ht="42" customHeight="1" x14ac:dyDescent="0.35">
      <c r="C229" s="62"/>
      <c r="D229" s="419"/>
      <c r="G229" s="62"/>
      <c r="H229" s="452"/>
      <c r="I229" s="48"/>
      <c r="J229" s="62"/>
      <c r="K229" s="62"/>
      <c r="L229" s="69"/>
      <c r="M229" s="62"/>
    </row>
    <row r="230" spans="3:14" s="64" customFormat="1" ht="42" customHeight="1" x14ac:dyDescent="0.35">
      <c r="C230" s="62"/>
      <c r="D230" s="419"/>
      <c r="G230" s="62"/>
      <c r="H230" s="445"/>
      <c r="I230" s="48"/>
      <c r="J230" s="62"/>
      <c r="K230" s="62"/>
      <c r="L230" s="62"/>
      <c r="M230" s="62"/>
    </row>
    <row r="231" spans="3:14" s="64" customFormat="1" ht="63.75" customHeight="1" x14ac:dyDescent="0.35">
      <c r="C231" s="62"/>
      <c r="D231" s="419"/>
      <c r="G231" s="62"/>
      <c r="H231" s="445"/>
      <c r="I231" s="68"/>
      <c r="J231" s="66"/>
      <c r="K231" s="66"/>
      <c r="L231" s="62"/>
      <c r="M231" s="62"/>
    </row>
    <row r="232" spans="3:14" s="64" customFormat="1" ht="42" customHeight="1" x14ac:dyDescent="0.35">
      <c r="C232" s="62"/>
      <c r="D232" s="419"/>
      <c r="G232" s="62"/>
      <c r="H232" s="445"/>
      <c r="I232" s="62"/>
      <c r="J232" s="62"/>
      <c r="K232" s="62"/>
      <c r="L232" s="62"/>
      <c r="M232" s="68"/>
    </row>
    <row r="233" spans="3:14" ht="23.25" customHeight="1" x14ac:dyDescent="0.35">
      <c r="N233" s="62"/>
    </row>
    <row r="234" spans="3:14" ht="27.75" customHeight="1" x14ac:dyDescent="0.35">
      <c r="L234" s="66"/>
      <c r="N234" s="62"/>
    </row>
    <row r="235" spans="3:14" ht="55.5" customHeight="1" x14ac:dyDescent="0.35">
      <c r="N235" s="62"/>
    </row>
    <row r="236" spans="3:14" ht="57.75" customHeight="1" x14ac:dyDescent="0.35">
      <c r="M236" s="66"/>
      <c r="N236" s="62"/>
    </row>
    <row r="237" spans="3:14" ht="21.75" customHeight="1" x14ac:dyDescent="0.35">
      <c r="N237" s="62"/>
    </row>
    <row r="238" spans="3:14" ht="49.5" customHeight="1" x14ac:dyDescent="0.35">
      <c r="N238" s="62"/>
    </row>
    <row r="239" spans="3:14" ht="28.5" customHeight="1" x14ac:dyDescent="0.35">
      <c r="N239" s="62"/>
    </row>
    <row r="240" spans="3:14" ht="28.5" customHeight="1" x14ac:dyDescent="0.35">
      <c r="N240" s="62"/>
    </row>
    <row r="241" spans="3:14" ht="28.5" customHeight="1" x14ac:dyDescent="0.35">
      <c r="N241" s="62"/>
    </row>
    <row r="242" spans="3:14" ht="23.25" customHeight="1" x14ac:dyDescent="0.35">
      <c r="N242" s="68"/>
    </row>
    <row r="243" spans="3:14" ht="43.5" customHeight="1" x14ac:dyDescent="0.35">
      <c r="N243" s="68"/>
    </row>
    <row r="244" spans="3:14" ht="55.5" customHeight="1" x14ac:dyDescent="0.35">
      <c r="N244" s="62"/>
    </row>
    <row r="245" spans="3:14" ht="42.75" customHeight="1" x14ac:dyDescent="0.35">
      <c r="N245" s="68"/>
    </row>
    <row r="246" spans="3:14" ht="21.75" customHeight="1" x14ac:dyDescent="0.35">
      <c r="N246" s="68"/>
    </row>
    <row r="247" spans="3:14" ht="21.75" customHeight="1" x14ac:dyDescent="0.35">
      <c r="N247" s="68"/>
    </row>
    <row r="248" spans="3:14" s="66" customFormat="1" ht="23.25" customHeight="1" x14ac:dyDescent="0.35">
      <c r="C248" s="62"/>
      <c r="D248" s="419"/>
      <c r="E248" s="64"/>
      <c r="F248" s="64"/>
      <c r="G248" s="62"/>
      <c r="H248" s="445"/>
      <c r="I248" s="62"/>
      <c r="J248" s="62"/>
      <c r="K248" s="62"/>
      <c r="L248" s="62"/>
      <c r="M248" s="62"/>
    </row>
    <row r="249" spans="3:14" ht="23.25" customHeight="1" x14ac:dyDescent="0.35"/>
    <row r="250" spans="3:14" ht="21.75" customHeight="1" x14ac:dyDescent="0.35"/>
    <row r="251" spans="3:14" ht="16.5" customHeight="1" x14ac:dyDescent="0.35"/>
    <row r="252" spans="3:14" ht="29.25" customHeight="1" x14ac:dyDescent="0.35"/>
    <row r="253" spans="3:14" ht="24.75" customHeight="1" x14ac:dyDescent="0.35"/>
    <row r="254" spans="3:14" ht="33" customHeight="1" x14ac:dyDescent="0.35"/>
    <row r="256" spans="3:14" ht="15" customHeight="1" x14ac:dyDescent="0.35"/>
    <row r="257" ht="25.5" customHeight="1" x14ac:dyDescent="0.35"/>
  </sheetData>
  <sheetProtection formatCells="0" formatColumns="0" formatRows="0" insertColumns="0" insertRows="0" insertHyperlinks="0" deleteColumns="0" deleteRows="0" selectLockedCells="1"/>
  <mergeCells count="28">
    <mergeCell ref="C94:G94"/>
    <mergeCell ref="B105:G105"/>
    <mergeCell ref="C2:F2"/>
    <mergeCell ref="C11:F11"/>
    <mergeCell ref="B15:G15"/>
    <mergeCell ref="C16:G16"/>
    <mergeCell ref="B60:G60"/>
    <mergeCell ref="G13:G14"/>
    <mergeCell ref="C5:G5"/>
    <mergeCell ref="C27:G27"/>
    <mergeCell ref="C38:G38"/>
    <mergeCell ref="C49:G49"/>
    <mergeCell ref="C195:G195"/>
    <mergeCell ref="C6:J9"/>
    <mergeCell ref="G207:G208"/>
    <mergeCell ref="C173:G173"/>
    <mergeCell ref="C184:G184"/>
    <mergeCell ref="C162:G162"/>
    <mergeCell ref="C61:G61"/>
    <mergeCell ref="C106:G106"/>
    <mergeCell ref="C117:G117"/>
    <mergeCell ref="C128:G128"/>
    <mergeCell ref="C206:G206"/>
    <mergeCell ref="C139:G139"/>
    <mergeCell ref="B150:G150"/>
    <mergeCell ref="C151:G151"/>
    <mergeCell ref="C72:G72"/>
    <mergeCell ref="C83:G83"/>
  </mergeCells>
  <conditionalFormatting sqref="G25">
    <cfRule type="cellIs" dxfId="39" priority="34" operator="notEqual">
      <formula>$G$17</formula>
    </cfRule>
  </conditionalFormatting>
  <conditionalFormatting sqref="G36">
    <cfRule type="cellIs" dxfId="38" priority="33" operator="notEqual">
      <formula>$G$28</formula>
    </cfRule>
  </conditionalFormatting>
  <conditionalFormatting sqref="G47:G48">
    <cfRule type="cellIs" dxfId="37" priority="32" operator="notEqual">
      <formula>$G$39</formula>
    </cfRule>
  </conditionalFormatting>
  <conditionalFormatting sqref="G58">
    <cfRule type="cellIs" dxfId="36" priority="31" operator="notEqual">
      <formula>$G$50</formula>
    </cfRule>
  </conditionalFormatting>
  <conditionalFormatting sqref="G70">
    <cfRule type="cellIs" dxfId="35" priority="30" operator="notEqual">
      <formula>$G$62</formula>
    </cfRule>
  </conditionalFormatting>
  <conditionalFormatting sqref="G81">
    <cfRule type="cellIs" dxfId="34" priority="29" operator="notEqual">
      <formula>$G$73</formula>
    </cfRule>
  </conditionalFormatting>
  <conditionalFormatting sqref="G92">
    <cfRule type="cellIs" dxfId="33" priority="28" operator="notEqual">
      <formula>$G$84</formula>
    </cfRule>
  </conditionalFormatting>
  <conditionalFormatting sqref="G103">
    <cfRule type="cellIs" dxfId="32" priority="27" operator="notEqual">
      <formula>$G$95</formula>
    </cfRule>
  </conditionalFormatting>
  <conditionalFormatting sqref="G115">
    <cfRule type="cellIs" dxfId="31" priority="26" operator="notEqual">
      <formula>$G$107</formula>
    </cfRule>
  </conditionalFormatting>
  <conditionalFormatting sqref="G126">
    <cfRule type="cellIs" dxfId="30" priority="25" operator="notEqual">
      <formula>$G$118</formula>
    </cfRule>
  </conditionalFormatting>
  <conditionalFormatting sqref="G137">
    <cfRule type="cellIs" dxfId="29" priority="24" operator="notEqual">
      <formula>$G$129</formula>
    </cfRule>
  </conditionalFormatting>
  <conditionalFormatting sqref="G148">
    <cfRule type="cellIs" dxfId="28" priority="23" operator="notEqual">
      <formula>$G$140</formula>
    </cfRule>
  </conditionalFormatting>
  <conditionalFormatting sqref="G160">
    <cfRule type="cellIs" dxfId="27" priority="22" operator="notEqual">
      <formula>$G$152</formula>
    </cfRule>
  </conditionalFormatting>
  <conditionalFormatting sqref="G171">
    <cfRule type="cellIs" dxfId="26" priority="21" operator="notEqual">
      <formula>$G$163</formula>
    </cfRule>
  </conditionalFormatting>
  <conditionalFormatting sqref="G182">
    <cfRule type="cellIs" dxfId="25" priority="20" operator="notEqual">
      <formula>$G$163</formula>
    </cfRule>
  </conditionalFormatting>
  <conditionalFormatting sqref="G193">
    <cfRule type="cellIs" dxfId="24" priority="19" operator="notEqual">
      <formula>$G$185</formula>
    </cfRule>
  </conditionalFormatting>
  <conditionalFormatting sqref="G204">
    <cfRule type="cellIs" dxfId="23" priority="18" operator="notEqual">
      <formula>$G$196</formula>
    </cfRule>
  </conditionalFormatting>
  <conditionalFormatting sqref="D25">
    <cfRule type="cellIs" dxfId="22" priority="17" operator="notEqual">
      <formula>$D$17</formula>
    </cfRule>
  </conditionalFormatting>
  <conditionalFormatting sqref="D36">
    <cfRule type="cellIs" dxfId="21" priority="16" operator="notEqual">
      <formula>$D$28</formula>
    </cfRule>
  </conditionalFormatting>
  <conditionalFormatting sqref="D47">
    <cfRule type="cellIs" dxfId="20" priority="15" operator="notEqual">
      <formula>$D$39</formula>
    </cfRule>
  </conditionalFormatting>
  <conditionalFormatting sqref="D58">
    <cfRule type="cellIs" dxfId="19" priority="14" operator="notEqual">
      <formula>$D$50</formula>
    </cfRule>
  </conditionalFormatting>
  <conditionalFormatting sqref="D70">
    <cfRule type="cellIs" dxfId="18" priority="13" operator="notEqual">
      <formula>$D$62</formula>
    </cfRule>
  </conditionalFormatting>
  <conditionalFormatting sqref="D81">
    <cfRule type="cellIs" dxfId="17" priority="12" operator="notEqual">
      <formula>$D$73</formula>
    </cfRule>
  </conditionalFormatting>
  <conditionalFormatting sqref="D92">
    <cfRule type="cellIs" dxfId="16" priority="11" operator="notEqual">
      <formula>$D$84</formula>
    </cfRule>
  </conditionalFormatting>
  <conditionalFormatting sqref="D103">
    <cfRule type="cellIs" dxfId="15" priority="10" operator="notEqual">
      <formula>$D$95</formula>
    </cfRule>
  </conditionalFormatting>
  <conditionalFormatting sqref="D115">
    <cfRule type="cellIs" dxfId="14" priority="9" operator="notEqual">
      <formula>$D$107</formula>
    </cfRule>
  </conditionalFormatting>
  <conditionalFormatting sqref="D126">
    <cfRule type="cellIs" dxfId="13" priority="8" operator="notEqual">
      <formula>$D$118</formula>
    </cfRule>
  </conditionalFormatting>
  <conditionalFormatting sqref="D137">
    <cfRule type="cellIs" dxfId="12" priority="7" operator="notEqual">
      <formula>$D$129</formula>
    </cfRule>
  </conditionalFormatting>
  <conditionalFormatting sqref="D148">
    <cfRule type="cellIs" dxfId="11" priority="6" operator="notEqual">
      <formula>$D$140</formula>
    </cfRule>
  </conditionalFormatting>
  <conditionalFormatting sqref="D160">
    <cfRule type="cellIs" dxfId="10" priority="5" operator="notEqual">
      <formula>$D$152</formula>
    </cfRule>
  </conditionalFormatting>
  <conditionalFormatting sqref="D171">
    <cfRule type="cellIs" dxfId="9" priority="4" operator="notEqual">
      <formula>$D$163</formula>
    </cfRule>
  </conditionalFormatting>
  <conditionalFormatting sqref="D182">
    <cfRule type="cellIs" dxfId="8" priority="3" operator="notEqual">
      <formula>$D$174</formula>
    </cfRule>
  </conditionalFormatting>
  <conditionalFormatting sqref="D193">
    <cfRule type="cellIs" dxfId="7" priority="2" operator="notEqual">
      <formula>$D$185</formula>
    </cfRule>
  </conditionalFormatting>
  <conditionalFormatting sqref="D204">
    <cfRule type="cellIs" dxfId="6" priority="1" operator="notEqual">
      <formula>$D$196</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24 C192 C35 C46 C57 C69 C80 C91 C102 C114 C125 C136 C147 C159 C170 C181 C203 C215" xr:uid="{00000000-0002-0000-02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23 C191 C34 C45 C56 C68 C79 C90 C101 C113 C124 C135 C146 C158 C169 C180 C202 C214" xr:uid="{00000000-0002-0000-0200-000001000000}"/>
    <dataValidation allowBlank="1" showInputMessage="1" showErrorMessage="1" prompt="Services contracted by an organization which follow the normal procurement processes." sqref="C21 C189 C32 C43 C54 C66 C77 C88 C99 C111 C122 C133 C144 C156 C167 C178 C200 C212" xr:uid="{00000000-0002-0000-0200-000002000000}"/>
    <dataValidation allowBlank="1" showInputMessage="1" showErrorMessage="1" prompt="Includes staff and non-staff travel paid for by the organization directly related to a project." sqref="C22 C190 C33 C44 C55 C67 C78 C89 C100 C112 C123 C134 C145 C157 C168 C179 C201 C213" xr:uid="{00000000-0002-0000-02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20 C188 C31 C42 C53 C65 C76 C87 C98 C110 C121 C132 C143 C155 C166 C177 C199 C211" xr:uid="{00000000-0002-0000-02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9 C187 C30 C41 C52 C64 C75 C86 C97 C109 C120 C131 C142 C154 C165 C176 C198 C210" xr:uid="{00000000-0002-0000-0200-000005000000}"/>
    <dataValidation allowBlank="1" showInputMessage="1" showErrorMessage="1" prompt="Includes all related staff and temporary staff costs including base salary, post adjustment and all staff entitlements." sqref="C18 C186 C29 C40 C51 C63 C74 C85 C96 C108 C119 C130 C141 C153 C164 C175 C197 C209" xr:uid="{00000000-0002-0000-0200-000006000000}"/>
    <dataValidation allowBlank="1" showInputMessage="1" showErrorMessage="1" prompt="Output totals must match the original total from Table 1, and will show as red if not. " sqref="G25" xr:uid="{00000000-0002-0000-0200-000007000000}"/>
  </dataValidations>
  <pageMargins left="0.7" right="0.7" top="0.75" bottom="0.75" header="0.3" footer="0.3"/>
  <pageSetup scale="74" orientation="landscape" r:id="rId1"/>
  <rowBreaks count="1" manualBreakCount="1">
    <brk id="7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34998626667073579"/>
  </sheetPr>
  <dimension ref="A1:F18"/>
  <sheetViews>
    <sheetView showGridLines="0" workbookViewId="0"/>
  </sheetViews>
  <sheetFormatPr baseColWidth="10" defaultColWidth="8.90625" defaultRowHeight="14.5" x14ac:dyDescent="0.35"/>
  <cols>
    <col min="1" max="1" width="9" customWidth="1"/>
    <col min="2" max="2" width="73.36328125" customWidth="1"/>
  </cols>
  <sheetData>
    <row r="1" spans="1:6" x14ac:dyDescent="0.35">
      <c r="A1" s="1"/>
      <c r="B1" s="1"/>
      <c r="C1" s="1"/>
      <c r="D1" s="1"/>
    </row>
    <row r="2" spans="1:6" ht="15" thickBot="1" x14ac:dyDescent="0.4">
      <c r="A2" s="1"/>
      <c r="B2" s="1"/>
      <c r="C2" s="1"/>
      <c r="D2" s="1"/>
      <c r="E2" s="1"/>
      <c r="F2" s="1"/>
    </row>
    <row r="3" spans="1:6" ht="15" thickBot="1" x14ac:dyDescent="0.4">
      <c r="A3" s="1"/>
      <c r="B3" s="185" t="s">
        <v>561</v>
      </c>
      <c r="C3" s="1"/>
      <c r="D3" s="1"/>
    </row>
    <row r="4" spans="1:6" ht="54" customHeight="1" x14ac:dyDescent="0.35">
      <c r="A4" s="1"/>
      <c r="B4" s="186" t="s">
        <v>603</v>
      </c>
      <c r="C4" s="1"/>
      <c r="D4" s="1"/>
    </row>
    <row r="5" spans="1:6" ht="63.75" customHeight="1" x14ac:dyDescent="0.35">
      <c r="A5" s="1"/>
      <c r="B5" s="183" t="s">
        <v>565</v>
      </c>
      <c r="C5" s="1"/>
      <c r="D5" s="1"/>
    </row>
    <row r="6" spans="1:6" x14ac:dyDescent="0.35">
      <c r="A6" s="1"/>
      <c r="B6" s="183"/>
      <c r="C6" s="1"/>
      <c r="D6" s="1"/>
    </row>
    <row r="7" spans="1:6" ht="58" x14ac:dyDescent="0.35">
      <c r="A7" s="1"/>
      <c r="B7" s="182" t="s">
        <v>562</v>
      </c>
      <c r="C7" s="1"/>
      <c r="D7" s="1"/>
    </row>
    <row r="8" spans="1:6" x14ac:dyDescent="0.35">
      <c r="A8" s="1"/>
      <c r="B8" s="183"/>
      <c r="C8" s="1"/>
      <c r="D8" s="1"/>
    </row>
    <row r="9" spans="1:6" ht="72.5" x14ac:dyDescent="0.35">
      <c r="A9" s="1"/>
      <c r="B9" s="182" t="s">
        <v>604</v>
      </c>
      <c r="C9" s="1"/>
      <c r="D9" s="1"/>
    </row>
    <row r="10" spans="1:6" x14ac:dyDescent="0.35">
      <c r="A10" s="1"/>
      <c r="B10" s="183"/>
      <c r="C10" s="1"/>
      <c r="D10" s="1"/>
    </row>
    <row r="11" spans="1:6" ht="29" x14ac:dyDescent="0.35">
      <c r="A11" s="1"/>
      <c r="B11" s="183" t="s">
        <v>563</v>
      </c>
      <c r="C11" s="1"/>
      <c r="D11" s="1"/>
    </row>
    <row r="12" spans="1:6" x14ac:dyDescent="0.35">
      <c r="A12" s="1"/>
      <c r="B12" s="183"/>
      <c r="C12" s="1"/>
      <c r="D12" s="1"/>
    </row>
    <row r="13" spans="1:6" ht="72.5" x14ac:dyDescent="0.35">
      <c r="A13" s="1"/>
      <c r="B13" s="182" t="s">
        <v>605</v>
      </c>
      <c r="C13" s="1"/>
      <c r="D13" s="1"/>
    </row>
    <row r="14" spans="1:6" x14ac:dyDescent="0.35">
      <c r="A14" s="1"/>
      <c r="B14" s="183"/>
      <c r="C14" s="1"/>
      <c r="D14" s="1"/>
    </row>
    <row r="15" spans="1:6" ht="58.5" thickBot="1" x14ac:dyDescent="0.4">
      <c r="A15" s="1"/>
      <c r="B15" s="184" t="s">
        <v>564</v>
      </c>
      <c r="C15" s="1"/>
      <c r="D15" s="1"/>
    </row>
    <row r="16" spans="1:6" x14ac:dyDescent="0.35">
      <c r="A16" s="1"/>
      <c r="B16" s="1"/>
      <c r="C16" s="1"/>
      <c r="D16" s="1"/>
    </row>
    <row r="17" spans="1:4" x14ac:dyDescent="0.35">
      <c r="A17" s="1"/>
      <c r="B17" s="1"/>
      <c r="C17" s="1"/>
      <c r="D17" s="1"/>
    </row>
    <row r="18" spans="1:4" x14ac:dyDescent="0.35">
      <c r="A18" s="1"/>
      <c r="B18" s="1"/>
      <c r="C18" s="1"/>
      <c r="D18" s="1"/>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34998626667073579"/>
  </sheetPr>
  <dimension ref="B1:D47"/>
  <sheetViews>
    <sheetView showGridLines="0" showZeros="0" zoomScale="80" zoomScaleNormal="80" zoomScaleSheetLayoutView="70" workbookViewId="0">
      <selection activeCell="C7" sqref="C7:D7 C12"/>
    </sheetView>
  </sheetViews>
  <sheetFormatPr baseColWidth="10" defaultColWidth="8.90625" defaultRowHeight="14.5" x14ac:dyDescent="0.35"/>
  <cols>
    <col min="2" max="2" width="61.90625" customWidth="1"/>
    <col min="4" max="4" width="17.90625" customWidth="1"/>
  </cols>
  <sheetData>
    <row r="1" spans="2:4" ht="15" thickBot="1" x14ac:dyDescent="0.4"/>
    <row r="2" spans="2:4" x14ac:dyDescent="0.35">
      <c r="B2" s="530" t="s">
        <v>376</v>
      </c>
      <c r="C2" s="531"/>
      <c r="D2" s="532"/>
    </row>
    <row r="3" spans="2:4" ht="15" thickBot="1" x14ac:dyDescent="0.4">
      <c r="B3" s="533"/>
      <c r="C3" s="534"/>
      <c r="D3" s="535"/>
    </row>
    <row r="4" spans="2:4" ht="15" thickBot="1" x14ac:dyDescent="0.4"/>
    <row r="5" spans="2:4" x14ac:dyDescent="0.35">
      <c r="B5" s="541" t="s">
        <v>22</v>
      </c>
      <c r="C5" s="542"/>
      <c r="D5" s="543"/>
    </row>
    <row r="6" spans="2:4" ht="15" thickBot="1" x14ac:dyDescent="0.4">
      <c r="B6" s="538"/>
      <c r="C6" s="539"/>
      <c r="D6" s="540"/>
    </row>
    <row r="7" spans="2:4" x14ac:dyDescent="0.35">
      <c r="B7" s="99" t="s">
        <v>23</v>
      </c>
      <c r="C7" s="536">
        <f>SUM('1) Tableau budgétaire 1'!D24:F24,'1) Tableau budgétaire 1'!D34:F34,'1) Tableau budgétaire 1'!D44:F44,'1) Tableau budgétaire 1'!D54:F54)</f>
        <v>236107.81671159031</v>
      </c>
      <c r="D7" s="537"/>
    </row>
    <row r="8" spans="2:4" x14ac:dyDescent="0.35">
      <c r="B8" s="99" t="s">
        <v>370</v>
      </c>
      <c r="C8" s="544">
        <f>SUM(D10:D14)</f>
        <v>0</v>
      </c>
      <c r="D8" s="545"/>
    </row>
    <row r="9" spans="2:4" x14ac:dyDescent="0.35">
      <c r="B9" s="100" t="s">
        <v>364</v>
      </c>
      <c r="C9" s="101" t="s">
        <v>365</v>
      </c>
      <c r="D9" s="102" t="s">
        <v>366</v>
      </c>
    </row>
    <row r="10" spans="2:4" ht="35.15" customHeight="1" x14ac:dyDescent="0.35">
      <c r="B10" s="127"/>
      <c r="C10" s="104"/>
      <c r="D10" s="105">
        <f>$C$7*C10</f>
        <v>0</v>
      </c>
    </row>
    <row r="11" spans="2:4" ht="35.15" customHeight="1" x14ac:dyDescent="0.35">
      <c r="B11" s="127"/>
      <c r="C11" s="104"/>
      <c r="D11" s="105">
        <f>C7*C11</f>
        <v>0</v>
      </c>
    </row>
    <row r="12" spans="2:4" ht="35.15" customHeight="1" x14ac:dyDescent="0.35">
      <c r="B12" s="128"/>
      <c r="C12" s="104"/>
      <c r="D12" s="105">
        <f>C7*C12</f>
        <v>0</v>
      </c>
    </row>
    <row r="13" spans="2:4" ht="35.15" customHeight="1" x14ac:dyDescent="0.35">
      <c r="B13" s="128"/>
      <c r="C13" s="104"/>
      <c r="D13" s="105">
        <f>C7*C13</f>
        <v>0</v>
      </c>
    </row>
    <row r="14" spans="2:4" ht="35.15" customHeight="1" thickBot="1" x14ac:dyDescent="0.4">
      <c r="B14" s="129"/>
      <c r="C14" s="109"/>
      <c r="D14" s="110">
        <f>C7*C14</f>
        <v>0</v>
      </c>
    </row>
    <row r="15" spans="2:4" ht="15" thickBot="1" x14ac:dyDescent="0.4"/>
    <row r="16" spans="2:4" x14ac:dyDescent="0.35">
      <c r="B16" s="541" t="s">
        <v>367</v>
      </c>
      <c r="C16" s="542"/>
      <c r="D16" s="543"/>
    </row>
    <row r="17" spans="2:4" ht="15" thickBot="1" x14ac:dyDescent="0.4">
      <c r="B17" s="546"/>
      <c r="C17" s="547"/>
      <c r="D17" s="548"/>
    </row>
    <row r="18" spans="2:4" x14ac:dyDescent="0.35">
      <c r="B18" s="99" t="s">
        <v>23</v>
      </c>
      <c r="C18" s="536">
        <f>SUM('1) Tableau budgétaire 1'!D66:F66,'1) Tableau budgétaire 1'!D76:F76,'1) Tableau budgétaire 1'!D86:F86,'1) Tableau budgétaire 1'!D96:F96)</f>
        <v>121164.42048517521</v>
      </c>
      <c r="D18" s="537"/>
    </row>
    <row r="19" spans="2:4" x14ac:dyDescent="0.35">
      <c r="B19" s="99" t="s">
        <v>370</v>
      </c>
      <c r="C19" s="544">
        <f>SUM(D21:D25)</f>
        <v>0</v>
      </c>
      <c r="D19" s="545"/>
    </row>
    <row r="20" spans="2:4" x14ac:dyDescent="0.35">
      <c r="B20" s="100" t="s">
        <v>364</v>
      </c>
      <c r="C20" s="101" t="s">
        <v>365</v>
      </c>
      <c r="D20" s="102" t="s">
        <v>366</v>
      </c>
    </row>
    <row r="21" spans="2:4" ht="35.15" customHeight="1" x14ac:dyDescent="0.35">
      <c r="B21" s="103"/>
      <c r="C21" s="104"/>
      <c r="D21" s="105">
        <f>$C$18*C21</f>
        <v>0</v>
      </c>
    </row>
    <row r="22" spans="2:4" ht="35.15" customHeight="1" x14ac:dyDescent="0.35">
      <c r="B22" s="106"/>
      <c r="C22" s="104"/>
      <c r="D22" s="105">
        <f t="shared" ref="D22:D25" si="0">$C$18*C22</f>
        <v>0</v>
      </c>
    </row>
    <row r="23" spans="2:4" ht="35.15" customHeight="1" x14ac:dyDescent="0.35">
      <c r="B23" s="107"/>
      <c r="C23" s="104"/>
      <c r="D23" s="105">
        <f t="shared" si="0"/>
        <v>0</v>
      </c>
    </row>
    <row r="24" spans="2:4" ht="35.15" customHeight="1" x14ac:dyDescent="0.35">
      <c r="B24" s="107"/>
      <c r="C24" s="104"/>
      <c r="D24" s="105">
        <f t="shared" si="0"/>
        <v>0</v>
      </c>
    </row>
    <row r="25" spans="2:4" ht="35.15" customHeight="1" thickBot="1" x14ac:dyDescent="0.4">
      <c r="B25" s="108"/>
      <c r="C25" s="109"/>
      <c r="D25" s="105">
        <f t="shared" si="0"/>
        <v>0</v>
      </c>
    </row>
    <row r="26" spans="2:4" ht="15" thickBot="1" x14ac:dyDescent="0.4"/>
    <row r="27" spans="2:4" x14ac:dyDescent="0.35">
      <c r="B27" s="541" t="s">
        <v>368</v>
      </c>
      <c r="C27" s="542"/>
      <c r="D27" s="543"/>
    </row>
    <row r="28" spans="2:4" ht="15" thickBot="1" x14ac:dyDescent="0.4">
      <c r="B28" s="538"/>
      <c r="C28" s="539"/>
      <c r="D28" s="540"/>
    </row>
    <row r="29" spans="2:4" x14ac:dyDescent="0.35">
      <c r="B29" s="99" t="s">
        <v>23</v>
      </c>
      <c r="C29" s="536">
        <f>SUM('1) Tableau budgétaire 1'!D108:F108,'1) Tableau budgétaire 1'!D118:F118,'1) Tableau budgétaire 1'!D128:F128,'1) Tableau budgétaire 1'!D138:F138)</f>
        <v>77876.010781671153</v>
      </c>
      <c r="D29" s="537"/>
    </row>
    <row r="30" spans="2:4" x14ac:dyDescent="0.35">
      <c r="B30" s="99" t="s">
        <v>370</v>
      </c>
      <c r="C30" s="544">
        <f>SUM(D32:D36)</f>
        <v>0</v>
      </c>
      <c r="D30" s="545"/>
    </row>
    <row r="31" spans="2:4" x14ac:dyDescent="0.35">
      <c r="B31" s="100" t="s">
        <v>364</v>
      </c>
      <c r="C31" s="101" t="s">
        <v>365</v>
      </c>
      <c r="D31" s="102" t="s">
        <v>366</v>
      </c>
    </row>
    <row r="32" spans="2:4" ht="35.15" customHeight="1" x14ac:dyDescent="0.35">
      <c r="B32" s="103"/>
      <c r="C32" s="104"/>
      <c r="D32" s="105">
        <f>$C$29*C32</f>
        <v>0</v>
      </c>
    </row>
    <row r="33" spans="2:4" ht="35.15" customHeight="1" x14ac:dyDescent="0.35">
      <c r="B33" s="106"/>
      <c r="C33" s="104"/>
      <c r="D33" s="105">
        <f t="shared" ref="D33:D36" si="1">$C$29*C33</f>
        <v>0</v>
      </c>
    </row>
    <row r="34" spans="2:4" ht="35.15" customHeight="1" x14ac:dyDescent="0.35">
      <c r="B34" s="107"/>
      <c r="C34" s="104"/>
      <c r="D34" s="105">
        <f t="shared" si="1"/>
        <v>0</v>
      </c>
    </row>
    <row r="35" spans="2:4" ht="35.15" customHeight="1" x14ac:dyDescent="0.35">
      <c r="B35" s="107"/>
      <c r="C35" s="104"/>
      <c r="D35" s="105">
        <f t="shared" si="1"/>
        <v>0</v>
      </c>
    </row>
    <row r="36" spans="2:4" ht="35.15" customHeight="1" thickBot="1" x14ac:dyDescent="0.4">
      <c r="B36" s="108"/>
      <c r="C36" s="109"/>
      <c r="D36" s="105">
        <f t="shared" si="1"/>
        <v>0</v>
      </c>
    </row>
    <row r="37" spans="2:4" ht="15" thickBot="1" x14ac:dyDescent="0.4"/>
    <row r="38" spans="2:4" x14ac:dyDescent="0.35">
      <c r="B38" s="541" t="s">
        <v>369</v>
      </c>
      <c r="C38" s="542"/>
      <c r="D38" s="543"/>
    </row>
    <row r="39" spans="2:4" ht="15" thickBot="1" x14ac:dyDescent="0.4">
      <c r="B39" s="538"/>
      <c r="C39" s="539"/>
      <c r="D39" s="540"/>
    </row>
    <row r="40" spans="2:4" x14ac:dyDescent="0.35">
      <c r="B40" s="99" t="s">
        <v>23</v>
      </c>
      <c r="C40" s="536">
        <f>SUM('1) Tableau budgétaire 1'!D150:F150,'1) Tableau budgétaire 1'!D160:F160,'1) Tableau budgétaire 1'!D170:F170,'1) Tableau budgétaire 1'!D180:F180)</f>
        <v>0</v>
      </c>
      <c r="D40" s="537"/>
    </row>
    <row r="41" spans="2:4" x14ac:dyDescent="0.35">
      <c r="B41" s="99" t="s">
        <v>370</v>
      </c>
      <c r="C41" s="544">
        <f>SUM(D43:D47)</f>
        <v>0</v>
      </c>
      <c r="D41" s="545"/>
    </row>
    <row r="42" spans="2:4" x14ac:dyDescent="0.35">
      <c r="B42" s="100" t="s">
        <v>364</v>
      </c>
      <c r="C42" s="101" t="s">
        <v>365</v>
      </c>
      <c r="D42" s="102" t="s">
        <v>366</v>
      </c>
    </row>
    <row r="43" spans="2:4" ht="35.15" customHeight="1" x14ac:dyDescent="0.35">
      <c r="B43" s="103"/>
      <c r="C43" s="104"/>
      <c r="D43" s="105">
        <f>$C$40*C43</f>
        <v>0</v>
      </c>
    </row>
    <row r="44" spans="2:4" ht="35.15" customHeight="1" x14ac:dyDescent="0.35">
      <c r="B44" s="106"/>
      <c r="C44" s="104"/>
      <c r="D44" s="105">
        <f t="shared" ref="D44:D47" si="2">$C$40*C44</f>
        <v>0</v>
      </c>
    </row>
    <row r="45" spans="2:4" ht="35.15" customHeight="1" x14ac:dyDescent="0.35">
      <c r="B45" s="107"/>
      <c r="C45" s="104"/>
      <c r="D45" s="105">
        <f t="shared" si="2"/>
        <v>0</v>
      </c>
    </row>
    <row r="46" spans="2:4" ht="35.15" customHeight="1" x14ac:dyDescent="0.35">
      <c r="B46" s="107"/>
      <c r="C46" s="104"/>
      <c r="D46" s="105">
        <f t="shared" si="2"/>
        <v>0</v>
      </c>
    </row>
    <row r="47" spans="2:4" ht="35.15" customHeight="1" thickBot="1" x14ac:dyDescent="0.4">
      <c r="B47" s="108"/>
      <c r="C47" s="109"/>
      <c r="D47" s="110">
        <f t="shared" si="2"/>
        <v>0</v>
      </c>
    </row>
  </sheetData>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Sheet2!$A$1:$A$170</xm:f>
          </x14:formula1>
          <xm:sqref>B10:B14 B21:B25 B32:B36 B43:B47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34998626667073579"/>
  </sheetPr>
  <dimension ref="B1:F25"/>
  <sheetViews>
    <sheetView showGridLines="0" showZeros="0" zoomScale="80" zoomScaleNormal="80" workbookViewId="0">
      <selection activeCell="H11" sqref="H11"/>
    </sheetView>
  </sheetViews>
  <sheetFormatPr baseColWidth="10" defaultColWidth="8.90625" defaultRowHeight="14.5" x14ac:dyDescent="0.35"/>
  <cols>
    <col min="1" max="1" width="12.453125" customWidth="1"/>
    <col min="2" max="2" width="48" customWidth="1"/>
    <col min="3" max="3" width="20.453125" style="433" customWidth="1"/>
    <col min="4" max="5" width="25.453125" hidden="1" customWidth="1"/>
    <col min="6" max="6" width="10.81640625" bestFit="1" customWidth="1"/>
    <col min="7" max="7" width="18.453125" customWidth="1"/>
    <col min="8" max="8" width="21.6328125" customWidth="1"/>
    <col min="9" max="10" width="15.90625" bestFit="1" customWidth="1"/>
    <col min="11" max="11" width="11.08984375" bestFit="1" customWidth="1"/>
  </cols>
  <sheetData>
    <row r="1" spans="2:6" ht="15" thickBot="1" x14ac:dyDescent="0.4"/>
    <row r="2" spans="2:6" s="92" customFormat="1" ht="15.5" x14ac:dyDescent="0.35">
      <c r="B2" s="552" t="s">
        <v>13</v>
      </c>
      <c r="C2" s="553"/>
      <c r="D2" s="553"/>
      <c r="E2" s="553"/>
      <c r="F2" s="554"/>
    </row>
    <row r="3" spans="2:6" s="92" customFormat="1" ht="16" thickBot="1" x14ac:dyDescent="0.4">
      <c r="B3" s="555"/>
      <c r="C3" s="556"/>
      <c r="D3" s="556"/>
      <c r="E3" s="556"/>
      <c r="F3" s="557"/>
    </row>
    <row r="4" spans="2:6" s="92" customFormat="1" ht="16" thickBot="1" x14ac:dyDescent="0.4">
      <c r="C4" s="434"/>
    </row>
    <row r="5" spans="2:6" s="92" customFormat="1" ht="16" thickBot="1" x14ac:dyDescent="0.4">
      <c r="B5" s="522" t="s">
        <v>7</v>
      </c>
      <c r="C5" s="524"/>
      <c r="D5" s="164"/>
      <c r="E5" s="164"/>
    </row>
    <row r="6" spans="2:6" s="92" customFormat="1" ht="30" customHeight="1" x14ac:dyDescent="0.35">
      <c r="B6" s="87"/>
      <c r="C6" s="435" t="s">
        <v>373</v>
      </c>
      <c r="D6" s="165" t="s">
        <v>16</v>
      </c>
      <c r="E6" s="70" t="s">
        <v>17</v>
      </c>
    </row>
    <row r="7" spans="2:6" s="92" customFormat="1" ht="15.5" x14ac:dyDescent="0.35">
      <c r="B7" s="87"/>
      <c r="C7" s="436">
        <f>'1) Tableau budgétaire 1'!D13</f>
        <v>0</v>
      </c>
      <c r="D7" s="166"/>
      <c r="E7" s="63"/>
    </row>
    <row r="8" spans="2:6" s="92" customFormat="1" ht="15.5" x14ac:dyDescent="0.35">
      <c r="B8" s="21" t="s">
        <v>0</v>
      </c>
      <c r="C8" s="437">
        <f>'2) Tableau budgétaire 2'!D209</f>
        <v>108705.12129380053</v>
      </c>
      <c r="D8" s="158">
        <f>'2) Tableau budgétaire 2'!E209</f>
        <v>0</v>
      </c>
      <c r="E8" s="88">
        <f>'2) Tableau budgétaire 2'!F209</f>
        <v>0</v>
      </c>
    </row>
    <row r="9" spans="2:6" s="92" customFormat="1" ht="15.5" x14ac:dyDescent="0.35">
      <c r="B9" s="21" t="s">
        <v>1</v>
      </c>
      <c r="C9" s="437">
        <f>'2) Tableau budgétaire 2'!D210</f>
        <v>4312.6684636118598</v>
      </c>
      <c r="D9" s="158">
        <f>'2) Tableau budgétaire 2'!E210</f>
        <v>0</v>
      </c>
      <c r="E9" s="88">
        <f>'2) Tableau budgétaire 2'!F210</f>
        <v>0</v>
      </c>
    </row>
    <row r="10" spans="2:6" s="92" customFormat="1" ht="15.5" x14ac:dyDescent="0.35">
      <c r="B10" s="467" t="s">
        <v>2</v>
      </c>
      <c r="C10" s="437">
        <f>'2) Tableau budgétaire 2'!D211</f>
        <v>8948.7870619946098</v>
      </c>
      <c r="D10" s="158">
        <f>'2) Tableau budgétaire 2'!E211</f>
        <v>0</v>
      </c>
      <c r="E10" s="88">
        <f>'2) Tableau budgétaire 2'!F211</f>
        <v>0</v>
      </c>
    </row>
    <row r="11" spans="2:6" s="92" customFormat="1" ht="15.5" x14ac:dyDescent="0.35">
      <c r="B11" s="36" t="s">
        <v>3</v>
      </c>
      <c r="C11" s="437">
        <f>'2) Tableau budgétaire 2'!D212</f>
        <v>55525.606469002698</v>
      </c>
      <c r="D11" s="158">
        <f>'2) Tableau budgétaire 2'!E212</f>
        <v>0</v>
      </c>
      <c r="E11" s="88">
        <f>'2) Tableau budgétaire 2'!F212</f>
        <v>0</v>
      </c>
    </row>
    <row r="12" spans="2:6" s="92" customFormat="1" ht="15.5" x14ac:dyDescent="0.35">
      <c r="B12" s="21" t="s">
        <v>6</v>
      </c>
      <c r="C12" s="437">
        <f>'2) Tableau budgétaire 2'!D213</f>
        <v>30619.946091644204</v>
      </c>
      <c r="D12" s="158">
        <f>'2) Tableau budgétaire 2'!E213</f>
        <v>0</v>
      </c>
      <c r="E12" s="88">
        <f>'2) Tableau budgétaire 2'!F213</f>
        <v>0</v>
      </c>
    </row>
    <row r="13" spans="2:6" s="92" customFormat="1" ht="15.5" x14ac:dyDescent="0.35">
      <c r="B13" s="21" t="s">
        <v>4</v>
      </c>
      <c r="C13" s="437">
        <f>'2) Tableau budgétaire 2'!D214</f>
        <v>344129.38005390839</v>
      </c>
      <c r="D13" s="158">
        <f>'2) Tableau budgétaire 2'!E214</f>
        <v>0</v>
      </c>
      <c r="E13" s="88">
        <f>'2) Tableau budgétaire 2'!F214</f>
        <v>0</v>
      </c>
    </row>
    <row r="14" spans="2:6" s="92" customFormat="1" ht="16" thickBot="1" x14ac:dyDescent="0.4">
      <c r="B14" s="35" t="s">
        <v>20</v>
      </c>
      <c r="C14" s="438">
        <f>'2) Tableau budgétaire 2'!D215</f>
        <v>242151.37466307278</v>
      </c>
      <c r="D14" s="159">
        <f>'2) Tableau budgétaire 2'!E215</f>
        <v>0</v>
      </c>
      <c r="E14" s="91">
        <f>'2) Tableau budgétaire 2'!F215</f>
        <v>0</v>
      </c>
    </row>
    <row r="15" spans="2:6" s="92" customFormat="1" ht="16" thickBot="1" x14ac:dyDescent="0.4">
      <c r="B15" s="188" t="s">
        <v>611</v>
      </c>
      <c r="C15" s="439">
        <f>SUM(C8:C14)</f>
        <v>794392.88409703504</v>
      </c>
      <c r="D15" s="160">
        <f t="shared" ref="D15:E15" si="0">SUM(D8:D14)</f>
        <v>0</v>
      </c>
      <c r="E15" s="89">
        <f t="shared" si="0"/>
        <v>0</v>
      </c>
    </row>
    <row r="16" spans="2:6" s="92" customFormat="1" ht="16" thickBot="1" x14ac:dyDescent="0.4">
      <c r="B16" s="189" t="s">
        <v>610</v>
      </c>
      <c r="C16" s="440">
        <f>C15*0.07</f>
        <v>55607.501886792459</v>
      </c>
      <c r="D16" s="157"/>
      <c r="E16" s="157"/>
    </row>
    <row r="17" spans="2:6" s="92" customFormat="1" ht="16" thickBot="1" x14ac:dyDescent="0.4">
      <c r="B17" s="187" t="s">
        <v>12</v>
      </c>
      <c r="C17" s="441">
        <f>SUM(C15:C16)</f>
        <v>850000.38598382752</v>
      </c>
      <c r="D17" s="157"/>
      <c r="E17" s="157"/>
    </row>
    <row r="18" spans="2:6" s="92" customFormat="1" ht="16" thickBot="1" x14ac:dyDescent="0.4">
      <c r="C18" s="434"/>
    </row>
    <row r="19" spans="2:6" s="92" customFormat="1" ht="15.5" x14ac:dyDescent="0.35">
      <c r="B19" s="549" t="s">
        <v>8</v>
      </c>
      <c r="C19" s="550"/>
      <c r="D19" s="550"/>
      <c r="E19" s="550"/>
      <c r="F19" s="551"/>
    </row>
    <row r="20" spans="2:6" ht="31" x14ac:dyDescent="0.35">
      <c r="B20" s="30"/>
      <c r="C20" s="442" t="s">
        <v>373</v>
      </c>
      <c r="D20" s="28" t="s">
        <v>18</v>
      </c>
      <c r="E20" s="28" t="s">
        <v>19</v>
      </c>
      <c r="F20" s="31" t="s">
        <v>10</v>
      </c>
    </row>
    <row r="21" spans="2:6" ht="15.5" x14ac:dyDescent="0.35">
      <c r="B21" s="30"/>
      <c r="C21" s="442">
        <f>'1) Tableau budgétaire 1'!D13</f>
        <v>0</v>
      </c>
      <c r="D21" s="28"/>
      <c r="E21" s="28"/>
      <c r="F21" s="31"/>
    </row>
    <row r="22" spans="2:6" ht="15.5" x14ac:dyDescent="0.35">
      <c r="B22" s="29" t="s">
        <v>9</v>
      </c>
      <c r="C22" s="443">
        <f>'1) Tableau budgétaire 1'!D216</f>
        <v>297500.13509433961</v>
      </c>
      <c r="D22" s="27">
        <f>'1) Tableau budgétaire 1'!E216</f>
        <v>0</v>
      </c>
      <c r="E22" s="27">
        <f>'1) Tableau budgétaire 1'!F216</f>
        <v>0</v>
      </c>
      <c r="F22" s="9">
        <f>'1) Tableau budgétaire 1'!H216</f>
        <v>0.35</v>
      </c>
    </row>
    <row r="23" spans="2:6" ht="15.5" x14ac:dyDescent="0.35">
      <c r="B23" s="29" t="s">
        <v>11</v>
      </c>
      <c r="C23" s="443">
        <f>'1) Tableau budgétaire 1'!D217</f>
        <v>297500.13509433961</v>
      </c>
      <c r="D23" s="27">
        <f>'1) Tableau budgétaire 1'!E217</f>
        <v>0</v>
      </c>
      <c r="E23" s="27">
        <f>'1) Tableau budgétaire 1'!F217</f>
        <v>0</v>
      </c>
      <c r="F23" s="9">
        <f>'1) Tableau budgétaire 1'!H217</f>
        <v>0.35</v>
      </c>
    </row>
    <row r="24" spans="2:6" ht="15.5" x14ac:dyDescent="0.35">
      <c r="B24" s="29" t="s">
        <v>374</v>
      </c>
      <c r="C24" s="443">
        <f>'1) Tableau budgétaire 1'!D218</f>
        <v>255000.11579514825</v>
      </c>
      <c r="D24" s="27"/>
      <c r="E24" s="27"/>
      <c r="F24" s="9">
        <f>'1) Tableau budgétaire 1'!H218</f>
        <v>0.3</v>
      </c>
    </row>
    <row r="25" spans="2:6" ht="15" thickBot="1" x14ac:dyDescent="0.4">
      <c r="B25" s="210" t="s">
        <v>375</v>
      </c>
      <c r="C25" s="444">
        <f>'1) Tableau budgétaire 1'!D219</f>
        <v>850000.38598382752</v>
      </c>
      <c r="D25" s="211"/>
      <c r="E25" s="211"/>
      <c r="F25" s="212"/>
    </row>
  </sheetData>
  <sheetProtection formatCells="0" formatColumns="0" formatRows="0"/>
  <mergeCells count="3">
    <mergeCell ref="B19:F19"/>
    <mergeCell ref="B2:F3"/>
    <mergeCell ref="B5:C5"/>
  </mergeCells>
  <dataValidations count="7">
    <dataValidation allowBlank="1" showInputMessage="1" showErrorMessage="1" prompt="Includes all related staff and temporary staff costs including base salary, post adjustment and all staff entitlements." sqref="B8" xr:uid="{00000000-0002-0000-05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00000000-0002-0000-05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00000000-0002-0000-0500-000002000000}"/>
    <dataValidation allowBlank="1" showInputMessage="1" showErrorMessage="1" prompt="Includes staff and non-staff travel paid for by the organization directly related to a project." sqref="B12" xr:uid="{00000000-0002-0000-0500-000003000000}"/>
    <dataValidation allowBlank="1" showInputMessage="1" showErrorMessage="1" prompt="Services contracted by an organization which follow the normal procurement processes." sqref="B11" xr:uid="{00000000-0002-0000-05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00000000-0002-0000-0500-000005000000}"/>
    <dataValidation allowBlank="1" showInputMessage="1" showErrorMessage="1" prompt=" Includes all general operating costs for running an office. Examples include telecommunication, rents, finance charges and other costs which cannot be mapped to other expense categories." sqref="B14" xr:uid="{00000000-0002-0000-0500-000006000000}"/>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C7EFF24C-0FCF-4FE9-93DC-F6186BD4CE2C}">
            <xm:f>'1) Tableau budgétaire 1'!$D$210</xm:f>
            <x14:dxf>
              <font>
                <color rgb="FF9C0006"/>
              </font>
              <fill>
                <patternFill>
                  <bgColor rgb="FFFFC7CE"/>
                </patternFill>
              </fill>
            </x14:dxf>
          </x14:cfRule>
          <xm:sqref>C17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70"/>
  <sheetViews>
    <sheetView topLeftCell="A148" workbookViewId="0">
      <selection activeCell="D3" sqref="D3"/>
    </sheetView>
  </sheetViews>
  <sheetFormatPr baseColWidth="10" defaultColWidth="8.90625" defaultRowHeight="14.5" x14ac:dyDescent="0.35"/>
  <sheetData>
    <row r="1" spans="1:2" x14ac:dyDescent="0.35">
      <c r="A1" s="93" t="s">
        <v>24</v>
      </c>
      <c r="B1" s="94" t="s">
        <v>25</v>
      </c>
    </row>
    <row r="2" spans="1:2" x14ac:dyDescent="0.35">
      <c r="A2" s="95" t="s">
        <v>26</v>
      </c>
      <c r="B2" s="96" t="s">
        <v>27</v>
      </c>
    </row>
    <row r="3" spans="1:2" x14ac:dyDescent="0.35">
      <c r="A3" s="95" t="s">
        <v>28</v>
      </c>
      <c r="B3" s="96" t="s">
        <v>29</v>
      </c>
    </row>
    <row r="4" spans="1:2" x14ac:dyDescent="0.35">
      <c r="A4" s="95" t="s">
        <v>30</v>
      </c>
      <c r="B4" s="96" t="s">
        <v>31</v>
      </c>
    </row>
    <row r="5" spans="1:2" x14ac:dyDescent="0.35">
      <c r="A5" s="95" t="s">
        <v>32</v>
      </c>
      <c r="B5" s="96" t="s">
        <v>33</v>
      </c>
    </row>
    <row r="6" spans="1:2" x14ac:dyDescent="0.35">
      <c r="A6" s="95" t="s">
        <v>34</v>
      </c>
      <c r="B6" s="96" t="s">
        <v>35</v>
      </c>
    </row>
    <row r="7" spans="1:2" x14ac:dyDescent="0.35">
      <c r="A7" s="95" t="s">
        <v>36</v>
      </c>
      <c r="B7" s="96" t="s">
        <v>37</v>
      </c>
    </row>
    <row r="8" spans="1:2" x14ac:dyDescent="0.35">
      <c r="A8" s="95" t="s">
        <v>38</v>
      </c>
      <c r="B8" s="96" t="s">
        <v>39</v>
      </c>
    </row>
    <row r="9" spans="1:2" x14ac:dyDescent="0.35">
      <c r="A9" s="95" t="s">
        <v>40</v>
      </c>
      <c r="B9" s="96" t="s">
        <v>41</v>
      </c>
    </row>
    <row r="10" spans="1:2" x14ac:dyDescent="0.35">
      <c r="A10" s="95" t="s">
        <v>42</v>
      </c>
      <c r="B10" s="96" t="s">
        <v>43</v>
      </c>
    </row>
    <row r="11" spans="1:2" x14ac:dyDescent="0.35">
      <c r="A11" s="95" t="s">
        <v>44</v>
      </c>
      <c r="B11" s="96" t="s">
        <v>45</v>
      </c>
    </row>
    <row r="12" spans="1:2" x14ac:dyDescent="0.35">
      <c r="A12" s="95" t="s">
        <v>46</v>
      </c>
      <c r="B12" s="96" t="s">
        <v>47</v>
      </c>
    </row>
    <row r="13" spans="1:2" x14ac:dyDescent="0.35">
      <c r="A13" s="95" t="s">
        <v>48</v>
      </c>
      <c r="B13" s="96" t="s">
        <v>49</v>
      </c>
    </row>
    <row r="14" spans="1:2" x14ac:dyDescent="0.35">
      <c r="A14" s="95" t="s">
        <v>50</v>
      </c>
      <c r="B14" s="96" t="s">
        <v>51</v>
      </c>
    </row>
    <row r="15" spans="1:2" x14ac:dyDescent="0.35">
      <c r="A15" s="95" t="s">
        <v>52</v>
      </c>
      <c r="B15" s="96" t="s">
        <v>53</v>
      </c>
    </row>
    <row r="16" spans="1:2" x14ac:dyDescent="0.35">
      <c r="A16" s="95" t="s">
        <v>54</v>
      </c>
      <c r="B16" s="96" t="s">
        <v>55</v>
      </c>
    </row>
    <row r="17" spans="1:2" x14ac:dyDescent="0.35">
      <c r="A17" s="95" t="s">
        <v>56</v>
      </c>
      <c r="B17" s="96" t="s">
        <v>57</v>
      </c>
    </row>
    <row r="18" spans="1:2" x14ac:dyDescent="0.35">
      <c r="A18" s="95" t="s">
        <v>58</v>
      </c>
      <c r="B18" s="96" t="s">
        <v>59</v>
      </c>
    </row>
    <row r="19" spans="1:2" x14ac:dyDescent="0.35">
      <c r="A19" s="95" t="s">
        <v>60</v>
      </c>
      <c r="B19" s="96" t="s">
        <v>61</v>
      </c>
    </row>
    <row r="20" spans="1:2" x14ac:dyDescent="0.35">
      <c r="A20" s="95" t="s">
        <v>62</v>
      </c>
      <c r="B20" s="96" t="s">
        <v>63</v>
      </c>
    </row>
    <row r="21" spans="1:2" x14ac:dyDescent="0.35">
      <c r="A21" s="95" t="s">
        <v>64</v>
      </c>
      <c r="B21" s="96" t="s">
        <v>65</v>
      </c>
    </row>
    <row r="22" spans="1:2" x14ac:dyDescent="0.35">
      <c r="A22" s="95" t="s">
        <v>66</v>
      </c>
      <c r="B22" s="96" t="s">
        <v>67</v>
      </c>
    </row>
    <row r="23" spans="1:2" x14ac:dyDescent="0.35">
      <c r="A23" s="95" t="s">
        <v>68</v>
      </c>
      <c r="B23" s="96" t="s">
        <v>69</v>
      </c>
    </row>
    <row r="24" spans="1:2" x14ac:dyDescent="0.35">
      <c r="A24" s="95" t="s">
        <v>70</v>
      </c>
      <c r="B24" s="96" t="s">
        <v>71</v>
      </c>
    </row>
    <row r="25" spans="1:2" x14ac:dyDescent="0.35">
      <c r="A25" s="95" t="s">
        <v>72</v>
      </c>
      <c r="B25" s="96" t="s">
        <v>73</v>
      </c>
    </row>
    <row r="26" spans="1:2" x14ac:dyDescent="0.35">
      <c r="A26" s="95" t="s">
        <v>74</v>
      </c>
      <c r="B26" s="96" t="s">
        <v>75</v>
      </c>
    </row>
    <row r="27" spans="1:2" x14ac:dyDescent="0.35">
      <c r="A27" s="95" t="s">
        <v>76</v>
      </c>
      <c r="B27" s="96" t="s">
        <v>77</v>
      </c>
    </row>
    <row r="28" spans="1:2" x14ac:dyDescent="0.35">
      <c r="A28" s="95" t="s">
        <v>78</v>
      </c>
      <c r="B28" s="96" t="s">
        <v>79</v>
      </c>
    </row>
    <row r="29" spans="1:2" x14ac:dyDescent="0.35">
      <c r="A29" s="95" t="s">
        <v>80</v>
      </c>
      <c r="B29" s="96" t="s">
        <v>81</v>
      </c>
    </row>
    <row r="30" spans="1:2" x14ac:dyDescent="0.35">
      <c r="A30" s="95" t="s">
        <v>82</v>
      </c>
      <c r="B30" s="96" t="s">
        <v>83</v>
      </c>
    </row>
    <row r="31" spans="1:2" x14ac:dyDescent="0.35">
      <c r="A31" s="95" t="s">
        <v>84</v>
      </c>
      <c r="B31" s="96" t="s">
        <v>85</v>
      </c>
    </row>
    <row r="32" spans="1:2" x14ac:dyDescent="0.35">
      <c r="A32" s="95" t="s">
        <v>86</v>
      </c>
      <c r="B32" s="96" t="s">
        <v>87</v>
      </c>
    </row>
    <row r="33" spans="1:2" x14ac:dyDescent="0.35">
      <c r="A33" s="95" t="s">
        <v>88</v>
      </c>
      <c r="B33" s="96" t="s">
        <v>89</v>
      </c>
    </row>
    <row r="34" spans="1:2" x14ac:dyDescent="0.35">
      <c r="A34" s="95" t="s">
        <v>90</v>
      </c>
      <c r="B34" s="96" t="s">
        <v>91</v>
      </c>
    </row>
    <row r="35" spans="1:2" x14ac:dyDescent="0.35">
      <c r="A35" s="95" t="s">
        <v>92</v>
      </c>
      <c r="B35" s="96" t="s">
        <v>93</v>
      </c>
    </row>
    <row r="36" spans="1:2" x14ac:dyDescent="0.35">
      <c r="A36" s="95" t="s">
        <v>94</v>
      </c>
      <c r="B36" s="96" t="s">
        <v>95</v>
      </c>
    </row>
    <row r="37" spans="1:2" x14ac:dyDescent="0.35">
      <c r="A37" s="95" t="s">
        <v>96</v>
      </c>
      <c r="B37" s="96" t="s">
        <v>97</v>
      </c>
    </row>
    <row r="38" spans="1:2" x14ac:dyDescent="0.35">
      <c r="A38" s="95" t="s">
        <v>98</v>
      </c>
      <c r="B38" s="96" t="s">
        <v>99</v>
      </c>
    </row>
    <row r="39" spans="1:2" x14ac:dyDescent="0.35">
      <c r="A39" s="95" t="s">
        <v>100</v>
      </c>
      <c r="B39" s="96" t="s">
        <v>101</v>
      </c>
    </row>
    <row r="40" spans="1:2" x14ac:dyDescent="0.35">
      <c r="A40" s="95" t="s">
        <v>102</v>
      </c>
      <c r="B40" s="96" t="s">
        <v>103</v>
      </c>
    </row>
    <row r="41" spans="1:2" x14ac:dyDescent="0.35">
      <c r="A41" s="95" t="s">
        <v>104</v>
      </c>
      <c r="B41" s="96" t="s">
        <v>105</v>
      </c>
    </row>
    <row r="42" spans="1:2" x14ac:dyDescent="0.35">
      <c r="A42" s="95" t="s">
        <v>106</v>
      </c>
      <c r="B42" s="96" t="s">
        <v>107</v>
      </c>
    </row>
    <row r="43" spans="1:2" x14ac:dyDescent="0.35">
      <c r="A43" s="95" t="s">
        <v>108</v>
      </c>
      <c r="B43" s="96" t="s">
        <v>109</v>
      </c>
    </row>
    <row r="44" spans="1:2" x14ac:dyDescent="0.35">
      <c r="A44" s="95" t="s">
        <v>110</v>
      </c>
      <c r="B44" s="96" t="s">
        <v>111</v>
      </c>
    </row>
    <row r="45" spans="1:2" x14ac:dyDescent="0.35">
      <c r="A45" s="95" t="s">
        <v>112</v>
      </c>
      <c r="B45" s="96" t="s">
        <v>113</v>
      </c>
    </row>
    <row r="46" spans="1:2" x14ac:dyDescent="0.35">
      <c r="A46" s="95" t="s">
        <v>114</v>
      </c>
      <c r="B46" s="96" t="s">
        <v>115</v>
      </c>
    </row>
    <row r="47" spans="1:2" x14ac:dyDescent="0.35">
      <c r="A47" s="95" t="s">
        <v>116</v>
      </c>
      <c r="B47" s="96" t="s">
        <v>117</v>
      </c>
    </row>
    <row r="48" spans="1:2" x14ac:dyDescent="0.35">
      <c r="A48" s="95" t="s">
        <v>118</v>
      </c>
      <c r="B48" s="96" t="s">
        <v>119</v>
      </c>
    </row>
    <row r="49" spans="1:2" x14ac:dyDescent="0.35">
      <c r="A49" s="95" t="s">
        <v>120</v>
      </c>
      <c r="B49" s="96" t="s">
        <v>121</v>
      </c>
    </row>
    <row r="50" spans="1:2" x14ac:dyDescent="0.35">
      <c r="A50" s="95" t="s">
        <v>122</v>
      </c>
      <c r="B50" s="96" t="s">
        <v>123</v>
      </c>
    </row>
    <row r="51" spans="1:2" x14ac:dyDescent="0.35">
      <c r="A51" s="95" t="s">
        <v>124</v>
      </c>
      <c r="B51" s="96" t="s">
        <v>125</v>
      </c>
    </row>
    <row r="52" spans="1:2" x14ac:dyDescent="0.35">
      <c r="A52" s="95" t="s">
        <v>126</v>
      </c>
      <c r="B52" s="96" t="s">
        <v>127</v>
      </c>
    </row>
    <row r="53" spans="1:2" x14ac:dyDescent="0.35">
      <c r="A53" s="95" t="s">
        <v>128</v>
      </c>
      <c r="B53" s="96" t="s">
        <v>129</v>
      </c>
    </row>
    <row r="54" spans="1:2" x14ac:dyDescent="0.35">
      <c r="A54" s="95" t="s">
        <v>130</v>
      </c>
      <c r="B54" s="96" t="s">
        <v>131</v>
      </c>
    </row>
    <row r="55" spans="1:2" x14ac:dyDescent="0.35">
      <c r="A55" s="95" t="s">
        <v>132</v>
      </c>
      <c r="B55" s="96" t="s">
        <v>133</v>
      </c>
    </row>
    <row r="56" spans="1:2" x14ac:dyDescent="0.35">
      <c r="A56" s="95" t="s">
        <v>134</v>
      </c>
      <c r="B56" s="96" t="s">
        <v>135</v>
      </c>
    </row>
    <row r="57" spans="1:2" x14ac:dyDescent="0.35">
      <c r="A57" s="95" t="s">
        <v>136</v>
      </c>
      <c r="B57" s="96" t="s">
        <v>137</v>
      </c>
    </row>
    <row r="58" spans="1:2" x14ac:dyDescent="0.35">
      <c r="A58" s="95" t="s">
        <v>138</v>
      </c>
      <c r="B58" s="96" t="s">
        <v>139</v>
      </c>
    </row>
    <row r="59" spans="1:2" x14ac:dyDescent="0.35">
      <c r="A59" s="95" t="s">
        <v>140</v>
      </c>
      <c r="B59" s="96" t="s">
        <v>141</v>
      </c>
    </row>
    <row r="60" spans="1:2" x14ac:dyDescent="0.35">
      <c r="A60" s="95" t="s">
        <v>142</v>
      </c>
      <c r="B60" s="96" t="s">
        <v>143</v>
      </c>
    </row>
    <row r="61" spans="1:2" x14ac:dyDescent="0.35">
      <c r="A61" s="95" t="s">
        <v>144</v>
      </c>
      <c r="B61" s="96" t="s">
        <v>145</v>
      </c>
    </row>
    <row r="62" spans="1:2" x14ac:dyDescent="0.35">
      <c r="A62" s="95" t="s">
        <v>146</v>
      </c>
      <c r="B62" s="96" t="s">
        <v>147</v>
      </c>
    </row>
    <row r="63" spans="1:2" x14ac:dyDescent="0.35">
      <c r="A63" s="95" t="s">
        <v>148</v>
      </c>
      <c r="B63" s="96" t="s">
        <v>149</v>
      </c>
    </row>
    <row r="64" spans="1:2" x14ac:dyDescent="0.35">
      <c r="A64" s="95" t="s">
        <v>150</v>
      </c>
      <c r="B64" s="96" t="s">
        <v>151</v>
      </c>
    </row>
    <row r="65" spans="1:2" x14ac:dyDescent="0.35">
      <c r="A65" s="95" t="s">
        <v>152</v>
      </c>
      <c r="B65" s="96" t="s">
        <v>153</v>
      </c>
    </row>
    <row r="66" spans="1:2" x14ac:dyDescent="0.35">
      <c r="A66" s="95" t="s">
        <v>154</v>
      </c>
      <c r="B66" s="96" t="s">
        <v>155</v>
      </c>
    </row>
    <row r="67" spans="1:2" x14ac:dyDescent="0.35">
      <c r="A67" s="95" t="s">
        <v>156</v>
      </c>
      <c r="B67" s="96" t="s">
        <v>157</v>
      </c>
    </row>
    <row r="68" spans="1:2" x14ac:dyDescent="0.35">
      <c r="A68" s="95" t="s">
        <v>158</v>
      </c>
      <c r="B68" s="96" t="s">
        <v>159</v>
      </c>
    </row>
    <row r="69" spans="1:2" x14ac:dyDescent="0.35">
      <c r="A69" s="95" t="s">
        <v>160</v>
      </c>
      <c r="B69" s="96" t="s">
        <v>161</v>
      </c>
    </row>
    <row r="70" spans="1:2" x14ac:dyDescent="0.35">
      <c r="A70" s="95" t="s">
        <v>162</v>
      </c>
      <c r="B70" s="96" t="s">
        <v>163</v>
      </c>
    </row>
    <row r="71" spans="1:2" x14ac:dyDescent="0.35">
      <c r="A71" s="95" t="s">
        <v>164</v>
      </c>
      <c r="B71" s="96" t="s">
        <v>165</v>
      </c>
    </row>
    <row r="72" spans="1:2" x14ac:dyDescent="0.35">
      <c r="A72" s="95" t="s">
        <v>166</v>
      </c>
      <c r="B72" s="96" t="s">
        <v>167</v>
      </c>
    </row>
    <row r="73" spans="1:2" x14ac:dyDescent="0.35">
      <c r="A73" s="95" t="s">
        <v>168</v>
      </c>
      <c r="B73" s="96" t="s">
        <v>169</v>
      </c>
    </row>
    <row r="74" spans="1:2" x14ac:dyDescent="0.35">
      <c r="A74" s="95" t="s">
        <v>170</v>
      </c>
      <c r="B74" s="96" t="s">
        <v>171</v>
      </c>
    </row>
    <row r="75" spans="1:2" x14ac:dyDescent="0.35">
      <c r="A75" s="95" t="s">
        <v>172</v>
      </c>
      <c r="B75" s="97" t="s">
        <v>173</v>
      </c>
    </row>
    <row r="76" spans="1:2" x14ac:dyDescent="0.35">
      <c r="A76" s="95" t="s">
        <v>174</v>
      </c>
      <c r="B76" s="97" t="s">
        <v>175</v>
      </c>
    </row>
    <row r="77" spans="1:2" x14ac:dyDescent="0.35">
      <c r="A77" s="95" t="s">
        <v>176</v>
      </c>
      <c r="B77" s="97" t="s">
        <v>177</v>
      </c>
    </row>
    <row r="78" spans="1:2" x14ac:dyDescent="0.35">
      <c r="A78" s="95" t="s">
        <v>178</v>
      </c>
      <c r="B78" s="97" t="s">
        <v>179</v>
      </c>
    </row>
    <row r="79" spans="1:2" x14ac:dyDescent="0.35">
      <c r="A79" s="95" t="s">
        <v>180</v>
      </c>
      <c r="B79" s="97" t="s">
        <v>181</v>
      </c>
    </row>
    <row r="80" spans="1:2" x14ac:dyDescent="0.35">
      <c r="A80" s="95" t="s">
        <v>182</v>
      </c>
      <c r="B80" s="97" t="s">
        <v>183</v>
      </c>
    </row>
    <row r="81" spans="1:2" x14ac:dyDescent="0.35">
      <c r="A81" s="95" t="s">
        <v>184</v>
      </c>
      <c r="B81" s="97" t="s">
        <v>185</v>
      </c>
    </row>
    <row r="82" spans="1:2" x14ac:dyDescent="0.35">
      <c r="A82" s="95" t="s">
        <v>186</v>
      </c>
      <c r="B82" s="97" t="s">
        <v>187</v>
      </c>
    </row>
    <row r="83" spans="1:2" x14ac:dyDescent="0.35">
      <c r="A83" s="95" t="s">
        <v>188</v>
      </c>
      <c r="B83" s="97" t="s">
        <v>189</v>
      </c>
    </row>
    <row r="84" spans="1:2" x14ac:dyDescent="0.35">
      <c r="A84" s="95" t="s">
        <v>190</v>
      </c>
      <c r="B84" s="97" t="s">
        <v>191</v>
      </c>
    </row>
    <row r="85" spans="1:2" x14ac:dyDescent="0.35">
      <c r="A85" s="95" t="s">
        <v>192</v>
      </c>
      <c r="B85" s="97" t="s">
        <v>193</v>
      </c>
    </row>
    <row r="86" spans="1:2" x14ac:dyDescent="0.35">
      <c r="A86" s="95" t="s">
        <v>194</v>
      </c>
      <c r="B86" s="97" t="s">
        <v>195</v>
      </c>
    </row>
    <row r="87" spans="1:2" x14ac:dyDescent="0.35">
      <c r="A87" s="95" t="s">
        <v>196</v>
      </c>
      <c r="B87" s="97" t="s">
        <v>197</v>
      </c>
    </row>
    <row r="88" spans="1:2" x14ac:dyDescent="0.35">
      <c r="A88" s="95" t="s">
        <v>198</v>
      </c>
      <c r="B88" s="97" t="s">
        <v>199</v>
      </c>
    </row>
    <row r="89" spans="1:2" x14ac:dyDescent="0.35">
      <c r="A89" s="95" t="s">
        <v>200</v>
      </c>
      <c r="B89" s="97" t="s">
        <v>201</v>
      </c>
    </row>
    <row r="90" spans="1:2" x14ac:dyDescent="0.35">
      <c r="A90" s="95" t="s">
        <v>202</v>
      </c>
      <c r="B90" s="97" t="s">
        <v>203</v>
      </c>
    </row>
    <row r="91" spans="1:2" x14ac:dyDescent="0.35">
      <c r="A91" s="95" t="s">
        <v>204</v>
      </c>
      <c r="B91" s="97" t="s">
        <v>205</v>
      </c>
    </row>
    <row r="92" spans="1:2" x14ac:dyDescent="0.35">
      <c r="A92" s="95" t="s">
        <v>206</v>
      </c>
      <c r="B92" s="97" t="s">
        <v>207</v>
      </c>
    </row>
    <row r="93" spans="1:2" x14ac:dyDescent="0.35">
      <c r="A93" s="95" t="s">
        <v>208</v>
      </c>
      <c r="B93" s="97" t="s">
        <v>209</v>
      </c>
    </row>
    <row r="94" spans="1:2" x14ac:dyDescent="0.35">
      <c r="A94" s="95" t="s">
        <v>210</v>
      </c>
      <c r="B94" s="97" t="s">
        <v>211</v>
      </c>
    </row>
    <row r="95" spans="1:2" x14ac:dyDescent="0.35">
      <c r="A95" s="95" t="s">
        <v>212</v>
      </c>
      <c r="B95" s="97" t="s">
        <v>213</v>
      </c>
    </row>
    <row r="96" spans="1:2" x14ac:dyDescent="0.35">
      <c r="A96" s="95" t="s">
        <v>214</v>
      </c>
      <c r="B96" s="97" t="s">
        <v>215</v>
      </c>
    </row>
    <row r="97" spans="1:2" x14ac:dyDescent="0.35">
      <c r="A97" s="95" t="s">
        <v>216</v>
      </c>
      <c r="B97" s="97" t="s">
        <v>217</v>
      </c>
    </row>
    <row r="98" spans="1:2" x14ac:dyDescent="0.35">
      <c r="A98" s="95" t="s">
        <v>218</v>
      </c>
      <c r="B98" s="97" t="s">
        <v>219</v>
      </c>
    </row>
    <row r="99" spans="1:2" x14ac:dyDescent="0.35">
      <c r="A99" s="95" t="s">
        <v>220</v>
      </c>
      <c r="B99" s="97" t="s">
        <v>221</v>
      </c>
    </row>
    <row r="100" spans="1:2" x14ac:dyDescent="0.35">
      <c r="A100" s="95" t="s">
        <v>222</v>
      </c>
      <c r="B100" s="97" t="s">
        <v>223</v>
      </c>
    </row>
    <row r="101" spans="1:2" x14ac:dyDescent="0.35">
      <c r="A101" s="95" t="s">
        <v>224</v>
      </c>
      <c r="B101" s="97" t="s">
        <v>225</v>
      </c>
    </row>
    <row r="102" spans="1:2" x14ac:dyDescent="0.35">
      <c r="A102" s="95" t="s">
        <v>226</v>
      </c>
      <c r="B102" s="97" t="s">
        <v>227</v>
      </c>
    </row>
    <row r="103" spans="1:2" x14ac:dyDescent="0.35">
      <c r="A103" s="95" t="s">
        <v>228</v>
      </c>
      <c r="B103" s="97" t="s">
        <v>229</v>
      </c>
    </row>
    <row r="104" spans="1:2" x14ac:dyDescent="0.35">
      <c r="A104" s="95" t="s">
        <v>230</v>
      </c>
      <c r="B104" s="97" t="s">
        <v>231</v>
      </c>
    </row>
    <row r="105" spans="1:2" x14ac:dyDescent="0.35">
      <c r="A105" s="95" t="s">
        <v>232</v>
      </c>
      <c r="B105" s="97" t="s">
        <v>233</v>
      </c>
    </row>
    <row r="106" spans="1:2" x14ac:dyDescent="0.35">
      <c r="A106" s="95" t="s">
        <v>234</v>
      </c>
      <c r="B106" s="97" t="s">
        <v>235</v>
      </c>
    </row>
    <row r="107" spans="1:2" x14ac:dyDescent="0.35">
      <c r="A107" s="95" t="s">
        <v>236</v>
      </c>
      <c r="B107" s="97" t="s">
        <v>237</v>
      </c>
    </row>
    <row r="108" spans="1:2" x14ac:dyDescent="0.35">
      <c r="A108" s="95" t="s">
        <v>238</v>
      </c>
      <c r="B108" s="97" t="s">
        <v>239</v>
      </c>
    </row>
    <row r="109" spans="1:2" x14ac:dyDescent="0.35">
      <c r="A109" s="95" t="s">
        <v>240</v>
      </c>
      <c r="B109" s="97" t="s">
        <v>241</v>
      </c>
    </row>
    <row r="110" spans="1:2" x14ac:dyDescent="0.35">
      <c r="A110" s="95" t="s">
        <v>242</v>
      </c>
      <c r="B110" s="97" t="s">
        <v>243</v>
      </c>
    </row>
    <row r="111" spans="1:2" x14ac:dyDescent="0.35">
      <c r="A111" s="95" t="s">
        <v>244</v>
      </c>
      <c r="B111" s="97" t="s">
        <v>245</v>
      </c>
    </row>
    <row r="112" spans="1:2" x14ac:dyDescent="0.35">
      <c r="A112" s="95" t="s">
        <v>246</v>
      </c>
      <c r="B112" s="97" t="s">
        <v>247</v>
      </c>
    </row>
    <row r="113" spans="1:2" x14ac:dyDescent="0.35">
      <c r="A113" s="95" t="s">
        <v>248</v>
      </c>
      <c r="B113" s="97" t="s">
        <v>249</v>
      </c>
    </row>
    <row r="114" spans="1:2" x14ac:dyDescent="0.35">
      <c r="A114" s="95" t="s">
        <v>250</v>
      </c>
      <c r="B114" s="97" t="s">
        <v>251</v>
      </c>
    </row>
    <row r="115" spans="1:2" x14ac:dyDescent="0.35">
      <c r="A115" s="95" t="s">
        <v>252</v>
      </c>
      <c r="B115" s="97" t="s">
        <v>253</v>
      </c>
    </row>
    <row r="116" spans="1:2" x14ac:dyDescent="0.35">
      <c r="A116" s="95" t="s">
        <v>254</v>
      </c>
      <c r="B116" s="97" t="s">
        <v>255</v>
      </c>
    </row>
    <row r="117" spans="1:2" x14ac:dyDescent="0.35">
      <c r="A117" s="95" t="s">
        <v>256</v>
      </c>
      <c r="B117" s="97" t="s">
        <v>257</v>
      </c>
    </row>
    <row r="118" spans="1:2" x14ac:dyDescent="0.35">
      <c r="A118" s="95" t="s">
        <v>258</v>
      </c>
      <c r="B118" s="97" t="s">
        <v>259</v>
      </c>
    </row>
    <row r="119" spans="1:2" x14ac:dyDescent="0.35">
      <c r="A119" s="95" t="s">
        <v>260</v>
      </c>
      <c r="B119" s="97" t="s">
        <v>261</v>
      </c>
    </row>
    <row r="120" spans="1:2" x14ac:dyDescent="0.35">
      <c r="A120" s="95" t="s">
        <v>262</v>
      </c>
      <c r="B120" s="97" t="s">
        <v>263</v>
      </c>
    </row>
    <row r="121" spans="1:2" x14ac:dyDescent="0.35">
      <c r="A121" s="95" t="s">
        <v>264</v>
      </c>
      <c r="B121" s="97" t="s">
        <v>265</v>
      </c>
    </row>
    <row r="122" spans="1:2" x14ac:dyDescent="0.35">
      <c r="A122" s="95" t="s">
        <v>266</v>
      </c>
      <c r="B122" s="97" t="s">
        <v>267</v>
      </c>
    </row>
    <row r="123" spans="1:2" x14ac:dyDescent="0.35">
      <c r="A123" s="95" t="s">
        <v>268</v>
      </c>
      <c r="B123" s="97" t="s">
        <v>269</v>
      </c>
    </row>
    <row r="124" spans="1:2" x14ac:dyDescent="0.35">
      <c r="A124" s="95" t="s">
        <v>270</v>
      </c>
      <c r="B124" s="97" t="s">
        <v>271</v>
      </c>
    </row>
    <row r="125" spans="1:2" x14ac:dyDescent="0.35">
      <c r="A125" s="95" t="s">
        <v>272</v>
      </c>
      <c r="B125" s="97" t="s">
        <v>273</v>
      </c>
    </row>
    <row r="126" spans="1:2" x14ac:dyDescent="0.35">
      <c r="A126" s="95" t="s">
        <v>274</v>
      </c>
      <c r="B126" s="97" t="s">
        <v>275</v>
      </c>
    </row>
    <row r="127" spans="1:2" x14ac:dyDescent="0.35">
      <c r="A127" s="95" t="s">
        <v>276</v>
      </c>
      <c r="B127" s="97" t="s">
        <v>277</v>
      </c>
    </row>
    <row r="128" spans="1:2" x14ac:dyDescent="0.35">
      <c r="A128" s="95" t="s">
        <v>278</v>
      </c>
      <c r="B128" s="97" t="s">
        <v>279</v>
      </c>
    </row>
    <row r="129" spans="1:2" x14ac:dyDescent="0.35">
      <c r="A129" s="95" t="s">
        <v>280</v>
      </c>
      <c r="B129" s="97" t="s">
        <v>281</v>
      </c>
    </row>
    <row r="130" spans="1:2" x14ac:dyDescent="0.35">
      <c r="A130" s="95" t="s">
        <v>282</v>
      </c>
      <c r="B130" s="97" t="s">
        <v>283</v>
      </c>
    </row>
    <row r="131" spans="1:2" x14ac:dyDescent="0.35">
      <c r="A131" s="95" t="s">
        <v>284</v>
      </c>
      <c r="B131" s="97" t="s">
        <v>285</v>
      </c>
    </row>
    <row r="132" spans="1:2" x14ac:dyDescent="0.35">
      <c r="A132" s="95" t="s">
        <v>286</v>
      </c>
      <c r="B132" s="97" t="s">
        <v>287</v>
      </c>
    </row>
    <row r="133" spans="1:2" x14ac:dyDescent="0.35">
      <c r="A133" s="95" t="s">
        <v>288</v>
      </c>
      <c r="B133" s="97" t="s">
        <v>289</v>
      </c>
    </row>
    <row r="134" spans="1:2" x14ac:dyDescent="0.35">
      <c r="A134" s="95" t="s">
        <v>290</v>
      </c>
      <c r="B134" s="97" t="s">
        <v>291</v>
      </c>
    </row>
    <row r="135" spans="1:2" x14ac:dyDescent="0.35">
      <c r="A135" s="95" t="s">
        <v>292</v>
      </c>
      <c r="B135" s="97" t="s">
        <v>293</v>
      </c>
    </row>
    <row r="136" spans="1:2" x14ac:dyDescent="0.35">
      <c r="A136" s="95" t="s">
        <v>294</v>
      </c>
      <c r="B136" s="97" t="s">
        <v>295</v>
      </c>
    </row>
    <row r="137" spans="1:2" x14ac:dyDescent="0.35">
      <c r="A137" s="95" t="s">
        <v>296</v>
      </c>
      <c r="B137" s="97" t="s">
        <v>297</v>
      </c>
    </row>
    <row r="138" spans="1:2" x14ac:dyDescent="0.35">
      <c r="A138" s="95" t="s">
        <v>298</v>
      </c>
      <c r="B138" s="97" t="s">
        <v>299</v>
      </c>
    </row>
    <row r="139" spans="1:2" x14ac:dyDescent="0.35">
      <c r="A139" s="95" t="s">
        <v>300</v>
      </c>
      <c r="B139" s="97" t="s">
        <v>301</v>
      </c>
    </row>
    <row r="140" spans="1:2" x14ac:dyDescent="0.35">
      <c r="A140" s="95" t="s">
        <v>302</v>
      </c>
      <c r="B140" s="97" t="s">
        <v>303</v>
      </c>
    </row>
    <row r="141" spans="1:2" x14ac:dyDescent="0.35">
      <c r="A141" s="95" t="s">
        <v>304</v>
      </c>
      <c r="B141" s="97" t="s">
        <v>305</v>
      </c>
    </row>
    <row r="142" spans="1:2" x14ac:dyDescent="0.35">
      <c r="A142" s="95" t="s">
        <v>306</v>
      </c>
      <c r="B142" s="97" t="s">
        <v>307</v>
      </c>
    </row>
    <row r="143" spans="1:2" x14ac:dyDescent="0.35">
      <c r="A143" s="95" t="s">
        <v>308</v>
      </c>
      <c r="B143" s="97" t="s">
        <v>309</v>
      </c>
    </row>
    <row r="144" spans="1:2" x14ac:dyDescent="0.35">
      <c r="A144" s="95" t="s">
        <v>310</v>
      </c>
      <c r="B144" s="98" t="s">
        <v>311</v>
      </c>
    </row>
    <row r="145" spans="1:2" x14ac:dyDescent="0.35">
      <c r="A145" s="95" t="s">
        <v>312</v>
      </c>
      <c r="B145" s="97" t="s">
        <v>313</v>
      </c>
    </row>
    <row r="146" spans="1:2" x14ac:dyDescent="0.35">
      <c r="A146" s="95" t="s">
        <v>314</v>
      </c>
      <c r="B146" s="97" t="s">
        <v>315</v>
      </c>
    </row>
    <row r="147" spans="1:2" x14ac:dyDescent="0.35">
      <c r="A147" s="95" t="s">
        <v>316</v>
      </c>
      <c r="B147" s="97" t="s">
        <v>317</v>
      </c>
    </row>
    <row r="148" spans="1:2" x14ac:dyDescent="0.35">
      <c r="A148" s="95" t="s">
        <v>318</v>
      </c>
      <c r="B148" s="97" t="s">
        <v>319</v>
      </c>
    </row>
    <row r="149" spans="1:2" x14ac:dyDescent="0.35">
      <c r="A149" s="95" t="s">
        <v>320</v>
      </c>
      <c r="B149" s="97" t="s">
        <v>321</v>
      </c>
    </row>
    <row r="150" spans="1:2" x14ac:dyDescent="0.35">
      <c r="A150" s="95" t="s">
        <v>322</v>
      </c>
      <c r="B150" s="97" t="s">
        <v>323</v>
      </c>
    </row>
    <row r="151" spans="1:2" x14ac:dyDescent="0.35">
      <c r="A151" s="95" t="s">
        <v>324</v>
      </c>
      <c r="B151" s="97" t="s">
        <v>325</v>
      </c>
    </row>
    <row r="152" spans="1:2" x14ac:dyDescent="0.35">
      <c r="A152" s="95" t="s">
        <v>326</v>
      </c>
      <c r="B152" s="97" t="s">
        <v>327</v>
      </c>
    </row>
    <row r="153" spans="1:2" x14ac:dyDescent="0.35">
      <c r="A153" s="95" t="s">
        <v>328</v>
      </c>
      <c r="B153" s="97" t="s">
        <v>329</v>
      </c>
    </row>
    <row r="154" spans="1:2" x14ac:dyDescent="0.35">
      <c r="A154" s="95" t="s">
        <v>330</v>
      </c>
      <c r="B154" s="97" t="s">
        <v>331</v>
      </c>
    </row>
    <row r="155" spans="1:2" x14ac:dyDescent="0.35">
      <c r="A155" s="95" t="s">
        <v>332</v>
      </c>
      <c r="B155" s="97" t="s">
        <v>333</v>
      </c>
    </row>
    <row r="156" spans="1:2" x14ac:dyDescent="0.35">
      <c r="A156" s="95" t="s">
        <v>334</v>
      </c>
      <c r="B156" s="97" t="s">
        <v>335</v>
      </c>
    </row>
    <row r="157" spans="1:2" x14ac:dyDescent="0.35">
      <c r="A157" s="95" t="s">
        <v>336</v>
      </c>
      <c r="B157" s="97" t="s">
        <v>337</v>
      </c>
    </row>
    <row r="158" spans="1:2" x14ac:dyDescent="0.35">
      <c r="A158" s="95" t="s">
        <v>338</v>
      </c>
      <c r="B158" s="97" t="s">
        <v>339</v>
      </c>
    </row>
    <row r="159" spans="1:2" x14ac:dyDescent="0.35">
      <c r="A159" s="95" t="s">
        <v>340</v>
      </c>
      <c r="B159" s="97" t="s">
        <v>341</v>
      </c>
    </row>
    <row r="160" spans="1:2" x14ac:dyDescent="0.35">
      <c r="A160" s="95" t="s">
        <v>342</v>
      </c>
      <c r="B160" s="97" t="s">
        <v>343</v>
      </c>
    </row>
    <row r="161" spans="1:2" x14ac:dyDescent="0.35">
      <c r="A161" s="95" t="s">
        <v>344</v>
      </c>
      <c r="B161" s="97" t="s">
        <v>345</v>
      </c>
    </row>
    <row r="162" spans="1:2" x14ac:dyDescent="0.35">
      <c r="A162" s="95" t="s">
        <v>346</v>
      </c>
      <c r="B162" s="97" t="s">
        <v>347</v>
      </c>
    </row>
    <row r="163" spans="1:2" x14ac:dyDescent="0.35">
      <c r="A163" s="95" t="s">
        <v>348</v>
      </c>
      <c r="B163" s="97" t="s">
        <v>349</v>
      </c>
    </row>
    <row r="164" spans="1:2" x14ac:dyDescent="0.35">
      <c r="A164" s="95" t="s">
        <v>350</v>
      </c>
      <c r="B164" s="97" t="s">
        <v>351</v>
      </c>
    </row>
    <row r="165" spans="1:2" x14ac:dyDescent="0.35">
      <c r="A165" s="95" t="s">
        <v>352</v>
      </c>
      <c r="B165" s="97" t="s">
        <v>353</v>
      </c>
    </row>
    <row r="166" spans="1:2" x14ac:dyDescent="0.35">
      <c r="A166" s="95" t="s">
        <v>354</v>
      </c>
      <c r="B166" s="97" t="s">
        <v>355</v>
      </c>
    </row>
    <row r="167" spans="1:2" x14ac:dyDescent="0.35">
      <c r="A167" s="95" t="s">
        <v>356</v>
      </c>
      <c r="B167" s="97" t="s">
        <v>357</v>
      </c>
    </row>
    <row r="168" spans="1:2" x14ac:dyDescent="0.35">
      <c r="A168" s="95" t="s">
        <v>358</v>
      </c>
      <c r="B168" s="97" t="s">
        <v>359</v>
      </c>
    </row>
    <row r="169" spans="1:2" x14ac:dyDescent="0.35">
      <c r="A169" s="95" t="s">
        <v>360</v>
      </c>
      <c r="B169" s="97" t="s">
        <v>361</v>
      </c>
    </row>
    <row r="170" spans="1:2" x14ac:dyDescent="0.35">
      <c r="A170" s="95" t="s">
        <v>362</v>
      </c>
      <c r="B170" s="97" t="s">
        <v>363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Budget de base</vt:lpstr>
      <vt:lpstr>1) Tableau budgétaire 1</vt:lpstr>
      <vt:lpstr>2) Tableau budgétaire 2</vt:lpstr>
      <vt:lpstr>3) Notes d'explication</vt:lpstr>
      <vt:lpstr>4) Pour utilisation par PBSO</vt:lpstr>
      <vt:lpstr>5) Pour utilisation par MPTFO</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PBF Secrétariat Guinée</cp:lastModifiedBy>
  <cp:lastPrinted>2017-12-11T22:51:21Z</cp:lastPrinted>
  <dcterms:created xsi:type="dcterms:W3CDTF">2017-11-15T21:17:43Z</dcterms:created>
  <dcterms:modified xsi:type="dcterms:W3CDTF">2020-04-07T12:16:47Z</dcterms:modified>
</cp:coreProperties>
</file>