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dou A. Diallo\Documents\Haiti PBF Secretariat\Rapports\Rapports Semestriels\Version finale 15 Juin\"/>
    </mc:Choice>
  </mc:AlternateContent>
  <xr:revisionPtr revIDLastSave="0" documentId="8_{B80DB6EC-3C4F-40EC-A978-105AE40D5DEA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1" i="1" l="1"/>
  <c r="F53" i="1"/>
  <c r="D14" i="1" l="1"/>
  <c r="D22" i="1"/>
  <c r="D28" i="1"/>
  <c r="G80" i="1" l="1"/>
  <c r="G59" i="1"/>
  <c r="G65" i="1"/>
  <c r="G66" i="1" s="1"/>
  <c r="F55" i="1"/>
  <c r="F60" i="1"/>
  <c r="F38" i="1"/>
  <c r="J81" i="1" l="1"/>
  <c r="J80" i="1" l="1"/>
  <c r="F66" i="1" l="1"/>
  <c r="H81" i="1" l="1"/>
  <c r="D83" i="1"/>
  <c r="D84" i="1" s="1"/>
  <c r="D85" i="1" s="1"/>
  <c r="J52" i="1" l="1"/>
  <c r="J64" i="1"/>
  <c r="J65" i="1" l="1"/>
  <c r="J77" i="1" l="1"/>
  <c r="J76" i="1"/>
  <c r="J82" i="1"/>
  <c r="J72" i="1"/>
  <c r="J73" i="1"/>
  <c r="J59" i="1"/>
  <c r="J58" i="1"/>
  <c r="J57" i="1"/>
  <c r="J53" i="1"/>
  <c r="J55" i="1" s="1"/>
  <c r="J41" i="1"/>
  <c r="J66" i="1"/>
  <c r="E66" i="1"/>
  <c r="C48" i="1"/>
  <c r="J42" i="1"/>
  <c r="J43" i="1"/>
  <c r="J44" i="1"/>
  <c r="J45" i="1"/>
  <c r="J46" i="1"/>
  <c r="J47" i="1"/>
  <c r="J40" i="1"/>
  <c r="J33" i="1"/>
  <c r="J34" i="1"/>
  <c r="J35" i="1"/>
  <c r="J36" i="1"/>
  <c r="J37" i="1"/>
  <c r="J32" i="1"/>
  <c r="E38" i="1"/>
  <c r="J25" i="1"/>
  <c r="J26" i="1"/>
  <c r="J24" i="1"/>
  <c r="E22" i="1"/>
  <c r="J17" i="1"/>
  <c r="J18" i="1"/>
  <c r="J19" i="1"/>
  <c r="J16" i="1"/>
  <c r="J10" i="1"/>
  <c r="J14" i="1" s="1"/>
  <c r="J78" i="1" l="1"/>
  <c r="J74" i="1"/>
  <c r="J28" i="1"/>
  <c r="J60" i="1"/>
  <c r="J48" i="1"/>
  <c r="J38" i="1"/>
  <c r="J22" i="1"/>
  <c r="F78" i="1"/>
  <c r="G78" i="1"/>
  <c r="F74" i="1"/>
  <c r="G74" i="1"/>
  <c r="F70" i="1"/>
  <c r="F83" i="1" s="1"/>
  <c r="G70" i="1"/>
  <c r="E60" i="1"/>
  <c r="G55" i="1"/>
  <c r="G60" i="1"/>
  <c r="F84" i="1" l="1"/>
  <c r="F85" i="1"/>
  <c r="F86" i="1" s="1"/>
  <c r="G83" i="1"/>
  <c r="G84" i="1" s="1"/>
  <c r="J70" i="1"/>
  <c r="D86" i="1"/>
  <c r="J69" i="1"/>
  <c r="J84" i="1" l="1"/>
  <c r="J83" i="1"/>
  <c r="H13" i="1"/>
  <c r="H82" i="1"/>
  <c r="H80" i="1"/>
  <c r="H79" i="1"/>
  <c r="E78" i="1"/>
  <c r="C78" i="1"/>
  <c r="H77" i="1"/>
  <c r="H76" i="1"/>
  <c r="E74" i="1"/>
  <c r="C74" i="1"/>
  <c r="H73" i="1"/>
  <c r="H72" i="1"/>
  <c r="E70" i="1"/>
  <c r="C70" i="1"/>
  <c r="H69" i="1"/>
  <c r="H68" i="1"/>
  <c r="C66" i="1"/>
  <c r="H65" i="1"/>
  <c r="H64" i="1"/>
  <c r="C60" i="1"/>
  <c r="H59" i="1"/>
  <c r="H58" i="1"/>
  <c r="H57" i="1"/>
  <c r="E55" i="1"/>
  <c r="C55" i="1"/>
  <c r="H54" i="1"/>
  <c r="H53" i="1"/>
  <c r="H52" i="1"/>
  <c r="E48" i="1"/>
  <c r="H47" i="1"/>
  <c r="H46" i="1"/>
  <c r="H45" i="1"/>
  <c r="H44" i="1"/>
  <c r="H43" i="1"/>
  <c r="H42" i="1"/>
  <c r="H41" i="1"/>
  <c r="H40" i="1"/>
  <c r="C38" i="1"/>
  <c r="H37" i="1"/>
  <c r="H36" i="1"/>
  <c r="H35" i="1"/>
  <c r="H34" i="1"/>
  <c r="H33" i="1"/>
  <c r="H32" i="1"/>
  <c r="E28" i="1"/>
  <c r="C28" i="1"/>
  <c r="H27" i="1"/>
  <c r="H26" i="1"/>
  <c r="H25" i="1"/>
  <c r="H24" i="1"/>
  <c r="C22" i="1"/>
  <c r="H21" i="1"/>
  <c r="H20" i="1"/>
  <c r="H19" i="1"/>
  <c r="H18" i="1"/>
  <c r="H17" i="1"/>
  <c r="H16" i="1"/>
  <c r="E14" i="1"/>
  <c r="C14" i="1"/>
  <c r="H12" i="1"/>
  <c r="H11" i="1"/>
  <c r="H10" i="1"/>
  <c r="C83" i="1" l="1"/>
  <c r="C84" i="1" s="1"/>
  <c r="C85" i="1" s="1"/>
  <c r="C86" i="1" s="1"/>
  <c r="G85" i="1"/>
  <c r="G86" i="1" s="1"/>
  <c r="J86" i="1" s="1"/>
  <c r="E83" i="1"/>
  <c r="I14" i="1"/>
  <c r="I22" i="1"/>
  <c r="I55" i="1"/>
  <c r="I74" i="1"/>
  <c r="I70" i="1"/>
  <c r="I78" i="1"/>
  <c r="I60" i="1"/>
  <c r="I66" i="1"/>
  <c r="I28" i="1"/>
  <c r="I38" i="1"/>
  <c r="H14" i="1"/>
  <c r="H28" i="1"/>
  <c r="H55" i="1"/>
  <c r="H74" i="1"/>
  <c r="H38" i="1"/>
  <c r="H22" i="1"/>
  <c r="H48" i="1"/>
  <c r="H60" i="1"/>
  <c r="H70" i="1"/>
  <c r="H78" i="1"/>
  <c r="H66" i="1"/>
  <c r="I48" i="1"/>
  <c r="J85" i="1" l="1"/>
  <c r="E84" i="1"/>
  <c r="E85" i="1" s="1"/>
  <c r="E86" i="1" s="1"/>
  <c r="H83" i="1"/>
  <c r="H84" i="1" l="1"/>
  <c r="H85" i="1" s="1"/>
  <c r="H86" i="1" s="1"/>
</calcChain>
</file>

<file path=xl/sharedStrings.xml><?xml version="1.0" encoding="utf-8"?>
<sst xmlns="http://schemas.openxmlformats.org/spreadsheetml/2006/main" count="143" uniqueCount="124">
  <si>
    <t>Nombre de resultat/ produit</t>
  </si>
  <si>
    <t>Formulation du resultat/ produit/activite</t>
  </si>
  <si>
    <t>Total</t>
  </si>
  <si>
    <t xml:space="preserve">Pourcentage du budget pour chaque produit ou activite reserve pour action directe sur égalité des sexes et autonomisation des femmes (GEWE) (cas echeant) </t>
  </si>
  <si>
    <t xml:space="preserve">RESULTAT 1: </t>
  </si>
  <si>
    <t xml:space="preserve"> Les institutions responsables du contrôle des armes à feu et des munitions en zone frontalière sont capables de jouer leur rôle de façon plus efficace et mieux coordonnée.    </t>
  </si>
  <si>
    <t>Produit 1.1:</t>
  </si>
  <si>
    <t xml:space="preserve"> Cérémonie de Signature de l’Accord Douane-Immigration-Police (DIP)</t>
  </si>
  <si>
    <t>Activite 1.1.1:</t>
  </si>
  <si>
    <t>Frais d'organisation des reunions preparatoires et de la ceremonie</t>
  </si>
  <si>
    <t>Activite 1.1.2:</t>
  </si>
  <si>
    <t>Frais d'organisation de la ceremonie de signature</t>
  </si>
  <si>
    <t>Activite 1.1.3:</t>
  </si>
  <si>
    <t>Personnel</t>
  </si>
  <si>
    <t>Activite 1.1.4</t>
  </si>
  <si>
    <t>Produit total</t>
  </si>
  <si>
    <t>Produit 1.2:</t>
  </si>
  <si>
    <t xml:space="preserve"> Formation des agents de douane, immigration et police aux procédures standards opérationnelles de la coordination frontalière</t>
  </si>
  <si>
    <t>Activite 1.2.1</t>
  </si>
  <si>
    <t>Consultant pour l'organisation des reunions preparatoires a la signature de l'accord et la planification de la ceremonie de signature (500USD/jour/10 jours</t>
  </si>
  <si>
    <t>Activite 1.2.2</t>
  </si>
  <si>
    <t>Consultant pour l'organisation des formations sur les procedures standards operationnelles pendant 5 mois (350USD/jour/100 jours)</t>
  </si>
  <si>
    <t>Activite 1.2.3</t>
  </si>
  <si>
    <t>Frais de salle, nourriture et deplacements pour les formations sur les procedures standards operationnelles aux agents de la police, douane et immigration sur toute la ligne frontaliere</t>
  </si>
  <si>
    <t>Activite 1.2.4</t>
  </si>
  <si>
    <t>Formation de formateurs aux agents de la police, douane et immigration sur les procedures standards operationnelles</t>
  </si>
  <si>
    <t>Activite 1.2.5</t>
  </si>
  <si>
    <t>Activite 1.2.6</t>
  </si>
  <si>
    <t>Produit 1.3:</t>
  </si>
  <si>
    <t xml:space="preserve"> Soutien au mécanisme de coordination binational</t>
  </si>
  <si>
    <t>Activite 1.3.1</t>
  </si>
  <si>
    <t>Organisation de reunions locales de coordination binationale sur les points officiels de la frontiere terrestre</t>
  </si>
  <si>
    <t>Activite 1.3.2</t>
  </si>
  <si>
    <t>Echanges d'experiences et bonnes pratiques entre Haiti et la Republique Dominicaine</t>
  </si>
  <si>
    <t>Activite 1.3.3</t>
  </si>
  <si>
    <t>Organisation de reunions binationales au niveau central avec la Direction de la POLIFRONT et la Direction des CESFRONT</t>
  </si>
  <si>
    <t>Activite 1.3.4</t>
  </si>
  <si>
    <t xml:space="preserve">RESULTAT 2: </t>
  </si>
  <si>
    <t>Les capacités de la PNH à contrôler les armes illégales et à enregistrer/régulariser les armes illégales en circulation sont accrues, en étroite coordination avec la CNDDR</t>
  </si>
  <si>
    <t>Produit 2.1</t>
  </si>
  <si>
    <t>Renforcer les capacités de la PNH en matière d'enregistrement et de contrôle des armes en circulation</t>
  </si>
  <si>
    <t>Activite 2.1.1</t>
  </si>
  <si>
    <t xml:space="preserve">Casiers à armes à feu </t>
  </si>
  <si>
    <t>Activite 2.1.2</t>
  </si>
  <si>
    <t xml:space="preserve">Consultant pour mener à bien l'audit et le mentorat pendant 3 mois </t>
  </si>
  <si>
    <t>Activite 2.1.3</t>
  </si>
  <si>
    <t>Diagnostic et mission d'évaluation des besoins en formation</t>
  </si>
  <si>
    <t>Activite 2.1.4</t>
  </si>
  <si>
    <t xml:space="preserve">Elaboration de SOPs et de manuels de formation sur la gestion des armes </t>
  </si>
  <si>
    <t>Activite 2.1.5</t>
  </si>
  <si>
    <t xml:space="preserve">Formations périodiques en gestion des armes </t>
  </si>
  <si>
    <t>Activite 2.1.6</t>
  </si>
  <si>
    <t>Produit 2.2</t>
  </si>
  <si>
    <t>Soutien à la mise en place d’une gestion complète des données du système de base de données</t>
  </si>
  <si>
    <t>Activite 2.2.1</t>
  </si>
  <si>
    <t>Traduction en français de la boîte à outils CariSECURE Citizen Security</t>
  </si>
  <si>
    <t>Activite' 2.2.2</t>
  </si>
  <si>
    <t>Approche progressive de la plate-forme de gestion des informations sur la criminalité CariSECURE (y compris la traduction et un module complémentaire sur les enquêtes)</t>
  </si>
  <si>
    <t>Activite 2.2.3</t>
  </si>
  <si>
    <t>Fourniture de serveurs pour le stockage et la gestion de données sur Caricom Impacs pendant 5 à 10 ans</t>
  </si>
  <si>
    <t>Activite 2.2.4</t>
  </si>
  <si>
    <t>Equipement / 8 ordinateurs portables / station d'accueil / moniteur / souris / clavier, etc. avec accès à Internet</t>
  </si>
  <si>
    <t>Activite 2.2.5</t>
  </si>
  <si>
    <t>Coût d'impression et traduction des manuels de formation</t>
  </si>
  <si>
    <t>Activite 2.2.6</t>
  </si>
  <si>
    <t>Coût de la communication (affiches et flyers) - français</t>
  </si>
  <si>
    <t>Activite 2.2.7</t>
  </si>
  <si>
    <t>Techniques d'enquête et d'analyse - français</t>
  </si>
  <si>
    <t>Activite 2.2.8</t>
  </si>
  <si>
    <t>Formation et mentorat (1 consultant x 3 mois à 500 par jour au départ (par la suite 2 semaines tous les 3 mois pour la 1ère année, 2 semaines tous les 6 mois jusqu'à la fin du projet).</t>
  </si>
  <si>
    <t xml:space="preserve">RESULTAT 3: </t>
  </si>
  <si>
    <t>Les capacités de la CNDDR à proposer une politique publique nationale sur la gestion de la violence, à coordonner la stratégie et l’action des institutions pertinente, et à assurer la redevabilité de l’État sur la violence armée est renforcée</t>
  </si>
  <si>
    <t>Produit 3.1</t>
  </si>
  <si>
    <t>Renforcer les capacités opérationnelles et techniques de la CNDDR</t>
  </si>
  <si>
    <t>Activite 3.1.1</t>
  </si>
  <si>
    <t>Equipement, 3 ordinateurs portables, stations d'acceuil, moniteur, souris, clavier</t>
  </si>
  <si>
    <t>Activite 3.1.2</t>
  </si>
  <si>
    <t xml:space="preserve">Fournitures de bureau </t>
  </si>
  <si>
    <t>Activite 3.1.3</t>
  </si>
  <si>
    <t>Produit 3.2:</t>
  </si>
  <si>
    <t>Activite 3.2.1</t>
  </si>
  <si>
    <t>Formation de 3x2 jours</t>
  </si>
  <si>
    <t>Activite 3.2.2</t>
  </si>
  <si>
    <t>Conception et réalisation de 8 consultations communautaires</t>
  </si>
  <si>
    <t>Activite 3.2.3</t>
  </si>
  <si>
    <t xml:space="preserve">Personnel </t>
  </si>
  <si>
    <t xml:space="preserve">RESULTAT 4: </t>
  </si>
  <si>
    <t xml:space="preserve"> Le pays avance dans la mise en place d’un cadre réglementaire sur la gestion des armes à feu et des munitions, conformément aux standards internationaux dans le domaine</t>
  </si>
  <si>
    <t>Produit 4.1</t>
  </si>
  <si>
    <t>Faciliter la création d'un cadre réglementaire national pour la gestion des armes à feu et des munitions</t>
  </si>
  <si>
    <t>Activite 4.1.1</t>
  </si>
  <si>
    <t>Analyse juridique, formation (consultant)</t>
  </si>
  <si>
    <t>Activite 4.1.2</t>
  </si>
  <si>
    <t>Produit 4.2</t>
  </si>
  <si>
    <t>Activite 4.2.1</t>
  </si>
  <si>
    <t>conseils techniques, réunions, consultations</t>
  </si>
  <si>
    <t>Activite 4.2.2</t>
  </si>
  <si>
    <t>Produit 4.3</t>
  </si>
  <si>
    <t xml:space="preserve">Facilitation d'un processus consultatif inclusif pour la révision du projet de loi déjà déposé au niveau du Parlement haïtien, avec la participation de toutes les parties prenantes, y compris la société civile, les organisations féminines et de la jeunesse
</t>
  </si>
  <si>
    <t>Activite 4.3.1</t>
  </si>
  <si>
    <t>Activite 4.3.2</t>
  </si>
  <si>
    <t>Produit 4.4</t>
  </si>
  <si>
    <t>Mobilisation de l'assistance technique pour la révision du contenu du projet de loi par l'intermédiaire d'experts de l'ONU</t>
  </si>
  <si>
    <t>Activite 4.4.1</t>
  </si>
  <si>
    <t>Consultant</t>
  </si>
  <si>
    <t>Activite 4.4.2</t>
  </si>
  <si>
    <t>Cout de personnel du projet si pas inclus dans les activites si-dessus</t>
  </si>
  <si>
    <t>Couts operationnels si pas inclus dans les activites si-dessus</t>
  </si>
  <si>
    <t>Budget de suivi</t>
  </si>
  <si>
    <t>Budget pour l'évaluation finale indépendante</t>
  </si>
  <si>
    <t>SOUS TOTAL DU BUDGET DE PROJET:</t>
  </si>
  <si>
    <t>Couts indirects (7%):</t>
  </si>
  <si>
    <t>BUDGET TOTAL DU PROJET:</t>
  </si>
  <si>
    <t>GRAND TOTAL</t>
  </si>
  <si>
    <t>Tableau 1 - Budget du projet PBF par resultat, produit et activite</t>
  </si>
  <si>
    <t>Dépenses PNUD</t>
  </si>
  <si>
    <t>Dépenses</t>
  </si>
  <si>
    <t>Engamement</t>
  </si>
  <si>
    <t>Niveau de depense total/ engagement actuel en USD (a remplir au moment des rapports de projet)</t>
  </si>
  <si>
    <t>Dépenses OIM</t>
  </si>
  <si>
    <t>Budget OIM</t>
  </si>
  <si>
    <t>Budget  PNUD</t>
  </si>
  <si>
    <t>NB: Les données financières dans le rapport sont provisoires en attendant le rapport officiel certifié de l'office du controleur du PNUD à New York.</t>
  </si>
  <si>
    <t>Financial Report au 30 Avril 2021 and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</si>
</sst>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name val="Nyala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 applyProtection="1">
      <alignment vertical="top" wrapText="1"/>
      <protection locked="0"/>
    </xf>
    <xf numFmtId="44" fontId="3" fillId="0" borderId="1" xfId="2" applyFont="1" applyBorder="1" applyAlignment="1" applyProtection="1">
      <alignment horizontal="center" vertical="center" wrapText="1"/>
      <protection locked="0"/>
    </xf>
    <xf numFmtId="44" fontId="3" fillId="2" borderId="1" xfId="2" applyFont="1" applyFill="1" applyBorder="1" applyAlignment="1">
      <alignment horizontal="center" vertical="center" wrapText="1"/>
    </xf>
    <xf numFmtId="9" fontId="3" fillId="0" borderId="1" xfId="3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44" fontId="3" fillId="3" borderId="1" xfId="2" applyFont="1" applyFill="1" applyBorder="1" applyAlignment="1" applyProtection="1">
      <alignment horizontal="center" vertical="center" wrapText="1"/>
      <protection locked="0"/>
    </xf>
    <xf numFmtId="9" fontId="3" fillId="3" borderId="1" xfId="3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44" fontId="2" fillId="2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44" fontId="2" fillId="2" borderId="2" xfId="2" applyFont="1" applyFill="1" applyBorder="1" applyAlignment="1">
      <alignment horizontal="center" vertical="center" wrapText="1"/>
    </xf>
    <xf numFmtId="0" fontId="3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44" fontId="3" fillId="0" borderId="1" xfId="2" applyFont="1" applyBorder="1" applyAlignment="1" applyProtection="1">
      <alignment vertical="center" wrapText="1"/>
      <protection locked="0"/>
    </xf>
    <xf numFmtId="44" fontId="3" fillId="2" borderId="1" xfId="2" applyFont="1" applyFill="1" applyBorder="1" applyAlignment="1">
      <alignment vertical="center" wrapText="1"/>
    </xf>
    <xf numFmtId="9" fontId="3" fillId="0" borderId="1" xfId="3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44" fontId="5" fillId="0" borderId="1" xfId="0" applyNumberFormat="1" applyFont="1" applyBorder="1"/>
    <xf numFmtId="0" fontId="2" fillId="0" borderId="0" xfId="0" applyFont="1"/>
    <xf numFmtId="0" fontId="3" fillId="0" borderId="0" xfId="0" applyFont="1"/>
    <xf numFmtId="43" fontId="6" fillId="0" borderId="1" xfId="1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44" fontId="6" fillId="0" borderId="1" xfId="0" applyNumberFormat="1" applyFont="1" applyBorder="1"/>
    <xf numFmtId="0" fontId="7" fillId="0" borderId="0" xfId="0" applyFont="1"/>
    <xf numFmtId="44" fontId="0" fillId="0" borderId="0" xfId="0" applyNumberFormat="1"/>
    <xf numFmtId="43" fontId="0" fillId="0" borderId="0" xfId="1" applyFont="1"/>
    <xf numFmtId="0" fontId="0" fillId="0" borderId="0" xfId="0" applyFill="1"/>
    <xf numFmtId="44" fontId="3" fillId="0" borderId="1" xfId="2" applyFont="1" applyFill="1" applyBorder="1" applyAlignment="1" applyProtection="1">
      <alignment horizontal="center" vertical="center" wrapText="1"/>
      <protection locked="0"/>
    </xf>
    <xf numFmtId="44" fontId="3" fillId="0" borderId="1" xfId="2" applyFont="1" applyFill="1" applyBorder="1" applyAlignment="1" applyProtection="1">
      <alignment vertical="center" wrapText="1"/>
      <protection locked="0"/>
    </xf>
    <xf numFmtId="44" fontId="6" fillId="0" borderId="1" xfId="0" applyNumberFormat="1" applyFont="1" applyFill="1" applyBorder="1"/>
    <xf numFmtId="44" fontId="5" fillId="0" borderId="1" xfId="0" applyNumberFormat="1" applyFont="1" applyFill="1" applyBorder="1"/>
    <xf numFmtId="44" fontId="0" fillId="0" borderId="0" xfId="0" applyNumberFormat="1" applyFill="1"/>
    <xf numFmtId="0" fontId="8" fillId="0" borderId="0" xfId="0" applyFont="1"/>
    <xf numFmtId="0" fontId="3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4" fontId="3" fillId="0" borderId="1" xfId="3" applyNumberFormat="1" applyFont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44" fontId="3" fillId="3" borderId="0" xfId="2" applyFont="1" applyFill="1" applyBorder="1" applyAlignment="1" applyProtection="1">
      <alignment horizontal="center" vertical="center" wrapText="1"/>
      <protection locked="0"/>
    </xf>
    <xf numFmtId="44" fontId="3" fillId="0" borderId="0" xfId="2" applyFont="1" applyFill="1" applyBorder="1" applyAlignment="1" applyProtection="1">
      <alignment horizontal="center" vertical="center" wrapText="1"/>
      <protection locked="0"/>
    </xf>
    <xf numFmtId="44" fontId="3" fillId="3" borderId="9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3" fillId="3" borderId="8" xfId="0" applyFont="1" applyFill="1" applyBorder="1" applyAlignment="1" applyProtection="1">
      <alignment vertical="center" wrapText="1"/>
      <protection locked="0"/>
    </xf>
    <xf numFmtId="44" fontId="3" fillId="3" borderId="0" xfId="2" applyFont="1" applyFill="1" applyBorder="1" applyAlignment="1" applyProtection="1">
      <alignment vertical="center" wrapText="1"/>
      <protection locked="0"/>
    </xf>
    <xf numFmtId="44" fontId="3" fillId="0" borderId="0" xfId="2" applyFont="1" applyFill="1" applyBorder="1" applyAlignment="1" applyProtection="1">
      <alignment vertical="center" wrapText="1"/>
      <protection locked="0"/>
    </xf>
    <xf numFmtId="44" fontId="3" fillId="3" borderId="9" xfId="2" applyFont="1" applyFill="1" applyBorder="1" applyAlignment="1" applyProtection="1">
      <alignment vertical="center" wrapText="1"/>
      <protection locked="0"/>
    </xf>
    <xf numFmtId="44" fontId="6" fillId="3" borderId="1" xfId="0" applyNumberFormat="1" applyFont="1" applyFill="1" applyBorder="1"/>
    <xf numFmtId="0" fontId="0" fillId="0" borderId="0" xfId="0" applyFont="1"/>
    <xf numFmtId="0" fontId="0" fillId="0" borderId="0" xfId="0" applyFont="1" applyFill="1"/>
    <xf numFmtId="49" fontId="2" fillId="3" borderId="3" xfId="0" applyNumberFormat="1" applyFont="1" applyFill="1" applyBorder="1" applyAlignment="1" applyProtection="1">
      <alignment horizontal="left" vertical="top" wrapText="1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95"/>
  <sheetViews>
    <sheetView tabSelected="1" zoomScale="60" zoomScaleNormal="60" workbookViewId="0">
      <pane ySplit="7" topLeftCell="A44" activePane="bottomLeft" state="frozen"/>
      <selection activeCell="A7" sqref="A7"/>
      <selection pane="bottomLeft" activeCell="C1" sqref="C1"/>
    </sheetView>
  </sheetViews>
  <sheetFormatPr defaultRowHeight="14.25" x14ac:dyDescent="0.45"/>
  <cols>
    <col min="1" max="1" width="45.265625" customWidth="1"/>
    <col min="2" max="2" width="66" bestFit="1" customWidth="1"/>
    <col min="3" max="3" width="41.265625" customWidth="1"/>
    <col min="4" max="4" width="21.59765625" customWidth="1"/>
    <col min="5" max="5" width="33.265625" style="34" customWidth="1"/>
    <col min="6" max="6" width="32.59765625" style="34" customWidth="1"/>
    <col min="7" max="7" width="25" customWidth="1"/>
    <col min="8" max="8" width="36.59765625" hidden="1" customWidth="1"/>
    <col min="9" max="9" width="43.86328125" customWidth="1"/>
    <col min="10" max="10" width="36.73046875" customWidth="1"/>
    <col min="11" max="11" width="24.73046875" customWidth="1"/>
  </cols>
  <sheetData>
    <row r="2" spans="1:10" ht="15.75" x14ac:dyDescent="0.5">
      <c r="A2" s="24" t="s">
        <v>123</v>
      </c>
      <c r="B2" s="24"/>
      <c r="C2" s="25"/>
      <c r="D2" s="25"/>
      <c r="I2" s="32"/>
    </row>
    <row r="3" spans="1:10" ht="15.75" x14ac:dyDescent="0.5">
      <c r="A3" s="24"/>
      <c r="B3" s="24"/>
      <c r="C3" s="25"/>
      <c r="D3" s="25"/>
      <c r="J3" s="33"/>
    </row>
    <row r="4" spans="1:10" ht="15.75" x14ac:dyDescent="0.5">
      <c r="A4" s="24" t="s">
        <v>114</v>
      </c>
      <c r="B4" s="25"/>
      <c r="C4" s="25"/>
      <c r="D4" s="25"/>
    </row>
    <row r="5" spans="1:10" x14ac:dyDescent="0.45">
      <c r="A5" s="28"/>
      <c r="B5" s="28"/>
      <c r="C5" s="28"/>
    </row>
    <row r="6" spans="1:10" ht="27.6" customHeight="1" x14ac:dyDescent="0.45">
      <c r="A6" s="29"/>
      <c r="B6" s="71" t="s">
        <v>1</v>
      </c>
      <c r="C6" s="71" t="s">
        <v>120</v>
      </c>
      <c r="D6" s="71" t="s">
        <v>119</v>
      </c>
      <c r="E6" s="71" t="s">
        <v>121</v>
      </c>
      <c r="F6" s="71" t="s">
        <v>115</v>
      </c>
      <c r="G6" s="71"/>
      <c r="H6" s="51"/>
      <c r="I6" s="51"/>
      <c r="J6" s="52"/>
    </row>
    <row r="7" spans="1:10" s="1" customFormat="1" ht="102" customHeight="1" x14ac:dyDescent="0.45">
      <c r="A7" s="27" t="s">
        <v>0</v>
      </c>
      <c r="B7" s="71"/>
      <c r="C7" s="71"/>
      <c r="D7" s="71"/>
      <c r="E7" s="71"/>
      <c r="F7" s="42" t="s">
        <v>117</v>
      </c>
      <c r="G7" s="42" t="s">
        <v>116</v>
      </c>
      <c r="H7" s="42" t="s">
        <v>2</v>
      </c>
      <c r="I7" s="42" t="s">
        <v>3</v>
      </c>
      <c r="J7" s="42" t="s">
        <v>118</v>
      </c>
    </row>
    <row r="8" spans="1:10" s="1" customFormat="1" ht="38.25" customHeight="1" x14ac:dyDescent="0.45">
      <c r="A8" s="43" t="s">
        <v>4</v>
      </c>
      <c r="B8" s="66" t="s">
        <v>5</v>
      </c>
      <c r="C8" s="66"/>
      <c r="D8" s="67"/>
      <c r="E8" s="67"/>
      <c r="F8" s="67"/>
      <c r="G8" s="67"/>
      <c r="H8" s="67"/>
      <c r="I8" s="67"/>
      <c r="J8" s="67"/>
    </row>
    <row r="9" spans="1:10" s="1" customFormat="1" ht="24.75" customHeight="1" x14ac:dyDescent="0.45">
      <c r="A9" s="44" t="s">
        <v>6</v>
      </c>
      <c r="B9" s="68" t="s">
        <v>7</v>
      </c>
      <c r="C9" s="68"/>
      <c r="D9" s="68"/>
      <c r="E9" s="68"/>
      <c r="F9" s="68"/>
      <c r="G9" s="68"/>
      <c r="H9" s="68"/>
      <c r="I9" s="68"/>
      <c r="J9" s="68"/>
    </row>
    <row r="10" spans="1:10" s="1" customFormat="1" ht="15.75" x14ac:dyDescent="0.45">
      <c r="A10" s="45" t="s">
        <v>8</v>
      </c>
      <c r="B10" s="2" t="s">
        <v>9</v>
      </c>
      <c r="C10" s="3">
        <v>1000</v>
      </c>
      <c r="D10" s="3">
        <v>579.5</v>
      </c>
      <c r="E10" s="35"/>
      <c r="F10" s="35"/>
      <c r="G10" s="3"/>
      <c r="H10" s="4">
        <f>SUM(C10:E10)</f>
        <v>1579.5</v>
      </c>
      <c r="I10" s="5"/>
      <c r="J10" s="53">
        <f>D10+F10+G10</f>
        <v>579.5</v>
      </c>
    </row>
    <row r="11" spans="1:10" s="1" customFormat="1" ht="15.75" x14ac:dyDescent="0.45">
      <c r="A11" s="45" t="s">
        <v>10</v>
      </c>
      <c r="B11" s="6" t="s">
        <v>11</v>
      </c>
      <c r="C11" s="3">
        <v>4000</v>
      </c>
      <c r="D11" s="3"/>
      <c r="E11" s="35"/>
      <c r="F11" s="35"/>
      <c r="G11" s="3"/>
      <c r="H11" s="4">
        <f>SUM(C11:E11)</f>
        <v>4000</v>
      </c>
      <c r="I11" s="5"/>
      <c r="J11" s="5"/>
    </row>
    <row r="12" spans="1:10" s="1" customFormat="1" ht="15.75" x14ac:dyDescent="0.45">
      <c r="A12" s="45" t="s">
        <v>12</v>
      </c>
      <c r="B12" s="6" t="s">
        <v>13</v>
      </c>
      <c r="C12" s="3">
        <v>8200</v>
      </c>
      <c r="D12" s="3">
        <v>4146.76</v>
      </c>
      <c r="E12" s="35"/>
      <c r="F12" s="35"/>
      <c r="G12" s="3"/>
      <c r="H12" s="4">
        <f>SUM(C12:E12)</f>
        <v>12346.76</v>
      </c>
      <c r="I12" s="5"/>
      <c r="J12" s="5"/>
    </row>
    <row r="13" spans="1:10" s="1" customFormat="1" ht="15.75" x14ac:dyDescent="0.45">
      <c r="A13" s="45" t="s">
        <v>14</v>
      </c>
      <c r="B13" s="6"/>
      <c r="C13" s="3"/>
      <c r="D13" s="3"/>
      <c r="E13" s="35"/>
      <c r="F13" s="35"/>
      <c r="G13" s="3"/>
      <c r="H13" s="4">
        <f>SUM(C13:E13)</f>
        <v>0</v>
      </c>
      <c r="I13" s="5"/>
      <c r="J13" s="5"/>
    </row>
    <row r="14" spans="1:10" s="1" customFormat="1" ht="15.75" x14ac:dyDescent="0.45">
      <c r="B14" s="10" t="s">
        <v>15</v>
      </c>
      <c r="C14" s="11">
        <f>SUM(C10:C13)</f>
        <v>13200</v>
      </c>
      <c r="D14" s="11">
        <f>SUM(D10:D13)</f>
        <v>4726.26</v>
      </c>
      <c r="E14" s="11">
        <f>SUM(E10:E13)</f>
        <v>0</v>
      </c>
      <c r="F14" s="11"/>
      <c r="G14" s="11">
        <v>0</v>
      </c>
      <c r="H14" s="11">
        <f>SUM(H10:H13)</f>
        <v>17926.260000000002</v>
      </c>
      <c r="I14" s="11">
        <f>(I10*H10)+(I11*H11)+(I12*H12)+(I13*H13)</f>
        <v>0</v>
      </c>
      <c r="J14" s="11">
        <f>(J10*I10)+(J11*I11)+(J12*I12)+(J13*I13)</f>
        <v>0</v>
      </c>
    </row>
    <row r="15" spans="1:10" s="1" customFormat="1" ht="15.75" x14ac:dyDescent="0.45">
      <c r="A15" s="44" t="s">
        <v>16</v>
      </c>
      <c r="B15" s="69" t="s">
        <v>17</v>
      </c>
      <c r="C15" s="69"/>
      <c r="D15" s="69"/>
      <c r="E15" s="69"/>
      <c r="F15" s="69"/>
      <c r="G15" s="69"/>
      <c r="H15" s="69"/>
      <c r="I15" s="69"/>
      <c r="J15" s="69"/>
    </row>
    <row r="16" spans="1:10" s="1" customFormat="1" ht="28.5" x14ac:dyDescent="0.45">
      <c r="A16" s="45" t="s">
        <v>18</v>
      </c>
      <c r="B16" s="12" t="s">
        <v>19</v>
      </c>
      <c r="C16" s="3">
        <v>5000</v>
      </c>
      <c r="D16" s="3"/>
      <c r="E16" s="35"/>
      <c r="F16" s="35"/>
      <c r="G16" s="3"/>
      <c r="H16" s="4">
        <f t="shared" ref="H16:H21" si="0">SUM(C16:E16)</f>
        <v>5000</v>
      </c>
      <c r="I16" s="5">
        <v>0.65</v>
      </c>
      <c r="J16" s="53">
        <f>D16+F16+G16</f>
        <v>0</v>
      </c>
    </row>
    <row r="17" spans="1:10" s="1" customFormat="1" ht="95.45" customHeight="1" x14ac:dyDescent="0.45">
      <c r="A17" s="45" t="s">
        <v>20</v>
      </c>
      <c r="B17" s="12" t="s">
        <v>21</v>
      </c>
      <c r="C17" s="3">
        <v>35000</v>
      </c>
      <c r="D17" s="3">
        <v>4340.3</v>
      </c>
      <c r="E17" s="35"/>
      <c r="F17" s="35"/>
      <c r="G17" s="3"/>
      <c r="H17" s="4">
        <f t="shared" si="0"/>
        <v>39340.300000000003</v>
      </c>
      <c r="I17" s="5">
        <v>0.65</v>
      </c>
      <c r="J17" s="53">
        <f t="shared" ref="J17:J19" si="1">D17+F17+G17</f>
        <v>4340.3</v>
      </c>
    </row>
    <row r="18" spans="1:10" s="1" customFormat="1" ht="83.45" customHeight="1" x14ac:dyDescent="0.45">
      <c r="A18" s="45" t="s">
        <v>22</v>
      </c>
      <c r="B18" s="12" t="s">
        <v>23</v>
      </c>
      <c r="C18" s="3">
        <v>30000</v>
      </c>
      <c r="D18" s="3">
        <v>5698.51</v>
      </c>
      <c r="E18" s="35"/>
      <c r="F18" s="35"/>
      <c r="G18" s="3"/>
      <c r="H18" s="4">
        <f t="shared" si="0"/>
        <v>35698.51</v>
      </c>
      <c r="I18" s="5">
        <v>0.6</v>
      </c>
      <c r="J18" s="53">
        <f t="shared" si="1"/>
        <v>5698.51</v>
      </c>
    </row>
    <row r="19" spans="1:10" s="1" customFormat="1" ht="31.5" x14ac:dyDescent="0.45">
      <c r="A19" s="45" t="s">
        <v>24</v>
      </c>
      <c r="B19" s="6" t="s">
        <v>25</v>
      </c>
      <c r="C19" s="3">
        <v>12000</v>
      </c>
      <c r="D19" s="3"/>
      <c r="E19" s="35"/>
      <c r="F19" s="35"/>
      <c r="G19" s="3"/>
      <c r="H19" s="4">
        <f t="shared" si="0"/>
        <v>12000</v>
      </c>
      <c r="I19" s="5">
        <v>0.5</v>
      </c>
      <c r="J19" s="53">
        <f t="shared" si="1"/>
        <v>0</v>
      </c>
    </row>
    <row r="20" spans="1:10" s="1" customFormat="1" ht="15.75" x14ac:dyDescent="0.45">
      <c r="A20" s="45" t="s">
        <v>26</v>
      </c>
      <c r="B20" s="6" t="s">
        <v>13</v>
      </c>
      <c r="C20" s="3">
        <v>58300</v>
      </c>
      <c r="D20" s="3">
        <v>44075.09</v>
      </c>
      <c r="E20" s="35"/>
      <c r="F20" s="35"/>
      <c r="G20" s="3"/>
      <c r="H20" s="4">
        <f t="shared" si="0"/>
        <v>102375.09</v>
      </c>
      <c r="I20" s="5"/>
      <c r="J20" s="5"/>
    </row>
    <row r="21" spans="1:10" s="1" customFormat="1" ht="15.75" x14ac:dyDescent="0.45">
      <c r="A21" s="45" t="s">
        <v>27</v>
      </c>
      <c r="B21" s="6"/>
      <c r="C21" s="3"/>
      <c r="D21" s="3"/>
      <c r="E21" s="35"/>
      <c r="F21" s="35"/>
      <c r="G21" s="3"/>
      <c r="H21" s="4">
        <f t="shared" si="0"/>
        <v>0</v>
      </c>
      <c r="I21" s="5"/>
      <c r="J21" s="5"/>
    </row>
    <row r="22" spans="1:10" s="1" customFormat="1" ht="15.75" x14ac:dyDescent="0.45">
      <c r="B22" s="10" t="s">
        <v>15</v>
      </c>
      <c r="C22" s="13">
        <f>SUM(C16:C21)</f>
        <v>140300</v>
      </c>
      <c r="D22" s="13">
        <f>SUM(D16:D21)</f>
        <v>54113.899999999994</v>
      </c>
      <c r="E22" s="13">
        <f>SUM(E16:E21)</f>
        <v>0</v>
      </c>
      <c r="F22" s="13"/>
      <c r="G22" s="13">
        <v>0</v>
      </c>
      <c r="H22" s="13">
        <f>SUM(H16:H21)</f>
        <v>194413.9</v>
      </c>
      <c r="I22" s="11">
        <f>(I16*H16)+(I17*H17)+(I18*H18)+(I19*H19)+(I20*H20)+(I21*H21)</f>
        <v>56240.301000000007</v>
      </c>
      <c r="J22" s="13">
        <f>SUM(J16:J21)</f>
        <v>10038.810000000001</v>
      </c>
    </row>
    <row r="23" spans="1:10" s="1" customFormat="1" ht="15.75" x14ac:dyDescent="0.45">
      <c r="A23" s="44" t="s">
        <v>28</v>
      </c>
      <c r="B23" s="69" t="s">
        <v>29</v>
      </c>
      <c r="C23" s="69"/>
      <c r="D23" s="69"/>
      <c r="E23" s="69"/>
      <c r="F23" s="69"/>
      <c r="G23" s="69"/>
      <c r="H23" s="69"/>
      <c r="I23" s="69"/>
      <c r="J23" s="69"/>
    </row>
    <row r="24" spans="1:10" s="1" customFormat="1" ht="60.75" customHeight="1" x14ac:dyDescent="0.45">
      <c r="A24" s="45" t="s">
        <v>30</v>
      </c>
      <c r="B24" s="6" t="s">
        <v>31</v>
      </c>
      <c r="C24" s="3">
        <v>16000</v>
      </c>
      <c r="D24" s="3">
        <v>2477.75</v>
      </c>
      <c r="E24" s="35"/>
      <c r="F24" s="35"/>
      <c r="G24" s="3"/>
      <c r="H24" s="4">
        <f>SUM(C24:E24)</f>
        <v>18477.75</v>
      </c>
      <c r="I24" s="5">
        <v>0.5</v>
      </c>
      <c r="J24" s="53">
        <f t="shared" ref="J24:J26" si="2">D24+F24+G24</f>
        <v>2477.75</v>
      </c>
    </row>
    <row r="25" spans="1:10" s="1" customFormat="1" ht="67.900000000000006" customHeight="1" x14ac:dyDescent="0.45">
      <c r="A25" s="45" t="s">
        <v>32</v>
      </c>
      <c r="B25" s="6" t="s">
        <v>33</v>
      </c>
      <c r="C25" s="3">
        <v>20000</v>
      </c>
      <c r="D25" s="3"/>
      <c r="E25" s="35"/>
      <c r="F25" s="35"/>
      <c r="G25" s="3"/>
      <c r="H25" s="4">
        <f>SUM(C25:E25)</f>
        <v>20000</v>
      </c>
      <c r="I25" s="5">
        <v>0.45</v>
      </c>
      <c r="J25" s="53">
        <f t="shared" si="2"/>
        <v>0</v>
      </c>
    </row>
    <row r="26" spans="1:10" s="1" customFormat="1" ht="62.25" customHeight="1" x14ac:dyDescent="0.45">
      <c r="A26" s="45" t="s">
        <v>34</v>
      </c>
      <c r="B26" s="6" t="s">
        <v>35</v>
      </c>
      <c r="C26" s="3">
        <v>10000</v>
      </c>
      <c r="D26" s="3">
        <v>170</v>
      </c>
      <c r="E26" s="35"/>
      <c r="F26" s="35"/>
      <c r="G26" s="3"/>
      <c r="H26" s="4">
        <f>SUM(C26:E26)</f>
        <v>10170</v>
      </c>
      <c r="I26" s="5">
        <v>0.3</v>
      </c>
      <c r="J26" s="53">
        <f t="shared" si="2"/>
        <v>170</v>
      </c>
    </row>
    <row r="27" spans="1:10" s="1" customFormat="1" ht="15.75" x14ac:dyDescent="0.45">
      <c r="A27" s="45" t="s">
        <v>36</v>
      </c>
      <c r="B27" s="6" t="s">
        <v>13</v>
      </c>
      <c r="C27" s="3">
        <v>30700</v>
      </c>
      <c r="D27" s="3">
        <v>24095.22</v>
      </c>
      <c r="E27" s="35"/>
      <c r="F27" s="35"/>
      <c r="G27" s="3"/>
      <c r="H27" s="4">
        <f>SUM(C27:E27)</f>
        <v>54795.22</v>
      </c>
      <c r="I27" s="5"/>
      <c r="J27" s="5"/>
    </row>
    <row r="28" spans="1:10" s="1" customFormat="1" ht="15.75" x14ac:dyDescent="0.45">
      <c r="B28" s="10" t="s">
        <v>15</v>
      </c>
      <c r="C28" s="13">
        <f>SUM(C24:C27)</f>
        <v>76700</v>
      </c>
      <c r="D28" s="13">
        <f>SUM(D24:D27)</f>
        <v>26742.97</v>
      </c>
      <c r="E28" s="13">
        <f>SUM(E24:E27)</f>
        <v>0</v>
      </c>
      <c r="F28" s="13"/>
      <c r="G28" s="13">
        <v>0</v>
      </c>
      <c r="H28" s="13">
        <f>SUM(H24:H27)</f>
        <v>103442.97</v>
      </c>
      <c r="I28" s="11">
        <f>(I24*H24)+(I25*H25)+(I26*H26)+(I27*H27)</f>
        <v>21289.875</v>
      </c>
      <c r="J28" s="13">
        <f>SUM(J24:J27)</f>
        <v>2647.75</v>
      </c>
    </row>
    <row r="29" spans="1:10" s="1" customFormat="1" ht="15.75" x14ac:dyDescent="0.45">
      <c r="A29" s="14"/>
      <c r="B29" s="54"/>
      <c r="C29" s="55"/>
      <c r="D29" s="55"/>
      <c r="E29" s="56"/>
      <c r="F29" s="56"/>
      <c r="G29" s="55"/>
      <c r="H29" s="55"/>
      <c r="I29" s="55"/>
      <c r="J29" s="57"/>
    </row>
    <row r="30" spans="1:10" s="1" customFormat="1" ht="15.75" x14ac:dyDescent="0.45">
      <c r="A30" s="46" t="s">
        <v>37</v>
      </c>
      <c r="B30" s="70" t="s">
        <v>38</v>
      </c>
      <c r="C30" s="70"/>
      <c r="D30" s="70"/>
      <c r="E30" s="70"/>
      <c r="F30" s="70"/>
      <c r="G30" s="70"/>
      <c r="H30" s="70"/>
      <c r="I30" s="70"/>
      <c r="J30" s="70"/>
    </row>
    <row r="31" spans="1:10" s="1" customFormat="1" ht="15.75" x14ac:dyDescent="0.45">
      <c r="A31" s="44" t="s">
        <v>39</v>
      </c>
      <c r="B31" s="69" t="s">
        <v>40</v>
      </c>
      <c r="C31" s="69"/>
      <c r="D31" s="69"/>
      <c r="E31" s="69"/>
      <c r="F31" s="69"/>
      <c r="G31" s="69"/>
      <c r="H31" s="69"/>
      <c r="I31" s="69"/>
      <c r="J31" s="69"/>
    </row>
    <row r="32" spans="1:10" s="1" customFormat="1" ht="15.75" x14ac:dyDescent="0.45">
      <c r="A32" s="45" t="s">
        <v>41</v>
      </c>
      <c r="B32" s="6" t="s">
        <v>42</v>
      </c>
      <c r="C32" s="3"/>
      <c r="D32" s="3"/>
      <c r="E32" s="35">
        <v>6000</v>
      </c>
      <c r="F32" s="35"/>
      <c r="G32" s="3"/>
      <c r="H32" s="4">
        <f t="shared" ref="H32:H37" si="3">SUM(C32:E32)</f>
        <v>6000</v>
      </c>
      <c r="I32" s="5"/>
      <c r="J32" s="53">
        <f>D32+F32+G32</f>
        <v>0</v>
      </c>
    </row>
    <row r="33" spans="1:10" s="1" customFormat="1" ht="40.5" customHeight="1" x14ac:dyDescent="0.45">
      <c r="A33" s="45" t="s">
        <v>43</v>
      </c>
      <c r="B33" s="6" t="s">
        <v>44</v>
      </c>
      <c r="C33" s="3"/>
      <c r="D33" s="3"/>
      <c r="E33" s="35">
        <v>36000</v>
      </c>
      <c r="F33" s="35">
        <v>36000</v>
      </c>
      <c r="G33" s="3"/>
      <c r="H33" s="4">
        <f t="shared" si="3"/>
        <v>36000</v>
      </c>
      <c r="I33" s="5">
        <v>0.2</v>
      </c>
      <c r="J33" s="53">
        <f t="shared" ref="J33:J37" si="4">D33+F33+G33</f>
        <v>36000</v>
      </c>
    </row>
    <row r="34" spans="1:10" s="1" customFormat="1" ht="43.15" customHeight="1" x14ac:dyDescent="0.45">
      <c r="A34" s="45" t="s">
        <v>45</v>
      </c>
      <c r="B34" s="6" t="s">
        <v>46</v>
      </c>
      <c r="C34" s="3"/>
      <c r="D34" s="3"/>
      <c r="E34" s="35">
        <v>10000</v>
      </c>
      <c r="F34" s="35"/>
      <c r="G34" s="3"/>
      <c r="H34" s="4">
        <f t="shared" si="3"/>
        <v>10000</v>
      </c>
      <c r="I34" s="5">
        <v>0.5</v>
      </c>
      <c r="J34" s="53">
        <f t="shared" si="4"/>
        <v>0</v>
      </c>
    </row>
    <row r="35" spans="1:10" s="1" customFormat="1" ht="42.75" customHeight="1" x14ac:dyDescent="0.45">
      <c r="A35" s="45" t="s">
        <v>47</v>
      </c>
      <c r="B35" s="6" t="s">
        <v>48</v>
      </c>
      <c r="C35" s="3"/>
      <c r="D35" s="3"/>
      <c r="E35" s="35">
        <v>10000</v>
      </c>
      <c r="F35" s="35"/>
      <c r="G35" s="3"/>
      <c r="H35" s="4">
        <f t="shared" si="3"/>
        <v>10000</v>
      </c>
      <c r="I35" s="5">
        <v>0.5</v>
      </c>
      <c r="J35" s="53">
        <f t="shared" si="4"/>
        <v>0</v>
      </c>
    </row>
    <row r="36" spans="1:10" s="1" customFormat="1" ht="20.45" customHeight="1" x14ac:dyDescent="0.45">
      <c r="A36" s="45" t="s">
        <v>49</v>
      </c>
      <c r="B36" s="41" t="s">
        <v>50</v>
      </c>
      <c r="C36" s="3"/>
      <c r="D36" s="3"/>
      <c r="E36" s="35">
        <v>25000</v>
      </c>
      <c r="F36" s="35"/>
      <c r="G36" s="3"/>
      <c r="H36" s="4">
        <f t="shared" si="3"/>
        <v>25000</v>
      </c>
      <c r="I36" s="5">
        <v>0.5</v>
      </c>
      <c r="J36" s="53">
        <f t="shared" si="4"/>
        <v>0</v>
      </c>
    </row>
    <row r="37" spans="1:10" s="1" customFormat="1" ht="15.75" x14ac:dyDescent="0.45">
      <c r="A37" s="45" t="s">
        <v>51</v>
      </c>
      <c r="B37" s="6" t="s">
        <v>13</v>
      </c>
      <c r="C37" s="3"/>
      <c r="D37" s="3"/>
      <c r="E37" s="35">
        <v>102906.92</v>
      </c>
      <c r="F37" s="35">
        <v>18511</v>
      </c>
      <c r="G37" s="3"/>
      <c r="H37" s="4">
        <f t="shared" si="3"/>
        <v>102906.92</v>
      </c>
      <c r="I37" s="5">
        <v>0.2</v>
      </c>
      <c r="J37" s="53">
        <f t="shared" si="4"/>
        <v>18511</v>
      </c>
    </row>
    <row r="38" spans="1:10" s="9" customFormat="1" ht="15.75" x14ac:dyDescent="0.45">
      <c r="A38" s="1"/>
      <c r="B38" s="10" t="s">
        <v>15</v>
      </c>
      <c r="C38" s="11">
        <f>SUM(C32:C37)</f>
        <v>0</v>
      </c>
      <c r="D38" s="11">
        <v>0</v>
      </c>
      <c r="E38" s="11">
        <f>SUM(E32:E37)</f>
        <v>189906.91999999998</v>
      </c>
      <c r="F38" s="13">
        <f>SUM(F33:F37)</f>
        <v>54511</v>
      </c>
      <c r="G38" s="13">
        <v>0</v>
      </c>
      <c r="H38" s="13">
        <f>SUM(H32:H37)</f>
        <v>189906.91999999998</v>
      </c>
      <c r="I38" s="11">
        <f>(I32*H32)+(I33*H33)+(I34*H34)+(I35*H35)+(I36*H36)+(I37*H37)</f>
        <v>50281.384000000005</v>
      </c>
      <c r="J38" s="11">
        <f>SUM(J32:J37)</f>
        <v>54511</v>
      </c>
    </row>
    <row r="39" spans="1:10" s="1" customFormat="1" ht="15.75" x14ac:dyDescent="0.45">
      <c r="A39" s="44" t="s">
        <v>52</v>
      </c>
      <c r="B39" s="69" t="s">
        <v>53</v>
      </c>
      <c r="C39" s="69"/>
      <c r="D39" s="69"/>
      <c r="E39" s="69"/>
      <c r="F39" s="69"/>
      <c r="G39" s="69"/>
      <c r="H39" s="69"/>
      <c r="I39" s="69"/>
      <c r="J39" s="69"/>
    </row>
    <row r="40" spans="1:10" s="1" customFormat="1" ht="64.900000000000006" customHeight="1" x14ac:dyDescent="0.45">
      <c r="A40" s="45" t="s">
        <v>54</v>
      </c>
      <c r="B40" s="12" t="s">
        <v>55</v>
      </c>
      <c r="C40" s="3"/>
      <c r="D40" s="3"/>
      <c r="E40" s="35">
        <v>5000</v>
      </c>
      <c r="F40" s="35"/>
      <c r="G40" s="3"/>
      <c r="H40" s="4">
        <f t="shared" ref="H40:H47" si="5">SUM(C40:E40)</f>
        <v>5000</v>
      </c>
      <c r="I40" s="5"/>
      <c r="J40" s="53">
        <f t="shared" ref="J40:J47" si="6">D40+F40+G40</f>
        <v>0</v>
      </c>
    </row>
    <row r="41" spans="1:10" s="1" customFormat="1" ht="89.45" customHeight="1" x14ac:dyDescent="0.45">
      <c r="A41" s="45" t="s">
        <v>56</v>
      </c>
      <c r="B41" s="12" t="s">
        <v>57</v>
      </c>
      <c r="C41" s="3"/>
      <c r="D41" s="3"/>
      <c r="E41" s="35">
        <v>30000</v>
      </c>
      <c r="F41" s="58"/>
      <c r="G41" s="3"/>
      <c r="H41" s="4">
        <f t="shared" si="5"/>
        <v>30000</v>
      </c>
      <c r="I41" s="5">
        <v>0.6</v>
      </c>
      <c r="J41" s="53">
        <f>D41+F41+G41</f>
        <v>0</v>
      </c>
    </row>
    <row r="42" spans="1:10" s="1" customFormat="1" ht="63" customHeight="1" x14ac:dyDescent="0.45">
      <c r="A42" s="45" t="s">
        <v>58</v>
      </c>
      <c r="B42" s="12" t="s">
        <v>59</v>
      </c>
      <c r="C42" s="3"/>
      <c r="D42" s="3"/>
      <c r="E42" s="35">
        <v>30000</v>
      </c>
      <c r="F42" s="35"/>
      <c r="G42" s="3"/>
      <c r="H42" s="4">
        <f t="shared" si="5"/>
        <v>30000</v>
      </c>
      <c r="I42" s="5"/>
      <c r="J42" s="53">
        <f t="shared" si="6"/>
        <v>0</v>
      </c>
    </row>
    <row r="43" spans="1:10" s="1" customFormat="1" ht="62.45" customHeight="1" x14ac:dyDescent="0.45">
      <c r="A43" s="45" t="s">
        <v>60</v>
      </c>
      <c r="B43" s="12" t="s">
        <v>61</v>
      </c>
      <c r="C43" s="3"/>
      <c r="D43" s="3"/>
      <c r="E43" s="35">
        <v>16000</v>
      </c>
      <c r="F43" s="35"/>
      <c r="G43" s="3"/>
      <c r="H43" s="4">
        <f t="shared" si="5"/>
        <v>16000</v>
      </c>
      <c r="I43" s="5"/>
      <c r="J43" s="53">
        <f t="shared" si="6"/>
        <v>0</v>
      </c>
    </row>
    <row r="44" spans="1:10" s="1" customFormat="1" ht="66" customHeight="1" x14ac:dyDescent="0.45">
      <c r="A44" s="45" t="s">
        <v>62</v>
      </c>
      <c r="B44" s="12" t="s">
        <v>63</v>
      </c>
      <c r="C44" s="3"/>
      <c r="D44" s="3"/>
      <c r="E44" s="35">
        <v>5000</v>
      </c>
      <c r="F44" s="35"/>
      <c r="G44" s="3"/>
      <c r="H44" s="4">
        <f t="shared" si="5"/>
        <v>5000</v>
      </c>
      <c r="I44" s="5"/>
      <c r="J44" s="53">
        <f t="shared" si="6"/>
        <v>0</v>
      </c>
    </row>
    <row r="45" spans="1:10" s="1" customFormat="1" ht="43.9" customHeight="1" x14ac:dyDescent="0.45">
      <c r="A45" s="45" t="s">
        <v>64</v>
      </c>
      <c r="B45" s="12" t="s">
        <v>65</v>
      </c>
      <c r="C45" s="3"/>
      <c r="D45" s="3"/>
      <c r="E45" s="35">
        <v>5000</v>
      </c>
      <c r="F45" s="35"/>
      <c r="G45" s="3"/>
      <c r="H45" s="4">
        <f t="shared" si="5"/>
        <v>5000</v>
      </c>
      <c r="I45" s="5"/>
      <c r="J45" s="53">
        <f t="shared" si="6"/>
        <v>0</v>
      </c>
    </row>
    <row r="46" spans="1:10" s="1" customFormat="1" ht="29.25" customHeight="1" x14ac:dyDescent="0.45">
      <c r="A46" s="45" t="s">
        <v>66</v>
      </c>
      <c r="B46" s="12" t="s">
        <v>67</v>
      </c>
      <c r="C46" s="7"/>
      <c r="D46" s="7"/>
      <c r="E46" s="35">
        <v>5000</v>
      </c>
      <c r="F46" s="35"/>
      <c r="G46" s="7"/>
      <c r="H46" s="4">
        <f t="shared" si="5"/>
        <v>5000</v>
      </c>
      <c r="I46" s="8">
        <v>0.5</v>
      </c>
      <c r="J46" s="53">
        <f t="shared" si="6"/>
        <v>0</v>
      </c>
    </row>
    <row r="47" spans="1:10" s="1" customFormat="1" ht="81" customHeight="1" x14ac:dyDescent="0.45">
      <c r="A47" s="45" t="s">
        <v>68</v>
      </c>
      <c r="B47" s="12" t="s">
        <v>69</v>
      </c>
      <c r="C47" s="7"/>
      <c r="D47" s="7"/>
      <c r="E47" s="35">
        <v>50000</v>
      </c>
      <c r="F47" s="35"/>
      <c r="G47" s="7"/>
      <c r="H47" s="4">
        <f t="shared" si="5"/>
        <v>50000</v>
      </c>
      <c r="I47" s="8">
        <v>0.8</v>
      </c>
      <c r="J47" s="53">
        <f t="shared" si="6"/>
        <v>0</v>
      </c>
    </row>
    <row r="48" spans="1:10" s="1" customFormat="1" ht="15.75" x14ac:dyDescent="0.45">
      <c r="B48" s="10" t="s">
        <v>15</v>
      </c>
      <c r="C48" s="13">
        <f>SUM(C40:C47)</f>
        <v>0</v>
      </c>
      <c r="D48" s="13">
        <v>0</v>
      </c>
      <c r="E48" s="13">
        <f>SUM(E40:E47)</f>
        <v>146000</v>
      </c>
      <c r="F48" s="13"/>
      <c r="G48" s="13">
        <v>0</v>
      </c>
      <c r="H48" s="13">
        <f>SUM(H40:H47)</f>
        <v>146000</v>
      </c>
      <c r="I48" s="11">
        <f>(I40*H40)+(I41*H41)+(I42*H42)+(I43*H43)+(I44*H44)+(I45*H45)+(I46*H46)+(I47*H47)</f>
        <v>60500</v>
      </c>
      <c r="J48" s="13">
        <f>SUM(J40:J47)</f>
        <v>0</v>
      </c>
    </row>
    <row r="49" spans="1:10" s="1" customFormat="1" ht="15.75" customHeight="1" x14ac:dyDescent="0.45">
      <c r="A49" s="15"/>
      <c r="B49" s="59"/>
      <c r="C49" s="60"/>
      <c r="D49" s="60"/>
      <c r="E49" s="61"/>
      <c r="F49" s="61"/>
      <c r="G49" s="60"/>
      <c r="H49" s="60"/>
      <c r="I49" s="60"/>
      <c r="J49" s="62"/>
    </row>
    <row r="50" spans="1:10" s="1" customFormat="1" ht="15.75" x14ac:dyDescent="0.45">
      <c r="A50" s="46" t="s">
        <v>70</v>
      </c>
      <c r="B50" s="70" t="s">
        <v>71</v>
      </c>
      <c r="C50" s="70"/>
      <c r="D50" s="70"/>
      <c r="E50" s="70"/>
      <c r="F50" s="70"/>
      <c r="G50" s="70"/>
      <c r="H50" s="70"/>
      <c r="I50" s="70"/>
      <c r="J50" s="70"/>
    </row>
    <row r="51" spans="1:10" s="1" customFormat="1" ht="15.75" x14ac:dyDescent="0.45">
      <c r="A51" s="44" t="s">
        <v>72</v>
      </c>
      <c r="B51" s="69" t="s">
        <v>73</v>
      </c>
      <c r="C51" s="69"/>
      <c r="D51" s="69"/>
      <c r="E51" s="69"/>
      <c r="F51" s="69"/>
      <c r="G51" s="69"/>
      <c r="H51" s="69"/>
      <c r="I51" s="69"/>
      <c r="J51" s="69"/>
    </row>
    <row r="52" spans="1:10" s="1" customFormat="1" ht="42" customHeight="1" x14ac:dyDescent="0.45">
      <c r="A52" s="45" t="s">
        <v>74</v>
      </c>
      <c r="B52" s="6" t="s">
        <v>75</v>
      </c>
      <c r="C52" s="3"/>
      <c r="D52" s="3"/>
      <c r="E52" s="35">
        <v>7000</v>
      </c>
      <c r="F52" s="35">
        <v>0</v>
      </c>
      <c r="G52" s="3">
        <v>11224.69</v>
      </c>
      <c r="H52" s="4">
        <f>SUM(C52:E52)</f>
        <v>7000</v>
      </c>
      <c r="I52" s="5"/>
      <c r="J52" s="53">
        <f>D52+F52+G52</f>
        <v>11224.69</v>
      </c>
    </row>
    <row r="53" spans="1:10" s="1" customFormat="1" ht="15.75" x14ac:dyDescent="0.45">
      <c r="A53" s="45" t="s">
        <v>76</v>
      </c>
      <c r="B53" s="6" t="s">
        <v>77</v>
      </c>
      <c r="C53" s="3"/>
      <c r="D53" s="3"/>
      <c r="E53" s="35">
        <v>5000</v>
      </c>
      <c r="F53" s="35">
        <f>1022+3326-630.5</f>
        <v>3717.5</v>
      </c>
      <c r="G53" s="3"/>
      <c r="H53" s="4">
        <f>SUM(C53:E53)</f>
        <v>5000</v>
      </c>
      <c r="I53" s="5"/>
      <c r="J53" s="53">
        <f>D53+F53+G53</f>
        <v>3717.5</v>
      </c>
    </row>
    <row r="54" spans="1:10" s="1" customFormat="1" ht="15.75" x14ac:dyDescent="0.45">
      <c r="A54" s="45" t="s">
        <v>78</v>
      </c>
      <c r="B54" s="6" t="s">
        <v>13</v>
      </c>
      <c r="C54" s="3"/>
      <c r="D54" s="3"/>
      <c r="E54" s="35">
        <v>5000</v>
      </c>
      <c r="F54" s="35"/>
      <c r="G54" s="3"/>
      <c r="H54" s="4">
        <f>SUM(C54:E54)</f>
        <v>5000</v>
      </c>
      <c r="I54" s="5">
        <v>0.2</v>
      </c>
      <c r="J54" s="5"/>
    </row>
    <row r="55" spans="1:10" s="1" customFormat="1" ht="21" customHeight="1" x14ac:dyDescent="0.45">
      <c r="B55" s="10" t="s">
        <v>15</v>
      </c>
      <c r="C55" s="11">
        <f>SUM(C52:C54)</f>
        <v>0</v>
      </c>
      <c r="D55" s="11">
        <v>0</v>
      </c>
      <c r="E55" s="11">
        <f>SUM(E52:E54)</f>
        <v>17000</v>
      </c>
      <c r="F55" s="13">
        <f>F52+F53+F54</f>
        <v>3717.5</v>
      </c>
      <c r="G55" s="13">
        <f>SUM(G52:G54)</f>
        <v>11224.69</v>
      </c>
      <c r="H55" s="13">
        <f>SUM(H52:H54)</f>
        <v>17000</v>
      </c>
      <c r="I55" s="11">
        <f>(I52*H52)+(I53*H53)+(I54*H54)</f>
        <v>1000</v>
      </c>
      <c r="J55" s="11">
        <f>J52+J53</f>
        <v>14942.19</v>
      </c>
    </row>
    <row r="56" spans="1:10" s="1" customFormat="1" ht="21" customHeight="1" x14ac:dyDescent="0.45">
      <c r="A56" s="44" t="s">
        <v>79</v>
      </c>
      <c r="B56" s="69">
        <v>0</v>
      </c>
      <c r="C56" s="69"/>
      <c r="D56" s="69"/>
      <c r="E56" s="69"/>
      <c r="F56" s="69"/>
      <c r="G56" s="69"/>
      <c r="H56" s="69"/>
      <c r="I56" s="69"/>
      <c r="J56" s="69"/>
    </row>
    <row r="57" spans="1:10" s="1" customFormat="1" ht="81" customHeight="1" x14ac:dyDescent="0.45">
      <c r="A57" s="45" t="s">
        <v>80</v>
      </c>
      <c r="B57" s="6" t="s">
        <v>81</v>
      </c>
      <c r="C57" s="3"/>
      <c r="D57" s="3"/>
      <c r="E57" s="35">
        <v>15000</v>
      </c>
      <c r="F57" s="35">
        <v>5220</v>
      </c>
      <c r="G57" s="3"/>
      <c r="H57" s="4">
        <f>SUM(C57:E57)</f>
        <v>15000</v>
      </c>
      <c r="I57" s="5">
        <v>1</v>
      </c>
      <c r="J57" s="53">
        <f>D57+F57+G57</f>
        <v>5220</v>
      </c>
    </row>
    <row r="58" spans="1:10" s="1" customFormat="1" ht="21" customHeight="1" x14ac:dyDescent="0.45">
      <c r="A58" s="45" t="s">
        <v>82</v>
      </c>
      <c r="B58" s="6" t="s">
        <v>83</v>
      </c>
      <c r="C58" s="3"/>
      <c r="D58" s="3"/>
      <c r="E58" s="35">
        <v>32000</v>
      </c>
      <c r="F58" s="35"/>
      <c r="G58" s="3"/>
      <c r="H58" s="4">
        <f>SUM(C58:E58)</f>
        <v>32000</v>
      </c>
      <c r="I58" s="5">
        <v>1</v>
      </c>
      <c r="J58" s="53">
        <f t="shared" ref="J58" si="7">D58+F58+G58</f>
        <v>0</v>
      </c>
    </row>
    <row r="59" spans="1:10" s="1" customFormat="1" ht="48" customHeight="1" x14ac:dyDescent="0.45">
      <c r="A59" s="45" t="s">
        <v>84</v>
      </c>
      <c r="B59" s="6" t="s">
        <v>85</v>
      </c>
      <c r="C59" s="3"/>
      <c r="D59" s="3"/>
      <c r="E59" s="35">
        <v>50000</v>
      </c>
      <c r="F59" s="35"/>
      <c r="G59" s="3">
        <f>8494.77+21904.37+5108.48</f>
        <v>35507.619999999995</v>
      </c>
      <c r="H59" s="4">
        <f>SUM(C59:E59)</f>
        <v>50000</v>
      </c>
      <c r="I59" s="5">
        <v>0.2</v>
      </c>
      <c r="J59" s="53">
        <f>D59+F59+G59</f>
        <v>35507.619999999995</v>
      </c>
    </row>
    <row r="60" spans="1:10" s="1" customFormat="1" ht="15.75" x14ac:dyDescent="0.45">
      <c r="B60" s="10" t="s">
        <v>15</v>
      </c>
      <c r="C60" s="13">
        <f>SUM(C57:C59)</f>
        <v>0</v>
      </c>
      <c r="D60" s="13">
        <v>0</v>
      </c>
      <c r="E60" s="13">
        <f>SUM(E57:E59)</f>
        <v>97000</v>
      </c>
      <c r="F60" s="13">
        <f>F57+F58+F59</f>
        <v>5220</v>
      </c>
      <c r="G60" s="13">
        <f>SUM(G57:G59)</f>
        <v>35507.619999999995</v>
      </c>
      <c r="H60" s="13">
        <f>SUM(H57:H59)</f>
        <v>97000</v>
      </c>
      <c r="I60" s="11">
        <f>(I57*H57)+(I58*H58)+(I59*H59)</f>
        <v>57000</v>
      </c>
      <c r="J60" s="13">
        <f>SUM(J57:J59)</f>
        <v>40727.619999999995</v>
      </c>
    </row>
    <row r="61" spans="1:10" s="1" customFormat="1" ht="15.75" customHeight="1" x14ac:dyDescent="0.45">
      <c r="A61" s="15"/>
      <c r="B61" s="59"/>
      <c r="C61" s="60"/>
      <c r="D61" s="60"/>
      <c r="E61" s="61"/>
      <c r="F61" s="61"/>
      <c r="G61" s="60"/>
      <c r="H61" s="60"/>
      <c r="I61" s="60"/>
      <c r="J61" s="62"/>
    </row>
    <row r="62" spans="1:10" s="1" customFormat="1" ht="15.75" x14ac:dyDescent="0.45">
      <c r="A62" s="46" t="s">
        <v>86</v>
      </c>
      <c r="B62" s="70" t="s">
        <v>87</v>
      </c>
      <c r="C62" s="70"/>
      <c r="D62" s="70"/>
      <c r="E62" s="70"/>
      <c r="F62" s="70"/>
      <c r="G62" s="70"/>
      <c r="H62" s="70"/>
      <c r="I62" s="70"/>
      <c r="J62" s="70"/>
    </row>
    <row r="63" spans="1:10" s="1" customFormat="1" ht="15.75" x14ac:dyDescent="0.45">
      <c r="A63" s="44" t="s">
        <v>88</v>
      </c>
      <c r="B63" s="69" t="s">
        <v>89</v>
      </c>
      <c r="C63" s="69"/>
      <c r="D63" s="69"/>
      <c r="E63" s="69"/>
      <c r="F63" s="69"/>
      <c r="G63" s="69"/>
      <c r="H63" s="69"/>
      <c r="I63" s="69"/>
      <c r="J63" s="69"/>
    </row>
    <row r="64" spans="1:10" s="1" customFormat="1" ht="15.75" x14ac:dyDescent="0.45">
      <c r="A64" s="45" t="s">
        <v>90</v>
      </c>
      <c r="B64" s="6" t="s">
        <v>91</v>
      </c>
      <c r="C64" s="3"/>
      <c r="D64" s="3"/>
      <c r="E64" s="35">
        <v>30000</v>
      </c>
      <c r="F64" s="35"/>
      <c r="G64" s="3">
        <v>40000</v>
      </c>
      <c r="H64" s="4">
        <f>SUM(C64:E64)</f>
        <v>30000</v>
      </c>
      <c r="I64" s="5">
        <v>0.5</v>
      </c>
      <c r="J64" s="53">
        <f>F64+G64</f>
        <v>40000</v>
      </c>
    </row>
    <row r="65" spans="1:10" s="1" customFormat="1" ht="32.450000000000003" customHeight="1" x14ac:dyDescent="0.45">
      <c r="A65" s="45" t="s">
        <v>92</v>
      </c>
      <c r="B65" s="6" t="s">
        <v>85</v>
      </c>
      <c r="C65" s="3"/>
      <c r="D65" s="3"/>
      <c r="E65" s="35">
        <v>20000</v>
      </c>
      <c r="F65" s="35"/>
      <c r="G65" s="3">
        <f>15411.35</f>
        <v>15411.35</v>
      </c>
      <c r="H65" s="4">
        <f>SUM(C65:E65)</f>
        <v>20000</v>
      </c>
      <c r="I65" s="5">
        <v>0.2</v>
      </c>
      <c r="J65" s="53">
        <f>G65+F65</f>
        <v>15411.35</v>
      </c>
    </row>
    <row r="66" spans="1:10" s="1" customFormat="1" ht="15.75" x14ac:dyDescent="0.45">
      <c r="B66" s="10" t="s">
        <v>15</v>
      </c>
      <c r="C66" s="11">
        <f>SUM(C64:C65)</f>
        <v>0</v>
      </c>
      <c r="D66" s="11">
        <v>0</v>
      </c>
      <c r="E66" s="11">
        <f>SUM(E64:E65)</f>
        <v>50000</v>
      </c>
      <c r="F66" s="13">
        <f>F65+F64</f>
        <v>0</v>
      </c>
      <c r="G66" s="13">
        <f>G65+G64</f>
        <v>55411.35</v>
      </c>
      <c r="H66" s="13">
        <f>SUM(H64:H65)</f>
        <v>50000</v>
      </c>
      <c r="I66" s="11">
        <f>(I64*H64)+(I65*H65)</f>
        <v>19000</v>
      </c>
      <c r="J66" s="11">
        <f>SUM(J64:J65)</f>
        <v>55411.35</v>
      </c>
    </row>
    <row r="67" spans="1:10" s="1" customFormat="1" ht="15.75" x14ac:dyDescent="0.45">
      <c r="A67" s="44" t="s">
        <v>93</v>
      </c>
      <c r="B67" s="72"/>
      <c r="C67" s="69"/>
      <c r="D67" s="69"/>
      <c r="E67" s="69"/>
      <c r="F67" s="69"/>
      <c r="G67" s="69"/>
      <c r="H67" s="69"/>
      <c r="I67" s="69"/>
      <c r="J67" s="69"/>
    </row>
    <row r="68" spans="1:10" s="1" customFormat="1" ht="15.75" x14ac:dyDescent="0.45">
      <c r="A68" s="45" t="s">
        <v>94</v>
      </c>
      <c r="B68" s="6" t="s">
        <v>95</v>
      </c>
      <c r="C68" s="3"/>
      <c r="D68" s="3"/>
      <c r="E68" s="35">
        <v>30000</v>
      </c>
      <c r="F68" s="35"/>
      <c r="G68" s="3"/>
      <c r="H68" s="4">
        <f>SUM(C68:E68)</f>
        <v>30000</v>
      </c>
      <c r="I68" s="5">
        <v>0.5</v>
      </c>
      <c r="J68" s="5"/>
    </row>
    <row r="69" spans="1:10" s="1" customFormat="1" ht="15.75" x14ac:dyDescent="0.45">
      <c r="A69" s="45" t="s">
        <v>96</v>
      </c>
      <c r="B69" s="6" t="s">
        <v>85</v>
      </c>
      <c r="C69" s="3"/>
      <c r="D69" s="3"/>
      <c r="E69" s="35">
        <v>20000</v>
      </c>
      <c r="F69" s="35"/>
      <c r="G69" s="3"/>
      <c r="H69" s="4">
        <f>SUM(C69:E69)</f>
        <v>20000</v>
      </c>
      <c r="I69" s="5">
        <v>0.2</v>
      </c>
      <c r="J69" s="53">
        <f>G69</f>
        <v>0</v>
      </c>
    </row>
    <row r="70" spans="1:10" s="1" customFormat="1" ht="15.75" x14ac:dyDescent="0.45">
      <c r="B70" s="10" t="s">
        <v>15</v>
      </c>
      <c r="C70" s="13">
        <f>SUM(C68:C69)</f>
        <v>0</v>
      </c>
      <c r="D70" s="13">
        <v>0</v>
      </c>
      <c r="E70" s="13">
        <f>SUM(E68:E69)</f>
        <v>50000</v>
      </c>
      <c r="F70" s="13">
        <f t="shared" ref="F70:G70" si="8">SUM(F68:F69)</f>
        <v>0</v>
      </c>
      <c r="G70" s="13">
        <f t="shared" si="8"/>
        <v>0</v>
      </c>
      <c r="H70" s="13">
        <f>SUM(H68:H69)</f>
        <v>50000</v>
      </c>
      <c r="I70" s="11">
        <f>(I68*H68)+(I69*H69)</f>
        <v>19000</v>
      </c>
      <c r="J70" s="11">
        <f>F70</f>
        <v>0</v>
      </c>
    </row>
    <row r="71" spans="1:10" s="1" customFormat="1" ht="15.75" x14ac:dyDescent="0.45">
      <c r="A71" s="44" t="s">
        <v>97</v>
      </c>
      <c r="B71" s="69" t="s">
        <v>98</v>
      </c>
      <c r="C71" s="69"/>
      <c r="D71" s="69"/>
      <c r="E71" s="69"/>
      <c r="F71" s="69"/>
      <c r="G71" s="69"/>
      <c r="H71" s="69"/>
      <c r="I71" s="69"/>
      <c r="J71" s="69"/>
    </row>
    <row r="72" spans="1:10" s="1" customFormat="1" ht="15.75" x14ac:dyDescent="0.45">
      <c r="A72" s="45" t="s">
        <v>99</v>
      </c>
      <c r="B72" s="6" t="s">
        <v>95</v>
      </c>
      <c r="C72" s="3"/>
      <c r="D72" s="3"/>
      <c r="E72" s="35">
        <v>12500</v>
      </c>
      <c r="F72" s="35"/>
      <c r="G72" s="3"/>
      <c r="H72" s="4">
        <f>SUM(C72:E72)</f>
        <v>12500</v>
      </c>
      <c r="I72" s="5">
        <v>0.5</v>
      </c>
      <c r="J72" s="53">
        <f>D72+F72+G72</f>
        <v>0</v>
      </c>
    </row>
    <row r="73" spans="1:10" s="1" customFormat="1" ht="15.75" x14ac:dyDescent="0.45">
      <c r="A73" s="45" t="s">
        <v>100</v>
      </c>
      <c r="B73" s="6" t="s">
        <v>85</v>
      </c>
      <c r="C73" s="3"/>
      <c r="D73" s="3"/>
      <c r="E73" s="35">
        <v>5000</v>
      </c>
      <c r="F73" s="35"/>
      <c r="G73" s="3"/>
      <c r="H73" s="4">
        <f>SUM(C73:E73)</f>
        <v>5000</v>
      </c>
      <c r="I73" s="5">
        <v>0.2</v>
      </c>
      <c r="J73" s="53">
        <f>D73+F73+G73</f>
        <v>0</v>
      </c>
    </row>
    <row r="74" spans="1:10" s="1" customFormat="1" ht="15.75" x14ac:dyDescent="0.45">
      <c r="B74" s="10" t="s">
        <v>15</v>
      </c>
      <c r="C74" s="13">
        <f>SUM(C72:C73)</f>
        <v>0</v>
      </c>
      <c r="D74" s="13">
        <v>0</v>
      </c>
      <c r="E74" s="13">
        <f>SUM(E72:E73)</f>
        <v>17500</v>
      </c>
      <c r="F74" s="13">
        <f t="shared" ref="F74:G74" si="9">SUM(F72:F73)</f>
        <v>0</v>
      </c>
      <c r="G74" s="13">
        <f t="shared" si="9"/>
        <v>0</v>
      </c>
      <c r="H74" s="13">
        <f>SUM(H72:H73)</f>
        <v>17500</v>
      </c>
      <c r="I74" s="11">
        <f>(I72*H72)+(I73*H73)</f>
        <v>7250</v>
      </c>
      <c r="J74" s="13">
        <f>SUM(J72:J73)</f>
        <v>0</v>
      </c>
    </row>
    <row r="75" spans="1:10" s="1" customFormat="1" ht="15.75" x14ac:dyDescent="0.45">
      <c r="A75" s="44" t="s">
        <v>101</v>
      </c>
      <c r="B75" s="69" t="s">
        <v>102</v>
      </c>
      <c r="C75" s="69"/>
      <c r="D75" s="69"/>
      <c r="E75" s="69"/>
      <c r="F75" s="69"/>
      <c r="G75" s="69"/>
      <c r="H75" s="69"/>
      <c r="I75" s="69"/>
      <c r="J75" s="69"/>
    </row>
    <row r="76" spans="1:10" s="1" customFormat="1" ht="15.75" x14ac:dyDescent="0.45">
      <c r="A76" s="45" t="s">
        <v>103</v>
      </c>
      <c r="B76" s="6" t="s">
        <v>104</v>
      </c>
      <c r="C76" s="3"/>
      <c r="D76" s="3"/>
      <c r="E76" s="35">
        <v>20000</v>
      </c>
      <c r="F76" s="35"/>
      <c r="G76" s="3"/>
      <c r="H76" s="4">
        <f>SUM(C76:E76)</f>
        <v>20000</v>
      </c>
      <c r="I76" s="5">
        <v>0.5</v>
      </c>
      <c r="J76" s="53">
        <f>D76+F76+G76</f>
        <v>0</v>
      </c>
    </row>
    <row r="77" spans="1:10" s="1" customFormat="1" ht="15.75" x14ac:dyDescent="0.45">
      <c r="A77" s="45" t="s">
        <v>105</v>
      </c>
      <c r="B77" s="6" t="s">
        <v>85</v>
      </c>
      <c r="C77" s="3"/>
      <c r="D77" s="3"/>
      <c r="E77" s="35">
        <v>7000</v>
      </c>
      <c r="F77" s="35"/>
      <c r="G77" s="3"/>
      <c r="H77" s="4">
        <f>SUM(C77:E77)</f>
        <v>7000</v>
      </c>
      <c r="I77" s="5">
        <v>0.2</v>
      </c>
      <c r="J77" s="53">
        <f>D77+F77+G77</f>
        <v>0</v>
      </c>
    </row>
    <row r="78" spans="1:10" s="1" customFormat="1" ht="15.75" x14ac:dyDescent="0.45">
      <c r="A78" s="47"/>
      <c r="B78" s="10" t="s">
        <v>15</v>
      </c>
      <c r="C78" s="11">
        <f>SUM(C76:C77)</f>
        <v>0</v>
      </c>
      <c r="D78" s="11">
        <v>0</v>
      </c>
      <c r="E78" s="11">
        <f>SUM(E76:E77)</f>
        <v>27000</v>
      </c>
      <c r="F78" s="11">
        <f t="shared" ref="F78:G78" si="10">SUM(F76:F77)</f>
        <v>0</v>
      </c>
      <c r="G78" s="11">
        <f t="shared" si="10"/>
        <v>0</v>
      </c>
      <c r="H78" s="11">
        <f>SUM(H76:H77)</f>
        <v>27000</v>
      </c>
      <c r="I78" s="11">
        <f>(I76*H76)+(I77*H77)</f>
        <v>11400</v>
      </c>
      <c r="J78" s="11">
        <f>SUM(J76:J77)</f>
        <v>0</v>
      </c>
    </row>
    <row r="79" spans="1:10" s="1" customFormat="1" ht="63.75" customHeight="1" x14ac:dyDescent="0.45">
      <c r="A79" s="46" t="s">
        <v>106</v>
      </c>
      <c r="B79" s="16"/>
      <c r="C79" s="17"/>
      <c r="D79" s="17"/>
      <c r="E79" s="36"/>
      <c r="F79" s="36"/>
      <c r="G79" s="17"/>
      <c r="H79" s="18">
        <f>SUM(C79:E79)</f>
        <v>0</v>
      </c>
      <c r="I79" s="19"/>
      <c r="J79" s="19"/>
    </row>
    <row r="80" spans="1:10" s="1" customFormat="1" ht="69.75" customHeight="1" x14ac:dyDescent="0.45">
      <c r="A80" s="46" t="s">
        <v>107</v>
      </c>
      <c r="B80" s="16"/>
      <c r="C80" s="17">
        <v>94348.1</v>
      </c>
      <c r="D80" s="17">
        <v>12522.06</v>
      </c>
      <c r="E80" s="36">
        <v>28740</v>
      </c>
      <c r="F80" s="36"/>
      <c r="G80" s="17">
        <f>5017.35</f>
        <v>5017.3500000000004</v>
      </c>
      <c r="H80" s="18">
        <f>SUM(C80:E80)</f>
        <v>135610.16</v>
      </c>
      <c r="I80" s="19"/>
      <c r="J80" s="53">
        <f>D80+F80+G80</f>
        <v>17539.41</v>
      </c>
    </row>
    <row r="81" spans="1:10" s="1" customFormat="1" ht="57" customHeight="1" x14ac:dyDescent="0.45">
      <c r="A81" s="46" t="s">
        <v>108</v>
      </c>
      <c r="B81" s="16"/>
      <c r="C81" s="17">
        <v>24827.599999999999</v>
      </c>
      <c r="D81" s="17">
        <v>29639.35</v>
      </c>
      <c r="E81" s="36">
        <v>28740</v>
      </c>
      <c r="F81" s="36"/>
      <c r="G81" s="17">
        <f>21904.37+36995.75+22395.38</f>
        <v>81295.5</v>
      </c>
      <c r="H81" s="18">
        <f>SUM(C81:F81)</f>
        <v>83206.95</v>
      </c>
      <c r="I81" s="19"/>
      <c r="J81" s="53">
        <f>D81+F81+G81</f>
        <v>110934.85</v>
      </c>
    </row>
    <row r="82" spans="1:10" s="1" customFormat="1" ht="65.25" customHeight="1" x14ac:dyDescent="0.45">
      <c r="A82" s="48" t="s">
        <v>109</v>
      </c>
      <c r="B82" s="16"/>
      <c r="C82" s="17"/>
      <c r="D82" s="17"/>
      <c r="E82" s="36"/>
      <c r="F82" s="36"/>
      <c r="G82" s="17"/>
      <c r="H82" s="18">
        <f>SUM(C82:E82)</f>
        <v>0</v>
      </c>
      <c r="I82" s="19"/>
      <c r="J82" s="53">
        <f t="shared" ref="J82" si="11">D82+F82+G82</f>
        <v>0</v>
      </c>
    </row>
    <row r="83" spans="1:10" ht="39" customHeight="1" x14ac:dyDescent="0.55000000000000004">
      <c r="A83" s="49" t="s">
        <v>110</v>
      </c>
      <c r="B83" s="20"/>
      <c r="C83" s="30">
        <f>C14+C22+C28+C38+C48+C55+C60+C66+C70+C74+C78+C80+C81+C82</f>
        <v>349375.69999999995</v>
      </c>
      <c r="D83" s="30">
        <f>D14+D22+D28+D38+D48+D55+D60+D66+D70+D74+D78+D80+D81+D82</f>
        <v>127744.54000000001</v>
      </c>
      <c r="E83" s="37">
        <f t="shared" ref="E83:H83" si="12">E14+E22+E28+E38+E48+E55+E60+E66+E70+E74+E78+E80+E81+E82</f>
        <v>651886.91999999993</v>
      </c>
      <c r="F83" s="37">
        <f>F14+F22+F28+F38+F48+F55+F60+F66+F70+F74+F78+F80+F81+F82</f>
        <v>63448.5</v>
      </c>
      <c r="G83" s="30">
        <f>G14+G22+G28+G38+G48+G55+G60+G66+G70+G74+G78+G80+G81+G82</f>
        <v>188456.51</v>
      </c>
      <c r="H83" s="30">
        <f t="shared" si="12"/>
        <v>1129007.1600000001</v>
      </c>
      <c r="I83" s="22"/>
      <c r="J83" s="53">
        <f>D83+F83+G83</f>
        <v>379649.55000000005</v>
      </c>
    </row>
    <row r="84" spans="1:10" ht="38.25" customHeight="1" x14ac:dyDescent="0.55000000000000004">
      <c r="A84" s="50" t="s">
        <v>111</v>
      </c>
      <c r="B84" s="21"/>
      <c r="C84" s="23">
        <f t="shared" ref="C84:H84" si="13">C83*7%</f>
        <v>24456.298999999999</v>
      </c>
      <c r="D84" s="23">
        <f t="shared" si="13"/>
        <v>8942.1178000000018</v>
      </c>
      <c r="E84" s="38">
        <f t="shared" si="13"/>
        <v>45632.0844</v>
      </c>
      <c r="F84" s="38">
        <f>F83*7%</f>
        <v>4441.3950000000004</v>
      </c>
      <c r="G84" s="23">
        <f>G83*7%</f>
        <v>13191.955700000002</v>
      </c>
      <c r="H84" s="23">
        <f t="shared" si="13"/>
        <v>79030.501200000013</v>
      </c>
      <c r="I84" s="22"/>
      <c r="J84" s="53">
        <f>D84+F84+G84</f>
        <v>26575.468500000003</v>
      </c>
    </row>
    <row r="85" spans="1:10" ht="42.75" customHeight="1" x14ac:dyDescent="0.55000000000000004">
      <c r="A85" s="49" t="s">
        <v>112</v>
      </c>
      <c r="B85" s="20"/>
      <c r="C85" s="30">
        <f t="shared" ref="C85:H85" si="14">C83+C84</f>
        <v>373831.99899999995</v>
      </c>
      <c r="D85" s="30">
        <f>D83+D84</f>
        <v>136686.65780000002</v>
      </c>
      <c r="E85" s="37">
        <f t="shared" si="14"/>
        <v>697519.00439999998</v>
      </c>
      <c r="F85" s="37">
        <f>F83+F84</f>
        <v>67889.895000000004</v>
      </c>
      <c r="G85" s="30">
        <f>G83+G84</f>
        <v>201648.4657</v>
      </c>
      <c r="H85" s="30">
        <f t="shared" si="14"/>
        <v>1208037.6612000002</v>
      </c>
      <c r="I85" s="22"/>
      <c r="J85" s="53">
        <f>F85+G85</f>
        <v>269538.36070000002</v>
      </c>
    </row>
    <row r="86" spans="1:10" ht="52.5" customHeight="1" x14ac:dyDescent="0.55000000000000004">
      <c r="A86" s="49" t="s">
        <v>113</v>
      </c>
      <c r="B86" s="20"/>
      <c r="C86" s="30">
        <f t="shared" ref="C86:H86" si="15">C85</f>
        <v>373831.99899999995</v>
      </c>
      <c r="D86" s="30">
        <f t="shared" si="15"/>
        <v>136686.65780000002</v>
      </c>
      <c r="E86" s="37">
        <f t="shared" si="15"/>
        <v>697519.00439999998</v>
      </c>
      <c r="F86" s="37">
        <f t="shared" si="15"/>
        <v>67889.895000000004</v>
      </c>
      <c r="G86" s="30">
        <f t="shared" si="15"/>
        <v>201648.4657</v>
      </c>
      <c r="H86" s="26">
        <f t="shared" si="15"/>
        <v>1208037.6612000002</v>
      </c>
      <c r="I86" s="22"/>
      <c r="J86" s="63">
        <f>D86+F86+G86</f>
        <v>406225.01850000001</v>
      </c>
    </row>
    <row r="87" spans="1:10" s="64" customFormat="1" x14ac:dyDescent="0.45">
      <c r="A87" s="40" t="s">
        <v>122</v>
      </c>
      <c r="E87" s="65"/>
      <c r="F87" s="65"/>
    </row>
    <row r="88" spans="1:10" ht="30" customHeight="1" x14ac:dyDescent="0.45">
      <c r="A88" s="31"/>
      <c r="B88" s="31"/>
      <c r="C88" s="31"/>
      <c r="F88" s="39"/>
      <c r="G88" s="32"/>
      <c r="I88" s="32"/>
    </row>
    <row r="89" spans="1:10" x14ac:dyDescent="0.45">
      <c r="G89" s="32"/>
      <c r="I89" s="33"/>
      <c r="J89" s="32"/>
    </row>
    <row r="90" spans="1:10" x14ac:dyDescent="0.45">
      <c r="F90" s="39"/>
      <c r="G90" s="32"/>
    </row>
    <row r="91" spans="1:10" x14ac:dyDescent="0.45">
      <c r="J91" s="33"/>
    </row>
    <row r="95" spans="1:10" x14ac:dyDescent="0.45">
      <c r="J95" s="32"/>
    </row>
  </sheetData>
  <mergeCells count="20">
    <mergeCell ref="B31:J31"/>
    <mergeCell ref="B39:J39"/>
    <mergeCell ref="B50:J50"/>
    <mergeCell ref="B51:J51"/>
    <mergeCell ref="B71:J71"/>
    <mergeCell ref="B75:J75"/>
    <mergeCell ref="B56:J56"/>
    <mergeCell ref="B62:J62"/>
    <mergeCell ref="B63:J63"/>
    <mergeCell ref="B67:J67"/>
    <mergeCell ref="F6:G6"/>
    <mergeCell ref="B6:B7"/>
    <mergeCell ref="C6:C7"/>
    <mergeCell ref="D6:D7"/>
    <mergeCell ref="E6:E7"/>
    <mergeCell ref="B8:J8"/>
    <mergeCell ref="B9:J9"/>
    <mergeCell ref="B15:J15"/>
    <mergeCell ref="B23:J23"/>
    <mergeCell ref="B30:J30"/>
  </mergeCells>
  <dataValidations count="3">
    <dataValidation allowBlank="1" showInputMessage="1" showErrorMessage="1" prompt="Insert *text* description of Activity here" sqref="B10 B16 B24 B32 B40 B52 B57 B64 B68 B72 B76" xr:uid="{00000000-0002-0000-0000-000000000000}"/>
    <dataValidation allowBlank="1" showInputMessage="1" showErrorMessage="1" prompt="Insert *text* description of Output here" sqref="B9 B15 B23 B31 B39 B51 B56 B63 B67 B71 B75" xr:uid="{00000000-0002-0000-0000-000001000000}"/>
    <dataValidation allowBlank="1" showInputMessage="1" showErrorMessage="1" prompt="Insert *text* description of Outcome here" sqref="B8:J8 B30:J30 B50:J50 B62:J62" xr:uid="{00000000-0002-0000-0000-000002000000}"/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75A0C25728D4DBC44B734BF52DF5F" ma:contentTypeVersion="13" ma:contentTypeDescription="Create a new document." ma:contentTypeScope="" ma:versionID="b487fd1c46ce95ee66af92362d7ddf56">
  <xsd:schema xmlns:xsd="http://www.w3.org/2001/XMLSchema" xmlns:xs="http://www.w3.org/2001/XMLSchema" xmlns:p="http://schemas.microsoft.com/office/2006/metadata/properties" xmlns:ns3="d327b1d3-dcb8-41b8-a884-18d15cae653d" xmlns:ns4="b9c69bf5-e2d3-46cf-9855-167c2821e02f" targetNamespace="http://schemas.microsoft.com/office/2006/metadata/properties" ma:root="true" ma:fieldsID="9048b2451c6c87024d08d81b2546f654" ns3:_="" ns4:_="">
    <xsd:import namespace="d327b1d3-dcb8-41b8-a884-18d15cae653d"/>
    <xsd:import namespace="b9c69bf5-e2d3-46cf-9855-167c2821e0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7b1d3-dcb8-41b8-a884-18d15cae6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c69bf5-e2d3-46cf-9855-167c2821e02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8B3071-4D95-493A-B34C-612CFCDA38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15EDF5-82FC-4A26-9D26-CA7A51657F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7b1d3-dcb8-41b8-a884-18d15cae653d"/>
    <ds:schemaRef ds:uri="b9c69bf5-e2d3-46cf-9855-167c2821e0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29862E-F058-4E41-8C58-3890EB6AC44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b9c69bf5-e2d3-46cf-9855-167c2821e02f"/>
    <ds:schemaRef ds:uri="d327b1d3-dcb8-41b8-a884-18d15cae65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Jean</dc:creator>
  <cp:lastModifiedBy>Mamadou A. Diallo</cp:lastModifiedBy>
  <dcterms:created xsi:type="dcterms:W3CDTF">2020-05-28T14:21:12Z</dcterms:created>
  <dcterms:modified xsi:type="dcterms:W3CDTF">2021-06-16T04:31:30Z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0x0101007C275A0C25728D4DBC44B734BF52DF5F</vt:lpwstr>
  </property>
</Properties>
</file>