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inance\GYPI Project\Statements\2021\"/>
    </mc:Choice>
  </mc:AlternateContent>
  <xr:revisionPtr revIDLastSave="0" documentId="13_ncr:1_{B3711EDB-84C9-4633-8784-3759B0B12E60}" xr6:coauthVersionLast="36" xr6:coauthVersionMax="36" xr10:uidLastSave="{00000000-0000-0000-0000-000000000000}"/>
  <bookViews>
    <workbookView xWindow="0" yWindow="0" windowWidth="23040" windowHeight="8772" xr2:uid="{CC59C133-0CE0-4D1D-B636-6473BA3C607A}"/>
  </bookViews>
  <sheets>
    <sheet name="amend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Budget" localSheetId="0">#REF!</definedName>
    <definedName name="Budget">#REF!</definedName>
    <definedName name="Budget_Ref" localSheetId="0">#REF!</definedName>
    <definedName name="Budget_Ref">#REF!</definedName>
    <definedName name="Check_Locked">[3]Tables!$F$15</definedName>
    <definedName name="CORx">[4]Summary!$B$41</definedName>
    <definedName name="Currencies_Table">[3]Tables!$A$2:$B$196</definedName>
    <definedName name="Currency">[3]Tables!$A$2:$A$196</definedName>
    <definedName name="dollar" localSheetId="0">#REF!</definedName>
    <definedName name="dollar">#REF!</definedName>
    <definedName name="Euro" localSheetId="0">#REF!</definedName>
    <definedName name="Euro">#REF!</definedName>
    <definedName name="EuroUSD" localSheetId="0">#REF!</definedName>
    <definedName name="EuroUSD">#REF!</definedName>
    <definedName name="Heading" localSheetId="0">#REF!</definedName>
    <definedName name="Heading">#REF!</definedName>
    <definedName name="KORx">[5]Summary!$B$41</definedName>
    <definedName name="MeetingRate">[6]Billing!$A$15</definedName>
    <definedName name="MonthDays" localSheetId="0">#REF!</definedName>
    <definedName name="MonthDays">#REF!</definedName>
    <definedName name="_xlnm.Print_Area" localSheetId="0">amended!$A$1:$J$134</definedName>
    <definedName name="Rates">[7]Workplan!$D$56:$E$60</definedName>
    <definedName name="SheetState" hidden="1">"'-1:-1:-1:-1:-1:-1:-1:-1:-1:-1:-1:-1:-1:0:0:0:0:0:0:0:0:0:0:-1:-1:-1:-1:0:0:0:0:0:0:0:0:0:0:0:2"</definedName>
    <definedName name="SIDA">[8]Summary!$B$41</definedName>
    <definedName name="USD" localSheetId="0">#REF!</definedName>
    <definedName name="USD">#REF!</definedName>
    <definedName name="Version_Code">[3]Tables!$F$14</definedName>
    <definedName name="YYMonth">[9]Ref!$B$3:$D$17</definedName>
    <definedName name="ZAR" localSheetId="0">#REF!</definedName>
    <definedName name="ZA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2" i="1" l="1"/>
  <c r="F123" i="1"/>
  <c r="E123" i="1"/>
  <c r="D123" i="1"/>
  <c r="D117" i="1"/>
  <c r="D118" i="1" s="1"/>
  <c r="F116" i="1"/>
  <c r="F118" i="1" s="1"/>
  <c r="E116" i="1"/>
  <c r="E118" i="1" s="1"/>
  <c r="F115" i="1"/>
  <c r="E115" i="1"/>
  <c r="D115" i="1"/>
  <c r="F105" i="1"/>
  <c r="E105" i="1"/>
  <c r="D105" i="1"/>
  <c r="I104" i="1"/>
  <c r="G104" i="1"/>
  <c r="I103" i="1"/>
  <c r="G103" i="1"/>
  <c r="I102" i="1"/>
  <c r="G102" i="1"/>
  <c r="I101" i="1"/>
  <c r="G101" i="1"/>
  <c r="F98" i="1"/>
  <c r="E98" i="1"/>
  <c r="G97" i="1"/>
  <c r="G96" i="1"/>
  <c r="G95" i="1"/>
  <c r="G94" i="1"/>
  <c r="G93" i="1"/>
  <c r="G92" i="1"/>
  <c r="I91" i="1"/>
  <c r="D91" i="1"/>
  <c r="G91" i="1" s="1"/>
  <c r="C91" i="1"/>
  <c r="I90" i="1"/>
  <c r="I98" i="1" s="1"/>
  <c r="G90" i="1"/>
  <c r="C90" i="1"/>
  <c r="F88" i="1"/>
  <c r="E88" i="1"/>
  <c r="G87" i="1"/>
  <c r="G86" i="1"/>
  <c r="G85" i="1"/>
  <c r="G84" i="1"/>
  <c r="I83" i="1"/>
  <c r="D83" i="1"/>
  <c r="G83" i="1" s="1"/>
  <c r="C83" i="1"/>
  <c r="I82" i="1"/>
  <c r="G82" i="1"/>
  <c r="C82" i="1"/>
  <c r="I81" i="1"/>
  <c r="G81" i="1"/>
  <c r="C81" i="1"/>
  <c r="I80" i="1"/>
  <c r="D80" i="1"/>
  <c r="G80" i="1" s="1"/>
  <c r="C80" i="1"/>
  <c r="I76" i="1"/>
  <c r="F76" i="1"/>
  <c r="E76" i="1"/>
  <c r="D76" i="1"/>
  <c r="G75" i="1"/>
  <c r="G74" i="1"/>
  <c r="G73" i="1"/>
  <c r="G72" i="1"/>
  <c r="G71" i="1"/>
  <c r="G70" i="1"/>
  <c r="G69" i="1"/>
  <c r="G68" i="1"/>
  <c r="H76" i="1" s="1"/>
  <c r="F66" i="1"/>
  <c r="E66" i="1"/>
  <c r="D66" i="1"/>
  <c r="G65" i="1"/>
  <c r="G64" i="1"/>
  <c r="G63" i="1"/>
  <c r="G62" i="1"/>
  <c r="G61" i="1"/>
  <c r="I60" i="1"/>
  <c r="G60" i="1"/>
  <c r="C60" i="1"/>
  <c r="I59" i="1"/>
  <c r="G59" i="1"/>
  <c r="C59" i="1"/>
  <c r="I58" i="1"/>
  <c r="G58" i="1"/>
  <c r="C58" i="1"/>
  <c r="F56" i="1"/>
  <c r="E56" i="1"/>
  <c r="G55" i="1"/>
  <c r="G54" i="1"/>
  <c r="G53" i="1"/>
  <c r="G52" i="1"/>
  <c r="I51" i="1"/>
  <c r="G51" i="1"/>
  <c r="C51" i="1"/>
  <c r="I50" i="1"/>
  <c r="I56" i="1" s="1"/>
  <c r="G50" i="1"/>
  <c r="D50" i="1"/>
  <c r="C50" i="1"/>
  <c r="I49" i="1"/>
  <c r="G49" i="1"/>
  <c r="C49" i="1"/>
  <c r="I48" i="1"/>
  <c r="D48" i="1"/>
  <c r="G48" i="1" s="1"/>
  <c r="C48" i="1"/>
  <c r="F46" i="1"/>
  <c r="E46" i="1"/>
  <c r="G45" i="1"/>
  <c r="G44" i="1"/>
  <c r="G43" i="1"/>
  <c r="G42" i="1"/>
  <c r="G41" i="1"/>
  <c r="I40" i="1"/>
  <c r="D40" i="1"/>
  <c r="G40" i="1" s="1"/>
  <c r="C40" i="1"/>
  <c r="D39" i="1"/>
  <c r="G39" i="1" s="1"/>
  <c r="C39" i="1"/>
  <c r="I38" i="1"/>
  <c r="D38" i="1"/>
  <c r="D46" i="1" s="1"/>
  <c r="C38" i="1"/>
  <c r="F34" i="1"/>
  <c r="E34" i="1"/>
  <c r="G33" i="1"/>
  <c r="G32" i="1"/>
  <c r="G31" i="1"/>
  <c r="G30" i="1"/>
  <c r="I29" i="1"/>
  <c r="G29" i="1"/>
  <c r="C29" i="1"/>
  <c r="I28" i="1"/>
  <c r="G28" i="1"/>
  <c r="C28" i="1"/>
  <c r="I27" i="1"/>
  <c r="I34" i="1" s="1"/>
  <c r="D27" i="1"/>
  <c r="D34" i="1" s="1"/>
  <c r="C27" i="1"/>
  <c r="G26" i="1"/>
  <c r="C26" i="1"/>
  <c r="F24" i="1"/>
  <c r="E24" i="1"/>
  <c r="D24" i="1"/>
  <c r="G23" i="1"/>
  <c r="G22" i="1"/>
  <c r="G21" i="1"/>
  <c r="G20" i="1"/>
  <c r="I19" i="1"/>
  <c r="G19" i="1"/>
  <c r="C19" i="1"/>
  <c r="I18" i="1"/>
  <c r="G18" i="1"/>
  <c r="C18" i="1"/>
  <c r="I17" i="1"/>
  <c r="G17" i="1"/>
  <c r="C17" i="1"/>
  <c r="I16" i="1"/>
  <c r="I24" i="1" s="1"/>
  <c r="G16" i="1"/>
  <c r="C16" i="1"/>
  <c r="I105" i="1" l="1"/>
  <c r="G116" i="1" s="1"/>
  <c r="H24" i="1"/>
  <c r="G66" i="1"/>
  <c r="I88" i="1"/>
  <c r="G105" i="1"/>
  <c r="F124" i="1"/>
  <c r="F127" i="1" s="1"/>
  <c r="G24" i="1"/>
  <c r="G76" i="1"/>
  <c r="D98" i="1"/>
  <c r="E125" i="1"/>
  <c r="I46" i="1"/>
  <c r="I66" i="1"/>
  <c r="F125" i="1"/>
  <c r="D125" i="1"/>
  <c r="D133" i="1"/>
  <c r="D124" i="1"/>
  <c r="D126" i="1"/>
  <c r="H56" i="1"/>
  <c r="G56" i="1"/>
  <c r="G98" i="1"/>
  <c r="H88" i="1"/>
  <c r="G88" i="1"/>
  <c r="D88" i="1"/>
  <c r="D56" i="1"/>
  <c r="H66" i="1"/>
  <c r="H98" i="1"/>
  <c r="E117" i="1"/>
  <c r="H105" i="1"/>
  <c r="F117" i="1"/>
  <c r="G27" i="1"/>
  <c r="G34" i="1" s="1"/>
  <c r="G38" i="1"/>
  <c r="E124" i="1"/>
  <c r="E127" i="1" s="1"/>
  <c r="H34" i="1" l="1"/>
  <c r="D129" i="1"/>
  <c r="D130" i="1" s="1"/>
  <c r="I129" i="1"/>
  <c r="G117" i="1"/>
  <c r="G118" i="1" s="1"/>
  <c r="H46" i="1"/>
  <c r="G46" i="1"/>
  <c r="D127" i="1"/>
  <c r="I130" i="1" l="1"/>
</calcChain>
</file>

<file path=xl/sharedStrings.xml><?xml version="1.0" encoding="utf-8"?>
<sst xmlns="http://schemas.openxmlformats.org/spreadsheetml/2006/main" count="142" uniqueCount="127">
  <si>
    <t xml:space="preserve">Annex D - PBF Project Budget </t>
  </si>
  <si>
    <t>CSO Version</t>
  </si>
  <si>
    <t>Instructions:</t>
  </si>
  <si>
    <r>
      <t xml:space="preserve">1. Only fill in white cells. Grey cells are locked and/or contain spreadsheet formulas.
2. Complete both Sheet 1 and Sheet 2. 
     a) </t>
    </r>
    <r>
      <rPr>
        <sz val="16"/>
        <color theme="1"/>
        <rFont val="Calibri"/>
        <family val="2"/>
        <scheme val="minor"/>
      </rPr>
      <t>First, prepare a budget organized by</t>
    </r>
    <r>
      <rPr>
        <b/>
        <sz val="16"/>
        <color theme="1"/>
        <rFont val="Calibri"/>
        <family val="2"/>
        <scheme val="minor"/>
      </rPr>
      <t xml:space="preserve"> activity/output/outcome</t>
    </r>
    <r>
      <rPr>
        <sz val="16"/>
        <color theme="1"/>
        <rFont val="Calibri"/>
        <family val="2"/>
        <scheme val="minor"/>
      </rPr>
      <t xml:space="preserve"> in </t>
    </r>
    <r>
      <rPr>
        <b/>
        <sz val="16"/>
        <color theme="1"/>
        <rFont val="Calibri"/>
        <family val="2"/>
        <scheme val="minor"/>
      </rPr>
      <t xml:space="preserve">Sheet 1. </t>
    </r>
    <r>
      <rPr>
        <sz val="16"/>
        <color theme="1"/>
        <rFont val="Calibri"/>
        <family val="2"/>
        <scheme val="minor"/>
      </rPr>
      <t>(Activity amounts can be indicative estimates.)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 
    </t>
    </r>
    <r>
      <rPr>
        <b/>
        <sz val="16"/>
        <color theme="1"/>
        <rFont val="Calibri"/>
        <family val="2"/>
        <scheme val="minor"/>
      </rPr>
      <t xml:space="preserve"> b) </t>
    </r>
    <r>
      <rPr>
        <sz val="16"/>
        <color theme="1"/>
        <rFont val="Calibri"/>
        <family val="2"/>
        <scheme val="minor"/>
      </rPr>
      <t xml:space="preserve">Then, divide each </t>
    </r>
    <r>
      <rPr>
        <b/>
        <sz val="16"/>
        <color theme="1"/>
        <rFont val="Calibri"/>
        <family val="2"/>
        <scheme val="minor"/>
      </rPr>
      <t>output</t>
    </r>
    <r>
      <rPr>
        <sz val="16"/>
        <color theme="1"/>
        <rFont val="Calibri"/>
        <family val="2"/>
        <scheme val="minor"/>
      </rPr>
      <t xml:space="preserve"> budget along </t>
    </r>
    <r>
      <rPr>
        <b/>
        <sz val="16"/>
        <color theme="1"/>
        <rFont val="Calibri"/>
        <family val="2"/>
        <scheme val="minor"/>
      </rPr>
      <t xml:space="preserve">UN Budget Categories </t>
    </r>
    <r>
      <rPr>
        <sz val="16"/>
        <color theme="1"/>
        <rFont val="Calibri"/>
        <family val="2"/>
        <scheme val="minor"/>
      </rPr>
      <t xml:space="preserve">in </t>
    </r>
    <r>
      <rPr>
        <b/>
        <sz val="16"/>
        <color theme="1"/>
        <rFont val="Calibri"/>
        <family val="2"/>
        <scheme val="minor"/>
      </rPr>
      <t>Sheet 2</t>
    </r>
    <r>
      <rPr>
        <sz val="16"/>
        <color theme="1"/>
        <rFont val="Calibri"/>
        <family val="2"/>
        <scheme val="minor"/>
      </rPr>
      <t>.
3. Be sure to include</t>
    </r>
    <r>
      <rPr>
        <b/>
        <sz val="16"/>
        <color theme="1"/>
        <rFont val="Calibri"/>
        <family val="2"/>
        <scheme val="minor"/>
      </rPr>
      <t xml:space="preserve"> % towards Gender Equality and Women's Empowerment
3. Do not use Sheet 4 or 5, </t>
    </r>
    <r>
      <rPr>
        <sz val="16"/>
        <color theme="1"/>
        <rFont val="Calibri"/>
        <family val="2"/>
        <scheme val="minor"/>
      </rPr>
      <t>which are for MPTF and PBF use.</t>
    </r>
    <r>
      <rPr>
        <b/>
        <sz val="16"/>
        <color theme="1"/>
        <rFont val="Calibri"/>
        <family val="2"/>
        <scheme val="minor"/>
      </rPr>
      <t xml:space="preserve"> 
4. Leave blank</t>
    </r>
    <r>
      <rPr>
        <sz val="16"/>
        <color theme="1"/>
        <rFont val="Calibri"/>
        <family val="2"/>
        <scheme val="minor"/>
      </rPr>
      <t xml:space="preserve"> any Organizations/Outcomes/Outputs/Activities that aren't needed</t>
    </r>
    <r>
      <rPr>
        <b/>
        <sz val="16"/>
        <color theme="1"/>
        <rFont val="Calibri"/>
        <family val="2"/>
        <scheme val="minor"/>
      </rPr>
      <t xml:space="preserve">. DO NOT delete cells.
</t>
    </r>
    <r>
      <rPr>
        <sz val="16"/>
        <color theme="1"/>
        <rFont val="Calibri"/>
        <family val="2"/>
        <scheme val="minor"/>
      </rPr>
      <t xml:space="preserve">5. </t>
    </r>
    <r>
      <rPr>
        <b/>
        <sz val="16"/>
        <color theme="1"/>
        <rFont val="Calibri"/>
        <family val="2"/>
        <scheme val="minor"/>
      </rPr>
      <t>Do not adjust tranche amounts</t>
    </r>
    <r>
      <rPr>
        <sz val="16"/>
        <color theme="1"/>
        <rFont val="Calibri"/>
        <family val="2"/>
        <scheme val="minor"/>
      </rPr>
      <t xml:space="preserve"> without consulting PBSO.</t>
    </r>
  </si>
  <si>
    <t>Table 1 - PBF project budget by outcome, output and activity</t>
  </si>
  <si>
    <r>
      <rPr>
        <b/>
        <sz val="12"/>
        <color theme="1"/>
        <rFont val="Calibri"/>
        <family val="2"/>
        <scheme val="minor"/>
      </rPr>
      <t>Outcome/ Output</t>
    </r>
    <r>
      <rPr>
        <sz val="12"/>
        <color theme="1"/>
        <rFont val="Calibri"/>
        <family val="2"/>
        <scheme val="minor"/>
      </rPr>
      <t xml:space="preserve"> number</t>
    </r>
  </si>
  <si>
    <r>
      <rPr>
        <b/>
        <sz val="12"/>
        <color theme="1"/>
        <rFont val="Calibri"/>
        <family val="2"/>
        <scheme val="minor"/>
      </rPr>
      <t>Description</t>
    </r>
    <r>
      <rPr>
        <sz val="12"/>
        <color theme="1"/>
        <rFont val="Calibri"/>
        <family val="2"/>
        <scheme val="minor"/>
      </rPr>
      <t xml:space="preserve"> (Text)</t>
    </r>
  </si>
  <si>
    <r>
      <rPr>
        <b/>
        <sz val="12"/>
        <color theme="1"/>
        <rFont val="Calibri"/>
        <family val="2"/>
        <scheme val="minor"/>
      </rPr>
      <t xml:space="preserve">Recipient Organization </t>
    </r>
    <r>
      <rPr>
        <sz val="12"/>
        <color theme="1"/>
        <rFont val="Calibri"/>
        <family val="2"/>
        <scheme val="minor"/>
      </rPr>
      <t>Budget</t>
    </r>
  </si>
  <si>
    <t>Recipient Organization 2 Budget</t>
  </si>
  <si>
    <t>Recipient Organization 3 Budget</t>
  </si>
  <si>
    <t>Total</t>
  </si>
  <si>
    <r>
      <rPr>
        <b/>
        <sz val="12"/>
        <color theme="1"/>
        <rFont val="Calibri"/>
        <family val="2"/>
        <scheme val="minor"/>
      </rPr>
      <t xml:space="preserve">% of budget </t>
    </r>
    <r>
      <rPr>
        <sz val="12"/>
        <color theme="1"/>
        <rFont val="Calibri"/>
        <family val="2"/>
        <scheme val="minor"/>
      </rPr>
      <t xml:space="preserve">per activity  allocated to </t>
    </r>
    <r>
      <rPr>
        <b/>
        <sz val="12"/>
        <color theme="1"/>
        <rFont val="Calibri"/>
        <family val="2"/>
        <scheme val="minor"/>
      </rPr>
      <t xml:space="preserve">Gender Equality and Women's Empowerment (GEWE) </t>
    </r>
    <r>
      <rPr>
        <sz val="12"/>
        <color theme="1"/>
        <rFont val="Calibri"/>
        <family val="2"/>
        <scheme val="minor"/>
      </rPr>
      <t>(if any):</t>
    </r>
  </si>
  <si>
    <r>
      <t xml:space="preserve">Current level of </t>
    </r>
    <r>
      <rPr>
        <b/>
        <sz val="12"/>
        <color theme="1"/>
        <rFont val="Calibri"/>
        <family val="2"/>
        <scheme val="minor"/>
      </rPr>
      <t>expenditure/ commitment</t>
    </r>
    <r>
      <rPr>
        <sz val="12"/>
        <color theme="1"/>
        <rFont val="Calibri"/>
        <family val="2"/>
        <scheme val="minor"/>
      </rPr>
      <t xml:space="preserve"> (To be completed at time of project progress reporting) </t>
    </r>
  </si>
  <si>
    <r>
      <t xml:space="preserve">Any </t>
    </r>
    <r>
      <rPr>
        <b/>
        <sz val="12"/>
        <color theme="1"/>
        <rFont val="Calibri"/>
        <family val="2"/>
        <scheme val="minor"/>
      </rPr>
      <t>remarks</t>
    </r>
    <r>
      <rPr>
        <sz val="12"/>
        <color theme="1"/>
        <rFont val="Calibri"/>
        <family val="2"/>
        <scheme val="minor"/>
      </rPr>
      <t xml:space="preserve"> (e.g. on types of inputs provided or budget justification, esp. for TA or travel costs)</t>
    </r>
  </si>
  <si>
    <t>ACCORD</t>
  </si>
  <si>
    <t xml:space="preserve">OUTCOME 1: </t>
  </si>
  <si>
    <t>Outcome 1: A nuanced and gendered understanding of the conflict trajectories, challenges, opportunities, and trends surrounding youth inclusion in peace processes.</t>
  </si>
  <si>
    <t>Output 1.1:</t>
  </si>
  <si>
    <t xml:space="preserve">Output 1.1: Participatory research on how youth navigate conflict and engage with peace.  </t>
  </si>
  <si>
    <t>Activity 1.1.1:</t>
  </si>
  <si>
    <t>Activity 1.1.2:</t>
  </si>
  <si>
    <t>Activity 1.1.3:</t>
  </si>
  <si>
    <t>Activity 1.1.4</t>
  </si>
  <si>
    <t>Activity 1.1.5</t>
  </si>
  <si>
    <t>Activity 1.1.6</t>
  </si>
  <si>
    <t>Activity 1.1.7</t>
  </si>
  <si>
    <t>Activity 1.1.8</t>
  </si>
  <si>
    <t>Output Total</t>
  </si>
  <si>
    <t>Output 1.2:</t>
  </si>
  <si>
    <t xml:space="preserve">Output 1.2: A narrative of change is cultivated through promoting impactful youth-led initiatives. </t>
  </si>
  <si>
    <t>Activity 1.2.1</t>
  </si>
  <si>
    <t>Activity 1.2.2</t>
  </si>
  <si>
    <t>Activity 1.2.3</t>
  </si>
  <si>
    <t>Activity 1.2.4</t>
  </si>
  <si>
    <t>Activity 1.2.5</t>
  </si>
  <si>
    <t>Activity 1.2.6</t>
  </si>
  <si>
    <t>Activity 1.2.7</t>
  </si>
  <si>
    <t>Activity 1.2.8</t>
  </si>
  <si>
    <t xml:space="preserve">OUTCOME 2: </t>
  </si>
  <si>
    <t>Outcome 2: Youth participation is addressed at the policy level, and formal and informal engagement mechanisms are put in place to strategically link youth to decision making processes 
Résultat 2 : La participation des jeunes est abordée au niveau politique et des mécanismes d'implication formels et informels sont mis en place pour lier stratégiquement les jeunes aux processus de prise de décision.</t>
  </si>
  <si>
    <t>Outcome 2.1</t>
  </si>
  <si>
    <t>Output 2.1: Systemic barriers to youth participation are addressed, with emphasis on the double burden faced by young women.  
Extrant 2.1 : Les obstacles systémiques à la participation des jeunes sont abordés, en mettant l'accent sur le double fardeau des jeunes femmes.</t>
  </si>
  <si>
    <t>Activity 2.1.1</t>
  </si>
  <si>
    <t>Activity 2.1.2</t>
  </si>
  <si>
    <t>Activity 2.1.3</t>
  </si>
  <si>
    <t>Activity 2.1.4</t>
  </si>
  <si>
    <t>Activity 2.1.5</t>
  </si>
  <si>
    <t>Activity 2.1.6</t>
  </si>
  <si>
    <t>Activity 2.1.7</t>
  </si>
  <si>
    <t>Activity 2.1.8</t>
  </si>
  <si>
    <t>Output 2.2</t>
  </si>
  <si>
    <t>Output 2.2: Technical assistance and capacity building is provided to ministries dealing with youth, gender and peace issues.  
Extrant 2.2 : Une assistance technique et un renforcement des capacités sont fournis aux ministères chargés des questions relatives à la jeunesse et à la paix.</t>
  </si>
  <si>
    <t>Activity 2.2.1</t>
  </si>
  <si>
    <t>Activity 2.2.2</t>
  </si>
  <si>
    <t>Activity 2.2.3</t>
  </si>
  <si>
    <t>Ongoing activity</t>
  </si>
  <si>
    <t>Activity 2.2.4</t>
  </si>
  <si>
    <t>Activity 2.2.5</t>
  </si>
  <si>
    <t>Activity 2.2.6</t>
  </si>
  <si>
    <t>Activity 2.2.7</t>
  </si>
  <si>
    <t>Activity 2.2.8</t>
  </si>
  <si>
    <t>Output 2.3</t>
  </si>
  <si>
    <t>Output 2.3 Development of an operation framework for the meaningful inclusion of youth in peace processes</t>
  </si>
  <si>
    <t>Activity 2.3.1</t>
  </si>
  <si>
    <t>Activity 2.3.2</t>
  </si>
  <si>
    <t>Ongoing</t>
  </si>
  <si>
    <t>Activity 2.3.3</t>
  </si>
  <si>
    <t>Activity 2.3.4</t>
  </si>
  <si>
    <t>Activity 2.3.5</t>
  </si>
  <si>
    <t>Activity 2.3.6</t>
  </si>
  <si>
    <t>Activity 2.3.7</t>
  </si>
  <si>
    <t>Activity 2.3.8</t>
  </si>
  <si>
    <t>Output 2.4</t>
  </si>
  <si>
    <t>Activity 2.4.1</t>
  </si>
  <si>
    <t>Activity 2.4.2</t>
  </si>
  <si>
    <t>Activity 2.4.3</t>
  </si>
  <si>
    <t>Activity 2.4.4</t>
  </si>
  <si>
    <t>Activity 2.4.5</t>
  </si>
  <si>
    <t>Activity 2.4.6</t>
  </si>
  <si>
    <t>Activity 2.4.7</t>
  </si>
  <si>
    <t>Activity 2.4.8</t>
  </si>
  <si>
    <t xml:space="preserve">OUTCOME 3: </t>
  </si>
  <si>
    <t>Outcome 3: Creating a network of trained youth that is linked to networking and coaching resources, during and after the project. 
Résultat 3 : Créer un réseau de jeunes formés lié aux ressources de réseautage et de coaching, pendant et après le projet.</t>
  </si>
  <si>
    <t>Output 3.1</t>
  </si>
  <si>
    <t xml:space="preserve">Output 3.1: The capacities of youth-led organizations to engage in formal and informal peace processes are strengthened </t>
  </si>
  <si>
    <t>Activity 3.1.1</t>
  </si>
  <si>
    <t>Activity 3.1.2</t>
  </si>
  <si>
    <t>Activity 3.1.3</t>
  </si>
  <si>
    <t>Activity 3.1.4</t>
  </si>
  <si>
    <t>Activity 3.1.5</t>
  </si>
  <si>
    <t>Activity 3.1.6</t>
  </si>
  <si>
    <t>Activity 3.1.7</t>
  </si>
  <si>
    <t>Activity 3.1.8</t>
  </si>
  <si>
    <t>Output 3.2:</t>
  </si>
  <si>
    <t xml:space="preserve">Output 3.2: Youth networks and platforms are set up/strengthened to cultivate a community of practice. </t>
  </si>
  <si>
    <t>Activity 3.2.1</t>
  </si>
  <si>
    <t>Activity 3.2.2</t>
  </si>
  <si>
    <t>Activity 3.2.3</t>
  </si>
  <si>
    <t>Activity 3.2.4</t>
  </si>
  <si>
    <t>Activity 3.2.5</t>
  </si>
  <si>
    <t>Activity 3.2.6</t>
  </si>
  <si>
    <t>Activity 3.2.7</t>
  </si>
  <si>
    <t>Activity 3.2.8</t>
  </si>
  <si>
    <t>Additional personnel costs</t>
  </si>
  <si>
    <t>Additional Operational Costs</t>
  </si>
  <si>
    <t>Monitoring budget</t>
  </si>
  <si>
    <t>Budget for independent final evaluation</t>
  </si>
  <si>
    <t>Total Additional Costs</t>
  </si>
  <si>
    <t>Totals</t>
  </si>
  <si>
    <t>Recipient Organization</t>
  </si>
  <si>
    <t>Recipient Organization 2</t>
  </si>
  <si>
    <t>Recipient Organization 3</t>
  </si>
  <si>
    <t>Sub-Total Project Budget</t>
  </si>
  <si>
    <t>Indirect support costs (7%):</t>
  </si>
  <si>
    <t>Performance-Based Tranche Breakdown</t>
  </si>
  <si>
    <t>Tranche %</t>
  </si>
  <si>
    <t>First Tranche:</t>
  </si>
  <si>
    <t>Second Tranche:</t>
  </si>
  <si>
    <t>Third Tranche</t>
  </si>
  <si>
    <t>Total:</t>
  </si>
  <si>
    <r>
      <t xml:space="preserve">$ Towards GEWE </t>
    </r>
    <r>
      <rPr>
        <sz val="11"/>
        <color theme="1"/>
        <rFont val="Calibri"/>
        <family val="2"/>
        <scheme val="minor"/>
      </rPr>
      <t>(includes indirect costs)</t>
    </r>
  </si>
  <si>
    <t>Total Expenditure</t>
  </si>
  <si>
    <t>% Towards GEWE</t>
  </si>
  <si>
    <t>Delivery Rate:</t>
  </si>
  <si>
    <r>
      <t xml:space="preserve">$ Towards M&amp;E </t>
    </r>
    <r>
      <rPr>
        <sz val="11"/>
        <color theme="1"/>
        <rFont val="Calibri"/>
        <family val="2"/>
        <scheme val="minor"/>
      </rPr>
      <t>(includes indirect costs)</t>
    </r>
  </si>
  <si>
    <t>% Towards M&amp;E</t>
  </si>
  <si>
    <r>
      <t xml:space="preserve">Note: PBF does not accept projects with less than </t>
    </r>
    <r>
      <rPr>
        <b/>
        <sz val="11"/>
        <color theme="1"/>
        <rFont val="Calibri"/>
        <family val="2"/>
        <scheme val="minor"/>
      </rPr>
      <t>5%</t>
    </r>
    <r>
      <rPr>
        <sz val="11"/>
        <color theme="1"/>
        <rFont val="Calibri"/>
        <family val="2"/>
        <scheme val="minor"/>
      </rPr>
      <t xml:space="preserve"> towards M&amp;E and less than </t>
    </r>
    <r>
      <rPr>
        <b/>
        <sz val="11"/>
        <color theme="1"/>
        <rFont val="Calibri"/>
        <family val="2"/>
        <scheme val="minor"/>
      </rPr>
      <t xml:space="preserve">15% </t>
    </r>
    <r>
      <rPr>
        <sz val="11"/>
        <color theme="1"/>
        <rFont val="Calibri"/>
        <family val="2"/>
        <scheme val="minor"/>
      </rPr>
      <t xml:space="preserve">towards GEWE. These figures will show as </t>
    </r>
    <r>
      <rPr>
        <sz val="11"/>
        <color rgb="FFFF0000"/>
        <rFont val="Calibri"/>
        <family val="2"/>
        <scheme val="minor"/>
      </rPr>
      <t xml:space="preserve">red </t>
    </r>
    <r>
      <rPr>
        <sz val="11"/>
        <color theme="1"/>
        <rFont val="Calibri"/>
        <family val="2"/>
        <scheme val="minor"/>
      </rPr>
      <t xml:space="preserve">if this minimum threshold is not met.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</si>
</sst>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00B0F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6" fillId="0" borderId="0" xfId="2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0" fillId="0" borderId="0" xfId="2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164" fontId="9" fillId="2" borderId="2" xfId="2" applyFont="1" applyFill="1" applyBorder="1" applyAlignment="1">
      <alignment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164" fontId="10" fillId="2" borderId="4" xfId="2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left" wrapText="1"/>
    </xf>
    <xf numFmtId="164" fontId="12" fillId="3" borderId="0" xfId="2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64" fontId="0" fillId="0" borderId="0" xfId="2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164" fontId="13" fillId="4" borderId="8" xfId="2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vertical="center" wrapText="1"/>
    </xf>
    <xf numFmtId="49" fontId="8" fillId="3" borderId="8" xfId="0" applyNumberFormat="1" applyFont="1" applyFill="1" applyBorder="1" applyAlignment="1" applyProtection="1">
      <alignment horizontal="left" vertical="top" wrapText="1"/>
      <protection locked="0"/>
    </xf>
    <xf numFmtId="164" fontId="8" fillId="3" borderId="8" xfId="2" applyFont="1" applyFill="1" applyBorder="1" applyAlignment="1" applyProtection="1">
      <alignment horizontal="left" vertical="top" wrapText="1"/>
      <protection locked="0"/>
    </xf>
    <xf numFmtId="49" fontId="13" fillId="3" borderId="8" xfId="0" applyNumberFormat="1" applyFont="1" applyFill="1" applyBorder="1" applyAlignment="1" applyProtection="1">
      <alignment horizontal="left" vertical="top" wrapText="1"/>
      <protection locked="0"/>
    </xf>
    <xf numFmtId="164" fontId="13" fillId="3" borderId="8" xfId="2" applyFont="1" applyFill="1" applyBorder="1" applyAlignment="1" applyProtection="1">
      <alignment horizontal="left" vertical="top" wrapText="1"/>
      <protection locked="0"/>
    </xf>
    <xf numFmtId="0" fontId="13" fillId="4" borderId="8" xfId="0" applyFont="1" applyFill="1" applyBorder="1" applyAlignment="1" applyProtection="1">
      <alignment vertical="center" wrapText="1"/>
    </xf>
    <xf numFmtId="0" fontId="13" fillId="0" borderId="8" xfId="3" applyFont="1" applyBorder="1" applyAlignment="1" applyProtection="1">
      <alignment horizontal="left" vertical="top" wrapText="1"/>
      <protection locked="0"/>
    </xf>
    <xf numFmtId="164" fontId="13" fillId="0" borderId="8" xfId="2" applyNumberFormat="1" applyFont="1" applyBorder="1" applyAlignment="1" applyProtection="1">
      <alignment horizontal="center" vertical="center" wrapText="1"/>
      <protection locked="0"/>
    </xf>
    <xf numFmtId="164" fontId="13" fillId="4" borderId="8" xfId="2" applyNumberFormat="1" applyFont="1" applyFill="1" applyBorder="1" applyAlignment="1" applyProtection="1">
      <alignment horizontal="center" vertical="center" wrapText="1"/>
    </xf>
    <xf numFmtId="9" fontId="13" fillId="0" borderId="8" xfId="1" applyFont="1" applyBorder="1" applyAlignment="1" applyProtection="1">
      <alignment horizontal="center" vertical="center" wrapText="1"/>
      <protection locked="0"/>
    </xf>
    <xf numFmtId="164" fontId="13" fillId="0" borderId="8" xfId="2" applyFont="1" applyBorder="1" applyAlignment="1" applyProtection="1">
      <alignment horizontal="center" vertical="center" wrapText="1"/>
      <protection locked="0"/>
    </xf>
    <xf numFmtId="49" fontId="13" fillId="0" borderId="8" xfId="2" applyNumberFormat="1" applyFont="1" applyBorder="1" applyAlignment="1" applyProtection="1">
      <alignment horizontal="left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3" borderId="8" xfId="0" applyFont="1" applyFill="1" applyBorder="1" applyAlignment="1" applyProtection="1">
      <alignment horizontal="left" vertical="top" wrapText="1"/>
      <protection locked="0"/>
    </xf>
    <xf numFmtId="164" fontId="13" fillId="3" borderId="8" xfId="2" applyNumberFormat="1" applyFont="1" applyFill="1" applyBorder="1" applyAlignment="1" applyProtection="1">
      <alignment horizontal="center" vertical="center" wrapText="1"/>
      <protection locked="0"/>
    </xf>
    <xf numFmtId="9" fontId="13" fillId="3" borderId="8" xfId="1" applyFont="1" applyFill="1" applyBorder="1" applyAlignment="1" applyProtection="1">
      <alignment horizontal="center" vertical="center" wrapText="1"/>
      <protection locked="0"/>
    </xf>
    <xf numFmtId="164" fontId="13" fillId="3" borderId="8" xfId="2" applyFont="1" applyFill="1" applyBorder="1" applyAlignment="1" applyProtection="1">
      <alignment horizontal="center" vertical="center" wrapText="1"/>
      <protection locked="0"/>
    </xf>
    <xf numFmtId="49" fontId="13" fillId="3" borderId="8" xfId="2" applyNumberFormat="1" applyFont="1" applyFill="1" applyBorder="1" applyAlignment="1" applyProtection="1">
      <alignment horizontal="left" wrapText="1"/>
      <protection locked="0"/>
    </xf>
    <xf numFmtId="164" fontId="8" fillId="4" borderId="8" xfId="2" applyNumberFormat="1" applyFont="1" applyFill="1" applyBorder="1" applyAlignment="1" applyProtection="1">
      <alignment horizontal="center" vertical="center" wrapText="1"/>
    </xf>
    <xf numFmtId="164" fontId="8" fillId="4" borderId="8" xfId="2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left" vertical="top" wrapText="1"/>
      <protection locked="0"/>
    </xf>
    <xf numFmtId="164" fontId="15" fillId="0" borderId="8" xfId="2" applyFont="1" applyBorder="1" applyAlignment="1" applyProtection="1">
      <alignment horizontal="center" vertical="center" wrapText="1"/>
      <protection locked="0"/>
    </xf>
    <xf numFmtId="164" fontId="13" fillId="0" borderId="8" xfId="2" applyFont="1" applyFill="1" applyBorder="1" applyAlignment="1" applyProtection="1">
      <alignment horizontal="center" vertical="center" wrapText="1"/>
      <protection locked="0"/>
    </xf>
    <xf numFmtId="164" fontId="8" fillId="4" borderId="9" xfId="2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164" fontId="13" fillId="3" borderId="0" xfId="2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 applyProtection="1">
      <alignment horizontal="left" vertical="top" wrapText="1"/>
      <protection locked="0"/>
    </xf>
    <xf numFmtId="9" fontId="13" fillId="0" borderId="8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vertical="center" wrapText="1"/>
    </xf>
    <xf numFmtId="164" fontId="13" fillId="3" borderId="0" xfId="2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164" fontId="13" fillId="0" borderId="8" xfId="2" applyFont="1" applyFill="1" applyBorder="1" applyAlignment="1" applyProtection="1">
      <alignment vertical="center" wrapText="1"/>
      <protection locked="0"/>
    </xf>
    <xf numFmtId="164" fontId="13" fillId="0" borderId="8" xfId="2" applyFont="1" applyFill="1" applyBorder="1" applyAlignment="1" applyProtection="1">
      <alignment vertical="center" wrapText="1"/>
    </xf>
    <xf numFmtId="9" fontId="13" fillId="0" borderId="8" xfId="1" applyFont="1" applyFill="1" applyBorder="1" applyAlignment="1" applyProtection="1">
      <alignment vertical="center" wrapText="1"/>
      <protection locked="0"/>
    </xf>
    <xf numFmtId="49" fontId="13" fillId="0" borderId="8" xfId="0" applyNumberFormat="1" applyFont="1" applyBorder="1" applyAlignment="1" applyProtection="1">
      <alignment horizontal="left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164" fontId="13" fillId="0" borderId="8" xfId="2" applyFont="1" applyBorder="1" applyAlignment="1" applyProtection="1">
      <alignment vertical="center" wrapText="1"/>
      <protection locked="0"/>
    </xf>
    <xf numFmtId="164" fontId="13" fillId="4" borderId="8" xfId="2" applyFont="1" applyFill="1" applyBorder="1" applyAlignment="1" applyProtection="1">
      <alignment vertical="center" wrapText="1"/>
    </xf>
    <xf numFmtId="9" fontId="13" fillId="0" borderId="8" xfId="1" applyFont="1" applyBorder="1" applyAlignment="1" applyProtection="1">
      <alignment vertical="center" wrapText="1"/>
      <protection locked="0"/>
    </xf>
    <xf numFmtId="164" fontId="13" fillId="3" borderId="8" xfId="2" applyFont="1" applyFill="1" applyBorder="1" applyAlignment="1" applyProtection="1">
      <alignment vertical="center" wrapText="1"/>
      <protection locked="0"/>
    </xf>
    <xf numFmtId="0" fontId="8" fillId="4" borderId="11" xfId="0" applyFont="1" applyFill="1" applyBorder="1" applyAlignment="1" applyProtection="1">
      <alignment vertical="center" wrapText="1"/>
    </xf>
    <xf numFmtId="0" fontId="8" fillId="5" borderId="8" xfId="0" applyFont="1" applyFill="1" applyBorder="1" applyAlignment="1" applyProtection="1">
      <alignment vertical="center" wrapText="1"/>
      <protection locked="0"/>
    </xf>
    <xf numFmtId="164" fontId="8" fillId="5" borderId="8" xfId="2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vertical="center" wrapText="1"/>
    </xf>
    <xf numFmtId="164" fontId="8" fillId="3" borderId="0" xfId="2" applyFont="1" applyFill="1" applyBorder="1" applyAlignment="1" applyProtection="1">
      <alignment vertical="center" wrapText="1"/>
      <protection locked="0"/>
    </xf>
    <xf numFmtId="0" fontId="13" fillId="4" borderId="15" xfId="0" applyFont="1" applyFill="1" applyBorder="1" applyAlignment="1" applyProtection="1">
      <alignment horizontal="center" vertical="center" wrapText="1"/>
    </xf>
    <xf numFmtId="164" fontId="8" fillId="4" borderId="16" xfId="2" applyFont="1" applyFill="1" applyBorder="1" applyAlignment="1" applyProtection="1">
      <alignment horizontal="center" vertical="center" wrapText="1"/>
    </xf>
    <xf numFmtId="164" fontId="8" fillId="4" borderId="10" xfId="2" applyFont="1" applyFill="1" applyBorder="1" applyAlignment="1" applyProtection="1">
      <alignment horizontal="center" vertical="center" wrapText="1"/>
    </xf>
    <xf numFmtId="164" fontId="8" fillId="4" borderId="9" xfId="2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8" fillId="4" borderId="16" xfId="2" applyNumberFormat="1" applyFont="1" applyFill="1" applyBorder="1" applyAlignment="1" applyProtection="1">
      <alignment horizontal="center" vertical="center" wrapText="1"/>
    </xf>
    <xf numFmtId="0" fontId="8" fillId="4" borderId="10" xfId="2" applyNumberFormat="1" applyFont="1" applyFill="1" applyBorder="1" applyAlignment="1" applyProtection="1">
      <alignment vertical="center" wrapText="1"/>
    </xf>
    <xf numFmtId="0" fontId="8" fillId="4" borderId="8" xfId="2" applyNumberFormat="1" applyFont="1" applyFill="1" applyBorder="1" applyAlignment="1" applyProtection="1">
      <alignment vertical="center" wrapText="1"/>
    </xf>
    <xf numFmtId="164" fontId="8" fillId="4" borderId="11" xfId="2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13" fillId="4" borderId="18" xfId="0" applyFont="1" applyFill="1" applyBorder="1" applyAlignment="1" applyProtection="1">
      <alignment vertical="center" wrapText="1"/>
    </xf>
    <xf numFmtId="164" fontId="13" fillId="4" borderId="16" xfId="0" applyNumberFormat="1" applyFont="1" applyFill="1" applyBorder="1" applyAlignment="1" applyProtection="1">
      <alignment vertical="center" wrapText="1"/>
    </xf>
    <xf numFmtId="164" fontId="13" fillId="4" borderId="10" xfId="0" applyNumberFormat="1" applyFont="1" applyFill="1" applyBorder="1" applyAlignment="1" applyProtection="1">
      <alignment vertical="center" wrapText="1"/>
    </xf>
    <xf numFmtId="164" fontId="13" fillId="4" borderId="8" xfId="0" applyNumberFormat="1" applyFont="1" applyFill="1" applyBorder="1" applyAlignment="1" applyProtection="1">
      <alignment vertical="center" wrapText="1"/>
    </xf>
    <xf numFmtId="164" fontId="13" fillId="4" borderId="19" xfId="0" applyNumberFormat="1" applyFont="1" applyFill="1" applyBorder="1" applyAlignment="1" applyProtection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164" fontId="14" fillId="0" borderId="0" xfId="2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vertical="center" wrapText="1"/>
    </xf>
    <xf numFmtId="0" fontId="8" fillId="4" borderId="20" xfId="0" applyFont="1" applyFill="1" applyBorder="1" applyAlignment="1" applyProtection="1">
      <alignment vertical="center" wrapText="1"/>
    </xf>
    <xf numFmtId="164" fontId="8" fillId="4" borderId="21" xfId="2" applyFont="1" applyFill="1" applyBorder="1" applyAlignment="1" applyProtection="1">
      <alignment vertical="center" wrapText="1"/>
    </xf>
    <xf numFmtId="164" fontId="8" fillId="4" borderId="22" xfId="2" applyFont="1" applyFill="1" applyBorder="1" applyAlignment="1" applyProtection="1">
      <alignment vertical="center" wrapText="1"/>
    </xf>
    <xf numFmtId="164" fontId="8" fillId="4" borderId="23" xfId="2" applyFont="1" applyFill="1" applyBorder="1" applyAlignment="1" applyProtection="1">
      <alignment vertical="center" wrapText="1"/>
    </xf>
    <xf numFmtId="164" fontId="13" fillId="0" borderId="0" xfId="2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2" applyFont="1" applyFill="1" applyBorder="1" applyAlignment="1">
      <alignment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</xf>
    <xf numFmtId="164" fontId="8" fillId="3" borderId="0" xfId="2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29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vertical="center" wrapText="1"/>
    </xf>
    <xf numFmtId="164" fontId="8" fillId="4" borderId="8" xfId="2" applyFont="1" applyFill="1" applyBorder="1" applyAlignment="1" applyProtection="1">
      <alignment vertical="center" wrapText="1"/>
    </xf>
    <xf numFmtId="164" fontId="8" fillId="4" borderId="19" xfId="2" applyFont="1" applyFill="1" applyBorder="1" applyAlignment="1" applyProtection="1">
      <alignment vertical="center" wrapText="1"/>
    </xf>
    <xf numFmtId="9" fontId="8" fillId="3" borderId="16" xfId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vertical="center" wrapText="1"/>
    </xf>
    <xf numFmtId="164" fontId="8" fillId="4" borderId="9" xfId="2" applyFont="1" applyFill="1" applyBorder="1" applyAlignment="1" applyProtection="1">
      <alignment vertical="center" wrapText="1"/>
    </xf>
    <xf numFmtId="164" fontId="8" fillId="4" borderId="30" xfId="2" applyFont="1" applyFill="1" applyBorder="1" applyAlignment="1" applyProtection="1">
      <alignment vertical="center" wrapText="1"/>
    </xf>
    <xf numFmtId="9" fontId="8" fillId="3" borderId="28" xfId="1" applyFont="1" applyFill="1" applyBorder="1" applyAlignment="1" applyProtection="1">
      <alignment vertical="center" wrapText="1"/>
      <protection locked="0"/>
    </xf>
    <xf numFmtId="164" fontId="8" fillId="4" borderId="31" xfId="2" applyFont="1" applyFill="1" applyBorder="1" applyAlignment="1" applyProtection="1">
      <alignment vertical="center" wrapText="1"/>
    </xf>
    <xf numFmtId="9" fontId="8" fillId="4" borderId="21" xfId="1" applyFont="1" applyFill="1" applyBorder="1" applyAlignment="1" applyProtection="1">
      <alignment vertical="center" wrapText="1"/>
    </xf>
    <xf numFmtId="164" fontId="8" fillId="3" borderId="0" xfId="2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2" applyFont="1" applyFill="1" applyBorder="1" applyAlignment="1">
      <alignment vertical="center" wrapText="1"/>
    </xf>
    <xf numFmtId="0" fontId="3" fillId="4" borderId="24" xfId="0" applyFont="1" applyFill="1" applyBorder="1" applyAlignment="1" applyProtection="1">
      <alignment horizontal="left" vertical="center" wrapText="1"/>
    </xf>
    <xf numFmtId="164" fontId="8" fillId="4" borderId="27" xfId="0" applyNumberFormat="1" applyFont="1" applyFill="1" applyBorder="1" applyAlignment="1" applyProtection="1">
      <alignment vertical="center" wrapText="1"/>
    </xf>
    <xf numFmtId="164" fontId="8" fillId="4" borderId="24" xfId="0" applyNumberFormat="1" applyFont="1" applyFill="1" applyBorder="1" applyAlignment="1">
      <alignment vertical="center" wrapText="1"/>
    </xf>
    <xf numFmtId="164" fontId="0" fillId="4" borderId="27" xfId="2" applyFont="1" applyFill="1" applyBorder="1" applyAlignment="1">
      <alignment vertical="center" wrapText="1"/>
    </xf>
    <xf numFmtId="0" fontId="3" fillId="4" borderId="18" xfId="0" applyFont="1" applyFill="1" applyBorder="1" applyAlignment="1" applyProtection="1">
      <alignment horizontal="left" vertical="center" wrapText="1"/>
    </xf>
    <xf numFmtId="10" fontId="8" fillId="4" borderId="16" xfId="1" applyNumberFormat="1" applyFont="1" applyFill="1" applyBorder="1" applyAlignment="1" applyProtection="1">
      <alignment wrapText="1"/>
    </xf>
    <xf numFmtId="9" fontId="8" fillId="3" borderId="0" xfId="1" applyFont="1" applyFill="1" applyBorder="1" applyAlignment="1">
      <alignment wrapText="1"/>
    </xf>
    <xf numFmtId="0" fontId="3" fillId="4" borderId="20" xfId="0" applyFont="1" applyFill="1" applyBorder="1" applyAlignment="1">
      <alignment wrapText="1"/>
    </xf>
    <xf numFmtId="9" fontId="3" fillId="4" borderId="21" xfId="1" applyFont="1" applyFill="1" applyBorder="1" applyAlignment="1">
      <alignment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8" fillId="4" borderId="16" xfId="1" applyNumberFormat="1" applyFont="1" applyFill="1" applyBorder="1" applyAlignment="1" applyProtection="1">
      <alignment wrapText="1"/>
    </xf>
    <xf numFmtId="164" fontId="8" fillId="3" borderId="0" xfId="1" applyNumberFormat="1" applyFont="1" applyFill="1" applyBorder="1" applyAlignment="1">
      <alignment wrapText="1"/>
    </xf>
    <xf numFmtId="0" fontId="0" fillId="6" borderId="20" xfId="0" applyFont="1" applyFill="1" applyBorder="1" applyAlignment="1" applyProtection="1">
      <alignment horizontal="center" vertical="center" wrapText="1"/>
    </xf>
    <xf numFmtId="0" fontId="0" fillId="6" borderId="21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</cellXfs>
  <cellStyles count="4">
    <cellStyle name="Currency 2" xfId="2" xr:uid="{E394E35A-BCD3-48D6-9395-6F058897695A}"/>
    <cellStyle name="Normal" xfId="0" builtinId="0"/>
    <cellStyle name="Normal 3" xfId="3" xr:uid="{CF998863-FF11-4ADE-8ADC-45F6F90CB9A2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ILY%20OPPERATIONS\Grant%20and%20Projects\UN%20PBF\Proposal%20stage\Budget%20costin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YPI%20Statement%20Jan-%20Oct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IDRC/Budget/Copy%20of%20INTERNAL%20IDRC%20Budget%20Refrence%20%20ACCORD%20%20201809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henry\AppData\Local\Microsoft\Windows\INetCache\Content.Outlook\Z54Z1Z5Y\Copy%20of%20SIDA%20Budget%20Draft%2020180629%20vMP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oj\AppData\Local\Microsoft\Windows\INetCache\Content.Outlook\CT379BJR\SIDA%20Budget%20Draft%2020180726%20vMP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ushnee\AppData\Local\Microsoft\Windows\INetCache\Content.Outlook\W2HQL0H7\ADC%20Budget%202017%20v03.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henry\OneDrive\PC%20Change\DAILY%20OPPERATIONS\Grant%20and%20Projects\SIDA\Final%20Submitted\August\Sida%20-Workplan%20v04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henry\AppData\Local\Microsoft\Windows\INetCache\Content.Outlook\Z54Z1Z5Y\SIDA%20Budget%20Draft%2020180726%20vMP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oj\Downloads\IRPTN%20Contingency%20Schedule%20-%20Nov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">
          <cell r="B4" t="str">
            <v xml:space="preserve">Inception meeting </v>
          </cell>
        </row>
        <row r="18">
          <cell r="B18" t="str">
            <v xml:space="preserve">Baseline survey </v>
          </cell>
        </row>
        <row r="25">
          <cell r="B25" t="str">
            <v>research methodology workshop</v>
          </cell>
        </row>
        <row r="42">
          <cell r="B42" t="str">
            <v>Support to Youth Researchers, Data validation workshop,  publication of findings  and Youth report launch</v>
          </cell>
        </row>
        <row r="72">
          <cell r="B72" t="str">
            <v>Mapping youth-led initiatives contributing to peace processes</v>
          </cell>
        </row>
        <row r="85">
          <cell r="B85" t="str">
            <v>Organizing advocacy and awareness campaigns</v>
          </cell>
        </row>
        <row r="96">
          <cell r="G96">
            <v>2679.6126027397258</v>
          </cell>
        </row>
        <row r="97">
          <cell r="B97" t="str">
            <v xml:space="preserve">Producing a documentary to capture impactful youth initatives </v>
          </cell>
        </row>
        <row r="122">
          <cell r="B122" t="str">
            <v xml:space="preserve">Documentary premier </v>
          </cell>
        </row>
        <row r="135">
          <cell r="B135" t="str">
            <v>Convene consultative meetings to discuss barriers to youth participation</v>
          </cell>
        </row>
        <row r="143">
          <cell r="G143">
            <v>4490</v>
          </cell>
        </row>
        <row r="144">
          <cell r="B144" t="str">
            <v xml:space="preserve">Organize brainstorming workshops to devise recommendations for the inclusion of youth in peace processes </v>
          </cell>
        </row>
        <row r="151">
          <cell r="G151">
            <v>950</v>
          </cell>
        </row>
        <row r="152">
          <cell r="B152" t="str">
            <v xml:space="preserve">Inter-generational dialouges </v>
          </cell>
        </row>
        <row r="168">
          <cell r="G168">
            <v>8956.5</v>
          </cell>
        </row>
        <row r="171">
          <cell r="B171" t="str">
            <v xml:space="preserve">Needs assessment </v>
          </cell>
        </row>
        <row r="177">
          <cell r="G177">
            <v>400</v>
          </cell>
        </row>
        <row r="178">
          <cell r="B178" t="str">
            <v xml:space="preserve">TOT on contextualizing and mainstreaming of youth issues in peace processes
</v>
          </cell>
        </row>
        <row r="188">
          <cell r="B188" t="str">
            <v xml:space="preserve">Secondment of short term experts on youth to ministries in charge of the implementation of the Peace Agreement </v>
          </cell>
        </row>
        <row r="197">
          <cell r="G197">
            <v>48000</v>
          </cell>
        </row>
        <row r="198">
          <cell r="B198" t="str">
            <v xml:space="preserve">TOT on contextualizing and mainstreaming of gender issues in peace processes
</v>
          </cell>
        </row>
        <row r="210">
          <cell r="B210" t="str">
            <v xml:space="preserve">Review policies which may hinder youth participation in peace processes </v>
          </cell>
        </row>
        <row r="222">
          <cell r="B222" t="str">
            <v>Provide support towards the development of a gendered youth framework to ensure the meaningful participation of young women and men</v>
          </cell>
        </row>
        <row r="229">
          <cell r="B229" t="str">
            <v>Gendered youth framework validation workshop</v>
          </cell>
        </row>
        <row r="245">
          <cell r="B245" t="str">
            <v>Needs assessment for youth-led organisations</v>
          </cell>
        </row>
        <row r="253">
          <cell r="G253">
            <v>3081</v>
          </cell>
        </row>
        <row r="254">
          <cell r="B254" t="str">
            <v xml:space="preserve">Capacity Building for youth-led organizations </v>
          </cell>
        </row>
        <row r="263">
          <cell r="B263" t="str">
            <v>Training of trainers and refresher training  (1 in each target area)</v>
          </cell>
        </row>
        <row r="278">
          <cell r="B278" t="str">
            <v>Youth sensitisation workshops to the APPR-CAR</v>
          </cell>
        </row>
        <row r="294">
          <cell r="G294">
            <v>8194.5</v>
          </cell>
        </row>
        <row r="297">
          <cell r="B297" t="str">
            <v>Strengthen and support youth networks and platforms, and establish them where they do not exist</v>
          </cell>
        </row>
        <row r="318">
          <cell r="B318" t="str">
            <v xml:space="preserve">Youth mentorship development </v>
          </cell>
        </row>
        <row r="323">
          <cell r="G323">
            <v>33000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1) Budget Tables"/>
      <sheetName val="amended"/>
      <sheetName val="Sheet1"/>
      <sheetName val="funds trf to the ACCORD Office"/>
      <sheetName val="1) Budget Tables 2020)"/>
      <sheetName val="2021 GYPI Expenses"/>
      <sheetName val="Income Received- Rates"/>
      <sheetName val="2) By Category"/>
      <sheetName val="0307 gl"/>
      <sheetName val="5307"/>
    </sheetNames>
    <sheetDataSet>
      <sheetData sheetId="0">
        <row r="125">
          <cell r="G125">
            <v>38821.194353136569</v>
          </cell>
        </row>
        <row r="126">
          <cell r="G126">
            <v>4279.9724389173934</v>
          </cell>
        </row>
        <row r="127">
          <cell r="G127">
            <v>5491.972439131152</v>
          </cell>
        </row>
        <row r="128">
          <cell r="G128">
            <v>9853.149825059334</v>
          </cell>
        </row>
        <row r="129">
          <cell r="G129">
            <v>3119.1074210448101</v>
          </cell>
        </row>
        <row r="130">
          <cell r="G130">
            <v>27095.651594884806</v>
          </cell>
        </row>
        <row r="131">
          <cell r="G131">
            <v>2748.2254421808116</v>
          </cell>
        </row>
        <row r="132">
          <cell r="G132">
            <v>8854.6332171093763</v>
          </cell>
        </row>
        <row r="133">
          <cell r="G133">
            <v>3984.9434636003421</v>
          </cell>
        </row>
        <row r="134">
          <cell r="G134">
            <v>467.00722347363939</v>
          </cell>
        </row>
        <row r="135">
          <cell r="G135">
            <v>57535.337819334665</v>
          </cell>
        </row>
        <row r="136">
          <cell r="G136">
            <v>4585.4625153575444</v>
          </cell>
        </row>
        <row r="137">
          <cell r="G137">
            <v>134.43250885763183</v>
          </cell>
        </row>
        <row r="138">
          <cell r="G138">
            <v>1836.8966210103599</v>
          </cell>
        </row>
        <row r="139">
          <cell r="G139">
            <v>15602.047925615139</v>
          </cell>
        </row>
        <row r="140">
          <cell r="G140">
            <v>3111.5625851318218</v>
          </cell>
        </row>
        <row r="141">
          <cell r="G141">
            <v>752.82332168754419</v>
          </cell>
        </row>
        <row r="142">
          <cell r="G142">
            <v>28943.988508571329</v>
          </cell>
        </row>
        <row r="143">
          <cell r="G143">
            <v>650.4229014821384</v>
          </cell>
        </row>
        <row r="144">
          <cell r="G144">
            <v>524.85017677101189</v>
          </cell>
        </row>
      </sheetData>
      <sheetData sheetId="1"/>
      <sheetData sheetId="2"/>
      <sheetData sheetId="3">
        <row r="2">
          <cell r="D2">
            <v>3286.0697099980625</v>
          </cell>
        </row>
        <row r="8">
          <cell r="D8">
            <v>407.16725240279567</v>
          </cell>
        </row>
        <row r="16">
          <cell r="D16">
            <v>28200.406388105086</v>
          </cell>
        </row>
        <row r="20">
          <cell r="D20">
            <v>11616.898474872771</v>
          </cell>
        </row>
        <row r="26">
          <cell r="D26">
            <v>2992.2315632777668</v>
          </cell>
        </row>
        <row r="33">
          <cell r="D33">
            <v>26646.906016158606</v>
          </cell>
        </row>
        <row r="38">
          <cell r="D38">
            <v>6818.5462667790352</v>
          </cell>
        </row>
        <row r="40">
          <cell r="D40">
            <v>20969.196100715646</v>
          </cell>
        </row>
        <row r="42">
          <cell r="D42">
            <v>8601.1142905314955</v>
          </cell>
        </row>
        <row r="43">
          <cell r="D43">
            <v>466.03331827610742</v>
          </cell>
        </row>
        <row r="45">
          <cell r="D45">
            <v>8999.8871936715113</v>
          </cell>
        </row>
        <row r="48">
          <cell r="D48">
            <v>6580.7332708014301</v>
          </cell>
        </row>
        <row r="50">
          <cell r="D50">
            <v>6653.8815449446856</v>
          </cell>
        </row>
        <row r="52">
          <cell r="D52">
            <v>8827.8085011392959</v>
          </cell>
        </row>
        <row r="54">
          <cell r="D54">
            <v>2642.0504274576238</v>
          </cell>
        </row>
        <row r="56">
          <cell r="D56">
            <v>12137.094834866315</v>
          </cell>
        </row>
        <row r="58">
          <cell r="D58">
            <v>340.56280950946308</v>
          </cell>
        </row>
        <row r="62">
          <cell r="D62">
            <v>385.94743611359269</v>
          </cell>
        </row>
        <row r="64">
          <cell r="D64">
            <v>5354.5704699461139</v>
          </cell>
        </row>
        <row r="65">
          <cell r="D65">
            <v>4335.9780406757482</v>
          </cell>
        </row>
        <row r="66">
          <cell r="D66">
            <v>-27.202105120706971</v>
          </cell>
        </row>
        <row r="67">
          <cell r="D67">
            <v>290.15578795420771</v>
          </cell>
        </row>
        <row r="69">
          <cell r="D69">
            <v>2167.9929332445549</v>
          </cell>
        </row>
        <row r="70">
          <cell r="D70">
            <v>2057.1900288059346</v>
          </cell>
        </row>
        <row r="71">
          <cell r="D71">
            <v>16516.349316455195</v>
          </cell>
        </row>
        <row r="72">
          <cell r="D72">
            <v>4310.2098258495143</v>
          </cell>
        </row>
        <row r="73">
          <cell r="D73">
            <v>304.25010535408325</v>
          </cell>
        </row>
        <row r="74">
          <cell r="D74">
            <v>2950.5216687593493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rsonnel"/>
      <sheetName val="Consultants"/>
      <sheetName val="Evaluation"/>
      <sheetName val="Equipment"/>
      <sheetName val="Training"/>
      <sheetName val="InternationalTravel"/>
      <sheetName val="Research"/>
      <sheetName val="Indirect Costs"/>
      <sheetName val="Donor Contributions"/>
      <sheetName val="Local Contributions"/>
      <sheetName val="Consolidated"/>
      <sheetName val="Tables"/>
      <sheetName val="Copy of INTERNAL IDRC Budget 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Canadian Dollar</v>
          </cell>
          <cell r="B2" t="str">
            <v>CAD</v>
          </cell>
        </row>
        <row r="3">
          <cell r="A3" t="str">
            <v>US Dollar</v>
          </cell>
          <cell r="B3" t="str">
            <v>USD</v>
          </cell>
        </row>
        <row r="4">
          <cell r="A4" t="str">
            <v>CFA Franc BEAO</v>
          </cell>
          <cell r="B4" t="str">
            <v>XOF</v>
          </cell>
        </row>
        <row r="5">
          <cell r="A5" t="str">
            <v>Egyptian Pound</v>
          </cell>
          <cell r="B5" t="str">
            <v>EGP</v>
          </cell>
        </row>
        <row r="6">
          <cell r="A6" t="str">
            <v>Kenya Shilling</v>
          </cell>
          <cell r="B6" t="str">
            <v>KES</v>
          </cell>
        </row>
        <row r="7">
          <cell r="A7" t="str">
            <v>Indian Rupee</v>
          </cell>
          <cell r="B7" t="str">
            <v>INR</v>
          </cell>
        </row>
        <row r="8">
          <cell r="A8" t="str">
            <v>Singapore Dollar</v>
          </cell>
          <cell r="B8" t="str">
            <v>SGD</v>
          </cell>
        </row>
        <row r="9">
          <cell r="A9" t="str">
            <v xml:space="preserve">Uruguayan peso </v>
          </cell>
          <cell r="B9" t="str">
            <v>UYU</v>
          </cell>
        </row>
        <row r="10">
          <cell r="A10" t="str">
            <v>*************************</v>
          </cell>
          <cell r="B10"/>
        </row>
        <row r="11">
          <cell r="A11" t="str">
            <v>Afghanistan Afghani</v>
          </cell>
          <cell r="B11" t="str">
            <v>AFN</v>
          </cell>
        </row>
        <row r="12">
          <cell r="A12" t="str">
            <v>Albanian Lek</v>
          </cell>
          <cell r="B12" t="str">
            <v>ALL</v>
          </cell>
        </row>
        <row r="13">
          <cell r="A13" t="str">
            <v>Algerian Dinar</v>
          </cell>
          <cell r="B13" t="str">
            <v>DZD</v>
          </cell>
        </row>
        <row r="14">
          <cell r="A14" t="str">
            <v>Angolan Kwanza</v>
          </cell>
          <cell r="B14" t="str">
            <v>AOA</v>
          </cell>
          <cell r="F14" t="str">
            <v>5</v>
          </cell>
        </row>
        <row r="15">
          <cell r="A15" t="str">
            <v>Argentine Peso</v>
          </cell>
          <cell r="B15" t="str">
            <v>ARS</v>
          </cell>
          <cell r="F15" t="b">
            <v>0</v>
          </cell>
        </row>
        <row r="16">
          <cell r="A16" t="str">
            <v>Armenia Dram</v>
          </cell>
          <cell r="B16" t="str">
            <v>AMD</v>
          </cell>
        </row>
        <row r="17">
          <cell r="A17" t="str">
            <v>Aruban Florin</v>
          </cell>
          <cell r="B17" t="str">
            <v>AWG</v>
          </cell>
        </row>
        <row r="18">
          <cell r="A18" t="str">
            <v>Australian Dollar</v>
          </cell>
          <cell r="B18" t="str">
            <v>AUD</v>
          </cell>
        </row>
        <row r="19">
          <cell r="A19" t="str">
            <v>Austrian Eurozone</v>
          </cell>
          <cell r="B19" t="str">
            <v>EUR</v>
          </cell>
        </row>
        <row r="20">
          <cell r="A20" t="str">
            <v>Azerbaijan Manat</v>
          </cell>
          <cell r="B20" t="str">
            <v>AZN</v>
          </cell>
        </row>
        <row r="21">
          <cell r="A21" t="str">
            <v>Bahamian Dollar</v>
          </cell>
          <cell r="B21" t="str">
            <v>BSD</v>
          </cell>
        </row>
        <row r="22">
          <cell r="A22" t="str">
            <v>Bahraini Dinar</v>
          </cell>
          <cell r="B22" t="str">
            <v>BHD</v>
          </cell>
        </row>
        <row r="23">
          <cell r="A23" t="str">
            <v>Bangladesh Taka</v>
          </cell>
          <cell r="B23" t="str">
            <v>BDT</v>
          </cell>
        </row>
        <row r="24">
          <cell r="A24" t="str">
            <v>Barbados Dollar</v>
          </cell>
          <cell r="B24" t="str">
            <v>BBD</v>
          </cell>
        </row>
        <row r="25">
          <cell r="A25" t="str">
            <v>Belarus Rouble</v>
          </cell>
          <cell r="B25" t="str">
            <v>BYR</v>
          </cell>
        </row>
        <row r="26">
          <cell r="A26" t="str">
            <v>Belgian Eurozone</v>
          </cell>
          <cell r="B26" t="str">
            <v>EUR</v>
          </cell>
        </row>
        <row r="27">
          <cell r="A27" t="str">
            <v>Belize Dollar</v>
          </cell>
          <cell r="B27" t="str">
            <v>BZD</v>
          </cell>
        </row>
        <row r="28">
          <cell r="A28" t="str">
            <v>Bermudan Dollar</v>
          </cell>
          <cell r="B28" t="str">
            <v>BMD</v>
          </cell>
        </row>
        <row r="29">
          <cell r="A29" t="str">
            <v>Bhutan Ngultrum</v>
          </cell>
          <cell r="B29" t="str">
            <v>BTN</v>
          </cell>
        </row>
        <row r="30">
          <cell r="A30" t="str">
            <v>Bolivian Boliviano</v>
          </cell>
          <cell r="B30" t="str">
            <v>BOB</v>
          </cell>
        </row>
        <row r="31">
          <cell r="A31" t="str">
            <v>Bolivian Peso</v>
          </cell>
          <cell r="B31" t="str">
            <v>BOP</v>
          </cell>
        </row>
        <row r="32">
          <cell r="A32" t="str">
            <v>Bosnia and Herzegovina Marks</v>
          </cell>
          <cell r="B32" t="str">
            <v>BAM</v>
          </cell>
        </row>
        <row r="33">
          <cell r="A33" t="str">
            <v>Botswana Pula</v>
          </cell>
          <cell r="B33" t="str">
            <v>BWP</v>
          </cell>
        </row>
        <row r="34">
          <cell r="A34" t="str">
            <v>Brazilian Real</v>
          </cell>
          <cell r="B34" t="str">
            <v>BRL</v>
          </cell>
        </row>
        <row r="35">
          <cell r="A35" t="str">
            <v>Brunei Dollar</v>
          </cell>
          <cell r="B35" t="str">
            <v>BND</v>
          </cell>
        </row>
        <row r="36">
          <cell r="A36" t="str">
            <v>Bulgarian Lev</v>
          </cell>
          <cell r="B36" t="str">
            <v>BGN</v>
          </cell>
        </row>
        <row r="37">
          <cell r="A37" t="str">
            <v>Burundi Franc</v>
          </cell>
          <cell r="B37" t="str">
            <v>BIF</v>
          </cell>
        </row>
        <row r="38">
          <cell r="A38" t="str">
            <v>Cambodian Riel</v>
          </cell>
          <cell r="B38" t="str">
            <v>KHR</v>
          </cell>
        </row>
        <row r="39">
          <cell r="A39" t="str">
            <v>Canadian Dollar</v>
          </cell>
          <cell r="B39" t="str">
            <v>CAD</v>
          </cell>
        </row>
        <row r="40">
          <cell r="A40" t="str">
            <v>Cape Verde Escudo</v>
          </cell>
          <cell r="B40" t="str">
            <v>CVE</v>
          </cell>
        </row>
        <row r="41">
          <cell r="A41" t="str">
            <v>Cayman Islands Dollar</v>
          </cell>
          <cell r="B41" t="str">
            <v>KYD</v>
          </cell>
        </row>
        <row r="42">
          <cell r="A42" t="str">
            <v>CFA Franc BCEAO</v>
          </cell>
          <cell r="B42" t="str">
            <v>XOF</v>
          </cell>
        </row>
        <row r="43">
          <cell r="A43" t="str">
            <v>CFA Franc BEAC</v>
          </cell>
          <cell r="B43" t="str">
            <v>XAF</v>
          </cell>
        </row>
        <row r="44">
          <cell r="A44" t="str">
            <v>CFP Franc</v>
          </cell>
          <cell r="B44" t="str">
            <v>XPF</v>
          </cell>
        </row>
        <row r="45">
          <cell r="A45" t="str">
            <v>Chilean Peso</v>
          </cell>
          <cell r="B45" t="str">
            <v>CLP</v>
          </cell>
        </row>
        <row r="46">
          <cell r="A46" t="str">
            <v>Chilean unidades de fomento</v>
          </cell>
          <cell r="B46" t="str">
            <v>CLF</v>
          </cell>
        </row>
        <row r="47">
          <cell r="A47" t="str">
            <v>Chinese Renminbi</v>
          </cell>
          <cell r="B47" t="str">
            <v>CNY</v>
          </cell>
        </row>
        <row r="48">
          <cell r="A48" t="str">
            <v>Colombian Peso</v>
          </cell>
          <cell r="B48" t="str">
            <v>COP</v>
          </cell>
        </row>
        <row r="49">
          <cell r="A49" t="str">
            <v>Comoros Franc</v>
          </cell>
          <cell r="B49" t="str">
            <v>KMF</v>
          </cell>
        </row>
        <row r="50">
          <cell r="A50" t="str">
            <v>Congo (dem. Rep.) Franc</v>
          </cell>
          <cell r="B50" t="str">
            <v>CDF</v>
          </cell>
        </row>
        <row r="51">
          <cell r="A51" t="str">
            <v>Costa Rican Colon</v>
          </cell>
          <cell r="B51" t="str">
            <v>CRC</v>
          </cell>
        </row>
        <row r="52">
          <cell r="A52" t="str">
            <v>Croatian kuna</v>
          </cell>
          <cell r="B52" t="str">
            <v>HRK</v>
          </cell>
        </row>
        <row r="53">
          <cell r="A53" t="str">
            <v>Cuban Peso</v>
          </cell>
          <cell r="B53" t="str">
            <v>CUC</v>
          </cell>
        </row>
        <row r="54">
          <cell r="A54" t="str">
            <v>Cyprus Eurozone</v>
          </cell>
          <cell r="B54" t="str">
            <v>EUR</v>
          </cell>
        </row>
        <row r="55">
          <cell r="A55" t="str">
            <v>Czech Koruna</v>
          </cell>
          <cell r="B55" t="str">
            <v>CZK</v>
          </cell>
        </row>
        <row r="56">
          <cell r="A56" t="str">
            <v>Danish Krone</v>
          </cell>
          <cell r="B56" t="str">
            <v>DKK</v>
          </cell>
        </row>
        <row r="57">
          <cell r="A57" t="str">
            <v>Djibouti Franc</v>
          </cell>
          <cell r="B57" t="str">
            <v>DJF</v>
          </cell>
        </row>
        <row r="58">
          <cell r="A58" t="str">
            <v>Dominican Peso</v>
          </cell>
          <cell r="B58" t="str">
            <v>DOP</v>
          </cell>
        </row>
        <row r="59">
          <cell r="A59" t="str">
            <v>East Caribbean Dollar</v>
          </cell>
          <cell r="B59" t="str">
            <v>XCD</v>
          </cell>
        </row>
        <row r="60">
          <cell r="A60" t="str">
            <v>Ecuadoran Sucre</v>
          </cell>
          <cell r="B60" t="str">
            <v>ECS</v>
          </cell>
        </row>
        <row r="61">
          <cell r="A61" t="str">
            <v>Egyptian Pound</v>
          </cell>
          <cell r="B61" t="str">
            <v>EGP</v>
          </cell>
        </row>
        <row r="62">
          <cell r="A62" t="str">
            <v>El Salvador Colon</v>
          </cell>
          <cell r="B62" t="str">
            <v>SVC</v>
          </cell>
        </row>
        <row r="63">
          <cell r="A63" t="str">
            <v>Eritrea Nakfa</v>
          </cell>
          <cell r="B63" t="str">
            <v>ERN</v>
          </cell>
        </row>
        <row r="64">
          <cell r="A64" t="str">
            <v>Estonian kroon</v>
          </cell>
          <cell r="B64" t="str">
            <v>EEK</v>
          </cell>
        </row>
        <row r="65">
          <cell r="A65" t="str">
            <v>Ethiopian Birr</v>
          </cell>
          <cell r="B65" t="str">
            <v>ETB</v>
          </cell>
        </row>
        <row r="66">
          <cell r="A66" t="str">
            <v>European Union euro</v>
          </cell>
          <cell r="B66" t="str">
            <v>EUR</v>
          </cell>
        </row>
        <row r="67">
          <cell r="A67" t="str">
            <v>Falkland Islands Pound</v>
          </cell>
          <cell r="B67" t="str">
            <v>FKP</v>
          </cell>
        </row>
        <row r="68">
          <cell r="A68" t="str">
            <v>Fiji Dollar</v>
          </cell>
          <cell r="B68" t="str">
            <v>FJD</v>
          </cell>
        </row>
        <row r="69">
          <cell r="A69" t="str">
            <v>Finnish Eurozone</v>
          </cell>
          <cell r="B69" t="str">
            <v>EUR</v>
          </cell>
        </row>
        <row r="70">
          <cell r="A70" t="str">
            <v>French Eurozone</v>
          </cell>
          <cell r="B70" t="str">
            <v>EUR</v>
          </cell>
        </row>
        <row r="71">
          <cell r="A71" t="str">
            <v>Gambian Dalasi</v>
          </cell>
          <cell r="B71" t="str">
            <v>GMD</v>
          </cell>
        </row>
        <row r="72">
          <cell r="A72" t="str">
            <v>Germany Eurozone</v>
          </cell>
          <cell r="B72" t="str">
            <v>EUR</v>
          </cell>
        </row>
        <row r="73">
          <cell r="A73" t="str">
            <v>Ghanian Cedi</v>
          </cell>
          <cell r="B73" t="str">
            <v>GHS</v>
          </cell>
        </row>
        <row r="74">
          <cell r="A74" t="str">
            <v>Gibraltar Pound</v>
          </cell>
          <cell r="B74" t="str">
            <v>GIP</v>
          </cell>
        </row>
        <row r="75">
          <cell r="A75" t="str">
            <v>Greek Eurozone</v>
          </cell>
          <cell r="B75" t="str">
            <v>EUR</v>
          </cell>
        </row>
        <row r="76">
          <cell r="A76" t="str">
            <v>Guatamalan Quetzal</v>
          </cell>
          <cell r="B76" t="str">
            <v>GTQ</v>
          </cell>
        </row>
        <row r="77">
          <cell r="A77" t="str">
            <v>Guinea-Bissau Peso</v>
          </cell>
          <cell r="B77" t="str">
            <v>GWP</v>
          </cell>
        </row>
        <row r="78">
          <cell r="A78" t="str">
            <v>Guinean Franc</v>
          </cell>
          <cell r="B78" t="str">
            <v>GNF</v>
          </cell>
        </row>
        <row r="79">
          <cell r="A79" t="str">
            <v>Guyana Dollar</v>
          </cell>
          <cell r="B79" t="str">
            <v>GYD</v>
          </cell>
        </row>
        <row r="80">
          <cell r="A80" t="str">
            <v>Haitian Gourde</v>
          </cell>
          <cell r="B80" t="str">
            <v>HTG</v>
          </cell>
        </row>
        <row r="81">
          <cell r="A81" t="str">
            <v>Honduran Lempira</v>
          </cell>
          <cell r="B81" t="str">
            <v>HNL</v>
          </cell>
        </row>
        <row r="82">
          <cell r="A82" t="str">
            <v>Hong Kong Dollar</v>
          </cell>
          <cell r="B82" t="str">
            <v>HKD</v>
          </cell>
        </row>
        <row r="83">
          <cell r="A83" t="str">
            <v>Hungarian Forint</v>
          </cell>
          <cell r="B83" t="str">
            <v>HUF</v>
          </cell>
        </row>
        <row r="84">
          <cell r="A84" t="str">
            <v>Icelandic Krona</v>
          </cell>
          <cell r="B84" t="str">
            <v>ISK</v>
          </cell>
        </row>
        <row r="85">
          <cell r="A85" t="str">
            <v>Indian Rupee</v>
          </cell>
          <cell r="B85" t="str">
            <v>INR</v>
          </cell>
        </row>
        <row r="86">
          <cell r="A86" t="str">
            <v>Indonesian Rupiah</v>
          </cell>
          <cell r="B86" t="str">
            <v>IDR</v>
          </cell>
        </row>
        <row r="87">
          <cell r="A87" t="str">
            <v>Iran Rial</v>
          </cell>
          <cell r="B87" t="str">
            <v>IRR</v>
          </cell>
        </row>
        <row r="88">
          <cell r="A88" t="str">
            <v>Iraqi Dinar</v>
          </cell>
          <cell r="B88" t="str">
            <v>IQD</v>
          </cell>
        </row>
        <row r="89">
          <cell r="A89" t="str">
            <v>Irish Eurozone</v>
          </cell>
          <cell r="B89" t="str">
            <v>EUR</v>
          </cell>
        </row>
        <row r="90">
          <cell r="A90" t="str">
            <v>Israeli Shekel</v>
          </cell>
          <cell r="B90" t="str">
            <v>ILS</v>
          </cell>
        </row>
        <row r="91">
          <cell r="A91" t="str">
            <v>Italian Eurozone</v>
          </cell>
          <cell r="B91" t="str">
            <v>EUR</v>
          </cell>
        </row>
        <row r="92">
          <cell r="A92" t="str">
            <v>Jamaican Dollar</v>
          </cell>
          <cell r="B92" t="str">
            <v>JMD</v>
          </cell>
        </row>
        <row r="93">
          <cell r="A93" t="str">
            <v>Japanese Yen</v>
          </cell>
          <cell r="B93" t="str">
            <v>JPY</v>
          </cell>
        </row>
        <row r="94">
          <cell r="A94" t="str">
            <v>Jordanian Dinar</v>
          </cell>
          <cell r="B94" t="str">
            <v>JOD</v>
          </cell>
        </row>
        <row r="95">
          <cell r="A95" t="str">
            <v>Kazakhstan Tenge</v>
          </cell>
          <cell r="B95" t="str">
            <v>KZT</v>
          </cell>
        </row>
        <row r="96">
          <cell r="A96" t="str">
            <v>Kenya Shilling</v>
          </cell>
          <cell r="B96" t="str">
            <v>KES</v>
          </cell>
        </row>
        <row r="97">
          <cell r="A97" t="str">
            <v>Kosovo Eurozone</v>
          </cell>
          <cell r="B97" t="str">
            <v>EUR</v>
          </cell>
        </row>
        <row r="98">
          <cell r="A98" t="str">
            <v>Kuwaiti Dinar</v>
          </cell>
          <cell r="B98" t="str">
            <v>KWD</v>
          </cell>
        </row>
        <row r="99">
          <cell r="A99" t="str">
            <v>Kyrgyzstan Som</v>
          </cell>
          <cell r="B99" t="str">
            <v>KGS</v>
          </cell>
        </row>
        <row r="100">
          <cell r="A100" t="str">
            <v>Laos Kip</v>
          </cell>
          <cell r="B100" t="str">
            <v>LAK</v>
          </cell>
        </row>
        <row r="101">
          <cell r="A101" t="str">
            <v>Latvian lats</v>
          </cell>
          <cell r="B101" t="str">
            <v>LVL</v>
          </cell>
        </row>
        <row r="102">
          <cell r="A102" t="str">
            <v>Lebanese Pound</v>
          </cell>
          <cell r="B102" t="str">
            <v>LBP</v>
          </cell>
        </row>
        <row r="103">
          <cell r="A103" t="str">
            <v>Lesotho Loti</v>
          </cell>
          <cell r="B103" t="str">
            <v>LSL</v>
          </cell>
        </row>
        <row r="104">
          <cell r="A104" t="str">
            <v>Liberian Dollar</v>
          </cell>
          <cell r="B104" t="str">
            <v>LRD</v>
          </cell>
        </row>
        <row r="105">
          <cell r="A105" t="str">
            <v>Libyan Dinar</v>
          </cell>
          <cell r="B105" t="str">
            <v>LYD</v>
          </cell>
        </row>
        <row r="106">
          <cell r="A106" t="str">
            <v>Lithuanian litas</v>
          </cell>
          <cell r="B106" t="str">
            <v>LTL</v>
          </cell>
        </row>
        <row r="107">
          <cell r="A107" t="str">
            <v>Luxembourg Eurozone</v>
          </cell>
          <cell r="B107" t="str">
            <v>EUR</v>
          </cell>
        </row>
        <row r="108">
          <cell r="A108" t="str">
            <v>Macau Pataca</v>
          </cell>
          <cell r="B108" t="str">
            <v>MOP</v>
          </cell>
        </row>
        <row r="109">
          <cell r="A109" t="str">
            <v>Macedonia Denar</v>
          </cell>
          <cell r="B109" t="str">
            <v>MKD</v>
          </cell>
        </row>
        <row r="110">
          <cell r="A110" t="str">
            <v>Malagasy Ariary</v>
          </cell>
          <cell r="B110" t="str">
            <v>MGA</v>
          </cell>
        </row>
        <row r="111">
          <cell r="A111" t="str">
            <v>Malagasy Franc</v>
          </cell>
          <cell r="B111" t="str">
            <v>MGF</v>
          </cell>
        </row>
        <row r="112">
          <cell r="A112" t="str">
            <v>Malawian Kwacha</v>
          </cell>
          <cell r="B112" t="str">
            <v>MWK</v>
          </cell>
        </row>
        <row r="113">
          <cell r="A113" t="str">
            <v>Malaysian Ringgit</v>
          </cell>
          <cell r="B113" t="str">
            <v>MYR</v>
          </cell>
        </row>
        <row r="114">
          <cell r="A114" t="str">
            <v>Maldivian Rufiyaa</v>
          </cell>
          <cell r="B114" t="str">
            <v>MVR</v>
          </cell>
        </row>
        <row r="115">
          <cell r="A115" t="str">
            <v>Maltese Eurozone</v>
          </cell>
          <cell r="B115" t="str">
            <v>EUR</v>
          </cell>
        </row>
        <row r="116">
          <cell r="A116" t="str">
            <v>Mauritanian Ouguiya</v>
          </cell>
          <cell r="B116" t="str">
            <v>MRO</v>
          </cell>
        </row>
        <row r="117">
          <cell r="A117" t="str">
            <v>Mauritian Rupee</v>
          </cell>
          <cell r="B117" t="str">
            <v>MUR</v>
          </cell>
        </row>
        <row r="118">
          <cell r="A118" t="str">
            <v>Mexican Peso</v>
          </cell>
          <cell r="B118" t="str">
            <v>MXN</v>
          </cell>
        </row>
        <row r="119">
          <cell r="A119" t="str">
            <v>Moldovan Leu</v>
          </cell>
          <cell r="B119" t="str">
            <v>MDL</v>
          </cell>
        </row>
        <row r="120">
          <cell r="A120" t="str">
            <v>Mongolian Tugrik</v>
          </cell>
          <cell r="B120" t="str">
            <v>MNT</v>
          </cell>
        </row>
        <row r="121">
          <cell r="A121" t="str">
            <v>Moroccan Dirham</v>
          </cell>
          <cell r="B121" t="str">
            <v>MAD</v>
          </cell>
        </row>
        <row r="122">
          <cell r="A122" t="str">
            <v>Mozambique Metical</v>
          </cell>
          <cell r="B122" t="str">
            <v>MZM</v>
          </cell>
        </row>
        <row r="123">
          <cell r="A123" t="str">
            <v>Myanmar (Burma) Kyat</v>
          </cell>
          <cell r="B123" t="str">
            <v>MMK</v>
          </cell>
        </row>
        <row r="124">
          <cell r="A124" t="str">
            <v>Namibian Dollar</v>
          </cell>
          <cell r="B124" t="str">
            <v>NAD</v>
          </cell>
        </row>
        <row r="125">
          <cell r="A125" t="str">
            <v>Nepalese Rupee</v>
          </cell>
          <cell r="B125" t="str">
            <v>NPR</v>
          </cell>
        </row>
        <row r="126">
          <cell r="A126" t="str">
            <v>Netherlands Antillian Guilden</v>
          </cell>
          <cell r="B126" t="str">
            <v>ANG</v>
          </cell>
        </row>
        <row r="127">
          <cell r="A127" t="str">
            <v>NetherlandsEurozone</v>
          </cell>
          <cell r="B127" t="str">
            <v>EUR</v>
          </cell>
        </row>
        <row r="128">
          <cell r="A128" t="str">
            <v>New Zealand Dollar</v>
          </cell>
          <cell r="B128" t="str">
            <v>NZD</v>
          </cell>
        </row>
        <row r="129">
          <cell r="A129" t="str">
            <v>Nicaraguan Cordobas Oro</v>
          </cell>
          <cell r="B129" t="str">
            <v>NIO</v>
          </cell>
        </row>
        <row r="130">
          <cell r="A130" t="str">
            <v>Nigerian Naira (FM)</v>
          </cell>
          <cell r="B130" t="str">
            <v>NGN</v>
          </cell>
        </row>
        <row r="131">
          <cell r="A131" t="str">
            <v>North Korean Won</v>
          </cell>
          <cell r="B131" t="str">
            <v>KPW</v>
          </cell>
        </row>
        <row r="132">
          <cell r="A132" t="str">
            <v>Norwegian Krone</v>
          </cell>
          <cell r="B132" t="str">
            <v>NOK</v>
          </cell>
        </row>
        <row r="133">
          <cell r="A133" t="str">
            <v>Omani rial</v>
          </cell>
          <cell r="B133" t="str">
            <v>OMR</v>
          </cell>
        </row>
        <row r="134">
          <cell r="A134" t="str">
            <v>Pakistan Rupee</v>
          </cell>
          <cell r="B134" t="str">
            <v>PKR</v>
          </cell>
        </row>
        <row r="135">
          <cell r="A135" t="str">
            <v>Panamanian Balboa</v>
          </cell>
          <cell r="B135" t="str">
            <v>PAB</v>
          </cell>
        </row>
        <row r="136">
          <cell r="A136" t="str">
            <v>Papua &amp; New Guinea Kina</v>
          </cell>
          <cell r="B136" t="str">
            <v>PGK</v>
          </cell>
        </row>
        <row r="137">
          <cell r="A137" t="str">
            <v>Paraguayan Guarani</v>
          </cell>
          <cell r="B137" t="str">
            <v>PYG</v>
          </cell>
        </row>
        <row r="138">
          <cell r="A138" t="str">
            <v>Peruvian New Sol</v>
          </cell>
          <cell r="B138" t="str">
            <v>PEN</v>
          </cell>
        </row>
        <row r="139">
          <cell r="A139" t="str">
            <v>Philippine Peso</v>
          </cell>
          <cell r="B139" t="str">
            <v>PHP</v>
          </cell>
        </row>
        <row r="140">
          <cell r="A140" t="str">
            <v>Polish zloty</v>
          </cell>
          <cell r="B140" t="str">
            <v>PLN</v>
          </cell>
        </row>
        <row r="141">
          <cell r="A141" t="str">
            <v>Portuguese Eurozone</v>
          </cell>
          <cell r="B141" t="str">
            <v>EUR</v>
          </cell>
        </row>
        <row r="142">
          <cell r="A142" t="str">
            <v>Qatari Riyal</v>
          </cell>
          <cell r="B142" t="str">
            <v>QAR</v>
          </cell>
        </row>
        <row r="143">
          <cell r="A143" t="str">
            <v>Romanian Leu</v>
          </cell>
          <cell r="B143" t="str">
            <v>RON</v>
          </cell>
        </row>
        <row r="144">
          <cell r="A144" t="str">
            <v>Russian Rouble</v>
          </cell>
          <cell r="B144" t="str">
            <v>RUB</v>
          </cell>
        </row>
        <row r="145">
          <cell r="A145" t="str">
            <v>Rwandan Franc</v>
          </cell>
          <cell r="B145" t="str">
            <v>RWF</v>
          </cell>
        </row>
        <row r="146">
          <cell r="A146" t="str">
            <v>Samoa Tala</v>
          </cell>
          <cell r="B146" t="str">
            <v>WST</v>
          </cell>
        </row>
        <row r="147">
          <cell r="A147" t="str">
            <v>Sao Tome &amp; Principe Dobra</v>
          </cell>
          <cell r="B147" t="str">
            <v>STD</v>
          </cell>
        </row>
        <row r="148">
          <cell r="A148" t="str">
            <v>Saudi Arabian Riyal</v>
          </cell>
          <cell r="B148" t="str">
            <v>SAR</v>
          </cell>
        </row>
        <row r="149">
          <cell r="A149" t="str">
            <v>Serbian Dinar</v>
          </cell>
          <cell r="B149" t="str">
            <v>RSD</v>
          </cell>
        </row>
        <row r="150">
          <cell r="A150" t="str">
            <v>Seychelles Rupee</v>
          </cell>
          <cell r="B150" t="str">
            <v>SCR</v>
          </cell>
        </row>
        <row r="151">
          <cell r="A151" t="str">
            <v>Sierra Leone Leone</v>
          </cell>
          <cell r="B151" t="str">
            <v>SLL</v>
          </cell>
        </row>
        <row r="152">
          <cell r="A152" t="str">
            <v>Singapore Dollar</v>
          </cell>
          <cell r="B152" t="str">
            <v>SGD</v>
          </cell>
        </row>
        <row r="153">
          <cell r="A153" t="str">
            <v>Slovak Euro</v>
          </cell>
          <cell r="B153" t="str">
            <v>EUR</v>
          </cell>
        </row>
        <row r="154">
          <cell r="A154" t="str">
            <v>Slovenian Euro</v>
          </cell>
          <cell r="B154" t="str">
            <v>EUR</v>
          </cell>
        </row>
        <row r="155">
          <cell r="A155" t="str">
            <v>Solomon Island dollar</v>
          </cell>
          <cell r="B155" t="str">
            <v>SBD</v>
          </cell>
        </row>
        <row r="156">
          <cell r="A156" t="str">
            <v>Somali Shilling</v>
          </cell>
          <cell r="B156" t="str">
            <v>SOS</v>
          </cell>
        </row>
        <row r="157">
          <cell r="A157" t="str">
            <v>South African Rand (C/F)</v>
          </cell>
          <cell r="B157" t="str">
            <v>ZAR</v>
          </cell>
        </row>
        <row r="158">
          <cell r="A158" t="str">
            <v>South Korean Won</v>
          </cell>
          <cell r="B158" t="str">
            <v>KRW</v>
          </cell>
        </row>
        <row r="159">
          <cell r="A159" t="str">
            <v>South Yemeni Dinar</v>
          </cell>
          <cell r="B159" t="str">
            <v>YDD</v>
          </cell>
        </row>
        <row r="160">
          <cell r="A160" t="str">
            <v>Spanish Eurozone</v>
          </cell>
          <cell r="B160" t="str">
            <v>EUR</v>
          </cell>
        </row>
        <row r="161">
          <cell r="A161" t="str">
            <v>Special Drawing Rights</v>
          </cell>
          <cell r="B161" t="str">
            <v>XDR</v>
          </cell>
        </row>
        <row r="162">
          <cell r="A162" t="str">
            <v>Sri Lanka Rupee</v>
          </cell>
          <cell r="B162" t="str">
            <v>LKR</v>
          </cell>
        </row>
        <row r="163">
          <cell r="A163" t="str">
            <v>St. Helena Pound</v>
          </cell>
          <cell r="B163" t="str">
            <v>SHP</v>
          </cell>
        </row>
        <row r="164">
          <cell r="A164" t="str">
            <v>Sudanese Dinar</v>
          </cell>
          <cell r="B164" t="str">
            <v>SDD</v>
          </cell>
        </row>
        <row r="165">
          <cell r="A165" t="str">
            <v>Sudanese pound</v>
          </cell>
          <cell r="B165" t="str">
            <v>SDG</v>
          </cell>
        </row>
        <row r="166">
          <cell r="A166" t="str">
            <v>Surinam Dollar</v>
          </cell>
          <cell r="B166" t="str">
            <v>SRD</v>
          </cell>
        </row>
        <row r="167">
          <cell r="A167" t="str">
            <v>Surinam Guilder</v>
          </cell>
          <cell r="B167" t="str">
            <v>SRG</v>
          </cell>
        </row>
        <row r="168">
          <cell r="A168" t="str">
            <v>Swaziland Lilangeni</v>
          </cell>
          <cell r="B168" t="str">
            <v>SZL</v>
          </cell>
        </row>
        <row r="169">
          <cell r="A169" t="str">
            <v>Swedish Krona</v>
          </cell>
          <cell r="B169" t="str">
            <v>SEK</v>
          </cell>
        </row>
        <row r="170">
          <cell r="A170" t="str">
            <v>Swiss Franc</v>
          </cell>
          <cell r="B170" t="str">
            <v>CHF</v>
          </cell>
        </row>
        <row r="171">
          <cell r="A171" t="str">
            <v>Syrian Pound</v>
          </cell>
          <cell r="B171" t="str">
            <v>SYP</v>
          </cell>
        </row>
        <row r="172">
          <cell r="A172" t="str">
            <v>Taiwan Dollar</v>
          </cell>
          <cell r="B172" t="str">
            <v>TWD</v>
          </cell>
        </row>
        <row r="173">
          <cell r="A173" t="str">
            <v>Tajikistan rouble</v>
          </cell>
          <cell r="B173" t="str">
            <v>TJR</v>
          </cell>
        </row>
        <row r="174">
          <cell r="A174" t="str">
            <v>Tajikistan somoni</v>
          </cell>
          <cell r="B174" t="str">
            <v>TJS</v>
          </cell>
        </row>
        <row r="175">
          <cell r="A175" t="str">
            <v>Tanzania Shilling</v>
          </cell>
          <cell r="B175" t="str">
            <v>TZS</v>
          </cell>
        </row>
        <row r="176">
          <cell r="A176" t="str">
            <v>Thailand Baht</v>
          </cell>
          <cell r="B176" t="str">
            <v>THB</v>
          </cell>
        </row>
        <row r="177">
          <cell r="A177" t="str">
            <v>Tonga Pa-anga</v>
          </cell>
          <cell r="B177" t="str">
            <v>TOP</v>
          </cell>
        </row>
        <row r="178">
          <cell r="A178" t="str">
            <v>Trinidad and Tobago Dollar</v>
          </cell>
          <cell r="B178" t="str">
            <v>TTD</v>
          </cell>
        </row>
        <row r="179">
          <cell r="A179" t="str">
            <v>Tunisian Dinar</v>
          </cell>
          <cell r="B179" t="str">
            <v>TND</v>
          </cell>
        </row>
        <row r="180">
          <cell r="A180" t="str">
            <v>Turkish Lira</v>
          </cell>
          <cell r="B180" t="str">
            <v>TRL</v>
          </cell>
        </row>
        <row r="181">
          <cell r="A181" t="str">
            <v>Turkmen Manat</v>
          </cell>
          <cell r="B181" t="str">
            <v>TMT</v>
          </cell>
        </row>
        <row r="182">
          <cell r="A182" t="str">
            <v>U.K. Pound Sterling</v>
          </cell>
          <cell r="B182" t="str">
            <v>GBP</v>
          </cell>
        </row>
        <row r="183">
          <cell r="A183" t="str">
            <v>Uganda Shilling</v>
          </cell>
          <cell r="B183" t="str">
            <v>UGX</v>
          </cell>
        </row>
        <row r="184">
          <cell r="A184" t="str">
            <v>Ukraine Hryvnia</v>
          </cell>
          <cell r="B184" t="str">
            <v>UAH</v>
          </cell>
        </row>
        <row r="185">
          <cell r="A185" t="str">
            <v>United Arab Em, Dirham</v>
          </cell>
          <cell r="B185" t="str">
            <v>AED</v>
          </cell>
        </row>
        <row r="186">
          <cell r="A186" t="str">
            <v xml:space="preserve">Uruguayan peso </v>
          </cell>
          <cell r="B186" t="str">
            <v>UYU</v>
          </cell>
        </row>
        <row r="187">
          <cell r="A187" t="str">
            <v>US Dollar</v>
          </cell>
          <cell r="B187" t="str">
            <v>USD</v>
          </cell>
        </row>
        <row r="188">
          <cell r="A188" t="str">
            <v>Uzbekistan Som</v>
          </cell>
          <cell r="B188" t="str">
            <v>UZS</v>
          </cell>
        </row>
        <row r="189">
          <cell r="A189" t="str">
            <v>Vanuatu Vatu</v>
          </cell>
          <cell r="B189" t="str">
            <v>VUV</v>
          </cell>
        </row>
        <row r="190">
          <cell r="A190" t="str">
            <v>Venezualan Bolivar</v>
          </cell>
          <cell r="B190" t="str">
            <v>VEB</v>
          </cell>
        </row>
        <row r="191">
          <cell r="A191" t="str">
            <v>Vietnam Dong</v>
          </cell>
          <cell r="B191" t="str">
            <v>VND</v>
          </cell>
        </row>
        <row r="192">
          <cell r="A192" t="str">
            <v>Yemeni Rial</v>
          </cell>
          <cell r="B192" t="str">
            <v>YER</v>
          </cell>
        </row>
        <row r="193">
          <cell r="A193" t="str">
            <v>Yugoslavian Dinar</v>
          </cell>
          <cell r="B193" t="str">
            <v>YUM</v>
          </cell>
        </row>
        <row r="194">
          <cell r="A194" t="str">
            <v>Zaire new zaire</v>
          </cell>
          <cell r="B194" t="str">
            <v>ZRN</v>
          </cell>
        </row>
        <row r="195">
          <cell r="A195" t="str">
            <v>Zambian Kwacha</v>
          </cell>
          <cell r="B195" t="str">
            <v>ZMK</v>
          </cell>
        </row>
        <row r="196">
          <cell r="A196" t="str">
            <v>Zimbabwean Dollar</v>
          </cell>
          <cell r="B196" t="str">
            <v>ZWR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 (PML)"/>
      <sheetName val="Overview of Totals "/>
      <sheetName val="f1"/>
      <sheetName val="f2"/>
      <sheetName val="f3"/>
      <sheetName val="O3"/>
      <sheetName val="Check"/>
      <sheetName val="Target"/>
      <sheetName val="Summary"/>
      <sheetName val="Head 2"/>
      <sheetName val="Heading"/>
      <sheetName val="f4"/>
      <sheetName val="Objective 1"/>
      <sheetName val="O1"/>
      <sheetName val="Objective 2"/>
      <sheetName val="O2"/>
      <sheetName val="Objective 3"/>
      <sheetName val="ByYear"/>
      <sheetName val="Outcome"/>
      <sheetName val="By Activity"/>
      <sheetName val="Objective 4"/>
      <sheetName val="O4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1">
          <cell r="B41">
            <v>0.67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 (PML)"/>
      <sheetName val="Overview of Totals "/>
      <sheetName val="f1"/>
      <sheetName val="f2"/>
      <sheetName val="f3"/>
      <sheetName val="O3"/>
      <sheetName val="Check"/>
      <sheetName val="Target"/>
      <sheetName val="Summary"/>
      <sheetName val="Head 2"/>
      <sheetName val="Heading"/>
      <sheetName val="f4"/>
      <sheetName val="Objective 1"/>
      <sheetName val="O1"/>
      <sheetName val="Objective 2"/>
      <sheetName val="O2"/>
      <sheetName val="Objective 3"/>
      <sheetName val="ByYear"/>
      <sheetName val="Outcome"/>
      <sheetName val="By Activity"/>
      <sheetName val="Objective 4"/>
      <sheetName val="O4"/>
      <sheetName val="H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1">
          <cell r="B41">
            <v>0.67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Proposal"/>
      <sheetName val="Projected"/>
      <sheetName val="Monthly Report"/>
      <sheetName val="Billing"/>
      <sheetName val="May-2017"/>
      <sheetName val="Apr-2017"/>
      <sheetName val="Mar-2017"/>
      <sheetName val="Feb-2017"/>
      <sheetName val="Jan-2017"/>
      <sheetName val="Mar-Dec-201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A15">
            <v>75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Workplan"/>
      <sheetName val="Formula sheet"/>
      <sheetName val="AU"/>
      <sheetName val="Sheet8"/>
      <sheetName val="yr 1 region &amp; outcome summary"/>
      <sheetName val="Sheet2"/>
      <sheetName val="yr 1 detail"/>
      <sheetName val="yr 1 summary"/>
      <sheetName val="yr 1 event breakdown "/>
    </sheetNames>
    <sheetDataSet>
      <sheetData sheetId="0"/>
      <sheetData sheetId="1"/>
      <sheetData sheetId="2">
        <row r="56">
          <cell r="D56" t="str">
            <v>Meeting</v>
          </cell>
          <cell r="E56">
            <v>3577.5</v>
          </cell>
        </row>
        <row r="57">
          <cell r="D57" t="str">
            <v>Needs/Consult</v>
          </cell>
          <cell r="E57">
            <v>19875</v>
          </cell>
        </row>
        <row r="58">
          <cell r="D58" t="str">
            <v>Round/tab</v>
          </cell>
          <cell r="E58">
            <v>30000</v>
          </cell>
        </row>
        <row r="59">
          <cell r="D59" t="str">
            <v>S-Workshop</v>
          </cell>
          <cell r="E59">
            <v>45977.5</v>
          </cell>
        </row>
        <row r="60">
          <cell r="D60" t="str">
            <v>L-workshop</v>
          </cell>
          <cell r="E60">
            <v>61281.25</v>
          </cell>
        </row>
      </sheetData>
      <sheetData sheetId="3">
        <row r="1">
          <cell r="A1">
            <v>13.57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 (PML)"/>
      <sheetName val="Overview of Totals "/>
      <sheetName val="f1"/>
      <sheetName val="f2"/>
      <sheetName val="f3"/>
      <sheetName val="O3"/>
      <sheetName val="Check"/>
      <sheetName val="Target"/>
      <sheetName val="Summary"/>
      <sheetName val="Head 2"/>
      <sheetName val="Heading"/>
      <sheetName val="f4"/>
      <sheetName val="Objective 1"/>
      <sheetName val="O1"/>
      <sheetName val="Objective 2"/>
      <sheetName val="O2"/>
      <sheetName val="Objective 3"/>
      <sheetName val="ByYear"/>
      <sheetName val="Outcome"/>
      <sheetName val="By Activity"/>
      <sheetName val="Objective 4"/>
      <sheetName val="O4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1">
          <cell r="B41">
            <v>0.67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Set"/>
      <sheetName val="All Data"/>
      <sheetName val="Summary"/>
      <sheetName val="jm"/>
      <sheetName val="jm (2)"/>
      <sheetName val="Ref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MonthNum</v>
          </cell>
          <cell r="C3" t="str">
            <v>Year</v>
          </cell>
          <cell r="D3" t="str">
            <v>Month</v>
          </cell>
        </row>
        <row r="4">
          <cell r="B4">
            <v>1</v>
          </cell>
          <cell r="C4" t="str">
            <v>2016-1</v>
          </cell>
          <cell r="D4" t="str">
            <v>Jan</v>
          </cell>
        </row>
        <row r="5">
          <cell r="B5">
            <v>2</v>
          </cell>
          <cell r="C5" t="str">
            <v>2016-2</v>
          </cell>
          <cell r="D5" t="str">
            <v>Feb</v>
          </cell>
        </row>
        <row r="6">
          <cell r="B6">
            <v>3</v>
          </cell>
          <cell r="C6" t="str">
            <v>2016-3</v>
          </cell>
          <cell r="D6" t="str">
            <v>Mar</v>
          </cell>
        </row>
        <row r="7">
          <cell r="B7">
            <v>4</v>
          </cell>
          <cell r="C7" t="str">
            <v>2016-4</v>
          </cell>
          <cell r="D7" t="str">
            <v>Apr</v>
          </cell>
        </row>
        <row r="8">
          <cell r="B8">
            <v>5</v>
          </cell>
          <cell r="C8" t="str">
            <v>2016-5</v>
          </cell>
          <cell r="D8" t="str">
            <v>May</v>
          </cell>
        </row>
        <row r="9">
          <cell r="B9">
            <v>6</v>
          </cell>
          <cell r="C9" t="str">
            <v>2016-6</v>
          </cell>
          <cell r="D9" t="str">
            <v>Jun</v>
          </cell>
        </row>
        <row r="10">
          <cell r="B10">
            <v>7</v>
          </cell>
          <cell r="C10" t="str">
            <v>2016-7</v>
          </cell>
          <cell r="D10" t="str">
            <v>Jul</v>
          </cell>
        </row>
        <row r="11">
          <cell r="B11">
            <v>8</v>
          </cell>
          <cell r="C11" t="str">
            <v>2016-8</v>
          </cell>
          <cell r="D11" t="str">
            <v>Aug</v>
          </cell>
        </row>
        <row r="12">
          <cell r="B12">
            <v>9</v>
          </cell>
          <cell r="C12" t="str">
            <v>2016-9</v>
          </cell>
          <cell r="D12" t="str">
            <v>Sep</v>
          </cell>
        </row>
        <row r="13">
          <cell r="B13">
            <v>10</v>
          </cell>
          <cell r="C13" t="str">
            <v>2016-10</v>
          </cell>
          <cell r="D13" t="str">
            <v>Oct</v>
          </cell>
        </row>
        <row r="14">
          <cell r="B14">
            <v>11</v>
          </cell>
          <cell r="C14" t="str">
            <v>2016-11</v>
          </cell>
          <cell r="D14" t="str">
            <v>Nov</v>
          </cell>
        </row>
        <row r="15">
          <cell r="B15">
            <v>12</v>
          </cell>
          <cell r="C15" t="str">
            <v>2016-12</v>
          </cell>
          <cell r="D15" t="str">
            <v>Dec</v>
          </cell>
        </row>
        <row r="16">
          <cell r="B16">
            <v>1</v>
          </cell>
          <cell r="C16" t="str">
            <v>2017-1</v>
          </cell>
          <cell r="D16" t="str">
            <v>Jan</v>
          </cell>
        </row>
        <row r="17">
          <cell r="B17">
            <v>2</v>
          </cell>
          <cell r="C17" t="str">
            <v>2014-2</v>
          </cell>
          <cell r="D17" t="str">
            <v>Feb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1E914-7180-48D5-B8A4-EFBAD7E82EA3}">
  <sheetPr>
    <tabColor theme="0"/>
  </sheetPr>
  <dimension ref="A2:J148"/>
  <sheetViews>
    <sheetView showGridLines="0" showZeros="0" tabSelected="1" zoomScale="60" zoomScaleNormal="60" zoomScaleSheetLayoutView="66" workbookViewId="0">
      <selection activeCell="M12" sqref="M12"/>
    </sheetView>
  </sheetViews>
  <sheetFormatPr defaultColWidth="9.21875" defaultRowHeight="14.4" x14ac:dyDescent="0.3"/>
  <cols>
    <col min="1" max="1" width="9.21875" style="5"/>
    <col min="2" max="2" width="30.77734375" style="5" customWidth="1"/>
    <col min="3" max="3" width="32.44140625" style="5" customWidth="1"/>
    <col min="4" max="4" width="24.21875" style="5" customWidth="1"/>
    <col min="5" max="6" width="23.21875" style="5" hidden="1" customWidth="1"/>
    <col min="7" max="7" width="18.5546875" style="5" hidden="1" customWidth="1"/>
    <col min="8" max="8" width="29.21875" style="5" customWidth="1"/>
    <col min="9" max="9" width="28.21875" style="7" customWidth="1"/>
    <col min="10" max="10" width="31.44140625" style="5" customWidth="1"/>
    <col min="11" max="11" width="22.44140625" style="5" customWidth="1"/>
    <col min="12" max="12" width="29.77734375" style="5" customWidth="1"/>
    <col min="13" max="13" width="23.44140625" style="5" customWidth="1"/>
    <col min="14" max="14" width="18.44140625" style="5" customWidth="1"/>
    <col min="15" max="15" width="17.44140625" style="5" customWidth="1"/>
    <col min="16" max="16" width="25.21875" style="5" customWidth="1"/>
    <col min="17" max="16384" width="9.21875" style="5"/>
  </cols>
  <sheetData>
    <row r="2" spans="2:10" ht="47.25" customHeight="1" x14ac:dyDescent="0.85">
      <c r="B2" s="1" t="s">
        <v>0</v>
      </c>
      <c r="C2" s="1"/>
      <c r="D2" s="1"/>
      <c r="E2" s="1"/>
      <c r="F2" s="2"/>
      <c r="G2" s="2"/>
      <c r="H2" s="3"/>
      <c r="I2" s="4"/>
      <c r="J2" s="3"/>
    </row>
    <row r="3" spans="2:10" ht="15.6" x14ac:dyDescent="0.3">
      <c r="B3" s="6" t="s">
        <v>1</v>
      </c>
    </row>
    <row r="4" spans="2:10" ht="16.2" thickBot="1" x14ac:dyDescent="0.35">
      <c r="B4" s="8"/>
    </row>
    <row r="5" spans="2:10" ht="36.6" x14ac:dyDescent="0.7">
      <c r="B5" s="9" t="s">
        <v>2</v>
      </c>
      <c r="C5" s="10"/>
      <c r="D5" s="10"/>
      <c r="E5" s="10"/>
      <c r="F5" s="10"/>
      <c r="G5" s="10"/>
      <c r="H5" s="10"/>
      <c r="I5" s="11"/>
      <c r="J5" s="10"/>
    </row>
    <row r="6" spans="2:10" ht="167.25" customHeight="1" thickBot="1" x14ac:dyDescent="0.45">
      <c r="B6" s="12" t="s">
        <v>3</v>
      </c>
      <c r="C6" s="13"/>
      <c r="D6" s="13"/>
      <c r="E6" s="13"/>
      <c r="F6" s="13"/>
      <c r="G6" s="13"/>
      <c r="H6" s="13"/>
      <c r="I6" s="14"/>
      <c r="J6" s="13"/>
    </row>
    <row r="7" spans="2:10" x14ac:dyDescent="0.3">
      <c r="B7" s="15"/>
    </row>
    <row r="8" spans="2:10" ht="15" thickBot="1" x14ac:dyDescent="0.35"/>
    <row r="9" spans="2:10" ht="27" customHeight="1" thickBot="1" x14ac:dyDescent="0.55000000000000004">
      <c r="B9" s="16" t="s">
        <v>4</v>
      </c>
      <c r="C9" s="17"/>
      <c r="D9" s="17"/>
      <c r="E9" s="17"/>
      <c r="F9" s="17"/>
      <c r="G9" s="17"/>
      <c r="H9" s="18"/>
      <c r="I9" s="19"/>
    </row>
    <row r="11" spans="2:10" ht="25.5" customHeight="1" x14ac:dyDescent="0.3">
      <c r="D11" s="20"/>
      <c r="E11" s="20"/>
      <c r="F11" s="20"/>
      <c r="G11" s="20"/>
      <c r="H11" s="21"/>
      <c r="I11" s="22"/>
      <c r="J11" s="23"/>
    </row>
    <row r="12" spans="2:10" ht="99.75" customHeight="1" x14ac:dyDescent="0.3">
      <c r="B12" s="24" t="s">
        <v>5</v>
      </c>
      <c r="C12" s="24" t="s">
        <v>6</v>
      </c>
      <c r="D12" s="24" t="s">
        <v>7</v>
      </c>
      <c r="E12" s="24" t="s">
        <v>8</v>
      </c>
      <c r="F12" s="24" t="s">
        <v>9</v>
      </c>
      <c r="G12" s="24" t="s">
        <v>10</v>
      </c>
      <c r="H12" s="24" t="s">
        <v>11</v>
      </c>
      <c r="I12" s="24" t="s">
        <v>12</v>
      </c>
      <c r="J12" s="24" t="s">
        <v>13</v>
      </c>
    </row>
    <row r="13" spans="2:10" ht="18.75" customHeight="1" x14ac:dyDescent="0.3">
      <c r="B13" s="24"/>
      <c r="C13" s="24"/>
      <c r="D13" s="25" t="s">
        <v>14</v>
      </c>
      <c r="E13" s="25"/>
      <c r="F13" s="25"/>
      <c r="G13" s="25"/>
      <c r="H13" s="24"/>
      <c r="I13" s="26"/>
      <c r="J13" s="24"/>
    </row>
    <row r="14" spans="2:10" ht="51" customHeight="1" x14ac:dyDescent="0.3">
      <c r="B14" s="27" t="s">
        <v>15</v>
      </c>
      <c r="C14" s="28" t="s">
        <v>16</v>
      </c>
      <c r="D14" s="28"/>
      <c r="E14" s="28"/>
      <c r="F14" s="28"/>
      <c r="G14" s="28"/>
      <c r="H14" s="28"/>
      <c r="I14" s="29"/>
      <c r="J14" s="28"/>
    </row>
    <row r="15" spans="2:10" ht="51" customHeight="1" x14ac:dyDescent="0.3">
      <c r="B15" s="27" t="s">
        <v>17</v>
      </c>
      <c r="C15" s="30" t="s">
        <v>18</v>
      </c>
      <c r="D15" s="30"/>
      <c r="E15" s="30"/>
      <c r="F15" s="30"/>
      <c r="G15" s="30"/>
      <c r="H15" s="30"/>
      <c r="I15" s="31"/>
      <c r="J15" s="30"/>
    </row>
    <row r="16" spans="2:10" ht="15.6" x14ac:dyDescent="0.3">
      <c r="B16" s="32" t="s">
        <v>19</v>
      </c>
      <c r="C16" s="33" t="str">
        <f>[1]Sheet1!$B$4</f>
        <v xml:space="preserve">Inception meeting </v>
      </c>
      <c r="D16" s="34">
        <v>6400</v>
      </c>
      <c r="E16" s="34"/>
      <c r="F16" s="34"/>
      <c r="G16" s="35">
        <f>D16</f>
        <v>6400</v>
      </c>
      <c r="H16" s="36"/>
      <c r="I16" s="37">
        <f>+[2]TB!G128-3453.15</f>
        <v>6399.9998250593344</v>
      </c>
      <c r="J16" s="38"/>
    </row>
    <row r="17" spans="1:10" ht="15.6" x14ac:dyDescent="0.3">
      <c r="B17" s="32" t="s">
        <v>20</v>
      </c>
      <c r="C17" s="33" t="str">
        <f>[1]Sheet1!$B$18</f>
        <v xml:space="preserve">Baseline survey </v>
      </c>
      <c r="D17" s="34">
        <v>1800</v>
      </c>
      <c r="E17" s="34"/>
      <c r="F17" s="34"/>
      <c r="G17" s="35">
        <f t="shared" ref="G17:G23" si="0">D17</f>
        <v>1800</v>
      </c>
      <c r="H17" s="36"/>
      <c r="I17" s="37">
        <f>+[2]TB!G144+1456.7</f>
        <v>1981.550176771012</v>
      </c>
      <c r="J17" s="38"/>
    </row>
    <row r="18" spans="1:10" ht="15.6" x14ac:dyDescent="0.3">
      <c r="B18" s="32" t="s">
        <v>21</v>
      </c>
      <c r="C18" s="33" t="str">
        <f>[1]Sheet1!$B$25</f>
        <v>research methodology workshop</v>
      </c>
      <c r="D18" s="34">
        <v>22149.5</v>
      </c>
      <c r="E18" s="34"/>
      <c r="F18" s="34"/>
      <c r="G18" s="35">
        <f t="shared" si="0"/>
        <v>22149.5</v>
      </c>
      <c r="H18" s="36">
        <v>0.3</v>
      </c>
      <c r="I18" s="37">
        <f>10235.31+12691.6-950</f>
        <v>21976.91</v>
      </c>
      <c r="J18" s="38"/>
    </row>
    <row r="19" spans="1:10" ht="62.4" x14ac:dyDescent="0.3">
      <c r="B19" s="32" t="s">
        <v>22</v>
      </c>
      <c r="C19" s="33" t="str">
        <f>[1]Sheet1!$B$42</f>
        <v>Support to Youth Researchers, Data validation workshop,  publication of findings  and Youth report launch</v>
      </c>
      <c r="D19" s="34">
        <v>75618</v>
      </c>
      <c r="E19" s="34"/>
      <c r="F19" s="34"/>
      <c r="G19" s="35">
        <f t="shared" si="0"/>
        <v>75618</v>
      </c>
      <c r="H19" s="36">
        <v>0.3</v>
      </c>
      <c r="I19" s="37">
        <f>87750.59-2805-4197.69-5129.89</f>
        <v>75618.009999999995</v>
      </c>
      <c r="J19" s="38"/>
    </row>
    <row r="20" spans="1:10" ht="15.6" x14ac:dyDescent="0.3">
      <c r="B20" s="32" t="s">
        <v>23</v>
      </c>
      <c r="C20" s="39"/>
      <c r="D20" s="34"/>
      <c r="E20" s="34"/>
      <c r="F20" s="34"/>
      <c r="G20" s="35">
        <f t="shared" si="0"/>
        <v>0</v>
      </c>
      <c r="H20" s="36"/>
      <c r="I20" s="37"/>
      <c r="J20" s="38"/>
    </row>
    <row r="21" spans="1:10" ht="15.6" x14ac:dyDescent="0.3">
      <c r="B21" s="32" t="s">
        <v>24</v>
      </c>
      <c r="C21" s="39"/>
      <c r="D21" s="34"/>
      <c r="E21" s="34"/>
      <c r="F21" s="34"/>
      <c r="G21" s="35">
        <f t="shared" si="0"/>
        <v>0</v>
      </c>
      <c r="H21" s="36"/>
      <c r="I21" s="37"/>
      <c r="J21" s="38"/>
    </row>
    <row r="22" spans="1:10" ht="15.6" x14ac:dyDescent="0.3">
      <c r="B22" s="32" t="s">
        <v>25</v>
      </c>
      <c r="C22" s="40"/>
      <c r="D22" s="41"/>
      <c r="E22" s="41"/>
      <c r="F22" s="41"/>
      <c r="G22" s="35">
        <f t="shared" si="0"/>
        <v>0</v>
      </c>
      <c r="H22" s="42"/>
      <c r="I22" s="43"/>
      <c r="J22" s="44"/>
    </row>
    <row r="23" spans="1:10" ht="15.6" x14ac:dyDescent="0.3">
      <c r="A23" s="23"/>
      <c r="B23" s="32" t="s">
        <v>26</v>
      </c>
      <c r="C23" s="40"/>
      <c r="D23" s="41"/>
      <c r="E23" s="41"/>
      <c r="F23" s="41"/>
      <c r="G23" s="35">
        <f t="shared" si="0"/>
        <v>0</v>
      </c>
      <c r="H23" s="42"/>
      <c r="I23" s="43"/>
      <c r="J23" s="44"/>
    </row>
    <row r="24" spans="1:10" ht="15.6" x14ac:dyDescent="0.3">
      <c r="A24" s="23"/>
      <c r="C24" s="27" t="s">
        <v>27</v>
      </c>
      <c r="D24" s="45">
        <f>SUM(D16:D23)</f>
        <v>105967.5</v>
      </c>
      <c r="E24" s="45">
        <f>SUM(E16:E23)</f>
        <v>0</v>
      </c>
      <c r="F24" s="45">
        <f>SUM(F16:F23)</f>
        <v>0</v>
      </c>
      <c r="G24" s="45">
        <f>SUM(G16:G23)</f>
        <v>105967.5</v>
      </c>
      <c r="H24" s="46">
        <f>(H16*G16)+(H17*G17)+(H18*G18)+(H19*G19)+(H20*G20)+(H21*G21)+(H22*G22)+(H23*G23)</f>
        <v>29330.249999999996</v>
      </c>
      <c r="I24" s="46">
        <f>SUM(I16:I23)</f>
        <v>105976.47000183034</v>
      </c>
      <c r="J24" s="44"/>
    </row>
    <row r="25" spans="1:10" ht="51" customHeight="1" x14ac:dyDescent="0.3">
      <c r="A25" s="23"/>
      <c r="B25" s="27" t="s">
        <v>28</v>
      </c>
      <c r="C25" s="47" t="s">
        <v>29</v>
      </c>
      <c r="D25" s="47"/>
      <c r="E25" s="47"/>
      <c r="F25" s="47"/>
      <c r="G25" s="47"/>
      <c r="H25" s="47"/>
      <c r="I25" s="31"/>
      <c r="J25" s="47"/>
    </row>
    <row r="26" spans="1:10" ht="31.2" x14ac:dyDescent="0.3">
      <c r="A26" s="23"/>
      <c r="B26" s="32" t="s">
        <v>30</v>
      </c>
      <c r="C26" s="39" t="str">
        <f>[1]Sheet1!$B$72</f>
        <v>Mapping youth-led initiatives contributing to peace processes</v>
      </c>
      <c r="D26" s="34">
        <v>2805</v>
      </c>
      <c r="E26" s="34"/>
      <c r="F26" s="34"/>
      <c r="G26" s="35">
        <f>D26</f>
        <v>2805</v>
      </c>
      <c r="H26" s="36"/>
      <c r="I26" s="48">
        <v>2805</v>
      </c>
      <c r="J26" s="38"/>
    </row>
    <row r="27" spans="1:10" ht="31.2" x14ac:dyDescent="0.3">
      <c r="A27" s="23"/>
      <c r="B27" s="32" t="s">
        <v>31</v>
      </c>
      <c r="C27" s="39" t="str">
        <f>[1]Sheet1!$B$85</f>
        <v>Organizing advocacy and awareness campaigns</v>
      </c>
      <c r="D27" s="34">
        <f>[1]Sheet1!$G$96</f>
        <v>2679.6126027397258</v>
      </c>
      <c r="E27" s="34"/>
      <c r="F27" s="34"/>
      <c r="G27" s="35">
        <f t="shared" ref="G27:G33" si="1">D27</f>
        <v>2679.6126027397258</v>
      </c>
      <c r="H27" s="36">
        <v>0.3</v>
      </c>
      <c r="I27" s="34">
        <f>+[2]Sheet1!D2</f>
        <v>3286.0697099980625</v>
      </c>
      <c r="J27" s="38"/>
    </row>
    <row r="28" spans="1:10" ht="46.8" x14ac:dyDescent="0.3">
      <c r="A28" s="23"/>
      <c r="B28" s="32" t="s">
        <v>32</v>
      </c>
      <c r="C28" s="39" t="str">
        <f>[1]Sheet1!$B$97</f>
        <v xml:space="preserve">Producing a documentary to capture impactful youth initatives </v>
      </c>
      <c r="D28" s="34">
        <v>43018.879999999997</v>
      </c>
      <c r="E28" s="34"/>
      <c r="F28" s="34"/>
      <c r="G28" s="35">
        <f t="shared" si="1"/>
        <v>43018.879999999997</v>
      </c>
      <c r="H28" s="36">
        <v>0.3</v>
      </c>
      <c r="I28" s="34">
        <f>+[2]TB!G125+4197.69</f>
        <v>43018.884353136571</v>
      </c>
      <c r="J28" s="38"/>
    </row>
    <row r="29" spans="1:10" ht="15.6" x14ac:dyDescent="0.3">
      <c r="A29" s="23"/>
      <c r="B29" s="32" t="s">
        <v>33</v>
      </c>
      <c r="C29" s="39" t="str">
        <f>[1]Sheet1!$B$122</f>
        <v xml:space="preserve">Documentary premier </v>
      </c>
      <c r="D29" s="34">
        <v>9848.15</v>
      </c>
      <c r="E29" s="34"/>
      <c r="F29" s="34"/>
      <c r="G29" s="35">
        <f t="shared" si="1"/>
        <v>9848.15</v>
      </c>
      <c r="H29" s="36"/>
      <c r="I29" s="49">
        <f>+[2]Sheet1!D54+3453.15+1328.8</f>
        <v>7424.000427457624</v>
      </c>
      <c r="J29" s="38"/>
    </row>
    <row r="30" spans="1:10" ht="15.6" x14ac:dyDescent="0.3">
      <c r="A30" s="23"/>
      <c r="B30" s="32" t="s">
        <v>34</v>
      </c>
      <c r="C30" s="39"/>
      <c r="D30" s="34"/>
      <c r="E30" s="34"/>
      <c r="F30" s="34"/>
      <c r="G30" s="35">
        <f t="shared" si="1"/>
        <v>0</v>
      </c>
      <c r="H30" s="36"/>
      <c r="I30" s="37"/>
      <c r="J30" s="38"/>
    </row>
    <row r="31" spans="1:10" ht="15.6" x14ac:dyDescent="0.3">
      <c r="A31" s="23"/>
      <c r="B31" s="32" t="s">
        <v>35</v>
      </c>
      <c r="C31" s="39"/>
      <c r="D31" s="34"/>
      <c r="E31" s="34"/>
      <c r="F31" s="34"/>
      <c r="G31" s="35">
        <f t="shared" si="1"/>
        <v>0</v>
      </c>
      <c r="H31" s="36"/>
      <c r="I31" s="37"/>
      <c r="J31" s="38"/>
    </row>
    <row r="32" spans="1:10" ht="15.6" x14ac:dyDescent="0.3">
      <c r="A32" s="23"/>
      <c r="B32" s="32" t="s">
        <v>36</v>
      </c>
      <c r="C32" s="40"/>
      <c r="D32" s="41"/>
      <c r="E32" s="41"/>
      <c r="F32" s="41"/>
      <c r="G32" s="35">
        <f t="shared" si="1"/>
        <v>0</v>
      </c>
      <c r="H32" s="42"/>
      <c r="I32" s="43"/>
      <c r="J32" s="44"/>
    </row>
    <row r="33" spans="1:10" ht="15.6" x14ac:dyDescent="0.3">
      <c r="A33" s="23"/>
      <c r="B33" s="32" t="s">
        <v>37</v>
      </c>
      <c r="C33" s="40"/>
      <c r="D33" s="41"/>
      <c r="E33" s="41"/>
      <c r="F33" s="41"/>
      <c r="G33" s="35">
        <f t="shared" si="1"/>
        <v>0</v>
      </c>
      <c r="H33" s="42"/>
      <c r="I33" s="43"/>
      <c r="J33" s="44"/>
    </row>
    <row r="34" spans="1:10" ht="15.6" x14ac:dyDescent="0.3">
      <c r="A34" s="23"/>
      <c r="C34" s="27" t="s">
        <v>27</v>
      </c>
      <c r="D34" s="50">
        <f>SUM(D26:D33)</f>
        <v>58351.642602739725</v>
      </c>
      <c r="E34" s="50">
        <f t="shared" ref="E34:G34" si="2">SUM(E26:E33)</f>
        <v>0</v>
      </c>
      <c r="F34" s="50">
        <f t="shared" si="2"/>
        <v>0</v>
      </c>
      <c r="G34" s="50">
        <f t="shared" si="2"/>
        <v>58351.642602739725</v>
      </c>
      <c r="H34" s="46">
        <f>(H26*G26)+(H27*G27)+(H28*G28)+(H29*G29)+(H30*G30)+(H31*G31)+(H32*G32)+(H33*G33)</f>
        <v>13709.547780821917</v>
      </c>
      <c r="I34" s="46">
        <f>SUM(I26:I33)</f>
        <v>56533.954490592252</v>
      </c>
      <c r="J34" s="44"/>
    </row>
    <row r="35" spans="1:10" ht="15.6" x14ac:dyDescent="0.3">
      <c r="B35" s="51"/>
      <c r="C35" s="52"/>
      <c r="D35" s="53"/>
      <c r="E35" s="53"/>
      <c r="F35" s="53"/>
      <c r="G35" s="53"/>
      <c r="H35" s="53"/>
      <c r="I35" s="53"/>
      <c r="J35" s="53"/>
    </row>
    <row r="36" spans="1:10" ht="51" customHeight="1" x14ac:dyDescent="0.3">
      <c r="B36" s="27" t="s">
        <v>38</v>
      </c>
      <c r="C36" s="54" t="s">
        <v>39</v>
      </c>
      <c r="D36" s="54"/>
      <c r="E36" s="54"/>
      <c r="F36" s="54"/>
      <c r="G36" s="54"/>
      <c r="H36" s="54"/>
      <c r="I36" s="29"/>
      <c r="J36" s="54"/>
    </row>
    <row r="37" spans="1:10" ht="51" customHeight="1" x14ac:dyDescent="0.3">
      <c r="B37" s="27" t="s">
        <v>40</v>
      </c>
      <c r="C37" s="47" t="s">
        <v>41</v>
      </c>
      <c r="D37" s="47"/>
      <c r="E37" s="47"/>
      <c r="F37" s="47"/>
      <c r="G37" s="47"/>
      <c r="H37" s="47"/>
      <c r="I37" s="31"/>
      <c r="J37" s="47"/>
    </row>
    <row r="38" spans="1:10" ht="46.8" x14ac:dyDescent="0.3">
      <c r="B38" s="32" t="s">
        <v>42</v>
      </c>
      <c r="C38" s="39" t="str">
        <f>[1]Sheet1!$B$135</f>
        <v>Convene consultative meetings to discuss barriers to youth participation</v>
      </c>
      <c r="D38" s="34">
        <f>[1]Sheet1!$G$143</f>
        <v>4490</v>
      </c>
      <c r="E38" s="34"/>
      <c r="F38" s="34"/>
      <c r="G38" s="35">
        <f>D38</f>
        <v>4490</v>
      </c>
      <c r="H38" s="36">
        <v>0.3</v>
      </c>
      <c r="I38" s="37">
        <f>+[2]TB!G126</f>
        <v>4279.9724389173934</v>
      </c>
      <c r="J38" s="38"/>
    </row>
    <row r="39" spans="1:10" ht="78" x14ac:dyDescent="0.3">
      <c r="B39" s="32" t="s">
        <v>43</v>
      </c>
      <c r="C39" s="39" t="str">
        <f>[1]Sheet1!$B$144</f>
        <v xml:space="preserve">Organize brainstorming workshops to devise recommendations for the inclusion of youth in peace processes </v>
      </c>
      <c r="D39" s="34">
        <f>[1]Sheet1!$G$151</f>
        <v>950</v>
      </c>
      <c r="E39" s="34"/>
      <c r="F39" s="34"/>
      <c r="G39" s="35">
        <f t="shared" ref="G39:G45" si="3">D39</f>
        <v>950</v>
      </c>
      <c r="H39" s="36">
        <v>0.3</v>
      </c>
      <c r="I39" s="37">
        <v>950</v>
      </c>
      <c r="J39" s="38"/>
    </row>
    <row r="40" spans="1:10" ht="15.6" x14ac:dyDescent="0.3">
      <c r="B40" s="32" t="s">
        <v>44</v>
      </c>
      <c r="C40" s="39" t="str">
        <f>[1]Sheet1!$B$152</f>
        <v xml:space="preserve">Inter-generational dialouges </v>
      </c>
      <c r="D40" s="34">
        <f>[1]Sheet1!$G$168</f>
        <v>8956.5</v>
      </c>
      <c r="E40" s="34"/>
      <c r="F40" s="34"/>
      <c r="G40" s="35">
        <f t="shared" si="3"/>
        <v>8956.5</v>
      </c>
      <c r="H40" s="36">
        <v>0.3</v>
      </c>
      <c r="I40" s="49">
        <f>+[2]Sheet1!D52</f>
        <v>8827.8085011392959</v>
      </c>
      <c r="J40" s="38"/>
    </row>
    <row r="41" spans="1:10" ht="15.6" x14ac:dyDescent="0.3">
      <c r="B41" s="32" t="s">
        <v>45</v>
      </c>
      <c r="C41" s="39"/>
      <c r="D41" s="34"/>
      <c r="E41" s="34"/>
      <c r="F41" s="34"/>
      <c r="G41" s="35">
        <f t="shared" si="3"/>
        <v>0</v>
      </c>
      <c r="H41" s="36"/>
      <c r="I41" s="37"/>
      <c r="J41" s="38"/>
    </row>
    <row r="42" spans="1:10" ht="15.6" x14ac:dyDescent="0.3">
      <c r="B42" s="32" t="s">
        <v>46</v>
      </c>
      <c r="C42" s="39"/>
      <c r="D42" s="34"/>
      <c r="E42" s="34"/>
      <c r="F42" s="34"/>
      <c r="G42" s="35">
        <f t="shared" si="3"/>
        <v>0</v>
      </c>
      <c r="H42" s="36"/>
      <c r="I42" s="37"/>
      <c r="J42" s="38"/>
    </row>
    <row r="43" spans="1:10" ht="15.6" x14ac:dyDescent="0.3">
      <c r="B43" s="32" t="s">
        <v>47</v>
      </c>
      <c r="C43" s="39"/>
      <c r="D43" s="34"/>
      <c r="E43" s="34"/>
      <c r="F43" s="34"/>
      <c r="G43" s="35">
        <f t="shared" si="3"/>
        <v>0</v>
      </c>
      <c r="H43" s="36"/>
      <c r="I43" s="37"/>
      <c r="J43" s="38"/>
    </row>
    <row r="44" spans="1:10" ht="15.6" x14ac:dyDescent="0.3">
      <c r="A44" s="23"/>
      <c r="B44" s="32" t="s">
        <v>48</v>
      </c>
      <c r="C44" s="40"/>
      <c r="D44" s="41"/>
      <c r="E44" s="41"/>
      <c r="F44" s="41"/>
      <c r="G44" s="35">
        <f t="shared" si="3"/>
        <v>0</v>
      </c>
      <c r="H44" s="42"/>
      <c r="I44" s="43"/>
      <c r="J44" s="44"/>
    </row>
    <row r="45" spans="1:10" s="23" customFormat="1" ht="15.6" x14ac:dyDescent="0.3">
      <c r="B45" s="32" t="s">
        <v>49</v>
      </c>
      <c r="C45" s="40"/>
      <c r="D45" s="41"/>
      <c r="E45" s="41"/>
      <c r="F45" s="41"/>
      <c r="G45" s="35">
        <f t="shared" si="3"/>
        <v>0</v>
      </c>
      <c r="H45" s="42"/>
      <c r="I45" s="43"/>
      <c r="J45" s="44"/>
    </row>
    <row r="46" spans="1:10" s="23" customFormat="1" ht="15.6" x14ac:dyDescent="0.3">
      <c r="A46" s="5"/>
      <c r="B46" s="5"/>
      <c r="C46" s="27" t="s">
        <v>27</v>
      </c>
      <c r="D46" s="45">
        <f>SUM(D38:D45)</f>
        <v>14396.5</v>
      </c>
      <c r="E46" s="45">
        <f t="shared" ref="E46:G46" si="4">SUM(E38:E45)</f>
        <v>0</v>
      </c>
      <c r="F46" s="45">
        <f t="shared" si="4"/>
        <v>0</v>
      </c>
      <c r="G46" s="50">
        <f t="shared" si="4"/>
        <v>14396.5</v>
      </c>
      <c r="H46" s="46">
        <f>(H38*G38)+(H39*G39)+(H40*G40)+(H41*G41)+(H42*G42)+(H43*G43)+(H44*G44)+(H45*G45)</f>
        <v>4318.95</v>
      </c>
      <c r="I46" s="46">
        <f>SUM(I38:I45)</f>
        <v>14057.780940056689</v>
      </c>
      <c r="J46" s="44"/>
    </row>
    <row r="47" spans="1:10" ht="51" customHeight="1" x14ac:dyDescent="0.3">
      <c r="B47" s="27" t="s">
        <v>50</v>
      </c>
      <c r="C47" s="47" t="s">
        <v>51</v>
      </c>
      <c r="D47" s="47"/>
      <c r="E47" s="47"/>
      <c r="F47" s="47"/>
      <c r="G47" s="47"/>
      <c r="H47" s="47"/>
      <c r="I47" s="31"/>
      <c r="J47" s="47"/>
    </row>
    <row r="48" spans="1:10" ht="15.6" x14ac:dyDescent="0.3">
      <c r="B48" s="32" t="s">
        <v>52</v>
      </c>
      <c r="C48" s="39" t="str">
        <f>[1]Sheet1!$B$171</f>
        <v xml:space="preserve">Needs assessment </v>
      </c>
      <c r="D48" s="34">
        <f>[1]Sheet1!$G$177</f>
        <v>400</v>
      </c>
      <c r="E48" s="34"/>
      <c r="F48" s="34"/>
      <c r="G48" s="35">
        <f>D48</f>
        <v>400</v>
      </c>
      <c r="H48" s="36"/>
      <c r="I48" s="37">
        <f>+[2]Sheet1!D8</f>
        <v>407.16725240279567</v>
      </c>
      <c r="J48" s="38"/>
    </row>
    <row r="49" spans="1:10" ht="62.4" x14ac:dyDescent="0.3">
      <c r="B49" s="32" t="s">
        <v>53</v>
      </c>
      <c r="C49" s="39" t="str">
        <f>[1]Sheet1!$B$178</f>
        <v xml:space="preserve">TOT on contextualizing and mainstreaming of youth issues in peace processes
</v>
      </c>
      <c r="D49" s="34">
        <v>6500</v>
      </c>
      <c r="E49" s="34"/>
      <c r="F49" s="34"/>
      <c r="G49" s="35">
        <f t="shared" ref="G49:G55" si="5">D49</f>
        <v>6500</v>
      </c>
      <c r="H49" s="36">
        <v>0.3</v>
      </c>
      <c r="I49" s="49">
        <f>+[2]TB!G133+2515.06</f>
        <v>6500.003463600342</v>
      </c>
      <c r="J49" s="38"/>
    </row>
    <row r="50" spans="1:10" ht="62.4" x14ac:dyDescent="0.3">
      <c r="B50" s="32" t="s">
        <v>54</v>
      </c>
      <c r="C50" s="39" t="str">
        <f>[1]Sheet1!$B$188</f>
        <v xml:space="preserve">Secondment of short term experts on youth to ministries in charge of the implementation of the Peace Agreement </v>
      </c>
      <c r="D50" s="34">
        <f>[1]Sheet1!$G$197</f>
        <v>48000</v>
      </c>
      <c r="E50" s="34"/>
      <c r="F50" s="34"/>
      <c r="G50" s="35">
        <f t="shared" si="5"/>
        <v>48000</v>
      </c>
      <c r="H50" s="55">
        <v>0.6</v>
      </c>
      <c r="I50" s="49">
        <f>+[2]Sheet1!D16+7376.01+[2]Sheet1!D73+[2]Sheet1!D74</f>
        <v>38831.188162218517</v>
      </c>
      <c r="J50" s="38" t="s">
        <v>55</v>
      </c>
    </row>
    <row r="51" spans="1:10" ht="62.4" x14ac:dyDescent="0.3">
      <c r="B51" s="32" t="s">
        <v>56</v>
      </c>
      <c r="C51" s="39" t="str">
        <f>[1]Sheet1!$B$198</f>
        <v xml:space="preserve">TOT on contextualizing and mainstreaming of gender issues in peace processes
</v>
      </c>
      <c r="D51" s="34">
        <v>6500</v>
      </c>
      <c r="E51" s="34"/>
      <c r="F51" s="34"/>
      <c r="G51" s="35">
        <f t="shared" si="5"/>
        <v>6500</v>
      </c>
      <c r="H51" s="36">
        <v>0.5</v>
      </c>
      <c r="I51" s="49">
        <f>+[2]Sheet1!D20-2515.06-4601.84</f>
        <v>4499.9984748727711</v>
      </c>
      <c r="J51" s="38"/>
    </row>
    <row r="52" spans="1:10" ht="15.6" x14ac:dyDescent="0.3">
      <c r="B52" s="32" t="s">
        <v>57</v>
      </c>
      <c r="C52" s="39"/>
      <c r="D52" s="34"/>
      <c r="E52" s="34"/>
      <c r="F52" s="34"/>
      <c r="G52" s="35">
        <f t="shared" si="5"/>
        <v>0</v>
      </c>
      <c r="H52" s="36"/>
      <c r="I52" s="37"/>
      <c r="J52" s="38"/>
    </row>
    <row r="53" spans="1:10" ht="15.6" x14ac:dyDescent="0.3">
      <c r="B53" s="32" t="s">
        <v>58</v>
      </c>
      <c r="C53" s="39"/>
      <c r="D53" s="34"/>
      <c r="E53" s="34"/>
      <c r="F53" s="34"/>
      <c r="G53" s="35">
        <f t="shared" si="5"/>
        <v>0</v>
      </c>
      <c r="H53" s="36"/>
      <c r="I53" s="37"/>
      <c r="J53" s="38"/>
    </row>
    <row r="54" spans="1:10" ht="15.6" x14ac:dyDescent="0.3">
      <c r="B54" s="32" t="s">
        <v>59</v>
      </c>
      <c r="C54" s="40"/>
      <c r="D54" s="41"/>
      <c r="E54" s="41"/>
      <c r="F54" s="41"/>
      <c r="G54" s="35">
        <f t="shared" si="5"/>
        <v>0</v>
      </c>
      <c r="H54" s="42"/>
      <c r="I54" s="43"/>
      <c r="J54" s="44"/>
    </row>
    <row r="55" spans="1:10" ht="15.6" x14ac:dyDescent="0.3">
      <c r="B55" s="32" t="s">
        <v>60</v>
      </c>
      <c r="C55" s="40"/>
      <c r="D55" s="41"/>
      <c r="E55" s="41"/>
      <c r="F55" s="41"/>
      <c r="G55" s="35">
        <f t="shared" si="5"/>
        <v>0</v>
      </c>
      <c r="H55" s="42"/>
      <c r="I55" s="43"/>
      <c r="J55" s="44"/>
    </row>
    <row r="56" spans="1:10" ht="15.6" x14ac:dyDescent="0.3">
      <c r="C56" s="27" t="s">
        <v>27</v>
      </c>
      <c r="D56" s="50">
        <f>SUM(D48:D55)</f>
        <v>61400</v>
      </c>
      <c r="E56" s="50">
        <f t="shared" ref="E56:G56" si="6">SUM(E48:E55)</f>
        <v>0</v>
      </c>
      <c r="F56" s="50">
        <f t="shared" si="6"/>
        <v>0</v>
      </c>
      <c r="G56" s="50">
        <f t="shared" si="6"/>
        <v>61400</v>
      </c>
      <c r="H56" s="46">
        <f>(H48*G48)+(H49*G49)+(H50*G50)+(H51*G51)+(H52*G52)+(H53*G53)+(H54*G54)+(H55*G55)</f>
        <v>34000</v>
      </c>
      <c r="I56" s="46">
        <f>SUM(I48:I55)</f>
        <v>50238.357353094427</v>
      </c>
      <c r="J56" s="44"/>
    </row>
    <row r="57" spans="1:10" ht="51" customHeight="1" x14ac:dyDescent="0.3">
      <c r="B57" s="27" t="s">
        <v>61</v>
      </c>
      <c r="C57" s="47" t="s">
        <v>62</v>
      </c>
      <c r="D57" s="47"/>
      <c r="E57" s="47"/>
      <c r="F57" s="47"/>
      <c r="G57" s="47"/>
      <c r="H57" s="47"/>
      <c r="I57" s="31"/>
      <c r="J57" s="47"/>
    </row>
    <row r="58" spans="1:10" ht="46.8" x14ac:dyDescent="0.3">
      <c r="B58" s="32" t="s">
        <v>63</v>
      </c>
      <c r="C58" s="39" t="str">
        <f>[1]Sheet1!$B$210</f>
        <v xml:space="preserve">Review policies which may hinder youth participation in peace processes </v>
      </c>
      <c r="D58" s="34">
        <v>6300</v>
      </c>
      <c r="E58" s="34"/>
      <c r="F58" s="34"/>
      <c r="G58" s="35">
        <f>D58</f>
        <v>6300</v>
      </c>
      <c r="H58" s="36">
        <v>0.3</v>
      </c>
      <c r="I58" s="49">
        <f>+[2]TB!G127</f>
        <v>5491.972439131152</v>
      </c>
      <c r="J58" s="38"/>
    </row>
    <row r="59" spans="1:10" ht="78" x14ac:dyDescent="0.3">
      <c r="B59" s="32" t="s">
        <v>64</v>
      </c>
      <c r="C59" s="39" t="str">
        <f>[1]Sheet1!$B$222</f>
        <v>Provide support towards the development of a gendered youth framework to ensure the meaningful participation of young women and men</v>
      </c>
      <c r="D59" s="34">
        <v>16162</v>
      </c>
      <c r="E59" s="34"/>
      <c r="F59" s="34"/>
      <c r="G59" s="35">
        <f t="shared" ref="G59:G65" si="7">D59</f>
        <v>16162</v>
      </c>
      <c r="H59" s="36">
        <v>0.3</v>
      </c>
      <c r="I59" s="48">
        <f>5129.89+4601.84+3178.27</f>
        <v>12910</v>
      </c>
      <c r="J59" s="38" t="s">
        <v>65</v>
      </c>
    </row>
    <row r="60" spans="1:10" ht="31.2" x14ac:dyDescent="0.3">
      <c r="B60" s="32" t="s">
        <v>66</v>
      </c>
      <c r="C60" s="39" t="str">
        <f>[1]Sheet1!$B$229</f>
        <v>Gendered youth framework validation workshop</v>
      </c>
      <c r="D60" s="34">
        <v>9500</v>
      </c>
      <c r="E60" s="34"/>
      <c r="F60" s="34"/>
      <c r="G60" s="35">
        <f t="shared" si="7"/>
        <v>9500</v>
      </c>
      <c r="H60" s="36">
        <v>0.3</v>
      </c>
      <c r="I60" s="37">
        <f>+[2]Sheet1!D26+4600</f>
        <v>7592.2315632777663</v>
      </c>
      <c r="J60" s="38"/>
    </row>
    <row r="61" spans="1:10" ht="15.6" x14ac:dyDescent="0.3">
      <c r="A61" s="23"/>
      <c r="B61" s="32" t="s">
        <v>67</v>
      </c>
      <c r="C61" s="39"/>
      <c r="D61" s="34"/>
      <c r="E61" s="34"/>
      <c r="F61" s="34"/>
      <c r="G61" s="35">
        <f t="shared" si="7"/>
        <v>0</v>
      </c>
      <c r="H61" s="36"/>
      <c r="I61" s="37"/>
      <c r="J61" s="38"/>
    </row>
    <row r="62" spans="1:10" s="23" customFormat="1" ht="15.6" x14ac:dyDescent="0.3">
      <c r="A62" s="5"/>
      <c r="B62" s="32" t="s">
        <v>68</v>
      </c>
      <c r="C62" s="39"/>
      <c r="D62" s="34"/>
      <c r="E62" s="34"/>
      <c r="F62" s="34"/>
      <c r="G62" s="35">
        <f t="shared" si="7"/>
        <v>0</v>
      </c>
      <c r="H62" s="36"/>
      <c r="I62" s="37"/>
      <c r="J62" s="38"/>
    </row>
    <row r="63" spans="1:10" ht="15.6" x14ac:dyDescent="0.3">
      <c r="B63" s="32" t="s">
        <v>69</v>
      </c>
      <c r="C63" s="39"/>
      <c r="D63" s="34"/>
      <c r="E63" s="34"/>
      <c r="F63" s="34"/>
      <c r="G63" s="35">
        <f t="shared" si="7"/>
        <v>0</v>
      </c>
      <c r="H63" s="36"/>
      <c r="I63" s="37"/>
      <c r="J63" s="38"/>
    </row>
    <row r="64" spans="1:10" ht="15.6" x14ac:dyDescent="0.3">
      <c r="B64" s="32" t="s">
        <v>70</v>
      </c>
      <c r="C64" s="40"/>
      <c r="D64" s="41"/>
      <c r="E64" s="41"/>
      <c r="F64" s="41"/>
      <c r="G64" s="35">
        <f t="shared" si="7"/>
        <v>0</v>
      </c>
      <c r="H64" s="42"/>
      <c r="I64" s="43"/>
      <c r="J64" s="44"/>
    </row>
    <row r="65" spans="2:10" ht="15.6" x14ac:dyDescent="0.3">
      <c r="B65" s="32" t="s">
        <v>71</v>
      </c>
      <c r="C65" s="40"/>
      <c r="D65" s="41"/>
      <c r="E65" s="41"/>
      <c r="F65" s="41"/>
      <c r="G65" s="35">
        <f t="shared" si="7"/>
        <v>0</v>
      </c>
      <c r="H65" s="42"/>
      <c r="I65" s="43"/>
      <c r="J65" s="44"/>
    </row>
    <row r="66" spans="2:10" ht="15.6" x14ac:dyDescent="0.3">
      <c r="C66" s="27" t="s">
        <v>27</v>
      </c>
      <c r="D66" s="50">
        <f>SUM(D58:D65)</f>
        <v>31962</v>
      </c>
      <c r="E66" s="50">
        <f t="shared" ref="E66:G66" si="8">SUM(E58:E65)</f>
        <v>0</v>
      </c>
      <c r="F66" s="50">
        <f t="shared" si="8"/>
        <v>0</v>
      </c>
      <c r="G66" s="50">
        <f t="shared" si="8"/>
        <v>31962</v>
      </c>
      <c r="H66" s="46">
        <f>(H58*G58)+(H59*G59)+(H60*G60)+(H61*G61)+(H62*G62)+(H63*G63)+(H64*G64)+(H65*G65)</f>
        <v>9588.5999999999985</v>
      </c>
      <c r="I66" s="46">
        <f>SUM(I58:I65)</f>
        <v>25994.204002408922</v>
      </c>
      <c r="J66" s="44"/>
    </row>
    <row r="67" spans="2:10" ht="51" customHeight="1" x14ac:dyDescent="0.3">
      <c r="B67" s="27" t="s">
        <v>72</v>
      </c>
      <c r="C67" s="47"/>
      <c r="D67" s="47"/>
      <c r="E67" s="47"/>
      <c r="F67" s="47"/>
      <c r="G67" s="47"/>
      <c r="H67" s="47"/>
      <c r="I67" s="31"/>
      <c r="J67" s="47"/>
    </row>
    <row r="68" spans="2:10" ht="15.6" x14ac:dyDescent="0.3">
      <c r="B68" s="32" t="s">
        <v>73</v>
      </c>
      <c r="C68" s="39"/>
      <c r="D68" s="34"/>
      <c r="E68" s="34"/>
      <c r="F68" s="34"/>
      <c r="G68" s="35">
        <f>D68</f>
        <v>0</v>
      </c>
      <c r="H68" s="36"/>
      <c r="I68" s="37"/>
      <c r="J68" s="38"/>
    </row>
    <row r="69" spans="2:10" ht="15.6" x14ac:dyDescent="0.3">
      <c r="B69" s="32" t="s">
        <v>74</v>
      </c>
      <c r="C69" s="39"/>
      <c r="D69" s="34"/>
      <c r="E69" s="34"/>
      <c r="F69" s="34"/>
      <c r="G69" s="35">
        <f t="shared" ref="G69:G75" si="9">D69</f>
        <v>0</v>
      </c>
      <c r="H69" s="36"/>
      <c r="I69" s="37"/>
      <c r="J69" s="38"/>
    </row>
    <row r="70" spans="2:10" ht="15.6" x14ac:dyDescent="0.3">
      <c r="B70" s="32" t="s">
        <v>75</v>
      </c>
      <c r="C70" s="39"/>
      <c r="D70" s="34"/>
      <c r="E70" s="34"/>
      <c r="F70" s="34"/>
      <c r="G70" s="35">
        <f t="shared" si="9"/>
        <v>0</v>
      </c>
      <c r="H70" s="36"/>
      <c r="I70" s="37"/>
      <c r="J70" s="38"/>
    </row>
    <row r="71" spans="2:10" ht="15.6" x14ac:dyDescent="0.3">
      <c r="B71" s="32" t="s">
        <v>76</v>
      </c>
      <c r="C71" s="39"/>
      <c r="D71" s="34"/>
      <c r="E71" s="34"/>
      <c r="F71" s="34"/>
      <c r="G71" s="35">
        <f t="shared" si="9"/>
        <v>0</v>
      </c>
      <c r="H71" s="36"/>
      <c r="I71" s="37"/>
      <c r="J71" s="38"/>
    </row>
    <row r="72" spans="2:10" ht="15.6" x14ac:dyDescent="0.3">
      <c r="B72" s="32" t="s">
        <v>77</v>
      </c>
      <c r="C72" s="39"/>
      <c r="D72" s="34"/>
      <c r="E72" s="34"/>
      <c r="F72" s="34"/>
      <c r="G72" s="35">
        <f t="shared" si="9"/>
        <v>0</v>
      </c>
      <c r="H72" s="36"/>
      <c r="I72" s="37"/>
      <c r="J72" s="38"/>
    </row>
    <row r="73" spans="2:10" ht="15.6" x14ac:dyDescent="0.3">
      <c r="B73" s="32" t="s">
        <v>78</v>
      </c>
      <c r="C73" s="39"/>
      <c r="D73" s="34"/>
      <c r="E73" s="34"/>
      <c r="F73" s="34"/>
      <c r="G73" s="35">
        <f t="shared" si="9"/>
        <v>0</v>
      </c>
      <c r="H73" s="36"/>
      <c r="I73" s="37"/>
      <c r="J73" s="38"/>
    </row>
    <row r="74" spans="2:10" ht="15.6" x14ac:dyDescent="0.3">
      <c r="B74" s="32" t="s">
        <v>79</v>
      </c>
      <c r="C74" s="40"/>
      <c r="D74" s="41"/>
      <c r="E74" s="41"/>
      <c r="F74" s="41"/>
      <c r="G74" s="35">
        <f t="shared" si="9"/>
        <v>0</v>
      </c>
      <c r="H74" s="42"/>
      <c r="I74" s="43"/>
      <c r="J74" s="44"/>
    </row>
    <row r="75" spans="2:10" ht="15.6" x14ac:dyDescent="0.3">
      <c r="B75" s="32" t="s">
        <v>80</v>
      </c>
      <c r="C75" s="40"/>
      <c r="D75" s="41"/>
      <c r="E75" s="41"/>
      <c r="F75" s="41"/>
      <c r="G75" s="35">
        <f t="shared" si="9"/>
        <v>0</v>
      </c>
      <c r="H75" s="42"/>
      <c r="I75" s="43"/>
      <c r="J75" s="44"/>
    </row>
    <row r="76" spans="2:10" ht="15.6" x14ac:dyDescent="0.3">
      <c r="C76" s="27" t="s">
        <v>27</v>
      </c>
      <c r="D76" s="45">
        <f>SUM(D68:D75)</f>
        <v>0</v>
      </c>
      <c r="E76" s="45">
        <f t="shared" ref="E76:G76" si="10">SUM(E68:E75)</f>
        <v>0</v>
      </c>
      <c r="F76" s="45">
        <f t="shared" si="10"/>
        <v>0</v>
      </c>
      <c r="G76" s="45">
        <f t="shared" si="10"/>
        <v>0</v>
      </c>
      <c r="H76" s="46">
        <f>(H68*G68)+(H69*G69)+(H70*G70)+(H71*G71)+(H72*G72)+(H73*G73)+(H74*G74)+(H75*G75)</f>
        <v>0</v>
      </c>
      <c r="I76" s="46">
        <f>SUM(I68:I75)</f>
        <v>0</v>
      </c>
      <c r="J76" s="44"/>
    </row>
    <row r="77" spans="2:10" ht="15.75" customHeight="1" x14ac:dyDescent="0.3">
      <c r="B77" s="56"/>
      <c r="C77" s="51"/>
      <c r="D77" s="57"/>
      <c r="E77" s="57"/>
      <c r="F77" s="57"/>
      <c r="G77" s="57"/>
      <c r="H77" s="57"/>
      <c r="I77" s="57"/>
      <c r="J77" s="51"/>
    </row>
    <row r="78" spans="2:10" ht="51" customHeight="1" x14ac:dyDescent="0.3">
      <c r="B78" s="27" t="s">
        <v>81</v>
      </c>
      <c r="C78" s="59" t="s">
        <v>82</v>
      </c>
      <c r="D78" s="59"/>
      <c r="E78" s="59"/>
      <c r="F78" s="59"/>
      <c r="G78" s="59"/>
      <c r="H78" s="59"/>
      <c r="I78" s="29"/>
      <c r="J78" s="59"/>
    </row>
    <row r="79" spans="2:10" ht="51" customHeight="1" x14ac:dyDescent="0.3">
      <c r="B79" s="27" t="s">
        <v>83</v>
      </c>
      <c r="C79" s="47" t="s">
        <v>84</v>
      </c>
      <c r="D79" s="47"/>
      <c r="E79" s="47"/>
      <c r="F79" s="47"/>
      <c r="G79" s="47"/>
      <c r="H79" s="47"/>
      <c r="I79" s="31"/>
      <c r="J79" s="47"/>
    </row>
    <row r="80" spans="2:10" ht="31.2" x14ac:dyDescent="0.3">
      <c r="B80" s="32" t="s">
        <v>85</v>
      </c>
      <c r="C80" s="39" t="str">
        <f>[1]Sheet1!$B$245</f>
        <v>Needs assessment for youth-led organisations</v>
      </c>
      <c r="D80" s="34">
        <f>[1]Sheet1!$G$253</f>
        <v>3081</v>
      </c>
      <c r="E80" s="34"/>
      <c r="F80" s="34"/>
      <c r="G80" s="35">
        <f>D80</f>
        <v>3081</v>
      </c>
      <c r="H80" s="36">
        <v>0.3</v>
      </c>
      <c r="I80" s="37">
        <f>+[2]TB!G129</f>
        <v>3119.1074210448101</v>
      </c>
      <c r="J80" s="38"/>
    </row>
    <row r="81" spans="2:10" ht="31.2" x14ac:dyDescent="0.3">
      <c r="B81" s="32" t="s">
        <v>86</v>
      </c>
      <c r="C81" s="39" t="str">
        <f>[1]Sheet1!$B$254</f>
        <v xml:space="preserve">Capacity Building for youth-led organizations </v>
      </c>
      <c r="D81" s="34">
        <v>42812</v>
      </c>
      <c r="E81" s="34"/>
      <c r="F81" s="34"/>
      <c r="G81" s="35">
        <f t="shared" ref="G81:G87" si="11">D81</f>
        <v>42812</v>
      </c>
      <c r="H81" s="36">
        <v>0.3</v>
      </c>
      <c r="I81" s="49">
        <f>+[2]TB!G130+[2]Sheet1!D33-3178.27-1328.8-1791.19-4600</f>
        <v>42844.29761104341</v>
      </c>
      <c r="J81" s="38"/>
    </row>
    <row r="82" spans="2:10" ht="31.2" x14ac:dyDescent="0.3">
      <c r="B82" s="32" t="s">
        <v>87</v>
      </c>
      <c r="C82" s="39" t="str">
        <f>[1]Sheet1!$B$263</f>
        <v>Training of trainers and refresher training  (1 in each target area)</v>
      </c>
      <c r="D82" s="34">
        <v>28061.111111111109</v>
      </c>
      <c r="E82" s="34"/>
      <c r="F82" s="34"/>
      <c r="G82" s="35">
        <f t="shared" si="11"/>
        <v>28061.111111111109</v>
      </c>
      <c r="H82" s="36">
        <v>0.3</v>
      </c>
      <c r="I82" s="49">
        <f>+[2]Sheet1!D48+[2]Sheet1!D50+[2]Sheet1!D64+[2]Sheet1!D65+[2]Sheet1!D66+[2]Sheet1!D67+2954.22+1791.19</f>
        <v>27933.52700920148</v>
      </c>
      <c r="J82" s="38" t="s">
        <v>65</v>
      </c>
    </row>
    <row r="83" spans="2:10" ht="31.2" x14ac:dyDescent="0.3">
      <c r="B83" s="32" t="s">
        <v>88</v>
      </c>
      <c r="C83" s="39" t="str">
        <f>[1]Sheet1!$B$278</f>
        <v>Youth sensitisation workshops to the APPR-CAR</v>
      </c>
      <c r="D83" s="34">
        <f>[1]Sheet1!G294</f>
        <v>8194.5</v>
      </c>
      <c r="E83" s="34"/>
      <c r="F83" s="34"/>
      <c r="G83" s="35">
        <f t="shared" si="11"/>
        <v>8194.5</v>
      </c>
      <c r="H83" s="36">
        <v>0.3</v>
      </c>
      <c r="I83" s="37">
        <f>+[2]Sheet1!D38+[2]Sheet1!D62</f>
        <v>7204.4937028926279</v>
      </c>
      <c r="J83" s="38"/>
    </row>
    <row r="84" spans="2:10" ht="15.6" x14ac:dyDescent="0.3">
      <c r="B84" s="32" t="s">
        <v>89</v>
      </c>
      <c r="C84" s="39"/>
      <c r="D84" s="34"/>
      <c r="E84" s="34"/>
      <c r="F84" s="34"/>
      <c r="G84" s="35">
        <f t="shared" si="11"/>
        <v>0</v>
      </c>
      <c r="H84" s="36"/>
      <c r="I84" s="37"/>
      <c r="J84" s="38"/>
    </row>
    <row r="85" spans="2:10" ht="15.6" x14ac:dyDescent="0.3">
      <c r="B85" s="32" t="s">
        <v>90</v>
      </c>
      <c r="C85" s="39"/>
      <c r="D85" s="34"/>
      <c r="E85" s="34"/>
      <c r="F85" s="34"/>
      <c r="G85" s="35">
        <f t="shared" si="11"/>
        <v>0</v>
      </c>
      <c r="H85" s="36"/>
      <c r="I85" s="37"/>
      <c r="J85" s="38"/>
    </row>
    <row r="86" spans="2:10" ht="15.6" x14ac:dyDescent="0.3">
      <c r="B86" s="32" t="s">
        <v>91</v>
      </c>
      <c r="C86" s="40"/>
      <c r="D86" s="41"/>
      <c r="E86" s="41"/>
      <c r="F86" s="41"/>
      <c r="G86" s="35">
        <f t="shared" si="11"/>
        <v>0</v>
      </c>
      <c r="H86" s="42"/>
      <c r="I86" s="43"/>
      <c r="J86" s="44"/>
    </row>
    <row r="87" spans="2:10" ht="15.6" x14ac:dyDescent="0.3">
      <c r="B87" s="32" t="s">
        <v>92</v>
      </c>
      <c r="C87" s="40"/>
      <c r="D87" s="41"/>
      <c r="E87" s="41"/>
      <c r="F87" s="41"/>
      <c r="G87" s="35">
        <f t="shared" si="11"/>
        <v>0</v>
      </c>
      <c r="H87" s="42"/>
      <c r="I87" s="43"/>
      <c r="J87" s="44"/>
    </row>
    <row r="88" spans="2:10" ht="15.6" x14ac:dyDescent="0.3">
      <c r="C88" s="27" t="s">
        <v>27</v>
      </c>
      <c r="D88" s="45">
        <f>SUM(D80:D87)</f>
        <v>82148.611111111109</v>
      </c>
      <c r="E88" s="45">
        <f t="shared" ref="E88:G88" si="12">SUM(E80:E87)</f>
        <v>0</v>
      </c>
      <c r="F88" s="45">
        <f t="shared" si="12"/>
        <v>0</v>
      </c>
      <c r="G88" s="50">
        <f t="shared" si="12"/>
        <v>82148.611111111109</v>
      </c>
      <c r="H88" s="46">
        <f>(H80*G80)+(H81*G81)+(H82*G82)+(H83*G83)+(H84*G84)+(H85*G85)+(H86*G86)+(H87*G87)</f>
        <v>24644.583333333328</v>
      </c>
      <c r="I88" s="46">
        <f>SUM(I80:I87)</f>
        <v>81101.425744182328</v>
      </c>
      <c r="J88" s="44"/>
    </row>
    <row r="89" spans="2:10" ht="51" customHeight="1" x14ac:dyDescent="0.3">
      <c r="B89" s="27" t="s">
        <v>93</v>
      </c>
      <c r="C89" s="47" t="s">
        <v>94</v>
      </c>
      <c r="D89" s="47"/>
      <c r="E89" s="47"/>
      <c r="F89" s="47"/>
      <c r="G89" s="47"/>
      <c r="H89" s="47"/>
      <c r="I89" s="31"/>
      <c r="J89" s="47"/>
    </row>
    <row r="90" spans="2:10" ht="62.4" x14ac:dyDescent="0.3">
      <c r="B90" s="32" t="s">
        <v>95</v>
      </c>
      <c r="C90" s="39" t="str">
        <f>[1]Sheet1!$B$297</f>
        <v>Strengthen and support youth networks and platforms, and establish them where they do not exist</v>
      </c>
      <c r="D90" s="41">
        <v>32800</v>
      </c>
      <c r="E90" s="34"/>
      <c r="F90" s="34"/>
      <c r="G90" s="35">
        <f>D90</f>
        <v>32800</v>
      </c>
      <c r="H90" s="36">
        <v>0.3</v>
      </c>
      <c r="I90" s="37">
        <f>+[2]Sheet1!D40+[2]Sheet1!D56</f>
        <v>33106.290935581957</v>
      </c>
      <c r="J90" s="38"/>
    </row>
    <row r="91" spans="2:10" ht="15.6" x14ac:dyDescent="0.3">
      <c r="B91" s="32" t="s">
        <v>96</v>
      </c>
      <c r="C91" s="39" t="str">
        <f>[1]Sheet1!$B$318</f>
        <v xml:space="preserve">Youth mentorship development </v>
      </c>
      <c r="D91" s="34">
        <f>[1]Sheet1!$G$323</f>
        <v>33000</v>
      </c>
      <c r="E91" s="34"/>
      <c r="F91" s="34"/>
      <c r="G91" s="35">
        <f t="shared" ref="G91:G97" si="13">D91</f>
        <v>33000</v>
      </c>
      <c r="H91" s="36">
        <v>0.6</v>
      </c>
      <c r="I91" s="49">
        <f>+[2]TB!G132+[2]Sheet1!D42+[2]Sheet1!D43+[2]Sheet1!D45</f>
        <v>26921.668019588491</v>
      </c>
      <c r="J91" s="38" t="s">
        <v>65</v>
      </c>
    </row>
    <row r="92" spans="2:10" ht="15.6" x14ac:dyDescent="0.3">
      <c r="B92" s="32" t="s">
        <v>97</v>
      </c>
      <c r="C92" s="39"/>
      <c r="D92" s="34"/>
      <c r="E92" s="34"/>
      <c r="F92" s="34"/>
      <c r="G92" s="35">
        <f t="shared" si="13"/>
        <v>0</v>
      </c>
      <c r="H92" s="36"/>
      <c r="I92" s="37"/>
      <c r="J92" s="38"/>
    </row>
    <row r="93" spans="2:10" ht="15.6" x14ac:dyDescent="0.3">
      <c r="B93" s="32" t="s">
        <v>98</v>
      </c>
      <c r="C93" s="39"/>
      <c r="D93" s="34"/>
      <c r="E93" s="34"/>
      <c r="F93" s="34"/>
      <c r="G93" s="35">
        <f t="shared" si="13"/>
        <v>0</v>
      </c>
      <c r="H93" s="36"/>
      <c r="I93" s="37"/>
      <c r="J93" s="38"/>
    </row>
    <row r="94" spans="2:10" ht="15.6" x14ac:dyDescent="0.3">
      <c r="B94" s="32" t="s">
        <v>99</v>
      </c>
      <c r="C94" s="39"/>
      <c r="D94" s="34"/>
      <c r="E94" s="34"/>
      <c r="F94" s="34"/>
      <c r="G94" s="35">
        <f t="shared" si="13"/>
        <v>0</v>
      </c>
      <c r="H94" s="36"/>
      <c r="I94" s="37"/>
      <c r="J94" s="38"/>
    </row>
    <row r="95" spans="2:10" ht="15.6" x14ac:dyDescent="0.3">
      <c r="B95" s="32" t="s">
        <v>100</v>
      </c>
      <c r="C95" s="39"/>
      <c r="D95" s="34"/>
      <c r="E95" s="34"/>
      <c r="F95" s="34"/>
      <c r="G95" s="35">
        <f t="shared" si="13"/>
        <v>0</v>
      </c>
      <c r="H95" s="36"/>
      <c r="I95" s="37"/>
      <c r="J95" s="38"/>
    </row>
    <row r="96" spans="2:10" ht="15.6" x14ac:dyDescent="0.3">
      <c r="B96" s="32" t="s">
        <v>101</v>
      </c>
      <c r="C96" s="40"/>
      <c r="D96" s="41"/>
      <c r="E96" s="41"/>
      <c r="F96" s="41"/>
      <c r="G96" s="35">
        <f t="shared" si="13"/>
        <v>0</v>
      </c>
      <c r="H96" s="42"/>
      <c r="I96" s="43"/>
      <c r="J96" s="44"/>
    </row>
    <row r="97" spans="2:10" ht="15.6" x14ac:dyDescent="0.3">
      <c r="B97" s="32" t="s">
        <v>102</v>
      </c>
      <c r="C97" s="40"/>
      <c r="D97" s="41"/>
      <c r="E97" s="41"/>
      <c r="F97" s="41"/>
      <c r="G97" s="35">
        <f t="shared" si="13"/>
        <v>0</v>
      </c>
      <c r="H97" s="42"/>
      <c r="I97" s="43"/>
      <c r="J97" s="44"/>
    </row>
    <row r="98" spans="2:10" ht="15.6" x14ac:dyDescent="0.3">
      <c r="C98" s="27" t="s">
        <v>27</v>
      </c>
      <c r="D98" s="50">
        <f>SUM(D90:D97)</f>
        <v>65800</v>
      </c>
      <c r="E98" s="50">
        <f t="shared" ref="E98:G98" si="14">SUM(E90:E97)</f>
        <v>0</v>
      </c>
      <c r="F98" s="50">
        <f t="shared" si="14"/>
        <v>0</v>
      </c>
      <c r="G98" s="50">
        <f t="shared" si="14"/>
        <v>65800</v>
      </c>
      <c r="H98" s="46">
        <f>(H90*G90)+(H91*G91)+(H92*G92)+(H93*G93)+(H94*G94)+(H95*G95)+(H96*G96)+(H97*G97)</f>
        <v>29640</v>
      </c>
      <c r="I98" s="46">
        <f>SUM(I90:I97)</f>
        <v>60027.958955170448</v>
      </c>
      <c r="J98" s="44"/>
    </row>
    <row r="99" spans="2:10" ht="15.75" customHeight="1" x14ac:dyDescent="0.3">
      <c r="B99" s="56"/>
      <c r="C99" s="51"/>
      <c r="D99" s="57"/>
      <c r="E99" s="57"/>
      <c r="F99" s="57"/>
      <c r="G99" s="57"/>
      <c r="H99" s="57"/>
      <c r="I99" s="57"/>
      <c r="J99" s="51"/>
    </row>
    <row r="100" spans="2:10" ht="15.75" customHeight="1" x14ac:dyDescent="0.3">
      <c r="B100" s="56"/>
      <c r="C100" s="51"/>
      <c r="D100" s="57"/>
      <c r="E100" s="57"/>
      <c r="F100" s="57"/>
      <c r="G100" s="57"/>
      <c r="H100" s="57"/>
      <c r="I100" s="57"/>
      <c r="J100" s="51"/>
    </row>
    <row r="101" spans="2:10" ht="63.75" customHeight="1" x14ac:dyDescent="0.3">
      <c r="B101" s="27" t="s">
        <v>103</v>
      </c>
      <c r="C101" s="60"/>
      <c r="D101" s="61">
        <v>180000</v>
      </c>
      <c r="E101" s="61"/>
      <c r="F101" s="61"/>
      <c r="G101" s="62">
        <f>D101</f>
        <v>180000</v>
      </c>
      <c r="H101" s="63">
        <v>0.4</v>
      </c>
      <c r="I101" s="61">
        <f>+[2]TB!G135+[2]TB!G142+[2]Sheet1!D58+4323.27+99662.95+[2]Sheet1!D72</f>
        <v>195116.31896326496</v>
      </c>
      <c r="J101" s="64"/>
    </row>
    <row r="102" spans="2:10" ht="69.75" customHeight="1" x14ac:dyDescent="0.3">
      <c r="B102" s="27" t="s">
        <v>104</v>
      </c>
      <c r="C102" s="60"/>
      <c r="D102" s="61">
        <v>74731</v>
      </c>
      <c r="E102" s="61"/>
      <c r="F102" s="61"/>
      <c r="G102" s="62">
        <f t="shared" ref="G102:G104" si="15">D102</f>
        <v>74731</v>
      </c>
      <c r="H102" s="63"/>
      <c r="I102" s="61">
        <f>+[2]TB!G134+[2]TB!G136+[2]TB!G137+[2]TB!G138+[2]TB!G139+[2]TB!G140+[2]TB!G141+[2]TB!G143+18247.78+[2]Sheet1!D70</f>
        <v>47445.625631421753</v>
      </c>
      <c r="J102" s="64"/>
    </row>
    <row r="103" spans="2:10" ht="57" customHeight="1" x14ac:dyDescent="0.3">
      <c r="B103" s="27" t="s">
        <v>105</v>
      </c>
      <c r="C103" s="65"/>
      <c r="D103" s="66">
        <v>67475.7</v>
      </c>
      <c r="E103" s="66"/>
      <c r="F103" s="66"/>
      <c r="G103" s="67">
        <f t="shared" si="15"/>
        <v>67475.7</v>
      </c>
      <c r="H103" s="68">
        <v>0.3</v>
      </c>
      <c r="I103" s="69">
        <f>+[2]TB!G131+4170.02+[2]Sheet1!D69+[2]Sheet1!D71+41873.11</f>
        <v>67475.697691880559</v>
      </c>
      <c r="J103" s="64"/>
    </row>
    <row r="104" spans="2:10" ht="65.25" customHeight="1" x14ac:dyDescent="0.3">
      <c r="B104" s="70" t="s">
        <v>106</v>
      </c>
      <c r="C104" s="60"/>
      <c r="D104" s="66">
        <v>6747.57</v>
      </c>
      <c r="E104" s="66"/>
      <c r="F104" s="66"/>
      <c r="G104" s="67">
        <f t="shared" si="15"/>
        <v>6747.57</v>
      </c>
      <c r="H104" s="68"/>
      <c r="I104" s="66">
        <f>+D104</f>
        <v>6747.57</v>
      </c>
      <c r="J104" s="64"/>
    </row>
    <row r="105" spans="2:10" ht="21.75" customHeight="1" x14ac:dyDescent="0.3">
      <c r="B105" s="56"/>
      <c r="C105" s="71" t="s">
        <v>107</v>
      </c>
      <c r="D105" s="72">
        <f>SUM(D101:D104)</f>
        <v>328954.27</v>
      </c>
      <c r="E105" s="72">
        <f t="shared" ref="E105:F105" si="16">SUM(E101:E104)</f>
        <v>0</v>
      </c>
      <c r="F105" s="72">
        <f t="shared" si="16"/>
        <v>0</v>
      </c>
      <c r="G105" s="72">
        <f>SUM(G101:G104)</f>
        <v>328954.27</v>
      </c>
      <c r="H105" s="46">
        <f>(H101*G101)+(H102*G102)+(H103*G103)+(H104*G104)</f>
        <v>92242.709999999992</v>
      </c>
      <c r="I105" s="46">
        <f>SUM(I101:I104)</f>
        <v>316785.21228656726</v>
      </c>
      <c r="J105" s="60"/>
    </row>
    <row r="106" spans="2:10" ht="15.75" customHeight="1" x14ac:dyDescent="0.3">
      <c r="B106" s="56"/>
      <c r="C106" s="51"/>
      <c r="D106" s="57"/>
      <c r="E106" s="57"/>
      <c r="F106" s="57"/>
      <c r="G106" s="57"/>
      <c r="H106" s="57"/>
      <c r="I106" s="57"/>
      <c r="J106" s="51"/>
    </row>
    <row r="107" spans="2:10" ht="15.75" customHeight="1" x14ac:dyDescent="0.3">
      <c r="B107" s="56"/>
      <c r="C107" s="51"/>
      <c r="D107" s="57"/>
      <c r="E107" s="57"/>
      <c r="F107" s="57"/>
      <c r="G107" s="57"/>
      <c r="H107" s="57"/>
      <c r="I107" s="57"/>
      <c r="J107" s="51"/>
    </row>
    <row r="108" spans="2:10" ht="15.75" customHeight="1" x14ac:dyDescent="0.3">
      <c r="B108" s="56"/>
      <c r="C108" s="51"/>
      <c r="D108" s="57"/>
      <c r="E108" s="57"/>
      <c r="F108" s="57"/>
      <c r="G108" s="57"/>
      <c r="H108" s="57"/>
      <c r="I108" s="57"/>
      <c r="J108" s="51"/>
    </row>
    <row r="109" spans="2:10" ht="15.75" customHeight="1" x14ac:dyDescent="0.3">
      <c r="B109" s="56"/>
      <c r="C109" s="51"/>
      <c r="D109" s="57"/>
      <c r="E109" s="57"/>
      <c r="F109" s="57"/>
      <c r="G109" s="57"/>
      <c r="H109" s="57"/>
      <c r="I109" s="57"/>
      <c r="J109" s="51"/>
    </row>
    <row r="110" spans="2:10" ht="15.75" customHeight="1" x14ac:dyDescent="0.3">
      <c r="B110" s="56"/>
      <c r="C110" s="51"/>
      <c r="D110" s="57"/>
      <c r="E110" s="57"/>
      <c r="F110" s="57"/>
      <c r="G110" s="57"/>
      <c r="H110" s="57"/>
      <c r="I110" s="57"/>
      <c r="J110" s="51"/>
    </row>
    <row r="111" spans="2:10" ht="15.75" customHeight="1" x14ac:dyDescent="0.3">
      <c r="B111" s="56"/>
      <c r="C111" s="51"/>
      <c r="D111" s="57"/>
      <c r="E111" s="57"/>
      <c r="F111" s="57"/>
      <c r="G111" s="57"/>
      <c r="H111" s="57"/>
      <c r="I111" s="57"/>
      <c r="J111" s="51"/>
    </row>
    <row r="112" spans="2:10" ht="15.75" customHeight="1" thickBot="1" x14ac:dyDescent="0.35">
      <c r="B112" s="56"/>
      <c r="C112" s="51"/>
      <c r="D112" s="57"/>
      <c r="E112" s="57"/>
      <c r="F112" s="57"/>
      <c r="G112" s="57"/>
      <c r="H112" s="57"/>
      <c r="I112" s="57"/>
      <c r="J112" s="51"/>
    </row>
    <row r="113" spans="2:10" ht="15.6" x14ac:dyDescent="0.3">
      <c r="B113" s="56"/>
      <c r="C113" s="74" t="s">
        <v>108</v>
      </c>
      <c r="D113" s="75"/>
      <c r="E113" s="76"/>
      <c r="F113" s="76"/>
      <c r="G113" s="76"/>
      <c r="H113" s="73"/>
      <c r="I113" s="77"/>
      <c r="J113" s="73"/>
    </row>
    <row r="114" spans="2:10" ht="40.5" customHeight="1" x14ac:dyDescent="0.3">
      <c r="B114" s="56"/>
      <c r="C114" s="78"/>
      <c r="D114" s="79" t="s">
        <v>109</v>
      </c>
      <c r="E114" s="80" t="s">
        <v>110</v>
      </c>
      <c r="F114" s="46" t="s">
        <v>111</v>
      </c>
      <c r="G114" s="81" t="s">
        <v>10</v>
      </c>
      <c r="H114" s="51"/>
      <c r="I114" s="57"/>
      <c r="J114" s="73"/>
    </row>
    <row r="115" spans="2:10" ht="24.75" customHeight="1" x14ac:dyDescent="0.3">
      <c r="B115" s="56"/>
      <c r="C115" s="82"/>
      <c r="D115" s="83" t="str">
        <f>D13</f>
        <v>ACCORD</v>
      </c>
      <c r="E115" s="84">
        <f>E13</f>
        <v>0</v>
      </c>
      <c r="F115" s="85">
        <f>F13</f>
        <v>0</v>
      </c>
      <c r="G115" s="86"/>
      <c r="H115" s="51"/>
      <c r="I115" s="57"/>
      <c r="J115" s="73"/>
    </row>
    <row r="116" spans="2:10" ht="41.25" customHeight="1" x14ac:dyDescent="0.3">
      <c r="B116" s="87"/>
      <c r="C116" s="88" t="s">
        <v>112</v>
      </c>
      <c r="D116" s="89">
        <v>748980.25767028704</v>
      </c>
      <c r="E116" s="90" t="e">
        <f>SUM(E24,E34,#REF!,#REF!,E46,E56,E66,E76,E88,E98,#REF!,#REF!,#REF!,#REF!,#REF!,#REF!,E101,E102,E103)</f>
        <v>#REF!</v>
      </c>
      <c r="F116" s="91" t="e">
        <f>SUM(F24,F34,#REF!,#REF!,F46,F56,F66,F76,F88,F98,#REF!,#REF!,#REF!,#REF!,#REF!,#REF!,F101,F102,F103)</f>
        <v>#REF!</v>
      </c>
      <c r="G116" s="92">
        <f>+I24+I34+I46+I56+I66+I76+I88+I98+I105</f>
        <v>710715.36377390265</v>
      </c>
      <c r="H116" s="51"/>
      <c r="I116" s="57"/>
      <c r="J116" s="93"/>
    </row>
    <row r="117" spans="2:10" ht="51.75" customHeight="1" x14ac:dyDescent="0.3">
      <c r="B117" s="94"/>
      <c r="C117" s="88" t="s">
        <v>113</v>
      </c>
      <c r="D117" s="89">
        <f>D116*0.07</f>
        <v>52428.618036920096</v>
      </c>
      <c r="E117" s="90" t="e">
        <f t="shared" ref="E117:F117" si="17">E116*0.07</f>
        <v>#REF!</v>
      </c>
      <c r="F117" s="91" t="e">
        <f t="shared" si="17"/>
        <v>#REF!</v>
      </c>
      <c r="G117" s="92">
        <f>G116*0.07</f>
        <v>49750.075464173191</v>
      </c>
      <c r="H117" s="94"/>
      <c r="I117" s="95"/>
      <c r="J117" s="96"/>
    </row>
    <row r="118" spans="2:10" ht="51.75" customHeight="1" thickBot="1" x14ac:dyDescent="0.35">
      <c r="B118" s="94"/>
      <c r="C118" s="97" t="s">
        <v>10</v>
      </c>
      <c r="D118" s="98">
        <f>SUM(D116:D117)</f>
        <v>801408.87570720713</v>
      </c>
      <c r="E118" s="99" t="e">
        <f t="shared" ref="E118:F118" si="18">SUM(E116:E117)</f>
        <v>#REF!</v>
      </c>
      <c r="F118" s="100" t="e">
        <f t="shared" si="18"/>
        <v>#REF!</v>
      </c>
      <c r="G118" s="100">
        <f>SUM(G116:G117)</f>
        <v>760465.43923807587</v>
      </c>
      <c r="H118" s="94"/>
      <c r="I118" s="101"/>
      <c r="J118" s="96"/>
    </row>
    <row r="119" spans="2:10" ht="42" customHeight="1" x14ac:dyDescent="0.3">
      <c r="B119" s="94"/>
      <c r="J119" s="58"/>
    </row>
    <row r="120" spans="2:10" s="23" customFormat="1" ht="29.25" customHeight="1" thickBot="1" x14ac:dyDescent="0.35">
      <c r="B120" s="51"/>
      <c r="C120" s="102"/>
      <c r="D120" s="103"/>
      <c r="E120" s="103"/>
      <c r="F120" s="103"/>
      <c r="G120" s="103"/>
      <c r="H120" s="103"/>
      <c r="I120" s="104"/>
      <c r="J120" s="73"/>
    </row>
    <row r="121" spans="2:10" ht="23.25" customHeight="1" x14ac:dyDescent="0.3">
      <c r="B121" s="96"/>
      <c r="C121" s="105" t="s">
        <v>114</v>
      </c>
      <c r="D121" s="106"/>
      <c r="E121" s="107"/>
      <c r="F121" s="107"/>
      <c r="G121" s="107"/>
      <c r="H121" s="108"/>
      <c r="I121" s="109"/>
      <c r="J121" s="96"/>
    </row>
    <row r="122" spans="2:10" ht="41.25" customHeight="1" x14ac:dyDescent="0.3">
      <c r="B122" s="96"/>
      <c r="C122" s="110"/>
      <c r="D122" s="111" t="s">
        <v>109</v>
      </c>
      <c r="E122" s="111" t="s">
        <v>110</v>
      </c>
      <c r="F122" s="111" t="s">
        <v>111</v>
      </c>
      <c r="G122" s="112" t="s">
        <v>10</v>
      </c>
      <c r="H122" s="113" t="s">
        <v>115</v>
      </c>
      <c r="I122" s="109"/>
      <c r="J122" s="96"/>
    </row>
    <row r="123" spans="2:10" ht="27.75" customHeight="1" x14ac:dyDescent="0.3">
      <c r="B123" s="96"/>
      <c r="C123" s="110"/>
      <c r="D123" s="111" t="str">
        <f>D13</f>
        <v>ACCORD</v>
      </c>
      <c r="E123" s="111">
        <f>E13</f>
        <v>0</v>
      </c>
      <c r="F123" s="111">
        <f>F13</f>
        <v>0</v>
      </c>
      <c r="G123" s="114"/>
      <c r="H123" s="115"/>
      <c r="I123" s="109"/>
      <c r="J123" s="96"/>
    </row>
    <row r="124" spans="2:10" ht="55.5" customHeight="1" x14ac:dyDescent="0.3">
      <c r="B124" s="96"/>
      <c r="C124" s="116" t="s">
        <v>116</v>
      </c>
      <c r="D124" s="117">
        <f>D118*H124</f>
        <v>280493.1064975225</v>
      </c>
      <c r="E124" s="118" t="e">
        <f>SUM(E116:E117)*0.7</f>
        <v>#REF!</v>
      </c>
      <c r="F124" s="118" t="e">
        <f>SUM(F116:F117)*0.7</f>
        <v>#REF!</v>
      </c>
      <c r="G124" s="118"/>
      <c r="H124" s="119">
        <v>0.35</v>
      </c>
      <c r="I124" s="77"/>
      <c r="J124" s="96"/>
    </row>
    <row r="125" spans="2:10" ht="57.75" customHeight="1" x14ac:dyDescent="0.3">
      <c r="B125" s="120"/>
      <c r="C125" s="121" t="s">
        <v>117</v>
      </c>
      <c r="D125" s="122">
        <f>D118*H125</f>
        <v>280493.1064975225</v>
      </c>
      <c r="E125" s="123" t="e">
        <f>SUM(E116:E117)*0.3</f>
        <v>#REF!</v>
      </c>
      <c r="F125" s="123" t="e">
        <f>SUM(F116:F117)*0.3</f>
        <v>#REF!</v>
      </c>
      <c r="G125" s="123"/>
      <c r="H125" s="124">
        <v>0.35</v>
      </c>
      <c r="I125" s="77"/>
      <c r="J125" s="21"/>
    </row>
    <row r="126" spans="2:10" ht="57.75" customHeight="1" x14ac:dyDescent="0.3">
      <c r="B126" s="120"/>
      <c r="C126" s="121" t="s">
        <v>118</v>
      </c>
      <c r="D126" s="122">
        <f>D118*H126</f>
        <v>240422.66271216213</v>
      </c>
      <c r="E126" s="123"/>
      <c r="F126" s="123"/>
      <c r="G126" s="123"/>
      <c r="H126" s="124">
        <v>0.3</v>
      </c>
      <c r="I126" s="77"/>
      <c r="J126" s="21"/>
    </row>
    <row r="127" spans="2:10" ht="38.25" customHeight="1" thickBot="1" x14ac:dyDescent="0.35">
      <c r="B127" s="120"/>
      <c r="C127" s="97" t="s">
        <v>119</v>
      </c>
      <c r="D127" s="100">
        <f>SUM(D124:D126)</f>
        <v>801408.87570720713</v>
      </c>
      <c r="E127" s="100" t="e">
        <f t="shared" ref="E127:F127" si="19">SUM(E124:E125)</f>
        <v>#REF!</v>
      </c>
      <c r="F127" s="100" t="e">
        <f t="shared" si="19"/>
        <v>#REF!</v>
      </c>
      <c r="G127" s="125"/>
      <c r="H127" s="126"/>
      <c r="I127" s="127"/>
      <c r="J127" s="21"/>
    </row>
    <row r="128" spans="2:10" ht="21.75" customHeight="1" thickBot="1" x14ac:dyDescent="0.35">
      <c r="B128" s="120"/>
      <c r="C128" s="128"/>
      <c r="D128" s="129"/>
      <c r="E128" s="129"/>
      <c r="F128" s="129"/>
      <c r="G128" s="129"/>
      <c r="H128" s="129"/>
      <c r="I128" s="130"/>
      <c r="J128" s="21"/>
    </row>
    <row r="129" spans="1:10" ht="49.5" customHeight="1" x14ac:dyDescent="0.3">
      <c r="B129" s="120"/>
      <c r="C129" s="131" t="s">
        <v>120</v>
      </c>
      <c r="D129" s="132">
        <f>SUM(H24,H34,H46,H56,H66,H76,H88,H98,H105)*1.07</f>
        <v>254097.86599214608</v>
      </c>
      <c r="E129" s="103"/>
      <c r="F129" s="103"/>
      <c r="G129" s="103"/>
      <c r="H129" s="133" t="s">
        <v>121</v>
      </c>
      <c r="I129" s="134">
        <f>+G116</f>
        <v>710715.36377390265</v>
      </c>
      <c r="J129" s="21"/>
    </row>
    <row r="130" spans="1:10" ht="28.5" customHeight="1" thickBot="1" x14ac:dyDescent="0.35">
      <c r="B130" s="120"/>
      <c r="C130" s="135" t="s">
        <v>122</v>
      </c>
      <c r="D130" s="136">
        <f>D129/D118</f>
        <v>0.3170639528641559</v>
      </c>
      <c r="E130" s="137"/>
      <c r="F130" s="137"/>
      <c r="G130" s="137"/>
      <c r="H130" s="138" t="s">
        <v>123</v>
      </c>
      <c r="I130" s="139">
        <f>I129/D118</f>
        <v>0.88683240892076276</v>
      </c>
      <c r="J130" s="21"/>
    </row>
    <row r="131" spans="1:10" ht="28.5" customHeight="1" x14ac:dyDescent="0.3">
      <c r="B131" s="120"/>
      <c r="C131" s="140"/>
      <c r="D131" s="141"/>
      <c r="E131" s="142"/>
      <c r="F131" s="142"/>
      <c r="G131" s="142"/>
      <c r="J131" s="21"/>
    </row>
    <row r="132" spans="1:10" ht="28.5" customHeight="1" x14ac:dyDescent="0.3">
      <c r="B132" s="120"/>
      <c r="C132" s="135" t="s">
        <v>124</v>
      </c>
      <c r="D132" s="143">
        <f>D103+D104</f>
        <v>74223.26999999999</v>
      </c>
      <c r="E132" s="144"/>
      <c r="F132" s="144"/>
      <c r="G132" s="144"/>
      <c r="J132" s="21"/>
    </row>
    <row r="133" spans="1:10" ht="23.25" customHeight="1" x14ac:dyDescent="0.3">
      <c r="B133" s="120"/>
      <c r="C133" s="135" t="s">
        <v>125</v>
      </c>
      <c r="D133" s="136">
        <f>D132/D118</f>
        <v>9.2615981991092014E-2</v>
      </c>
      <c r="E133" s="144"/>
      <c r="F133" s="144"/>
      <c r="G133" s="144"/>
      <c r="J133" s="21"/>
    </row>
    <row r="134" spans="1:10" ht="68.25" customHeight="1" thickBot="1" x14ac:dyDescent="0.35">
      <c r="B134" s="120"/>
      <c r="C134" s="145" t="s">
        <v>126</v>
      </c>
      <c r="D134" s="146"/>
      <c r="E134" s="147"/>
      <c r="F134" s="147"/>
      <c r="G134" s="147"/>
      <c r="H134" s="21"/>
      <c r="J134" s="21"/>
    </row>
    <row r="135" spans="1:10" ht="55.5" customHeight="1" x14ac:dyDescent="0.3">
      <c r="B135" s="120"/>
    </row>
    <row r="136" spans="1:10" ht="42.75" customHeight="1" x14ac:dyDescent="0.3">
      <c r="B136" s="120"/>
      <c r="J136" s="21"/>
    </row>
    <row r="137" spans="1:10" ht="21.75" customHeight="1" x14ac:dyDescent="0.3">
      <c r="B137" s="120"/>
      <c r="J137" s="21"/>
    </row>
    <row r="138" spans="1:10" ht="21.75" customHeight="1" x14ac:dyDescent="0.3">
      <c r="A138" s="21"/>
      <c r="B138" s="120"/>
    </row>
    <row r="139" spans="1:10" s="21" customFormat="1" ht="23.25" customHeight="1" x14ac:dyDescent="0.3">
      <c r="A139" s="5"/>
      <c r="B139" s="120"/>
      <c r="C139" s="5"/>
      <c r="D139" s="5"/>
      <c r="E139" s="5"/>
      <c r="F139" s="5"/>
      <c r="G139" s="5"/>
      <c r="H139" s="5"/>
      <c r="I139" s="7"/>
      <c r="J139" s="5"/>
    </row>
    <row r="140" spans="1:10" ht="23.25" customHeight="1" x14ac:dyDescent="0.3"/>
    <row r="141" spans="1:10" ht="21.75" customHeight="1" x14ac:dyDescent="0.3"/>
    <row r="142" spans="1:10" ht="16.5" customHeight="1" x14ac:dyDescent="0.3"/>
    <row r="143" spans="1:10" ht="29.25" customHeight="1" x14ac:dyDescent="0.3"/>
    <row r="144" spans="1:10" ht="24.75" customHeight="1" x14ac:dyDescent="0.3"/>
    <row r="145" ht="33" customHeight="1" x14ac:dyDescent="0.3"/>
    <row r="147" ht="15" customHeight="1" x14ac:dyDescent="0.3"/>
    <row r="148" ht="25.5" customHeight="1" x14ac:dyDescent="0.3"/>
  </sheetData>
  <sheetProtection formatCells="0" formatColumns="0" formatRows="0"/>
  <mergeCells count="23">
    <mergeCell ref="G122:G123"/>
    <mergeCell ref="H122:H123"/>
    <mergeCell ref="B125:B139"/>
    <mergeCell ref="C131:D131"/>
    <mergeCell ref="C134:D134"/>
    <mergeCell ref="C79:J79"/>
    <mergeCell ref="C89:J89"/>
    <mergeCell ref="C113:D113"/>
    <mergeCell ref="C114:C115"/>
    <mergeCell ref="G114:G115"/>
    <mergeCell ref="C121:H121"/>
    <mergeCell ref="C36:J36"/>
    <mergeCell ref="C37:J37"/>
    <mergeCell ref="C47:J47"/>
    <mergeCell ref="C57:J57"/>
    <mergeCell ref="C67:J67"/>
    <mergeCell ref="C78:J78"/>
    <mergeCell ref="B2:E2"/>
    <mergeCell ref="B6:J6"/>
    <mergeCell ref="B9:H9"/>
    <mergeCell ref="C14:J14"/>
    <mergeCell ref="C15:J15"/>
    <mergeCell ref="C25:J25"/>
  </mergeCells>
  <conditionalFormatting sqref="D130">
    <cfRule type="cellIs" dxfId="1" priority="2" operator="lessThan">
      <formula>0.15</formula>
    </cfRule>
  </conditionalFormatting>
  <conditionalFormatting sqref="D133">
    <cfRule type="cellIs" dxfId="0" priority="1" operator="lessThan">
      <formula>0.05</formula>
    </cfRule>
  </conditionalFormatting>
  <dataValidations count="7">
    <dataValidation allowBlank="1" showErrorMessage="1" prompt="% Towards Gender Equality and Women's Empowerment Must be Higher than 15%_x000a_" sqref="D132:G132" xr:uid="{0F6F4814-88F3-49AB-AD8E-6B125DC27441}"/>
    <dataValidation allowBlank="1" showInputMessage="1" showErrorMessage="1" prompt="Insert name of recipient agency here _x000a_" sqref="D13:G13" xr:uid="{CAB113C2-BCD5-497C-89C8-634970741073}"/>
    <dataValidation allowBlank="1" showInputMessage="1" showErrorMessage="1" prompt="Insert *text* description of Activity here" sqref="C16 C26 C38 C48 C58 C68 C80 C90" xr:uid="{7B5EAC64-B6B0-43DA-81AB-CA951063A966}"/>
    <dataValidation allowBlank="1" showInputMessage="1" showErrorMessage="1" prompt="Insert *text* description of Output here" sqref="C15 C25 C37 C47 C57 C67 C79 C89" xr:uid="{81B4C11B-5733-4EA6-81B7-4D2F09984986}"/>
    <dataValidation allowBlank="1" showInputMessage="1" showErrorMessage="1" prompt="Insert *text* description of Outcome here" sqref="C14:J14 C36:J36 C78:J78" xr:uid="{16733567-5358-4E7C-84AD-D59A6C59A23D}"/>
    <dataValidation allowBlank="1" showInputMessage="1" showErrorMessage="1" prompt="M&amp;E Budget Cannot be Less than 5%_x000a_" sqref="D133:G133" xr:uid="{742BC4AE-8C21-4087-9DFE-1A998FC1A871}"/>
    <dataValidation allowBlank="1" showInputMessage="1" showErrorMessage="1" prompt="% Towards Gender Equality and Women's Empowerment Must be Higher than 15%_x000a_" sqref="D130:G130" xr:uid="{8D2958BD-5E80-472D-9C17-0F5564C09B3D}"/>
  </dataValidations>
  <pageMargins left="0.70866141732283472" right="0.70866141732283472" top="0.74803149606299213" bottom="0.74803149606299213" header="0.31496062992125984" footer="0.31496062992125984"/>
  <pageSetup scale="56" orientation="landscape" r:id="rId1"/>
  <rowBreaks count="5" manualBreakCount="5">
    <brk id="24" max="9" man="1"/>
    <brk id="46" max="9" man="1"/>
    <brk id="66" max="9" man="1"/>
    <brk id="88" max="9" man="1"/>
    <brk id="1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amended</vt:lpstr>
      <vt:lpstr>amended!Print_Area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Jerushnee Moodley</dc:creator>
  <cp:lastModifiedBy>Jerushnee Moodley</cp:lastModifiedBy>
  <dcterms:created xsi:type="dcterms:W3CDTF">2021-11-15T07:15:37Z</dcterms:created>
  <dcterms:modified xsi:type="dcterms:W3CDTF">2021-11-15T07:16:34Z</dcterms:modified>
</cp:coreProperties>
</file>