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13_ncr:1_{7799D536-A270-4B78-AB7A-5026C827A3F9}" xr6:coauthVersionLast="47" xr6:coauthVersionMax="47" xr10:uidLastSave="{00000000-0000-0000-0000-000000000000}"/>
  <bookViews>
    <workbookView xWindow="-110" yWindow="-110" windowWidth="19420" windowHeight="10420" xr2:uid="{00000000-000D-0000-FFFF-FFFF00000000}"/>
  </bookViews>
  <sheets>
    <sheet name="UNDPWOMENOHCR May152021 report " sheetId="1" r:id="rId1"/>
  </sheets>
  <externalReferences>
    <externalReference r:id="rId2"/>
  </externalReferences>
  <definedNames>
    <definedName name="_xlnm.Print_Area" localSheetId="0">'UNDPWOMENOHCR May152021 report '!$A$1:$K$68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8" i="1" l="1"/>
  <c r="J28" i="1"/>
  <c r="G57" i="1"/>
  <c r="G56" i="1"/>
  <c r="G55" i="1"/>
  <c r="E8" i="1"/>
  <c r="J63" i="1"/>
  <c r="I63" i="1"/>
  <c r="H63" i="1"/>
  <c r="G63" i="1"/>
  <c r="J53" i="1"/>
  <c r="J57" i="1"/>
  <c r="J52" i="1"/>
  <c r="J56" i="1"/>
  <c r="J55" i="1"/>
  <c r="H27" i="1"/>
  <c r="H18" i="1"/>
  <c r="J18" i="1" s="1"/>
  <c r="H17" i="1"/>
  <c r="J17" i="1" s="1"/>
  <c r="J15" i="1" s="1"/>
  <c r="H16" i="1"/>
  <c r="J51" i="1"/>
  <c r="I58" i="1"/>
  <c r="F32" i="1"/>
  <c r="D58" i="1"/>
  <c r="J11" i="1"/>
  <c r="F58" i="1"/>
  <c r="G58" i="1"/>
  <c r="K34" i="1"/>
  <c r="E58" i="1"/>
  <c r="E13" i="1"/>
  <c r="E15" i="1"/>
  <c r="E19" i="1"/>
  <c r="E23" i="1"/>
  <c r="E26" i="1"/>
  <c r="E30" i="1"/>
  <c r="E32" i="1"/>
  <c r="I51" i="1"/>
  <c r="H51" i="1"/>
  <c r="I46" i="1"/>
  <c r="H46" i="1"/>
  <c r="I42" i="1"/>
  <c r="H42" i="1"/>
  <c r="I39" i="1"/>
  <c r="H39" i="1"/>
  <c r="I36" i="1"/>
  <c r="H36" i="1"/>
  <c r="H32" i="1"/>
  <c r="I32" i="1"/>
  <c r="I30" i="1"/>
  <c r="H30" i="1"/>
  <c r="I26" i="1"/>
  <c r="I23" i="1"/>
  <c r="H23" i="1"/>
  <c r="I19" i="1"/>
  <c r="H19" i="1"/>
  <c r="I15" i="1"/>
  <c r="I13" i="1"/>
  <c r="H13" i="1"/>
  <c r="I10" i="1"/>
  <c r="H10" i="1"/>
  <c r="F51" i="1"/>
  <c r="F46" i="1"/>
  <c r="F42" i="1"/>
  <c r="F39" i="1"/>
  <c r="F36" i="1"/>
  <c r="F30" i="1"/>
  <c r="F26" i="1"/>
  <c r="F23" i="1"/>
  <c r="F19" i="1"/>
  <c r="F15" i="1"/>
  <c r="F13" i="1"/>
  <c r="F10" i="1"/>
  <c r="E51" i="1"/>
  <c r="E46" i="1"/>
  <c r="E42" i="1"/>
  <c r="E39" i="1"/>
  <c r="E36" i="1"/>
  <c r="E10" i="1"/>
  <c r="E34" i="1"/>
  <c r="D51" i="1"/>
  <c r="D46" i="1"/>
  <c r="D42" i="1"/>
  <c r="D39" i="1"/>
  <c r="D36" i="1"/>
  <c r="D32" i="1"/>
  <c r="D30" i="1"/>
  <c r="D26" i="1"/>
  <c r="D23" i="1"/>
  <c r="D19" i="1"/>
  <c r="D15" i="1"/>
  <c r="D13" i="1"/>
  <c r="D10" i="1"/>
  <c r="J50" i="1"/>
  <c r="J49" i="1"/>
  <c r="J48" i="1"/>
  <c r="J47" i="1"/>
  <c r="J45" i="1"/>
  <c r="J44" i="1"/>
  <c r="J43" i="1"/>
  <c r="J41" i="1"/>
  <c r="J40" i="1"/>
  <c r="J37" i="1"/>
  <c r="J38" i="1"/>
  <c r="G51" i="1"/>
  <c r="G46" i="1"/>
  <c r="G42" i="1"/>
  <c r="G39" i="1"/>
  <c r="G36" i="1"/>
  <c r="G10" i="1"/>
  <c r="J33" i="1"/>
  <c r="J32" i="1"/>
  <c r="J31" i="1"/>
  <c r="J30" i="1"/>
  <c r="J29" i="1"/>
  <c r="J27" i="1"/>
  <c r="J25" i="1"/>
  <c r="J24" i="1"/>
  <c r="J22" i="1"/>
  <c r="J21" i="1"/>
  <c r="J20" i="1"/>
  <c r="J16" i="1"/>
  <c r="J14" i="1"/>
  <c r="J13" i="1"/>
  <c r="J12" i="1"/>
  <c r="G32" i="1"/>
  <c r="G30" i="1"/>
  <c r="G26" i="1"/>
  <c r="G23" i="1"/>
  <c r="G19" i="1"/>
  <c r="G15" i="1"/>
  <c r="G13" i="1"/>
  <c r="C30" i="1"/>
  <c r="G54" i="1"/>
  <c r="F34" i="1"/>
  <c r="F54" i="1"/>
  <c r="G34" i="1"/>
  <c r="I34" i="1"/>
  <c r="I54" i="1"/>
  <c r="J39" i="1"/>
  <c r="H54" i="1"/>
  <c r="J36" i="1"/>
  <c r="J10" i="1"/>
  <c r="D54" i="1"/>
  <c r="J42" i="1"/>
  <c r="J46" i="1"/>
  <c r="D34" i="1"/>
  <c r="C42" i="1"/>
  <c r="C13" i="1"/>
  <c r="E54" i="1"/>
  <c r="C23" i="1"/>
  <c r="C36" i="1"/>
  <c r="C19" i="1"/>
  <c r="C51" i="1"/>
  <c r="C39" i="1"/>
  <c r="C32" i="1"/>
  <c r="C26" i="1"/>
  <c r="C15" i="1"/>
  <c r="C46" i="1"/>
  <c r="C10" i="1"/>
  <c r="J19" i="1"/>
  <c r="J23" i="1"/>
  <c r="J54" i="1"/>
  <c r="E59" i="1"/>
  <c r="E61" i="1"/>
  <c r="C34" i="1"/>
  <c r="D59" i="1"/>
  <c r="D60" i="1"/>
  <c r="D61" i="1"/>
  <c r="F59" i="1"/>
  <c r="F60" i="1"/>
  <c r="F61" i="1"/>
  <c r="G59" i="1"/>
  <c r="G60" i="1"/>
  <c r="G61" i="1"/>
  <c r="G65" i="1"/>
  <c r="I59" i="1"/>
  <c r="I61" i="1" s="1"/>
  <c r="I65" i="1" s="1"/>
  <c r="H15" i="1" l="1"/>
  <c r="J26" i="1"/>
  <c r="J34" i="1" s="1"/>
  <c r="J58" i="1"/>
  <c r="J59" i="1"/>
  <c r="J60" i="1" s="1"/>
  <c r="J61" i="1" s="1"/>
  <c r="J65" i="1" s="1"/>
  <c r="H8" i="1"/>
  <c r="H26" i="1"/>
  <c r="H34" i="1" s="1"/>
  <c r="H59" i="1" s="1"/>
  <c r="H61" i="1" s="1"/>
  <c r="H65" i="1" s="1"/>
</calcChain>
</file>

<file path=xl/sharedStrings.xml><?xml version="1.0" encoding="utf-8"?>
<sst xmlns="http://schemas.openxmlformats.org/spreadsheetml/2006/main" count="114" uniqueCount="114">
  <si>
    <t>Outcome/ Output number</t>
  </si>
  <si>
    <t>Outcome/ output/ activity formulation:</t>
  </si>
  <si>
    <t>Output 1.1:</t>
  </si>
  <si>
    <t>Activity 1.1.1:</t>
  </si>
  <si>
    <t>Activity 1.1.2:</t>
  </si>
  <si>
    <t>Output 1.2:</t>
  </si>
  <si>
    <t>Activity 1.2.1:</t>
  </si>
  <si>
    <t>TOTAL $ FOR OUTCOME 1:</t>
  </si>
  <si>
    <t xml:space="preserve">OUTCOME 2: </t>
  </si>
  <si>
    <t>TOTAL $ FOR OUTCOME 2:</t>
  </si>
  <si>
    <t xml:space="preserve"> </t>
  </si>
  <si>
    <t>SUB-TOTAL PROJECT BUDGET:</t>
  </si>
  <si>
    <t>Indirect support costs (7%):</t>
  </si>
  <si>
    <t>TOTAL PROJECT BUDGET:</t>
  </si>
  <si>
    <t>Any remarks (e.g. on types of inputs provided or budget justification, for example if high TA or travel costs)</t>
  </si>
  <si>
    <t>Note: If this is a budget revision, insert extra columns to show budget changes.</t>
  </si>
  <si>
    <t>Project personnel costs if not included in activities above</t>
  </si>
  <si>
    <t>Project operational costs if not included in activities above</t>
  </si>
  <si>
    <t>Project M&amp;E budget</t>
  </si>
  <si>
    <t>Table 1 - PBF project budget by Outcome, output and activity</t>
  </si>
  <si>
    <t xml:space="preserve">Annex - PBF project budget </t>
  </si>
  <si>
    <t>Budget UNDP</t>
  </si>
  <si>
    <r>
      <t xml:space="preserve">Budget by recipient organization (not including staff, general operating costs and indirect fee) - </t>
    </r>
    <r>
      <rPr>
        <b/>
        <sz val="12"/>
        <color rgb="FFFF0000"/>
        <rFont val="Times New Roman"/>
        <family val="1"/>
      </rPr>
      <t>Please add a new column for each recipient organization</t>
    </r>
  </si>
  <si>
    <t xml:space="preserve">The Forum for Memory and Future is supported in finalizing the Strategy for Dealing with the Past and its action plan  </t>
  </si>
  <si>
    <t>Organize six meetings/workshops with the Forum members to finalize the strategy of the forum (including the vision, mission etc), develop the detailed action plan, and organize a study tour. The study tour aims to increase knowledge and take in lessons learned from previous similar cases with special attention to conflict and gender sensitivity.</t>
  </si>
  <si>
    <t>Organize five sessions for the Forum members on strategic thinking, communication, planning, conflict sensitivity and dealing with the past.</t>
  </si>
  <si>
    <t>A network of Inside Mediators from ex-fighters is built</t>
  </si>
  <si>
    <t xml:space="preserve">Mobilize ex-fighters through the Fighters for Peace NGO to engage in this network: train those 10 ex-fighters on inside mediation; coach them while entering their communities for the outreach with youth; support them in organizing activities with youth on nonviolence; etc.   </t>
  </si>
  <si>
    <t>Output 1.3:</t>
  </si>
  <si>
    <t xml:space="preserve">Conduct research on women's human rights violations and on psycho-social needs of the families of the disappeared and others. </t>
  </si>
  <si>
    <t>Design and publish two research products (including copies).</t>
  </si>
  <si>
    <t>Disseminate research products through public event, media outreach.</t>
  </si>
  <si>
    <t>Activity 1.3.1:</t>
  </si>
  <si>
    <t>Activity 1.3.2:</t>
  </si>
  <si>
    <t>Activity 1.3.3:</t>
  </si>
  <si>
    <t xml:space="preserve">
Civil society actors supported in implementing conflict sensitive history teaching programs and in implementing oral history activities (UNDP/UN Women)
</t>
  </si>
  <si>
    <t>Output 1.4:</t>
  </si>
  <si>
    <t>Document gender-based crimes and women's human rights violations perpetuated during the civil war period and in subsequent conflicts in addition to the medical, psychological and social needs of the families of the disappeared.</t>
  </si>
  <si>
    <t xml:space="preserve">Train through the Lebanese History Association NGO in partnership with MEHE 100 history from hot spot areas (mainly Aley and Chouf and other areas) on conflict sensitive history teaching; reach out to more than 6000 students/youth through the trained 100 teachers  to implement the training and; 
Advocate within the Ministry to integrate civil war teaching in the new curriculum. Activities implemented are conflict and gender sensitive.
</t>
  </si>
  <si>
    <t>Financial and technical support is provided to civil society organizations, including academic institutions to implement five oral history initiatives related to women's experiences (theatre, short videos/documentaries, photo exhibits, etc.).</t>
  </si>
  <si>
    <t>Develop a mobile application to map geographically citizens stories during the war.</t>
  </si>
  <si>
    <t>Activity 1.4.1</t>
  </si>
  <si>
    <t>Activity 1.4.2</t>
  </si>
  <si>
    <t>Activity 1.4.3</t>
  </si>
  <si>
    <t>Output  1.5</t>
  </si>
  <si>
    <t xml:space="preserve">National and civic actors supported in moving forward with post-civil war reconciliation and in dealing with potential risks of violence </t>
  </si>
  <si>
    <t>Activity 1.5.1</t>
  </si>
  <si>
    <r>
      <t xml:space="preserve">Support local actors and municipalities in areas that will be targeted by the work of the national commission on missing, through community activities to prepare the ground for opening the topic of DwP through awareness raising activities (sessions; lectures; theatre; music; etc.). The exact activities will be identified by the local communities depending on the context of each village, </t>
    </r>
    <r>
      <rPr>
        <sz val="12"/>
        <rFont val="Times New Roman"/>
        <family val="1"/>
      </rPr>
      <t>with special attention to gender equality and youth aspects</t>
    </r>
    <r>
      <rPr>
        <sz val="12"/>
        <color theme="1"/>
        <rFont val="Times New Roman"/>
        <family val="1"/>
      </rPr>
      <t xml:space="preserve">. UNDP will use, among other tools, the committees it helped established in the past at the local level (through the Mechanisms for Social Stability) </t>
    </r>
  </si>
  <si>
    <t>Activity 1.5.2</t>
  </si>
  <si>
    <r>
      <t>Organizing dialogue sessions between Lebanese, Syrians and Palestinians to discuss common history. This activity stresses the importance of gender equality among participants</t>
    </r>
    <r>
      <rPr>
        <b/>
        <u/>
        <sz val="12"/>
        <color theme="1"/>
        <rFont val="Times New Roman"/>
        <family val="1"/>
      </rPr>
      <t>.</t>
    </r>
  </si>
  <si>
    <t>Output  1.6</t>
  </si>
  <si>
    <t xml:space="preserve">Support women’s associations and women families of the disappeared in resolving personal status issues and other legal issues in addition to the provision of psychosocial aid.
(UNW)
</t>
  </si>
  <si>
    <t>Acitivty 1.6.1</t>
  </si>
  <si>
    <t>Support civil society organizations to assist women families of the disappeared with documentation of their legal status (legal death certificate for male member of the family or other documentation) and on pushing forward personal status law issues (inheritance, remarriage, custody, etc.)</t>
  </si>
  <si>
    <t>Activity 1.6.2</t>
  </si>
  <si>
    <t>Provide psychosocial aid to the families of the disappeared, especially women.</t>
  </si>
  <si>
    <t>Activity 1.6.3</t>
  </si>
  <si>
    <t>Carry out advocacy meetings with government officials to lobby for those with Lebanese mothers and disappeared foreign fathers to be granted Lebanese nationality.</t>
  </si>
  <si>
    <t>Output  1.7</t>
  </si>
  <si>
    <t xml:space="preserve">Advocate for the establishment of the independent commission through national and international experts' meetings and sharing of experience. </t>
  </si>
  <si>
    <t xml:space="preserve">Activity 1.7.1 </t>
  </si>
  <si>
    <t>Organize two roundtable discussions on the functions and responsibilities of the national commission on enforced disappearance and best practices from the region and the world.</t>
  </si>
  <si>
    <t xml:space="preserve">Output  1.8 </t>
  </si>
  <si>
    <t xml:space="preserve">Create Human Rights Clubs in Lebanese universities and support them in advocating for the implementation of law 105 and creating the enabling environment within youth.
</t>
  </si>
  <si>
    <t xml:space="preserve">Activity 1.8.1 </t>
  </si>
  <si>
    <t>Sign grants agreements with 10 universities in Lebanon to create human rights clubs and implement project that address the issue of dealing with the past.</t>
  </si>
  <si>
    <t>Budget UN Women</t>
  </si>
  <si>
    <t>Budget OHCHR</t>
  </si>
  <si>
    <t xml:space="preserve">OUTCOME 1: </t>
  </si>
  <si>
    <t>National and civil actors in Lebanon supported in their advocacy efforts to deal with the past through research, awareness-raising and legal support.</t>
  </si>
  <si>
    <t xml:space="preserve">Build the capacity of Lebanese government institutions for the full establishment and functionality of the independent national commission to follow-up on the implementation of Law 105 for the Missing and Forcibly Disappeared. (UNDP/UNW/OHCHR)						</t>
  </si>
  <si>
    <t>Output 2.1</t>
  </si>
  <si>
    <t>Provide technical support to the judiciary system/Ministry of Justice, Ministry of Defense/LAF and the Ministry of Interior/ISF on their engagement with the commission with regard to enforced disappearance and the implemenattion of law 105</t>
  </si>
  <si>
    <t xml:space="preserve">Activity 2.1.1 </t>
  </si>
  <si>
    <t xml:space="preserve">Organize a national conference for judges and security institutins on their engagement with the national commission on enforced disappearance  </t>
  </si>
  <si>
    <t xml:space="preserve">Activity 2.1.2 </t>
  </si>
  <si>
    <t xml:space="preserve">Organize a regional conference on independence of judges and lawyers through their engagement with the national commission on enforced disappearance and best practices </t>
  </si>
  <si>
    <t>Output  2.2</t>
  </si>
  <si>
    <t>Provide support to the parliamentarians on the engagement with the commission with regard to accountability and enabling laws that lead to to fighting impunity</t>
  </si>
  <si>
    <t>Activity 2.2.1</t>
  </si>
  <si>
    <t xml:space="preserve">Organize a national conference for parliamentarians on their engagement with the national commission on enforced disappearance </t>
  </si>
  <si>
    <t>Activity 2.2.2</t>
  </si>
  <si>
    <t>Organize a regional conference in Lebanon for Parliamentarians from the region to discuss best practices in relation to amending legislation with a view to providing national courts with jurisdiction over international crimes committed.</t>
  </si>
  <si>
    <t>Output  2.3</t>
  </si>
  <si>
    <t>Support technically the national commission members in developing the commission's internal bylaws and the strategic workplan</t>
  </si>
  <si>
    <t>Activity 2.3.1</t>
  </si>
  <si>
    <t xml:space="preserve">Hire a national consultant </t>
  </si>
  <si>
    <t>Activity 2.3.2</t>
  </si>
  <si>
    <t xml:space="preserve">Organize a conference to discuss the bylaws </t>
  </si>
  <si>
    <t>Activity 2.3.3</t>
  </si>
  <si>
    <t xml:space="preserve">Launching event </t>
  </si>
  <si>
    <t>Output 2.4</t>
  </si>
  <si>
    <t>Implement a capacity building programme for the national commission members to strengthen their skills in the implementation of Law 105, with special attention to gender mainstreaming</t>
  </si>
  <si>
    <t xml:space="preserve">Activity 2.4.1 </t>
  </si>
  <si>
    <t xml:space="preserve">Support the national commission in setting up a cases/inquiry receiving and handling mechanisms </t>
  </si>
  <si>
    <t xml:space="preserve">Activity 2.4.2 </t>
  </si>
  <si>
    <t xml:space="preserve">Organize a study tour for the commission members to visit a well-established commission to better understand the challenges, opportunities and best practices related to the functions of the commission </t>
  </si>
  <si>
    <t>Activity 2.4.3</t>
  </si>
  <si>
    <t xml:space="preserve">Design and implement capacity building programs for the commission members on the implementation of Law 105, international legal framework, gender mainstreaming, conflict sensitivity techniques, internal and external communication, advocacy techniques, etc.;  </t>
  </si>
  <si>
    <t>Activity 2.4.4</t>
  </si>
  <si>
    <t xml:space="preserve">Organize a regional conference on data protection and cyber security for the members of the national commission, security instutions and judges who are involved in the functions of the national commission </t>
  </si>
  <si>
    <t>Output  2.5</t>
  </si>
  <si>
    <t>Provide technical support to the government and civil society to ensure that women participate meaninfuglly in the establishment of the Commission. (UNW)</t>
  </si>
  <si>
    <t>Activity 2.5.1</t>
  </si>
  <si>
    <t>Carry-out sensitization activities with civil society actors about the functions of the Commission and the need to engage women's views and perspectives.</t>
  </si>
  <si>
    <t>Activity 2.5.2</t>
  </si>
  <si>
    <t xml:space="preserve">Provide technical support to  Commission members (males and females) to ensure that the perspecitives of women are taken into consideration in the day-to-day activities of the Commission. </t>
  </si>
  <si>
    <t xml:space="preserve">Total management </t>
  </si>
  <si>
    <t xml:space="preserve">Tranches received </t>
  </si>
  <si>
    <t>UNDP Expenditure &amp; Commitments as of 15 May 2021</t>
  </si>
  <si>
    <t>UN Women Expenditure &amp; Commitments as of 15 May 2021</t>
  </si>
  <si>
    <t>OHCHR Expenditure &amp; Commitments as of 15 May 2021</t>
  </si>
  <si>
    <t>Total Expenditure &amp; Commitments as of 15 May 2021</t>
  </si>
  <si>
    <t>UNDP, UN Women &amp; OHCHR Semi Annual Financial Report (as May 15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</si>
</sst>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2"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4"/>
      <color theme="1"/>
      <name val="Calibri"/>
      <family val="2"/>
      <scheme val="minor"/>
    </font>
    <font>
      <b/>
      <sz val="16"/>
      <color theme="1"/>
      <name val="Calibri"/>
      <family val="2"/>
      <scheme val="minor"/>
    </font>
    <font>
      <sz val="11"/>
      <color theme="1"/>
      <name val="Calibri"/>
      <family val="2"/>
      <scheme val="minor"/>
    </font>
    <font>
      <sz val="11"/>
      <color rgb="FF000000"/>
      <name val="Calibri"/>
      <family val="2"/>
    </font>
    <font>
      <b/>
      <sz val="12"/>
      <color rgb="FFFF0000"/>
      <name val="Times New Roman"/>
      <family val="1"/>
    </font>
    <font>
      <sz val="11"/>
      <name val="Calibri"/>
      <family val="2"/>
      <scheme val="minor"/>
    </font>
    <font>
      <sz val="12"/>
      <name val="Times New Roman"/>
      <family val="1"/>
    </font>
    <font>
      <b/>
      <sz val="12"/>
      <name val="Times New Roman"/>
      <family val="1"/>
    </font>
    <font>
      <b/>
      <sz val="11"/>
      <color theme="1"/>
      <name val="Calibri"/>
      <family val="2"/>
      <scheme val="minor"/>
    </font>
    <font>
      <sz val="12"/>
      <color rgb="FF000000"/>
      <name val="Times New Roman"/>
      <family val="1"/>
    </font>
    <font>
      <b/>
      <u/>
      <sz val="12"/>
      <color theme="1"/>
      <name val="Times New Roman"/>
      <family val="1"/>
    </font>
    <font>
      <b/>
      <sz val="12"/>
      <color rgb="FF000000"/>
      <name val="Times New Roman"/>
      <family val="1"/>
    </font>
    <font>
      <b/>
      <sz val="11"/>
      <color theme="1"/>
      <name val="Calibri"/>
      <family val="2"/>
    </font>
    <font>
      <b/>
      <sz val="11"/>
      <name val="Calibri"/>
      <family val="2"/>
      <scheme val="minor"/>
    </font>
    <font>
      <b/>
      <sz val="11"/>
      <color rgb="FF000000"/>
      <name val="Calibri"/>
      <family val="2"/>
    </font>
    <font>
      <sz val="10"/>
      <color rgb="FF000000"/>
      <name val="Arial"/>
      <family val="2"/>
    </font>
    <font>
      <sz val="10"/>
      <color rgb="FF000000"/>
      <name val="Arial"/>
      <family val="2"/>
    </font>
    <font>
      <sz val="11"/>
      <color rgb="FFFF0000"/>
      <name val="Calibri"/>
      <family val="2"/>
      <scheme val="minor"/>
    </font>
  </fonts>
  <fills count="8">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2" tint="-9.9978637043366805E-2"/>
        <bgColor rgb="FFFFFFFF"/>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6">
    <xf numFmtId="0" fontId="0" fillId="0" borderId="0"/>
    <xf numFmtId="43" fontId="6" fillId="0" borderId="0" applyFont="0" applyFill="0" applyBorder="0" applyAlignment="0" applyProtection="0"/>
    <xf numFmtId="44" fontId="6" fillId="0" borderId="0" applyFont="0" applyFill="0" applyBorder="0" applyAlignment="0" applyProtection="0"/>
    <xf numFmtId="0" fontId="19" fillId="0" borderId="0"/>
    <xf numFmtId="44" fontId="20" fillId="0" borderId="0" applyFont="0" applyFill="0" applyBorder="0" applyAlignment="0" applyProtection="0"/>
    <xf numFmtId="9" fontId="6" fillId="0" borderId="0" applyFont="0" applyFill="0" applyBorder="0" applyAlignment="0" applyProtection="0"/>
  </cellStyleXfs>
  <cellXfs count="97">
    <xf numFmtId="0" fontId="0" fillId="0" borderId="0" xfId="0"/>
    <xf numFmtId="0" fontId="1" fillId="0" borderId="1" xfId="0" applyFont="1" applyBorder="1" applyAlignment="1">
      <alignment vertical="center" wrapText="1"/>
    </xf>
    <xf numFmtId="0" fontId="0" fillId="0" borderId="1" xfId="0" applyBorder="1"/>
    <xf numFmtId="0" fontId="2" fillId="2" borderId="1" xfId="0" applyFont="1" applyFill="1" applyBorder="1" applyAlignment="1">
      <alignment vertical="center" wrapText="1"/>
    </xf>
    <xf numFmtId="0" fontId="2" fillId="4" borderId="1" xfId="0" applyFont="1" applyFill="1" applyBorder="1" applyAlignment="1">
      <alignment vertical="center" wrapText="1"/>
    </xf>
    <xf numFmtId="0" fontId="0" fillId="0" borderId="0" xfId="0" applyAlignment="1">
      <alignment vertical="center"/>
    </xf>
    <xf numFmtId="0" fontId="0" fillId="0" borderId="0" xfId="0" applyBorder="1"/>
    <xf numFmtId="0" fontId="0" fillId="0" borderId="1" xfId="0" applyBorder="1" applyAlignment="1">
      <alignment vertical="center"/>
    </xf>
    <xf numFmtId="4" fontId="1" fillId="0" borderId="1" xfId="0" applyNumberFormat="1" applyFont="1" applyFill="1" applyBorder="1" applyAlignment="1">
      <alignment vertical="center" wrapText="1"/>
    </xf>
    <xf numFmtId="4" fontId="1" fillId="0" borderId="1" xfId="0" applyNumberFormat="1" applyFont="1" applyBorder="1" applyAlignment="1">
      <alignment vertical="center" wrapText="1"/>
    </xf>
    <xf numFmtId="4" fontId="1" fillId="0" borderId="1" xfId="1" applyNumberFormat="1" applyFont="1" applyBorder="1" applyAlignment="1">
      <alignment vertical="center" wrapText="1"/>
    </xf>
    <xf numFmtId="4" fontId="0" fillId="0" borderId="0" xfId="0" applyNumberFormat="1"/>
    <xf numFmtId="4" fontId="7" fillId="0" borderId="1" xfId="1" applyNumberFormat="1" applyFont="1" applyBorder="1" applyAlignment="1">
      <alignment vertical="center" wrapText="1"/>
    </xf>
    <xf numFmtId="4" fontId="7" fillId="0" borderId="1" xfId="1" applyNumberFormat="1" applyFont="1" applyBorder="1" applyAlignment="1">
      <alignment horizontal="right" vertical="center" wrapText="1"/>
    </xf>
    <xf numFmtId="4" fontId="0" fillId="0" borderId="1" xfId="1" applyNumberFormat="1" applyFont="1" applyBorder="1" applyAlignment="1">
      <alignment vertical="center"/>
    </xf>
    <xf numFmtId="4" fontId="0" fillId="0" borderId="0" xfId="1" applyNumberFormat="1" applyFont="1"/>
    <xf numFmtId="0" fontId="5" fillId="0" borderId="0" xfId="0" applyFont="1" applyBorder="1"/>
    <xf numFmtId="0" fontId="4" fillId="0" borderId="0" xfId="0" applyFont="1" applyBorder="1"/>
    <xf numFmtId="4" fontId="0" fillId="0" borderId="0" xfId="1" applyNumberFormat="1" applyFont="1" applyBorder="1"/>
    <xf numFmtId="0" fontId="3" fillId="0" borderId="0" xfId="0" applyFont="1" applyBorder="1"/>
    <xf numFmtId="4" fontId="2" fillId="0" borderId="1" xfId="1" applyNumberFormat="1" applyFont="1" applyBorder="1" applyAlignment="1">
      <alignment horizontal="center" vertical="center" wrapText="1"/>
    </xf>
    <xf numFmtId="4" fontId="1" fillId="0" borderId="1" xfId="1" applyNumberFormat="1" applyFont="1" applyFill="1" applyBorder="1" applyAlignment="1">
      <alignment vertical="center" wrapText="1"/>
    </xf>
    <xf numFmtId="4" fontId="1" fillId="0" borderId="1" xfId="1" applyNumberFormat="1" applyFont="1" applyFill="1" applyBorder="1" applyAlignment="1">
      <alignment horizontal="right" vertical="center" wrapText="1"/>
    </xf>
    <xf numFmtId="4" fontId="9" fillId="0" borderId="0" xfId="0" applyNumberFormat="1" applyFont="1" applyBorder="1" applyAlignment="1">
      <alignment wrapText="1"/>
    </xf>
    <xf numFmtId="4" fontId="10" fillId="0" borderId="1" xfId="0" applyNumberFormat="1" applyFont="1" applyBorder="1" applyAlignment="1">
      <alignment vertical="center" wrapText="1"/>
    </xf>
    <xf numFmtId="4" fontId="10" fillId="0" borderId="1" xfId="2" applyNumberFormat="1" applyFont="1" applyBorder="1" applyAlignment="1">
      <alignment vertical="center" wrapText="1"/>
    </xf>
    <xf numFmtId="4" fontId="9" fillId="0" borderId="0" xfId="0" applyNumberFormat="1" applyFont="1" applyAlignment="1">
      <alignment wrapText="1"/>
    </xf>
    <xf numFmtId="0" fontId="2" fillId="0" borderId="1" xfId="0" applyFont="1" applyBorder="1" applyAlignment="1">
      <alignment vertical="center" wrapText="1"/>
    </xf>
    <xf numFmtId="4" fontId="9" fillId="0" borderId="0" xfId="0" applyNumberFormat="1" applyFont="1" applyFill="1" applyBorder="1" applyAlignment="1">
      <alignment wrapText="1"/>
    </xf>
    <xf numFmtId="0" fontId="2" fillId="0" borderId="1" xfId="0" applyFont="1" applyFill="1" applyBorder="1" applyAlignment="1">
      <alignment vertical="center" wrapText="1"/>
    </xf>
    <xf numFmtId="4" fontId="10" fillId="0" borderId="1" xfId="0" applyNumberFormat="1" applyFont="1" applyFill="1" applyBorder="1" applyAlignment="1">
      <alignment vertical="center" wrapText="1"/>
    </xf>
    <xf numFmtId="4" fontId="10" fillId="0" borderId="1" xfId="2" applyNumberFormat="1" applyFont="1" applyFill="1" applyBorder="1" applyAlignment="1">
      <alignment vertical="center" wrapText="1"/>
    </xf>
    <xf numFmtId="4" fontId="9" fillId="0" borderId="0" xfId="0" applyNumberFormat="1" applyFont="1" applyFill="1" applyAlignment="1">
      <alignment wrapText="1"/>
    </xf>
    <xf numFmtId="4" fontId="12" fillId="4" borderId="1" xfId="1" applyNumberFormat="1" applyFont="1" applyFill="1" applyBorder="1"/>
    <xf numFmtId="4" fontId="2" fillId="4" borderId="1" xfId="1" applyNumberFormat="1" applyFont="1" applyFill="1" applyBorder="1" applyAlignment="1">
      <alignment vertical="center" wrapText="1"/>
    </xf>
    <xf numFmtId="4" fontId="11" fillId="4" borderId="1" xfId="0" applyNumberFormat="1" applyFont="1" applyFill="1" applyBorder="1" applyAlignment="1">
      <alignment vertical="center" wrapText="1"/>
    </xf>
    <xf numFmtId="0" fontId="12" fillId="0" borderId="0" xfId="0" applyFont="1"/>
    <xf numFmtId="4" fontId="6" fillId="0" borderId="0" xfId="1" applyNumberFormat="1" applyFont="1" applyBorder="1" applyAlignment="1">
      <alignment horizontal="right"/>
    </xf>
    <xf numFmtId="4" fontId="1" fillId="0" borderId="1" xfId="1" applyNumberFormat="1" applyFont="1" applyBorder="1" applyAlignment="1">
      <alignment horizontal="right" vertical="center" wrapText="1"/>
    </xf>
    <xf numFmtId="4" fontId="6" fillId="0" borderId="0" xfId="1" applyNumberFormat="1" applyFont="1" applyAlignment="1">
      <alignment horizontal="right"/>
    </xf>
    <xf numFmtId="4" fontId="2" fillId="4" borderId="1" xfId="0" applyNumberFormat="1" applyFont="1" applyFill="1" applyBorder="1" applyAlignment="1">
      <alignment vertical="center" wrapText="1"/>
    </xf>
    <xf numFmtId="4" fontId="2" fillId="2" borderId="1" xfId="1" applyNumberFormat="1" applyFont="1" applyFill="1" applyBorder="1" applyAlignment="1">
      <alignment vertical="center" wrapText="1"/>
    </xf>
    <xf numFmtId="4" fontId="11" fillId="2" borderId="1" xfId="0" applyNumberFormat="1" applyFont="1" applyFill="1" applyBorder="1" applyAlignment="1">
      <alignment vertical="center" wrapText="1"/>
    </xf>
    <xf numFmtId="0" fontId="2" fillId="3" borderId="1" xfId="0" applyFont="1" applyFill="1" applyBorder="1" applyAlignment="1">
      <alignment vertical="center" wrapText="1"/>
    </xf>
    <xf numFmtId="4" fontId="2" fillId="3" borderId="1" xfId="1" applyNumberFormat="1" applyFont="1" applyFill="1" applyBorder="1" applyAlignment="1">
      <alignment vertical="center" wrapText="1"/>
    </xf>
    <xf numFmtId="4" fontId="11" fillId="3" borderId="1" xfId="0" applyNumberFormat="1" applyFont="1" applyFill="1" applyBorder="1" applyAlignment="1">
      <alignment vertical="center" wrapText="1"/>
    </xf>
    <xf numFmtId="4" fontId="2" fillId="0" borderId="1" xfId="1" applyNumberFormat="1" applyFont="1" applyBorder="1" applyAlignment="1">
      <alignment vertical="center" wrapText="1"/>
    </xf>
    <xf numFmtId="4" fontId="11" fillId="0" borderId="1" xfId="0" applyNumberFormat="1" applyFont="1" applyBorder="1" applyAlignment="1">
      <alignment horizontal="center" vertical="center" wrapText="1"/>
    </xf>
    <xf numFmtId="0" fontId="13"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vertical="top" wrapText="1"/>
    </xf>
    <xf numFmtId="0" fontId="10" fillId="0" borderId="1" xfId="0" applyFont="1" applyBorder="1" applyAlignment="1">
      <alignment vertical="top" wrapText="1"/>
    </xf>
    <xf numFmtId="4" fontId="13" fillId="0" borderId="1" xfId="0" applyNumberFormat="1" applyFont="1" applyBorder="1" applyAlignment="1">
      <alignment horizontal="right" vertical="center" wrapText="1"/>
    </xf>
    <xf numFmtId="0" fontId="1" fillId="0" borderId="1" xfId="0" applyFont="1" applyFill="1" applyBorder="1" applyAlignment="1">
      <alignment vertical="top" wrapText="1"/>
    </xf>
    <xf numFmtId="0" fontId="10" fillId="0" borderId="0" xfId="0" applyFont="1" applyFill="1" applyAlignment="1">
      <alignment vertical="top" wrapText="1"/>
    </xf>
    <xf numFmtId="0" fontId="2" fillId="4" borderId="1" xfId="0" applyFont="1" applyFill="1" applyBorder="1" applyAlignment="1">
      <alignment vertical="top" wrapText="1"/>
    </xf>
    <xf numFmtId="4" fontId="15" fillId="4" borderId="1" xfId="0" applyNumberFormat="1" applyFont="1" applyFill="1" applyBorder="1" applyAlignment="1">
      <alignment horizontal="right" vertical="center" wrapText="1"/>
    </xf>
    <xf numFmtId="0" fontId="12" fillId="4" borderId="1" xfId="0" applyFont="1" applyFill="1" applyBorder="1"/>
    <xf numFmtId="0" fontId="2" fillId="4" borderId="1" xfId="0" applyFont="1" applyFill="1" applyBorder="1" applyAlignment="1">
      <alignment horizontal="left" vertical="top" wrapText="1"/>
    </xf>
    <xf numFmtId="0" fontId="2" fillId="5" borderId="1" xfId="0" applyFont="1" applyFill="1" applyBorder="1" applyAlignment="1">
      <alignment vertical="center" wrapText="1"/>
    </xf>
    <xf numFmtId="0" fontId="10" fillId="0" borderId="1" xfId="0" applyFont="1" applyBorder="1" applyAlignment="1">
      <alignment horizontal="left" vertical="top" wrapText="1"/>
    </xf>
    <xf numFmtId="4" fontId="16" fillId="4" borderId="1" xfId="1" applyNumberFormat="1" applyFont="1" applyFill="1" applyBorder="1" applyAlignment="1">
      <alignment horizontal="right" vertical="center" wrapText="1"/>
    </xf>
    <xf numFmtId="4" fontId="0" fillId="0" borderId="1" xfId="1" applyNumberFormat="1" applyFont="1" applyBorder="1"/>
    <xf numFmtId="4" fontId="9" fillId="0" borderId="1" xfId="0" applyNumberFormat="1" applyFont="1" applyBorder="1" applyAlignment="1">
      <alignment wrapText="1"/>
    </xf>
    <xf numFmtId="4" fontId="9" fillId="0" borderId="1" xfId="0" applyNumberFormat="1" applyFont="1" applyFill="1" applyBorder="1" applyAlignment="1">
      <alignment wrapText="1"/>
    </xf>
    <xf numFmtId="44" fontId="0" fillId="0" borderId="1" xfId="2" applyFont="1" applyBorder="1"/>
    <xf numFmtId="4" fontId="17" fillId="4" borderId="1" xfId="0" applyNumberFormat="1" applyFont="1" applyFill="1" applyBorder="1" applyAlignment="1">
      <alignment wrapText="1"/>
    </xf>
    <xf numFmtId="4" fontId="18" fillId="4" borderId="1" xfId="1" applyNumberFormat="1" applyFont="1" applyFill="1" applyBorder="1" applyAlignment="1">
      <alignment horizontal="right" vertical="center" wrapText="1"/>
    </xf>
    <xf numFmtId="0" fontId="2" fillId="6" borderId="1" xfId="0" applyFont="1" applyFill="1" applyBorder="1" applyAlignment="1">
      <alignment horizontal="left" vertical="top" wrapText="1"/>
    </xf>
    <xf numFmtId="4" fontId="12" fillId="4" borderId="1" xfId="0" applyNumberFormat="1" applyFont="1" applyFill="1" applyBorder="1"/>
    <xf numFmtId="4" fontId="12" fillId="7" borderId="0" xfId="1" applyNumberFormat="1" applyFont="1" applyFill="1" applyBorder="1"/>
    <xf numFmtId="0" fontId="2" fillId="4" borderId="1" xfId="0" applyFont="1" applyFill="1" applyBorder="1" applyAlignment="1">
      <alignment horizontal="left" vertical="center" wrapText="1"/>
    </xf>
    <xf numFmtId="4" fontId="12" fillId="4" borderId="1" xfId="1" applyNumberFormat="1" applyFont="1" applyFill="1" applyBorder="1" applyAlignment="1">
      <alignment vertical="center"/>
    </xf>
    <xf numFmtId="0" fontId="12" fillId="0" borderId="0" xfId="0" applyFont="1" applyAlignment="1">
      <alignment vertical="center"/>
    </xf>
    <xf numFmtId="0" fontId="21" fillId="0" borderId="0" xfId="0" applyFont="1" applyFill="1"/>
    <xf numFmtId="0" fontId="2" fillId="0" borderId="3" xfId="0" applyFont="1" applyBorder="1" applyAlignment="1">
      <alignment vertical="center" wrapText="1"/>
    </xf>
    <xf numFmtId="4" fontId="2" fillId="0" borderId="3" xfId="1" applyNumberFormat="1" applyFont="1" applyBorder="1" applyAlignment="1">
      <alignment vertical="center" wrapText="1"/>
    </xf>
    <xf numFmtId="4" fontId="2" fillId="0" borderId="3" xfId="1" applyNumberFormat="1" applyFont="1" applyBorder="1" applyAlignment="1">
      <alignment horizontal="center" vertical="center" wrapText="1"/>
    </xf>
    <xf numFmtId="4" fontId="11" fillId="0" borderId="3" xfId="0" applyNumberFormat="1" applyFont="1" applyBorder="1" applyAlignment="1">
      <alignment horizontal="center" vertical="center" wrapText="1"/>
    </xf>
    <xf numFmtId="0" fontId="2" fillId="0" borderId="4" xfId="0" applyFont="1" applyFill="1" applyBorder="1" applyAlignment="1">
      <alignment vertical="center" wrapText="1"/>
    </xf>
    <xf numFmtId="4" fontId="10" fillId="2" borderId="1" xfId="2" applyNumberFormat="1" applyFont="1" applyFill="1" applyBorder="1" applyAlignment="1">
      <alignment vertical="center" wrapText="1"/>
    </xf>
    <xf numFmtId="0" fontId="0" fillId="2" borderId="1" xfId="0" applyFill="1" applyBorder="1"/>
    <xf numFmtId="4" fontId="11" fillId="0" borderId="1" xfId="0" applyNumberFormat="1" applyFont="1" applyFill="1" applyBorder="1" applyAlignment="1">
      <alignment horizontal="center" vertical="center" wrapText="1"/>
    </xf>
    <xf numFmtId="4" fontId="2" fillId="0" borderId="3" xfId="1" applyNumberFormat="1" applyFont="1" applyFill="1" applyBorder="1" applyAlignment="1">
      <alignment horizontal="center" vertical="center" wrapText="1"/>
    </xf>
    <xf numFmtId="0" fontId="0" fillId="0" borderId="0" xfId="0" applyFill="1" applyAlignment="1">
      <alignment vertical="center"/>
    </xf>
    <xf numFmtId="4" fontId="11" fillId="0" borderId="3" xfId="0" applyNumberFormat="1" applyFont="1" applyFill="1" applyBorder="1" applyAlignment="1">
      <alignment horizontal="center" vertical="center" wrapText="1"/>
    </xf>
    <xf numFmtId="4" fontId="0" fillId="0" borderId="0" xfId="1" applyNumberFormat="1" applyFont="1" applyFill="1" applyBorder="1"/>
    <xf numFmtId="49" fontId="12" fillId="0" borderId="0" xfId="1" applyNumberFormat="1" applyFont="1" applyFill="1" applyBorder="1"/>
    <xf numFmtId="4" fontId="2" fillId="0" borderId="1" xfId="1" applyNumberFormat="1" applyFont="1" applyFill="1" applyBorder="1" applyAlignment="1">
      <alignment horizontal="center" vertical="center" wrapText="1"/>
    </xf>
    <xf numFmtId="4" fontId="0" fillId="0" borderId="0" xfId="1" applyNumberFormat="1" applyFont="1" applyFill="1"/>
    <xf numFmtId="9" fontId="11" fillId="3" borderId="1" xfId="5" applyFont="1" applyFill="1" applyBorder="1" applyAlignment="1">
      <alignment vertical="center" wrapText="1"/>
    </xf>
    <xf numFmtId="4" fontId="10" fillId="0" borderId="5" xfId="2" applyNumberFormat="1" applyFont="1" applyFill="1" applyBorder="1" applyAlignment="1">
      <alignment vertical="center" wrapText="1"/>
    </xf>
    <xf numFmtId="0" fontId="2" fillId="5" borderId="3" xfId="0" applyFont="1" applyFill="1" applyBorder="1" applyAlignment="1">
      <alignment vertical="center" wrapText="1"/>
    </xf>
    <xf numFmtId="0" fontId="2" fillId="5" borderId="4" xfId="0" applyFont="1" applyFill="1" applyBorder="1" applyAlignment="1">
      <alignment vertical="center" wrapText="1"/>
    </xf>
    <xf numFmtId="0" fontId="2" fillId="5" borderId="2" xfId="0"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5" borderId="4" xfId="0" applyFont="1" applyFill="1" applyBorder="1" applyAlignment="1">
      <alignment horizontal="left" vertical="center" wrapText="1"/>
    </xf>
  </cellXfs>
  <cellStyles count="6">
    <cellStyle name="Comma" xfId="1" builtinId="3"/>
    <cellStyle name="Currency" xfId="2" builtinId="4"/>
    <cellStyle name="Currency 2" xfId="4" xr:uid="{00000000-0005-0000-0000-000002000000}"/>
    <cellStyle name="Normal" xfId="0" builtinId="0"/>
    <cellStyle name="Normal 2" xfId="3" xr:uid="{00000000-0005-0000-0000-00000400000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women-my.sharepoint.com/C:/Users/Jumanah/Documents/PBF%20DwP/Coordination/Reporting/2020/November%202020/11102020%20-%2000119632%20Financial%20report%20UNDP%20UNWomen%20OHCHR%20as%2010102020%20-%20RS_Cleared-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 Women 11OCT2020 reporting "/>
      <sheetName val="TB-Ayman"/>
      <sheetName val="Expenses as at 11.10.20"/>
      <sheetName val="AAA-Ayman"/>
      <sheetName val="TRIAL BALANCE"/>
      <sheetName val="PARTNER ADVANCES"/>
      <sheetName val="AAA REPORT ALLOCATION"/>
      <sheetName val="AAA ANALYSIS"/>
      <sheetName val="AAA REPORT"/>
      <sheetName val="IPRO"/>
      <sheetName val="COMMITMENTS"/>
      <sheetName val="AAA Report Extracted "/>
    </sheetNames>
    <sheetDataSet>
      <sheetData sheetId="0"/>
      <sheetData sheetId="1"/>
      <sheetData sheetId="2"/>
      <sheetData sheetId="3"/>
      <sheetData sheetId="4"/>
      <sheetData sheetId="5"/>
      <sheetData sheetId="6">
        <row r="184">
          <cell r="AG184">
            <v>73399.3</v>
          </cell>
          <cell r="AH184">
            <v>0</v>
          </cell>
          <cell r="AI184">
            <v>0</v>
          </cell>
          <cell r="AK184">
            <v>0</v>
          </cell>
        </row>
      </sheetData>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1"/>
  <sheetViews>
    <sheetView tabSelected="1" topLeftCell="B1" zoomScale="70" zoomScaleNormal="70" workbookViewId="0">
      <pane ySplit="7" topLeftCell="A54" activePane="bottomLeft" state="frozen"/>
      <selection activeCell="B1" sqref="B1"/>
      <selection pane="bottomLeft" activeCell="I66" sqref="I66"/>
    </sheetView>
  </sheetViews>
  <sheetFormatPr defaultColWidth="8.453125" defaultRowHeight="14.5" x14ac:dyDescent="0.35"/>
  <cols>
    <col min="1" max="1" width="60.453125" customWidth="1"/>
    <col min="2" max="2" width="61.453125" bestFit="1" customWidth="1"/>
    <col min="3" max="3" width="32.81640625" style="15" customWidth="1"/>
    <col min="4" max="4" width="14.453125" style="89" customWidth="1"/>
    <col min="5" max="5" width="13.453125" style="15" customWidth="1"/>
    <col min="6" max="6" width="16.81640625" style="39" customWidth="1"/>
    <col min="7" max="7" width="16.1796875" style="32" customWidth="1"/>
    <col min="8" max="8" width="16.1796875" style="32" bestFit="1" customWidth="1"/>
    <col min="9" max="9" width="15.81640625" style="32" customWidth="1"/>
    <col min="10" max="10" width="19.453125" style="26" customWidth="1"/>
    <col min="11" max="11" width="22.1796875" customWidth="1"/>
    <col min="12" max="14" width="28.453125" customWidth="1"/>
    <col min="15" max="15" width="34.453125" customWidth="1"/>
  </cols>
  <sheetData>
    <row r="1" spans="1:11" ht="21" x14ac:dyDescent="0.5">
      <c r="A1" s="16" t="s">
        <v>20</v>
      </c>
      <c r="B1" s="17"/>
      <c r="C1" s="18"/>
      <c r="D1" s="86"/>
      <c r="E1" s="18"/>
      <c r="F1" s="37"/>
      <c r="G1" s="28"/>
      <c r="H1" s="28"/>
      <c r="I1" s="28"/>
      <c r="J1" s="23"/>
      <c r="K1" s="6"/>
    </row>
    <row r="2" spans="1:11" ht="15.5" x14ac:dyDescent="0.35">
      <c r="A2" s="19"/>
      <c r="B2" s="19"/>
      <c r="C2" s="18"/>
      <c r="D2" s="86"/>
      <c r="E2" s="18"/>
      <c r="F2" s="37"/>
      <c r="G2" s="28"/>
      <c r="H2" s="28"/>
      <c r="I2" s="28"/>
      <c r="J2" s="23"/>
      <c r="K2" s="6"/>
    </row>
    <row r="3" spans="1:11" ht="15.5" x14ac:dyDescent="0.35">
      <c r="A3" s="19" t="s">
        <v>15</v>
      </c>
      <c r="B3" s="19"/>
      <c r="C3" s="18"/>
      <c r="D3" s="86"/>
      <c r="E3" s="18"/>
      <c r="F3" s="37"/>
      <c r="G3" s="28"/>
      <c r="H3" s="28"/>
      <c r="I3" s="28"/>
      <c r="J3" s="23"/>
      <c r="K3" s="6"/>
    </row>
    <row r="4" spans="1:11" x14ac:dyDescent="0.35">
      <c r="A4" s="6"/>
      <c r="B4" s="6"/>
      <c r="C4" s="18"/>
      <c r="D4" s="86"/>
      <c r="E4" s="18"/>
      <c r="F4" s="37"/>
      <c r="G4" s="28"/>
      <c r="H4" s="28"/>
      <c r="I4" s="28"/>
      <c r="J4" s="23"/>
      <c r="K4" s="6"/>
    </row>
    <row r="5" spans="1:11" ht="15.5" x14ac:dyDescent="0.35">
      <c r="A5" s="19" t="s">
        <v>19</v>
      </c>
      <c r="B5" s="6"/>
      <c r="C5" s="70" t="s">
        <v>113</v>
      </c>
      <c r="D5" s="87"/>
      <c r="E5" s="18"/>
      <c r="F5" s="37"/>
      <c r="G5" s="28"/>
      <c r="H5" s="28"/>
      <c r="I5" s="28"/>
      <c r="J5" s="23"/>
      <c r="K5" s="6"/>
    </row>
    <row r="6" spans="1:11" x14ac:dyDescent="0.35">
      <c r="A6" s="6"/>
      <c r="B6" s="6"/>
      <c r="C6" s="18"/>
      <c r="D6" s="86"/>
      <c r="E6" s="18"/>
      <c r="F6" s="37"/>
      <c r="G6" s="28"/>
      <c r="H6" s="28"/>
      <c r="I6" s="28"/>
      <c r="J6" s="23"/>
      <c r="K6" s="6"/>
    </row>
    <row r="7" spans="1:11" ht="90" x14ac:dyDescent="0.35">
      <c r="A7" s="27" t="s">
        <v>0</v>
      </c>
      <c r="B7" s="27" t="s">
        <v>1</v>
      </c>
      <c r="C7" s="46" t="s">
        <v>22</v>
      </c>
      <c r="D7" s="88" t="s">
        <v>21</v>
      </c>
      <c r="E7" s="20" t="s">
        <v>66</v>
      </c>
      <c r="F7" s="20" t="s">
        <v>67</v>
      </c>
      <c r="G7" s="82" t="s">
        <v>109</v>
      </c>
      <c r="H7" s="82" t="s">
        <v>110</v>
      </c>
      <c r="I7" s="47" t="s">
        <v>111</v>
      </c>
      <c r="J7" s="47" t="s">
        <v>112</v>
      </c>
      <c r="K7" s="29" t="s">
        <v>14</v>
      </c>
    </row>
    <row r="8" spans="1:11" ht="15" x14ac:dyDescent="0.35">
      <c r="A8" s="27"/>
      <c r="B8" s="75"/>
      <c r="C8" s="76"/>
      <c r="D8" s="83"/>
      <c r="E8" s="77">
        <f>SUBTOTAL(9,E11:E12,E14,E16:E18,E20:E22,E24:E25,E27:E29,E31,E33,E37:E38,E40:E41,E43:E45,E47:E50,E52:E53,E55:E57)+E60</f>
        <v>989001</v>
      </c>
      <c r="F8" s="77"/>
      <c r="G8" s="85"/>
      <c r="H8" s="83">
        <f>SUBTOTAL(9,H11:H12,H14,H16:H18,H20:H22,H24:H25,H27:H29,H31,H33,H37:H38,H40:H41,H43:H45,H47:H50,H52:H53,H55:H57)+H60</f>
        <v>347357.33</v>
      </c>
      <c r="I8" s="78"/>
      <c r="J8" s="78"/>
      <c r="K8" s="79"/>
    </row>
    <row r="9" spans="1:11" ht="15" x14ac:dyDescent="0.35">
      <c r="A9" s="59" t="s">
        <v>68</v>
      </c>
      <c r="B9" s="92" t="s">
        <v>69</v>
      </c>
      <c r="C9" s="92"/>
      <c r="D9" s="92"/>
      <c r="E9" s="92"/>
      <c r="F9" s="92"/>
      <c r="G9" s="92"/>
      <c r="H9" s="92"/>
      <c r="I9" s="92"/>
      <c r="J9" s="92"/>
      <c r="K9" s="93"/>
    </row>
    <row r="10" spans="1:11" s="73" customFormat="1" ht="30" x14ac:dyDescent="0.35">
      <c r="A10" s="4" t="s">
        <v>2</v>
      </c>
      <c r="B10" s="71" t="s">
        <v>23</v>
      </c>
      <c r="C10" s="72">
        <f>SUM(D10:F10)</f>
        <v>140000</v>
      </c>
      <c r="D10" s="34">
        <f t="shared" ref="D10:J10" si="0">SUM(D11:D12)</f>
        <v>140000</v>
      </c>
      <c r="E10" s="34">
        <f t="shared" si="0"/>
        <v>0</v>
      </c>
      <c r="F10" s="34">
        <f t="shared" si="0"/>
        <v>0</v>
      </c>
      <c r="G10" s="34">
        <f t="shared" si="0"/>
        <v>92545.11</v>
      </c>
      <c r="H10" s="34">
        <f t="shared" si="0"/>
        <v>0</v>
      </c>
      <c r="I10" s="40">
        <f t="shared" si="0"/>
        <v>0</v>
      </c>
      <c r="J10" s="40">
        <f t="shared" si="0"/>
        <v>92545.11</v>
      </c>
      <c r="K10" s="4"/>
    </row>
    <row r="11" spans="1:11" ht="93" x14ac:dyDescent="0.35">
      <c r="A11" s="1" t="s">
        <v>3</v>
      </c>
      <c r="B11" s="48" t="s">
        <v>24</v>
      </c>
      <c r="C11" s="12"/>
      <c r="D11" s="8">
        <v>100000</v>
      </c>
      <c r="E11" s="9">
        <v>0</v>
      </c>
      <c r="F11" s="9">
        <v>0</v>
      </c>
      <c r="G11" s="9">
        <v>61995.11</v>
      </c>
      <c r="H11" s="30">
        <v>0</v>
      </c>
      <c r="I11" s="30">
        <v>0</v>
      </c>
      <c r="J11" s="24">
        <f>SUM(G11:I11)</f>
        <v>61995.11</v>
      </c>
      <c r="K11" s="2"/>
    </row>
    <row r="12" spans="1:11" ht="46.5" x14ac:dyDescent="0.35">
      <c r="A12" s="1" t="s">
        <v>4</v>
      </c>
      <c r="B12" s="49" t="s">
        <v>25</v>
      </c>
      <c r="C12" s="10"/>
      <c r="D12" s="8">
        <v>40000</v>
      </c>
      <c r="E12" s="9">
        <v>0</v>
      </c>
      <c r="F12" s="38">
        <v>0</v>
      </c>
      <c r="G12" s="38">
        <v>30550</v>
      </c>
      <c r="H12" s="30">
        <v>0</v>
      </c>
      <c r="I12" s="30">
        <v>0</v>
      </c>
      <c r="J12" s="24">
        <f>SUM(G12:I12)</f>
        <v>30550</v>
      </c>
      <c r="K12" s="2"/>
    </row>
    <row r="13" spans="1:11" ht="15" x14ac:dyDescent="0.35">
      <c r="A13" s="4" t="s">
        <v>5</v>
      </c>
      <c r="B13" s="58" t="s">
        <v>26</v>
      </c>
      <c r="C13" s="34">
        <f>SUM(D13:F13)</f>
        <v>100000</v>
      </c>
      <c r="D13" s="34">
        <f t="shared" ref="D13:I13" si="1">SUM(D14)</f>
        <v>100000</v>
      </c>
      <c r="E13" s="34">
        <f t="shared" si="1"/>
        <v>0</v>
      </c>
      <c r="F13" s="34">
        <f t="shared" si="1"/>
        <v>0</v>
      </c>
      <c r="G13" s="34">
        <f t="shared" si="1"/>
        <v>120000</v>
      </c>
      <c r="H13" s="40">
        <f t="shared" si="1"/>
        <v>0</v>
      </c>
      <c r="I13" s="40">
        <f t="shared" si="1"/>
        <v>0</v>
      </c>
      <c r="J13" s="40">
        <f>SUM(J14:J14)</f>
        <v>120000</v>
      </c>
      <c r="K13" s="4"/>
    </row>
    <row r="14" spans="1:11" ht="77.5" x14ac:dyDescent="0.35">
      <c r="A14" s="1" t="s">
        <v>6</v>
      </c>
      <c r="B14" s="49" t="s">
        <v>27</v>
      </c>
      <c r="C14" s="10"/>
      <c r="D14" s="10">
        <v>100000</v>
      </c>
      <c r="E14" s="10">
        <v>0</v>
      </c>
      <c r="F14" s="10">
        <v>0</v>
      </c>
      <c r="G14" s="10">
        <v>120000</v>
      </c>
      <c r="H14" s="30">
        <v>0</v>
      </c>
      <c r="I14" s="30">
        <v>0</v>
      </c>
      <c r="J14" s="24">
        <f>SUM(G14:I14)</f>
        <v>120000</v>
      </c>
      <c r="K14" s="2"/>
    </row>
    <row r="15" spans="1:11" ht="60" x14ac:dyDescent="0.35">
      <c r="A15" s="4" t="s">
        <v>28</v>
      </c>
      <c r="B15" s="58" t="s">
        <v>37</v>
      </c>
      <c r="C15" s="34">
        <f>SUM(D15:F15)</f>
        <v>210000</v>
      </c>
      <c r="D15" s="34">
        <f t="shared" ref="D15:J15" si="2">SUM(D16:D18)</f>
        <v>0</v>
      </c>
      <c r="E15" s="34">
        <f t="shared" si="2"/>
        <v>210000</v>
      </c>
      <c r="F15" s="34">
        <f t="shared" si="2"/>
        <v>0</v>
      </c>
      <c r="G15" s="34">
        <f t="shared" si="2"/>
        <v>0</v>
      </c>
      <c r="H15" s="40">
        <f t="shared" si="2"/>
        <v>73399.3</v>
      </c>
      <c r="I15" s="40">
        <f t="shared" si="2"/>
        <v>0</v>
      </c>
      <c r="J15" s="40">
        <f t="shared" si="2"/>
        <v>73399.3</v>
      </c>
      <c r="K15" s="4"/>
    </row>
    <row r="16" spans="1:11" ht="31" x14ac:dyDescent="0.35">
      <c r="A16" s="1" t="s">
        <v>32</v>
      </c>
      <c r="B16" s="49" t="s">
        <v>29</v>
      </c>
      <c r="C16" s="10"/>
      <c r="D16" s="10">
        <v>0</v>
      </c>
      <c r="E16" s="10">
        <v>160000</v>
      </c>
      <c r="F16" s="10">
        <v>0</v>
      </c>
      <c r="G16" s="10">
        <v>0</v>
      </c>
      <c r="H16" s="24">
        <f>'[1]AAA REPORT ALLOCATION'!AG184</f>
        <v>73399.3</v>
      </c>
      <c r="I16" s="30">
        <v>0</v>
      </c>
      <c r="J16" s="24">
        <f>SUM(G16:I16)</f>
        <v>73399.3</v>
      </c>
      <c r="K16" s="2"/>
    </row>
    <row r="17" spans="1:12" ht="15.5" x14ac:dyDescent="0.35">
      <c r="A17" s="1" t="s">
        <v>33</v>
      </c>
      <c r="B17" s="49" t="s">
        <v>30</v>
      </c>
      <c r="C17" s="21"/>
      <c r="D17" s="21">
        <v>0</v>
      </c>
      <c r="E17" s="21">
        <v>40000</v>
      </c>
      <c r="F17" s="21">
        <v>0</v>
      </c>
      <c r="G17" s="21">
        <v>0</v>
      </c>
      <c r="H17" s="24">
        <f>'[1]AAA REPORT ALLOCATION'!AH184</f>
        <v>0</v>
      </c>
      <c r="I17" s="30">
        <v>0</v>
      </c>
      <c r="J17" s="24">
        <f>SUM(G17:I17)</f>
        <v>0</v>
      </c>
      <c r="K17" s="2"/>
    </row>
    <row r="18" spans="1:12" ht="31" x14ac:dyDescent="0.35">
      <c r="A18" s="1" t="s">
        <v>34</v>
      </c>
      <c r="B18" s="49" t="s">
        <v>31</v>
      </c>
      <c r="C18" s="10"/>
      <c r="D18" s="10">
        <v>0</v>
      </c>
      <c r="E18" s="10">
        <v>10000</v>
      </c>
      <c r="F18" s="10">
        <v>0</v>
      </c>
      <c r="G18" s="10">
        <v>0</v>
      </c>
      <c r="H18" s="24">
        <f>'[1]AAA REPORT ALLOCATION'!AI184</f>
        <v>0</v>
      </c>
      <c r="I18" s="30">
        <v>0</v>
      </c>
      <c r="J18" s="24">
        <f>SUM(G18:I18)</f>
        <v>0</v>
      </c>
      <c r="K18" s="2"/>
    </row>
    <row r="19" spans="1:12" ht="75" x14ac:dyDescent="0.35">
      <c r="A19" s="4" t="s">
        <v>36</v>
      </c>
      <c r="B19" s="55" t="s">
        <v>35</v>
      </c>
      <c r="C19" s="34">
        <f>SUM(D19:F19)</f>
        <v>380000</v>
      </c>
      <c r="D19" s="34">
        <f>SUM(D20:D22)</f>
        <v>230000</v>
      </c>
      <c r="E19" s="34">
        <f>SUM( E20:E22)</f>
        <v>150000</v>
      </c>
      <c r="F19" s="34">
        <f>SUM(F20:F22)</f>
        <v>0</v>
      </c>
      <c r="G19" s="34">
        <f>SUM(G20:G22)</f>
        <v>265514.51</v>
      </c>
      <c r="H19" s="40">
        <f>SUM(H20:H22)</f>
        <v>58057.9</v>
      </c>
      <c r="I19" s="40">
        <f>SUM(I20:I22)</f>
        <v>0</v>
      </c>
      <c r="J19" s="40">
        <f>SUM(J20:J22)</f>
        <v>323572.40999999997</v>
      </c>
      <c r="K19" s="4"/>
      <c r="L19" s="11"/>
    </row>
    <row r="20" spans="1:12" ht="139.5" x14ac:dyDescent="0.35">
      <c r="A20" s="50" t="s">
        <v>41</v>
      </c>
      <c r="B20" s="50" t="s">
        <v>38</v>
      </c>
      <c r="C20" s="21"/>
      <c r="D20" s="21">
        <v>150000</v>
      </c>
      <c r="E20" s="21">
        <v>0</v>
      </c>
      <c r="F20" s="21">
        <v>0</v>
      </c>
      <c r="G20" s="21">
        <v>144999</v>
      </c>
      <c r="H20" s="24">
        <v>0</v>
      </c>
      <c r="I20" s="30">
        <v>0</v>
      </c>
      <c r="J20" s="24">
        <f>SUM(G20:I20)</f>
        <v>144999</v>
      </c>
      <c r="K20" s="2"/>
    </row>
    <row r="21" spans="1:12" ht="62" x14ac:dyDescent="0.35">
      <c r="A21" s="51" t="s">
        <v>42</v>
      </c>
      <c r="B21" s="50" t="s">
        <v>39</v>
      </c>
      <c r="C21" s="52"/>
      <c r="D21" s="52">
        <v>0</v>
      </c>
      <c r="E21" s="52">
        <v>150000</v>
      </c>
      <c r="F21" s="52">
        <v>0</v>
      </c>
      <c r="G21" s="52">
        <v>0</v>
      </c>
      <c r="H21" s="24">
        <v>58057.9</v>
      </c>
      <c r="I21" s="30">
        <v>0</v>
      </c>
      <c r="J21" s="24">
        <f>SUM(G21:I21)</f>
        <v>58057.9</v>
      </c>
      <c r="K21" s="2"/>
      <c r="L21" s="74"/>
    </row>
    <row r="22" spans="1:12" ht="31" x14ac:dyDescent="0.35">
      <c r="A22" s="50" t="s">
        <v>43</v>
      </c>
      <c r="B22" s="50" t="s">
        <v>40</v>
      </c>
      <c r="C22" s="52"/>
      <c r="D22" s="52">
        <v>80000</v>
      </c>
      <c r="E22" s="52">
        <v>0</v>
      </c>
      <c r="F22" s="52">
        <v>0</v>
      </c>
      <c r="G22" s="52">
        <v>120515.51</v>
      </c>
      <c r="H22" s="24">
        <v>0</v>
      </c>
      <c r="I22" s="30">
        <v>0</v>
      </c>
      <c r="J22" s="24">
        <f>SUM(G22:I22)</f>
        <v>120515.51</v>
      </c>
      <c r="K22" s="2"/>
    </row>
    <row r="23" spans="1:12" ht="45" x14ac:dyDescent="0.35">
      <c r="A23" s="55" t="s">
        <v>44</v>
      </c>
      <c r="B23" s="55" t="s">
        <v>45</v>
      </c>
      <c r="C23" s="56">
        <f>SUM(D23:F23)</f>
        <v>225000</v>
      </c>
      <c r="D23" s="56">
        <f t="shared" ref="D23:J23" si="3">SUM(D24:D25)</f>
        <v>225000</v>
      </c>
      <c r="E23" s="56">
        <f t="shared" si="3"/>
        <v>0</v>
      </c>
      <c r="F23" s="56">
        <f t="shared" si="3"/>
        <v>0</v>
      </c>
      <c r="G23" s="56">
        <f t="shared" si="3"/>
        <v>0</v>
      </c>
      <c r="H23" s="35">
        <f t="shared" si="3"/>
        <v>0</v>
      </c>
      <c r="I23" s="35">
        <f t="shared" si="3"/>
        <v>0</v>
      </c>
      <c r="J23" s="35">
        <f t="shared" si="3"/>
        <v>0</v>
      </c>
      <c r="K23" s="57"/>
    </row>
    <row r="24" spans="1:12" ht="139.5" x14ac:dyDescent="0.35">
      <c r="A24" s="50" t="s">
        <v>46</v>
      </c>
      <c r="B24" s="50" t="s">
        <v>47</v>
      </c>
      <c r="C24" s="52"/>
      <c r="D24" s="52">
        <v>210000</v>
      </c>
      <c r="E24" s="52">
        <v>0</v>
      </c>
      <c r="F24" s="52">
        <v>0</v>
      </c>
      <c r="G24" s="52">
        <v>0</v>
      </c>
      <c r="H24" s="24">
        <v>0</v>
      </c>
      <c r="I24" s="30">
        <v>0</v>
      </c>
      <c r="J24" s="24">
        <f>SUM(G24:I24)</f>
        <v>0</v>
      </c>
      <c r="K24" s="2"/>
    </row>
    <row r="25" spans="1:12" ht="46.5" x14ac:dyDescent="0.35">
      <c r="A25" s="50" t="s">
        <v>48</v>
      </c>
      <c r="B25" s="50" t="s">
        <v>49</v>
      </c>
      <c r="C25" s="52"/>
      <c r="D25" s="52">
        <v>15000</v>
      </c>
      <c r="E25" s="52">
        <v>0</v>
      </c>
      <c r="F25" s="52">
        <v>0</v>
      </c>
      <c r="G25" s="52">
        <v>0</v>
      </c>
      <c r="H25" s="24">
        <v>0</v>
      </c>
      <c r="I25" s="30">
        <v>0</v>
      </c>
      <c r="J25" s="24">
        <f>SUM(G25:I25)</f>
        <v>0</v>
      </c>
      <c r="K25" s="2"/>
    </row>
    <row r="26" spans="1:12" ht="75" x14ac:dyDescent="0.35">
      <c r="A26" s="55" t="s">
        <v>50</v>
      </c>
      <c r="B26" s="55" t="s">
        <v>51</v>
      </c>
      <c r="C26" s="56">
        <f>SUM(D26:F26)</f>
        <v>300000</v>
      </c>
      <c r="D26" s="56">
        <f t="shared" ref="D26:J26" si="4">SUM(D27:D29)</f>
        <v>0</v>
      </c>
      <c r="E26" s="56">
        <f t="shared" si="4"/>
        <v>300000</v>
      </c>
      <c r="F26" s="56">
        <f t="shared" si="4"/>
        <v>0</v>
      </c>
      <c r="G26" s="56">
        <f t="shared" si="4"/>
        <v>0</v>
      </c>
      <c r="H26" s="35">
        <f t="shared" si="4"/>
        <v>53906.6</v>
      </c>
      <c r="I26" s="35">
        <f t="shared" si="4"/>
        <v>0</v>
      </c>
      <c r="J26" s="35">
        <f t="shared" si="4"/>
        <v>53906.6</v>
      </c>
      <c r="K26" s="57"/>
    </row>
    <row r="27" spans="1:12" ht="77.5" x14ac:dyDescent="0.35">
      <c r="A27" s="53" t="s">
        <v>52</v>
      </c>
      <c r="B27" s="54" t="s">
        <v>53</v>
      </c>
      <c r="C27" s="52"/>
      <c r="D27" s="52">
        <v>0</v>
      </c>
      <c r="E27" s="52">
        <v>200000</v>
      </c>
      <c r="F27" s="52">
        <v>0</v>
      </c>
      <c r="G27" s="52">
        <v>0</v>
      </c>
      <c r="H27" s="24">
        <f>'[1]AAA REPORT ALLOCATION'!AK184</f>
        <v>0</v>
      </c>
      <c r="I27" s="30">
        <v>0</v>
      </c>
      <c r="J27" s="24">
        <f>SUM(G27:I27)</f>
        <v>0</v>
      </c>
      <c r="K27" s="2"/>
    </row>
    <row r="28" spans="1:12" ht="31" x14ac:dyDescent="0.35">
      <c r="A28" s="53" t="s">
        <v>54</v>
      </c>
      <c r="B28" s="53" t="s">
        <v>55</v>
      </c>
      <c r="C28" s="52"/>
      <c r="D28" s="52">
        <v>0</v>
      </c>
      <c r="E28" s="52">
        <v>100000</v>
      </c>
      <c r="F28" s="52">
        <v>0</v>
      </c>
      <c r="G28" s="52">
        <v>0</v>
      </c>
      <c r="H28" s="24">
        <v>53906.6</v>
      </c>
      <c r="I28" s="30">
        <v>0</v>
      </c>
      <c r="J28" s="24">
        <f>SUM(G28:I28)</f>
        <v>53906.6</v>
      </c>
      <c r="K28" s="2"/>
    </row>
    <row r="29" spans="1:12" ht="46.5" x14ac:dyDescent="0.35">
      <c r="A29" s="53" t="s">
        <v>56</v>
      </c>
      <c r="B29" s="53" t="s">
        <v>57</v>
      </c>
      <c r="C29" s="52"/>
      <c r="D29" s="52">
        <v>0</v>
      </c>
      <c r="E29" s="52">
        <v>0</v>
      </c>
      <c r="F29" s="52">
        <v>0</v>
      </c>
      <c r="G29" s="52">
        <v>0</v>
      </c>
      <c r="H29" s="24">
        <v>0</v>
      </c>
      <c r="I29" s="30">
        <v>0</v>
      </c>
      <c r="J29" s="24">
        <f>SUM(G29:I29)</f>
        <v>0</v>
      </c>
      <c r="K29" s="2"/>
    </row>
    <row r="30" spans="1:12" ht="45" x14ac:dyDescent="0.35">
      <c r="A30" s="55" t="s">
        <v>58</v>
      </c>
      <c r="B30" s="55" t="s">
        <v>59</v>
      </c>
      <c r="C30" s="56">
        <f>SUM(D30:F30)</f>
        <v>15842</v>
      </c>
      <c r="D30" s="56">
        <f t="shared" ref="D30:I30" si="5">SUM(D31)</f>
        <v>0</v>
      </c>
      <c r="E30" s="56">
        <f t="shared" si="5"/>
        <v>0</v>
      </c>
      <c r="F30" s="56">
        <f t="shared" si="5"/>
        <v>15842</v>
      </c>
      <c r="G30" s="56">
        <f t="shared" si="5"/>
        <v>0</v>
      </c>
      <c r="H30" s="35">
        <f t="shared" si="5"/>
        <v>0</v>
      </c>
      <c r="I30" s="35">
        <f t="shared" si="5"/>
        <v>0</v>
      </c>
      <c r="J30" s="35">
        <f>SUM(J31:J31)</f>
        <v>0</v>
      </c>
      <c r="K30" s="57"/>
    </row>
    <row r="31" spans="1:12" ht="46.5" x14ac:dyDescent="0.35">
      <c r="A31" s="50" t="s">
        <v>60</v>
      </c>
      <c r="B31" s="50" t="s">
        <v>61</v>
      </c>
      <c r="C31" s="52"/>
      <c r="D31" s="52">
        <v>0</v>
      </c>
      <c r="E31" s="52">
        <v>0</v>
      </c>
      <c r="F31" s="52">
        <v>15842</v>
      </c>
      <c r="G31" s="52">
        <v>0</v>
      </c>
      <c r="H31" s="24">
        <v>0</v>
      </c>
      <c r="I31" s="30">
        <v>0</v>
      </c>
      <c r="J31" s="24">
        <f>SUM(G31:I31)</f>
        <v>0</v>
      </c>
      <c r="K31" s="2"/>
    </row>
    <row r="32" spans="1:12" ht="60" x14ac:dyDescent="0.35">
      <c r="A32" s="55" t="s">
        <v>62</v>
      </c>
      <c r="B32" s="55" t="s">
        <v>63</v>
      </c>
      <c r="C32" s="56">
        <f>SUM(D32:F32)</f>
        <v>302000</v>
      </c>
      <c r="D32" s="56">
        <f t="shared" ref="D32:I32" si="6">SUM(D33)</f>
        <v>0</v>
      </c>
      <c r="E32" s="56">
        <f t="shared" si="6"/>
        <v>0</v>
      </c>
      <c r="F32" s="56">
        <f>SUM(F33)</f>
        <v>302000</v>
      </c>
      <c r="G32" s="56">
        <f t="shared" si="6"/>
        <v>0</v>
      </c>
      <c r="H32" s="35">
        <f t="shared" si="6"/>
        <v>0</v>
      </c>
      <c r="I32" s="35">
        <f t="shared" si="6"/>
        <v>0</v>
      </c>
      <c r="J32" s="35">
        <f>SUM(J33:J33)</f>
        <v>0</v>
      </c>
      <c r="K32" s="57"/>
    </row>
    <row r="33" spans="1:11" ht="46.5" x14ac:dyDescent="0.35">
      <c r="A33" s="50" t="s">
        <v>64</v>
      </c>
      <c r="B33" s="50" t="s">
        <v>65</v>
      </c>
      <c r="C33" s="22"/>
      <c r="D33" s="22"/>
      <c r="E33" s="22">
        <v>0</v>
      </c>
      <c r="F33" s="22">
        <v>302000</v>
      </c>
      <c r="G33" s="22">
        <v>0</v>
      </c>
      <c r="H33" s="24">
        <v>0</v>
      </c>
      <c r="I33" s="30">
        <v>0</v>
      </c>
      <c r="J33" s="24">
        <f>SUM(G33:I33)</f>
        <v>0</v>
      </c>
      <c r="K33" s="2"/>
    </row>
    <row r="34" spans="1:11" ht="15" x14ac:dyDescent="0.35">
      <c r="A34" s="3" t="s">
        <v>7</v>
      </c>
      <c r="B34" s="3"/>
      <c r="C34" s="41">
        <f t="shared" ref="C34:K34" si="7">SUM(C10+C13+C15+C19+C23+C26+C30+C32)</f>
        <v>1672842</v>
      </c>
      <c r="D34" s="41">
        <f t="shared" si="7"/>
        <v>695000</v>
      </c>
      <c r="E34" s="41">
        <f t="shared" si="7"/>
        <v>660000</v>
      </c>
      <c r="F34" s="41">
        <f t="shared" si="7"/>
        <v>317842</v>
      </c>
      <c r="G34" s="41">
        <f t="shared" si="7"/>
        <v>478059.62</v>
      </c>
      <c r="H34" s="41">
        <f t="shared" si="7"/>
        <v>185363.80000000002</v>
      </c>
      <c r="I34" s="41">
        <f t="shared" si="7"/>
        <v>0</v>
      </c>
      <c r="J34" s="41">
        <f t="shared" si="7"/>
        <v>663423.41999999993</v>
      </c>
      <c r="K34" s="41">
        <f t="shared" si="7"/>
        <v>0</v>
      </c>
    </row>
    <row r="35" spans="1:11" ht="15" customHeight="1" x14ac:dyDescent="0.35">
      <c r="A35" s="59" t="s">
        <v>8</v>
      </c>
      <c r="B35" s="94" t="s">
        <v>70</v>
      </c>
      <c r="C35" s="95"/>
      <c r="D35" s="95"/>
      <c r="E35" s="95"/>
      <c r="F35" s="95"/>
      <c r="G35" s="95"/>
      <c r="H35" s="95"/>
      <c r="I35" s="95"/>
      <c r="J35" s="95"/>
      <c r="K35" s="96"/>
    </row>
    <row r="36" spans="1:11" ht="75" x14ac:dyDescent="0.35">
      <c r="A36" s="55" t="s">
        <v>71</v>
      </c>
      <c r="B36" s="55" t="s">
        <v>72</v>
      </c>
      <c r="C36" s="61">
        <f>SUM(D36:F36)</f>
        <v>42120</v>
      </c>
      <c r="D36" s="61">
        <f t="shared" ref="D36:J36" si="8">SUM(D37:D38)</f>
        <v>0</v>
      </c>
      <c r="E36" s="61">
        <f t="shared" si="8"/>
        <v>0</v>
      </c>
      <c r="F36" s="61">
        <f t="shared" si="8"/>
        <v>42120</v>
      </c>
      <c r="G36" s="61">
        <f t="shared" si="8"/>
        <v>0</v>
      </c>
      <c r="H36" s="40">
        <f t="shared" si="8"/>
        <v>0</v>
      </c>
      <c r="I36" s="40">
        <f t="shared" si="8"/>
        <v>0</v>
      </c>
      <c r="J36" s="40">
        <f t="shared" si="8"/>
        <v>0</v>
      </c>
      <c r="K36" s="57"/>
    </row>
    <row r="37" spans="1:11" ht="46.5" x14ac:dyDescent="0.35">
      <c r="A37" s="50" t="s">
        <v>73</v>
      </c>
      <c r="B37" s="50" t="s">
        <v>74</v>
      </c>
      <c r="C37" s="13"/>
      <c r="D37" s="13">
        <v>0</v>
      </c>
      <c r="E37" s="13">
        <v>0</v>
      </c>
      <c r="F37" s="13">
        <v>10006</v>
      </c>
      <c r="G37" s="13">
        <v>0</v>
      </c>
      <c r="H37" s="24">
        <v>0</v>
      </c>
      <c r="I37" s="30">
        <v>0</v>
      </c>
      <c r="J37" s="24">
        <f>SUM(G37:I37)</f>
        <v>0</v>
      </c>
      <c r="K37" s="2"/>
    </row>
    <row r="38" spans="1:11" ht="46.5" x14ac:dyDescent="0.35">
      <c r="A38" s="50" t="s">
        <v>75</v>
      </c>
      <c r="B38" s="50" t="s">
        <v>76</v>
      </c>
      <c r="C38" s="13"/>
      <c r="D38" s="13">
        <v>0</v>
      </c>
      <c r="E38" s="13">
        <v>0</v>
      </c>
      <c r="F38" s="13">
        <v>32114</v>
      </c>
      <c r="G38" s="13">
        <v>0</v>
      </c>
      <c r="H38" s="24">
        <v>0</v>
      </c>
      <c r="I38" s="30">
        <v>0</v>
      </c>
      <c r="J38" s="24">
        <f>SUM(G38:I38)</f>
        <v>0</v>
      </c>
      <c r="K38" s="2"/>
    </row>
    <row r="39" spans="1:11" ht="45" x14ac:dyDescent="0.35">
      <c r="A39" s="55" t="s">
        <v>77</v>
      </c>
      <c r="B39" s="55" t="s">
        <v>78</v>
      </c>
      <c r="C39" s="67">
        <f>SUM(D39:F39)</f>
        <v>30724</v>
      </c>
      <c r="D39" s="67">
        <f t="shared" ref="D39:J39" si="9">SUM(D40:D41)</f>
        <v>0</v>
      </c>
      <c r="E39" s="67">
        <f t="shared" si="9"/>
        <v>0</v>
      </c>
      <c r="F39" s="67">
        <f t="shared" si="9"/>
        <v>30724</v>
      </c>
      <c r="G39" s="67">
        <f t="shared" si="9"/>
        <v>0</v>
      </c>
      <c r="H39" s="35">
        <f t="shared" si="9"/>
        <v>0</v>
      </c>
      <c r="I39" s="35">
        <f t="shared" si="9"/>
        <v>0</v>
      </c>
      <c r="J39" s="35">
        <f t="shared" si="9"/>
        <v>0</v>
      </c>
      <c r="K39" s="57"/>
    </row>
    <row r="40" spans="1:11" ht="46.5" x14ac:dyDescent="0.35">
      <c r="A40" s="50" t="s">
        <v>79</v>
      </c>
      <c r="B40" s="50" t="s">
        <v>80</v>
      </c>
      <c r="C40" s="62"/>
      <c r="D40" s="62">
        <v>0</v>
      </c>
      <c r="E40" s="62">
        <v>0</v>
      </c>
      <c r="F40" s="62">
        <v>15362</v>
      </c>
      <c r="G40" s="62">
        <v>0</v>
      </c>
      <c r="H40" s="63">
        <v>0</v>
      </c>
      <c r="I40" s="64">
        <v>0</v>
      </c>
      <c r="J40" s="63">
        <f>SUM(G40:I40)</f>
        <v>0</v>
      </c>
      <c r="K40" s="2"/>
    </row>
    <row r="41" spans="1:11" ht="62" x14ac:dyDescent="0.35">
      <c r="A41" s="50" t="s">
        <v>81</v>
      </c>
      <c r="B41" s="50" t="s">
        <v>82</v>
      </c>
      <c r="C41" s="62"/>
      <c r="D41" s="62">
        <v>0</v>
      </c>
      <c r="E41" s="62">
        <v>0</v>
      </c>
      <c r="F41" s="62">
        <v>15362</v>
      </c>
      <c r="G41" s="62">
        <v>0</v>
      </c>
      <c r="H41" s="63">
        <v>0</v>
      </c>
      <c r="I41" s="64">
        <v>0</v>
      </c>
      <c r="J41" s="63">
        <f>SUM(G41:I41)</f>
        <v>0</v>
      </c>
      <c r="K41" s="2"/>
    </row>
    <row r="42" spans="1:11" ht="45" x14ac:dyDescent="0.35">
      <c r="A42" s="55" t="s">
        <v>83</v>
      </c>
      <c r="B42" s="58" t="s">
        <v>84</v>
      </c>
      <c r="C42" s="33">
        <f>SUM(D42:F42)</f>
        <v>24734</v>
      </c>
      <c r="D42" s="33">
        <f t="shared" ref="D42:J42" si="10">SUM(D43:D45)</f>
        <v>0</v>
      </c>
      <c r="E42" s="33">
        <f t="shared" si="10"/>
        <v>0</v>
      </c>
      <c r="F42" s="33">
        <f t="shared" si="10"/>
        <v>24734</v>
      </c>
      <c r="G42" s="33">
        <f t="shared" si="10"/>
        <v>0</v>
      </c>
      <c r="H42" s="66">
        <f t="shared" si="10"/>
        <v>0</v>
      </c>
      <c r="I42" s="66">
        <f t="shared" si="10"/>
        <v>0</v>
      </c>
      <c r="J42" s="66">
        <f t="shared" si="10"/>
        <v>0</v>
      </c>
      <c r="K42" s="57"/>
    </row>
    <row r="43" spans="1:11" ht="15.5" x14ac:dyDescent="0.35">
      <c r="A43" s="50" t="s">
        <v>85</v>
      </c>
      <c r="B43" s="49" t="s">
        <v>86</v>
      </c>
      <c r="C43" s="62"/>
      <c r="D43" s="62">
        <v>0</v>
      </c>
      <c r="E43" s="62">
        <v>0</v>
      </c>
      <c r="F43" s="62">
        <v>10000</v>
      </c>
      <c r="G43" s="62">
        <v>0</v>
      </c>
      <c r="H43" s="63">
        <v>0</v>
      </c>
      <c r="I43" s="64">
        <v>0</v>
      </c>
      <c r="J43" s="63">
        <f>SUM(G43:I43)</f>
        <v>0</v>
      </c>
      <c r="K43" s="2"/>
    </row>
    <row r="44" spans="1:11" ht="15.5" x14ac:dyDescent="0.35">
      <c r="A44" s="50" t="s">
        <v>87</v>
      </c>
      <c r="B44" s="49" t="s">
        <v>88</v>
      </c>
      <c r="C44" s="62"/>
      <c r="D44" s="62">
        <v>0</v>
      </c>
      <c r="E44" s="62">
        <v>0</v>
      </c>
      <c r="F44" s="62">
        <v>10434</v>
      </c>
      <c r="G44" s="62">
        <v>0</v>
      </c>
      <c r="H44" s="63">
        <v>0</v>
      </c>
      <c r="I44" s="64">
        <v>0</v>
      </c>
      <c r="J44" s="63">
        <f>SUM(G44:I44)</f>
        <v>0</v>
      </c>
      <c r="K44" s="2"/>
    </row>
    <row r="45" spans="1:11" ht="15.5" x14ac:dyDescent="0.35">
      <c r="A45" s="50" t="s">
        <v>89</v>
      </c>
      <c r="B45" s="49" t="s">
        <v>90</v>
      </c>
      <c r="C45" s="62"/>
      <c r="D45" s="62">
        <v>0</v>
      </c>
      <c r="E45" s="62">
        <v>0</v>
      </c>
      <c r="F45" s="62">
        <v>4300</v>
      </c>
      <c r="G45" s="62">
        <v>0</v>
      </c>
      <c r="H45" s="63">
        <v>0</v>
      </c>
      <c r="I45" s="64">
        <v>0</v>
      </c>
      <c r="J45" s="63">
        <f>SUM(G45:I45)</f>
        <v>0</v>
      </c>
      <c r="K45" s="2"/>
    </row>
    <row r="46" spans="1:11" ht="60" x14ac:dyDescent="0.35">
      <c r="A46" s="55" t="s">
        <v>91</v>
      </c>
      <c r="B46" s="58" t="s">
        <v>92</v>
      </c>
      <c r="C46" s="33">
        <f>SUM(D46:F46)</f>
        <v>184723</v>
      </c>
      <c r="D46" s="33">
        <f t="shared" ref="D46:J46" si="11">SUM(D47:D50)</f>
        <v>39500</v>
      </c>
      <c r="E46" s="33">
        <f t="shared" si="11"/>
        <v>0</v>
      </c>
      <c r="F46" s="33">
        <f t="shared" si="11"/>
        <v>145223</v>
      </c>
      <c r="G46" s="33">
        <f t="shared" si="11"/>
        <v>0</v>
      </c>
      <c r="H46" s="66">
        <f t="shared" si="11"/>
        <v>0</v>
      </c>
      <c r="I46" s="66">
        <f t="shared" si="11"/>
        <v>1260</v>
      </c>
      <c r="J46" s="66">
        <f t="shared" si="11"/>
        <v>1260</v>
      </c>
      <c r="K46" s="57"/>
    </row>
    <row r="47" spans="1:11" ht="31" x14ac:dyDescent="0.35">
      <c r="A47" s="50" t="s">
        <v>93</v>
      </c>
      <c r="B47" s="49" t="s">
        <v>94</v>
      </c>
      <c r="C47" s="62"/>
      <c r="D47" s="62">
        <v>0</v>
      </c>
      <c r="E47" s="62">
        <v>0</v>
      </c>
      <c r="F47" s="62">
        <v>25140</v>
      </c>
      <c r="G47" s="62">
        <v>0</v>
      </c>
      <c r="H47" s="63">
        <v>0</v>
      </c>
      <c r="I47" s="64">
        <v>0</v>
      </c>
      <c r="J47" s="63">
        <f>SUM(G47:I47)</f>
        <v>0</v>
      </c>
      <c r="K47" s="2"/>
    </row>
    <row r="48" spans="1:11" ht="62" x14ac:dyDescent="0.35">
      <c r="A48" s="50" t="s">
        <v>95</v>
      </c>
      <c r="B48" s="49" t="s">
        <v>96</v>
      </c>
      <c r="C48" s="62"/>
      <c r="D48" s="62">
        <v>0</v>
      </c>
      <c r="E48" s="62">
        <v>0</v>
      </c>
      <c r="F48" s="62">
        <v>45056</v>
      </c>
      <c r="G48" s="62">
        <v>0</v>
      </c>
      <c r="H48" s="63">
        <v>0</v>
      </c>
      <c r="I48" s="64">
        <v>0</v>
      </c>
      <c r="J48" s="63">
        <f>SUM(G48:I48)</f>
        <v>0</v>
      </c>
      <c r="K48" s="2"/>
    </row>
    <row r="49" spans="1:12" s="6" customFormat="1" ht="77.5" x14ac:dyDescent="0.35">
      <c r="A49" s="50" t="s">
        <v>97</v>
      </c>
      <c r="B49" s="49" t="s">
        <v>98</v>
      </c>
      <c r="C49" s="10"/>
      <c r="D49" s="10">
        <v>39500</v>
      </c>
      <c r="E49" s="10">
        <v>0</v>
      </c>
      <c r="F49" s="10">
        <v>31923</v>
      </c>
      <c r="G49" s="10">
        <v>0</v>
      </c>
      <c r="H49" s="63">
        <v>0</v>
      </c>
      <c r="I49" s="64">
        <v>0</v>
      </c>
      <c r="J49" s="63">
        <f>SUM(G49:I49)</f>
        <v>0</v>
      </c>
      <c r="K49" s="2"/>
    </row>
    <row r="50" spans="1:12" ht="62" x14ac:dyDescent="0.35">
      <c r="A50" s="50" t="s">
        <v>99</v>
      </c>
      <c r="B50" s="49" t="s">
        <v>100</v>
      </c>
      <c r="C50" s="62"/>
      <c r="D50" s="62">
        <v>0</v>
      </c>
      <c r="E50" s="62">
        <v>0</v>
      </c>
      <c r="F50" s="62">
        <v>43104</v>
      </c>
      <c r="G50" s="62">
        <v>0</v>
      </c>
      <c r="H50" s="63">
        <v>0</v>
      </c>
      <c r="I50" s="64">
        <v>1260</v>
      </c>
      <c r="J50" s="63">
        <f>SUM(G50:I50)</f>
        <v>1260</v>
      </c>
      <c r="K50" s="2"/>
    </row>
    <row r="51" spans="1:12" ht="45" x14ac:dyDescent="0.35">
      <c r="A51" s="55" t="s">
        <v>101</v>
      </c>
      <c r="B51" s="68" t="s">
        <v>102</v>
      </c>
      <c r="C51" s="33">
        <f>SUM(D51:F51)</f>
        <v>80000</v>
      </c>
      <c r="D51" s="33">
        <f t="shared" ref="D51:I51" si="12">SUM(D52:D53)</f>
        <v>0</v>
      </c>
      <c r="E51" s="33">
        <f t="shared" si="12"/>
        <v>80000</v>
      </c>
      <c r="F51" s="33">
        <f t="shared" si="12"/>
        <v>0</v>
      </c>
      <c r="G51" s="33">
        <f t="shared" si="12"/>
        <v>0</v>
      </c>
      <c r="H51" s="66">
        <f>SUM(H53:H53)</f>
        <v>21930.17</v>
      </c>
      <c r="I51" s="66">
        <f t="shared" si="12"/>
        <v>0</v>
      </c>
      <c r="J51" s="66">
        <f>SUM(J52,J53)</f>
        <v>21930.17</v>
      </c>
      <c r="K51" s="69"/>
    </row>
    <row r="52" spans="1:12" ht="46.5" x14ac:dyDescent="0.35">
      <c r="A52" s="51" t="s">
        <v>103</v>
      </c>
      <c r="B52" s="60" t="s">
        <v>104</v>
      </c>
      <c r="C52" s="62"/>
      <c r="D52" s="62">
        <v>0</v>
      </c>
      <c r="E52" s="62">
        <v>20000</v>
      </c>
      <c r="F52" s="62">
        <v>0</v>
      </c>
      <c r="G52" s="62">
        <v>0</v>
      </c>
      <c r="H52" s="63">
        <v>0</v>
      </c>
      <c r="I52" s="64">
        <v>0</v>
      </c>
      <c r="J52" s="63">
        <f t="shared" ref="J52:J53" si="13">SUM(G52:I52)</f>
        <v>0</v>
      </c>
      <c r="K52" s="65"/>
    </row>
    <row r="53" spans="1:12" ht="46.5" x14ac:dyDescent="0.35">
      <c r="A53" s="51" t="s">
        <v>105</v>
      </c>
      <c r="B53" s="60" t="s">
        <v>106</v>
      </c>
      <c r="C53" s="62"/>
      <c r="D53" s="62">
        <v>0</v>
      </c>
      <c r="E53" s="62">
        <v>60000</v>
      </c>
      <c r="F53" s="62">
        <v>0</v>
      </c>
      <c r="G53" s="62">
        <v>0</v>
      </c>
      <c r="H53" s="63">
        <v>21930.17</v>
      </c>
      <c r="I53" s="64">
        <v>0</v>
      </c>
      <c r="J53" s="63">
        <f t="shared" si="13"/>
        <v>21930.17</v>
      </c>
      <c r="K53" s="2"/>
    </row>
    <row r="54" spans="1:12" s="36" customFormat="1" ht="15" x14ac:dyDescent="0.35">
      <c r="A54" s="3" t="s">
        <v>9</v>
      </c>
      <c r="B54" s="3"/>
      <c r="C54" s="41"/>
      <c r="D54" s="41">
        <f t="shared" ref="D54:I54" si="14">SUM(D36+D39+D42+D46+D51)</f>
        <v>39500</v>
      </c>
      <c r="E54" s="41">
        <f t="shared" si="14"/>
        <v>80000</v>
      </c>
      <c r="F54" s="41">
        <f t="shared" si="14"/>
        <v>242801</v>
      </c>
      <c r="G54" s="41">
        <f t="shared" si="14"/>
        <v>0</v>
      </c>
      <c r="H54" s="41">
        <f t="shared" si="14"/>
        <v>21930.17</v>
      </c>
      <c r="I54" s="42">
        <f t="shared" si="14"/>
        <v>1260</v>
      </c>
      <c r="J54" s="42">
        <f>SUM(J36,J39,J42,J46,J51)</f>
        <v>23190.17</v>
      </c>
      <c r="K54" s="3"/>
    </row>
    <row r="55" spans="1:12" ht="15.5" x14ac:dyDescent="0.35">
      <c r="A55" s="1" t="s">
        <v>16</v>
      </c>
      <c r="B55" s="1"/>
      <c r="C55" s="14"/>
      <c r="D55" s="10">
        <v>123902</v>
      </c>
      <c r="E55" s="10">
        <v>94800</v>
      </c>
      <c r="F55" s="10">
        <v>291538</v>
      </c>
      <c r="G55" s="10">
        <f>119635.75+3000</f>
        <v>122635.75</v>
      </c>
      <c r="H55" s="10">
        <v>49346.28</v>
      </c>
      <c r="I55" s="31">
        <v>275357.69</v>
      </c>
      <c r="J55" s="25">
        <f>SUM(I55,H55,G55)</f>
        <v>447339.72</v>
      </c>
      <c r="K55" s="7"/>
    </row>
    <row r="56" spans="1:12" ht="15.5" x14ac:dyDescent="0.35">
      <c r="A56" s="1" t="s">
        <v>17</v>
      </c>
      <c r="B56" s="1"/>
      <c r="C56" s="10"/>
      <c r="D56" s="10">
        <v>69168.09</v>
      </c>
      <c r="E56" s="10">
        <v>39500</v>
      </c>
      <c r="F56" s="10">
        <v>0</v>
      </c>
      <c r="G56" s="10">
        <f>15632.47</f>
        <v>15632.47</v>
      </c>
      <c r="H56" s="10">
        <v>38956.340000000004</v>
      </c>
      <c r="I56" s="31">
        <v>0</v>
      </c>
      <c r="J56" s="25">
        <f>SUM(I56,H56,G56)</f>
        <v>54588.810000000005</v>
      </c>
      <c r="K56" s="2"/>
    </row>
    <row r="57" spans="1:12" ht="15.5" x14ac:dyDescent="0.35">
      <c r="A57" s="1" t="s">
        <v>18</v>
      </c>
      <c r="B57" s="1" t="s">
        <v>10</v>
      </c>
      <c r="C57" s="10"/>
      <c r="D57" s="10">
        <v>50000</v>
      </c>
      <c r="E57" s="10">
        <v>50000</v>
      </c>
      <c r="F57" s="10">
        <v>50000</v>
      </c>
      <c r="G57" s="10">
        <f>12600+20000+3000</f>
        <v>35600</v>
      </c>
      <c r="H57" s="25">
        <v>0</v>
      </c>
      <c r="I57" s="31">
        <v>0</v>
      </c>
      <c r="J57" s="25">
        <f>SUM(I57,H57,G57)</f>
        <v>35600</v>
      </c>
      <c r="K57" s="2"/>
      <c r="L57" s="91"/>
    </row>
    <row r="58" spans="1:12" ht="15.5" x14ac:dyDescent="0.35">
      <c r="A58" s="3" t="s">
        <v>107</v>
      </c>
      <c r="B58" s="3"/>
      <c r="C58" s="41"/>
      <c r="D58" s="41">
        <f>SUM(D55:D57)</f>
        <v>243070.09</v>
      </c>
      <c r="E58" s="41">
        <f>SUM(E55:E57)</f>
        <v>184300</v>
      </c>
      <c r="F58" s="41">
        <f t="shared" ref="F58:H58" si="15">SUM(F55:F57)</f>
        <v>341538</v>
      </c>
      <c r="G58" s="41">
        <f t="shared" si="15"/>
        <v>173868.22</v>
      </c>
      <c r="H58" s="41">
        <f t="shared" si="15"/>
        <v>88302.62</v>
      </c>
      <c r="I58" s="80">
        <f>SUM(I55:I57)</f>
        <v>275357.69</v>
      </c>
      <c r="J58" s="80">
        <f>SUM(J55:J57)</f>
        <v>537528.53</v>
      </c>
      <c r="K58" s="81"/>
    </row>
    <row r="59" spans="1:12" ht="15" x14ac:dyDescent="0.35">
      <c r="A59" s="43" t="s">
        <v>11</v>
      </c>
      <c r="B59" s="43"/>
      <c r="C59" s="44"/>
      <c r="D59" s="44">
        <f>D34+D54+D57+D55+D56</f>
        <v>977570.09</v>
      </c>
      <c r="E59" s="44">
        <f>E58+E54+E34</f>
        <v>924300</v>
      </c>
      <c r="F59" s="44">
        <f>F34+F54+F57+F55+F56</f>
        <v>902181</v>
      </c>
      <c r="G59" s="44">
        <f>G34+G54+G55+G56+G57</f>
        <v>651927.84</v>
      </c>
      <c r="H59" s="45">
        <f>H58+H54+H34</f>
        <v>295596.59000000003</v>
      </c>
      <c r="I59" s="45">
        <f>I34+I54+I55+I56+I57</f>
        <v>276617.69</v>
      </c>
      <c r="J59" s="45">
        <f>SUM(J34,J54,J55,J56,J57)</f>
        <v>1224142.1200000001</v>
      </c>
      <c r="K59" s="43"/>
      <c r="L59" s="11"/>
    </row>
    <row r="60" spans="1:12" ht="15" x14ac:dyDescent="0.35">
      <c r="A60" s="43" t="s">
        <v>12</v>
      </c>
      <c r="B60" s="43"/>
      <c r="C60" s="44"/>
      <c r="D60" s="44">
        <f t="shared" ref="D60" si="16">D59*7%</f>
        <v>68429.906300000002</v>
      </c>
      <c r="E60" s="44">
        <v>64701</v>
      </c>
      <c r="F60" s="44">
        <f>F59*7%</f>
        <v>63152.670000000006</v>
      </c>
      <c r="G60" s="44">
        <f>G59*7%</f>
        <v>45634.948800000006</v>
      </c>
      <c r="H60" s="44">
        <v>51760.739999999991</v>
      </c>
      <c r="I60" s="44">
        <v>19363.34</v>
      </c>
      <c r="J60" s="45">
        <f>J59*7%</f>
        <v>85689.948400000023</v>
      </c>
      <c r="K60" s="43"/>
    </row>
    <row r="61" spans="1:12" ht="15" x14ac:dyDescent="0.35">
      <c r="A61" s="43" t="s">
        <v>13</v>
      </c>
      <c r="B61" s="43"/>
      <c r="C61" s="44"/>
      <c r="D61" s="44">
        <f>D59+D60</f>
        <v>1045999.9963</v>
      </c>
      <c r="E61" s="44">
        <f t="shared" ref="E61:J61" si="17">E59+E60</f>
        <v>989001</v>
      </c>
      <c r="F61" s="44">
        <f t="shared" si="17"/>
        <v>965333.67</v>
      </c>
      <c r="G61" s="44">
        <f t="shared" si="17"/>
        <v>697562.78879999998</v>
      </c>
      <c r="H61" s="45">
        <f>H59+H60</f>
        <v>347357.33</v>
      </c>
      <c r="I61" s="45">
        <f t="shared" si="17"/>
        <v>295981.03000000003</v>
      </c>
      <c r="J61" s="45">
        <f t="shared" si="17"/>
        <v>1309832.0684000002</v>
      </c>
      <c r="K61" s="43"/>
    </row>
    <row r="62" spans="1:12" x14ac:dyDescent="0.35">
      <c r="G62" s="39"/>
    </row>
    <row r="63" spans="1:12" ht="15" x14ac:dyDescent="0.35">
      <c r="A63" s="43"/>
      <c r="B63" s="43"/>
      <c r="C63" s="44" t="s">
        <v>108</v>
      </c>
      <c r="D63" s="44"/>
      <c r="E63" s="44"/>
      <c r="F63" s="44"/>
      <c r="G63" s="44">
        <f>418000*2</f>
        <v>836000</v>
      </c>
      <c r="H63" s="45">
        <f>395600*2</f>
        <v>791200</v>
      </c>
      <c r="I63" s="45">
        <f>386000*2</f>
        <v>772000</v>
      </c>
      <c r="J63" s="45">
        <f>1200000*2</f>
        <v>2400000</v>
      </c>
      <c r="K63" s="43"/>
    </row>
    <row r="64" spans="1:12" x14ac:dyDescent="0.35">
      <c r="G64" s="39"/>
    </row>
    <row r="65" spans="1:11" ht="15" x14ac:dyDescent="0.35">
      <c r="A65" s="43"/>
      <c r="B65" s="43"/>
      <c r="C65" s="44"/>
      <c r="D65" s="44"/>
      <c r="E65" s="44"/>
      <c r="F65" s="44"/>
      <c r="G65" s="90">
        <f>G61/G63</f>
        <v>0.83440524976076558</v>
      </c>
      <c r="H65" s="90">
        <f t="shared" ref="H65:I65" si="18">H61/H63</f>
        <v>0.43902594792719923</v>
      </c>
      <c r="I65" s="90">
        <f t="shared" si="18"/>
        <v>0.38339511658031089</v>
      </c>
      <c r="J65" s="90">
        <f>J61/J63</f>
        <v>0.5457633618333334</v>
      </c>
      <c r="K65" s="43"/>
    </row>
    <row r="70" spans="1:11" s="5" customFormat="1" x14ac:dyDescent="0.35">
      <c r="D70" s="84"/>
      <c r="G70" s="84"/>
      <c r="H70" s="84"/>
    </row>
    <row r="71" spans="1:11" x14ac:dyDescent="0.35">
      <c r="D71" s="84"/>
    </row>
  </sheetData>
  <mergeCells count="2">
    <mergeCell ref="B9:K9"/>
    <mergeCell ref="B35:K35"/>
  </mergeCells>
  <pageMargins left="0.7" right="0.7" top="0.75" bottom="0.75" header="0.3" footer="0.3"/>
  <pageSetup scale="67" orientation="landscape"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UNDPWOMENOHCR May152021 report </vt:lpstr>
      <vt:lpstr>'UNDPWOMENOHCR May152021 report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USER</cp:lastModifiedBy>
  <cp:lastPrinted>2018-12-07T10:57:44Z</cp:lastPrinted>
  <dcterms:created xsi:type="dcterms:W3CDTF">2017-11-15T21:17:43Z</dcterms:created>
  <dcterms:modified xsi:type="dcterms:W3CDTF">2021-06-15T10:56:20Z</dcterms:modified>
</cp:coreProperties>
</file>