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63F0E24C-F7CC-4F2C-9C13-83FFEBC0CE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IVI BUDGETAIRE 1" sheetId="12" r:id="rId1"/>
    <sheet name="SUIVI BUDGETAIRE 2" sheetId="13" r:id="rId2"/>
    <sheet name="Suivi des avances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5" l="1"/>
  <c r="G12" i="13" l="1"/>
  <c r="E27" i="13" l="1"/>
  <c r="F27" i="13"/>
  <c r="E56" i="13"/>
  <c r="M56" i="13" l="1"/>
  <c r="J56" i="13"/>
  <c r="I56" i="13"/>
  <c r="F56" i="13"/>
  <c r="C56" i="13"/>
  <c r="O55" i="13"/>
  <c r="L55" i="13"/>
  <c r="G55" i="13"/>
  <c r="O54" i="13"/>
  <c r="L54" i="13"/>
  <c r="G54" i="13"/>
  <c r="L53" i="13"/>
  <c r="G53" i="13"/>
  <c r="O52" i="13"/>
  <c r="L52" i="13"/>
  <c r="G52" i="13"/>
  <c r="O51" i="13"/>
  <c r="L51" i="13"/>
  <c r="G51" i="13"/>
  <c r="O50" i="13"/>
  <c r="L50" i="13"/>
  <c r="G50" i="13"/>
  <c r="L49" i="13"/>
  <c r="G49" i="13"/>
  <c r="G48" i="13"/>
  <c r="O47" i="13"/>
  <c r="L47" i="13"/>
  <c r="G47" i="13"/>
  <c r="L46" i="13"/>
  <c r="G46" i="13"/>
  <c r="L45" i="13"/>
  <c r="G45" i="13"/>
  <c r="O44" i="13"/>
  <c r="L44" i="13"/>
  <c r="G44" i="13"/>
  <c r="L43" i="13"/>
  <c r="G43" i="13"/>
  <c r="G42" i="13"/>
  <c r="N40" i="13"/>
  <c r="M40" i="13"/>
  <c r="J40" i="13"/>
  <c r="I40" i="13"/>
  <c r="H40" i="13"/>
  <c r="F40" i="13"/>
  <c r="E40" i="13"/>
  <c r="C40" i="13"/>
  <c r="O39" i="13"/>
  <c r="O40" i="13" s="1"/>
  <c r="K40" i="13"/>
  <c r="G39" i="13"/>
  <c r="N37" i="13"/>
  <c r="M37" i="13"/>
  <c r="K37" i="13"/>
  <c r="J37" i="13"/>
  <c r="I37" i="13"/>
  <c r="F37" i="13"/>
  <c r="E37" i="13"/>
  <c r="C37" i="13"/>
  <c r="O36" i="13"/>
  <c r="L36" i="13"/>
  <c r="G36" i="13"/>
  <c r="O35" i="13"/>
  <c r="H37" i="13"/>
  <c r="G35" i="13"/>
  <c r="G37" i="13" s="1"/>
  <c r="N31" i="13"/>
  <c r="M31" i="13"/>
  <c r="J31" i="13"/>
  <c r="I31" i="13"/>
  <c r="H31" i="13"/>
  <c r="F31" i="13"/>
  <c r="E31" i="13"/>
  <c r="C31" i="13"/>
  <c r="O30" i="13"/>
  <c r="L30" i="13"/>
  <c r="G30" i="13"/>
  <c r="O29" i="13"/>
  <c r="L29" i="13"/>
  <c r="G29" i="13"/>
  <c r="M27" i="13"/>
  <c r="J27" i="13"/>
  <c r="I27" i="13"/>
  <c r="C27" i="13"/>
  <c r="O26" i="13"/>
  <c r="L26" i="13"/>
  <c r="G26" i="13"/>
  <c r="K27" i="13"/>
  <c r="H27" i="13"/>
  <c r="G25" i="13"/>
  <c r="G27" i="13" s="1"/>
  <c r="N21" i="13"/>
  <c r="M21" i="13"/>
  <c r="J21" i="13"/>
  <c r="I21" i="13"/>
  <c r="F21" i="13"/>
  <c r="E21" i="13"/>
  <c r="C21" i="13"/>
  <c r="O20" i="13"/>
  <c r="L20" i="13"/>
  <c r="G20" i="13"/>
  <c r="O19" i="13"/>
  <c r="L19" i="13"/>
  <c r="G19" i="13"/>
  <c r="O18" i="13"/>
  <c r="H21" i="13"/>
  <c r="G18" i="13"/>
  <c r="N16" i="13"/>
  <c r="M16" i="13"/>
  <c r="K16" i="13"/>
  <c r="J16" i="13"/>
  <c r="I16" i="13"/>
  <c r="F16" i="13"/>
  <c r="E16" i="13"/>
  <c r="E59" i="13" s="1"/>
  <c r="E60" i="13" s="1"/>
  <c r="C16" i="13"/>
  <c r="O15" i="13"/>
  <c r="L15" i="13"/>
  <c r="G15" i="13"/>
  <c r="O14" i="13"/>
  <c r="L14" i="13"/>
  <c r="G14" i="13"/>
  <c r="O13" i="13"/>
  <c r="L13" i="13"/>
  <c r="G13" i="13"/>
  <c r="O12" i="13"/>
  <c r="L12" i="13"/>
  <c r="H16" i="13"/>
  <c r="J19" i="12"/>
  <c r="G19" i="12"/>
  <c r="E19" i="12"/>
  <c r="D19" i="12"/>
  <c r="C19" i="12"/>
  <c r="F18" i="12"/>
  <c r="F17" i="12"/>
  <c r="F16" i="12"/>
  <c r="F15" i="12"/>
  <c r="F14" i="12"/>
  <c r="F13" i="12"/>
  <c r="F12" i="12"/>
  <c r="F11" i="12"/>
  <c r="G31" i="13" l="1"/>
  <c r="P44" i="13"/>
  <c r="Q44" i="13" s="1"/>
  <c r="P52" i="13"/>
  <c r="S52" i="13" s="1"/>
  <c r="P50" i="13"/>
  <c r="S50" i="13" s="1"/>
  <c r="O37" i="13"/>
  <c r="P14" i="13"/>
  <c r="S14" i="13" s="1"/>
  <c r="P15" i="13"/>
  <c r="Q15" i="13" s="1"/>
  <c r="O16" i="13"/>
  <c r="P51" i="13"/>
  <c r="Q51" i="13" s="1"/>
  <c r="M59" i="13"/>
  <c r="M60" i="13" s="1"/>
  <c r="M61" i="13" s="1"/>
  <c r="P29" i="13"/>
  <c r="P55" i="13"/>
  <c r="Q55" i="13" s="1"/>
  <c r="E61" i="13"/>
  <c r="P30" i="13"/>
  <c r="S30" i="13" s="1"/>
  <c r="K31" i="13"/>
  <c r="H56" i="13"/>
  <c r="H59" i="13" s="1"/>
  <c r="P13" i="13"/>
  <c r="Q13" i="13" s="1"/>
  <c r="K56" i="13"/>
  <c r="P20" i="13"/>
  <c r="S20" i="13" s="1"/>
  <c r="P36" i="13"/>
  <c r="Q36" i="13" s="1"/>
  <c r="L42" i="13"/>
  <c r="P54" i="13"/>
  <c r="S54" i="13" s="1"/>
  <c r="G16" i="13"/>
  <c r="F59" i="13"/>
  <c r="F60" i="13" s="1"/>
  <c r="F61" i="13" s="1"/>
  <c r="K21" i="13"/>
  <c r="P26" i="13"/>
  <c r="Q26" i="13" s="1"/>
  <c r="L31" i="13"/>
  <c r="L48" i="13"/>
  <c r="I59" i="13"/>
  <c r="I60" i="13" s="1"/>
  <c r="I61" i="13" s="1"/>
  <c r="L18" i="13"/>
  <c r="L21" i="13" s="1"/>
  <c r="P47" i="13"/>
  <c r="S47" i="13" s="1"/>
  <c r="P19" i="13"/>
  <c r="S19" i="13" s="1"/>
  <c r="G56" i="13"/>
  <c r="C59" i="13"/>
  <c r="C60" i="13" s="1"/>
  <c r="C61" i="13" s="1"/>
  <c r="L16" i="13"/>
  <c r="J59" i="13"/>
  <c r="J60" i="13" s="1"/>
  <c r="J61" i="13" s="1"/>
  <c r="O21" i="13"/>
  <c r="L35" i="13"/>
  <c r="L37" i="13" s="1"/>
  <c r="S15" i="13"/>
  <c r="Q19" i="13"/>
  <c r="G21" i="13"/>
  <c r="L39" i="13"/>
  <c r="L40" i="13" s="1"/>
  <c r="P12" i="13"/>
  <c r="G40" i="13"/>
  <c r="O31" i="13"/>
  <c r="L25" i="13"/>
  <c r="F19" i="12"/>
  <c r="G59" i="13" l="1"/>
  <c r="G60" i="13" s="1"/>
  <c r="G61" i="13" s="1"/>
  <c r="R16" i="13"/>
  <c r="Q52" i="13"/>
  <c r="S29" i="13"/>
  <c r="R31" i="13"/>
  <c r="Q29" i="13"/>
  <c r="O43" i="13"/>
  <c r="P43" i="13" s="1"/>
  <c r="S43" i="13" s="1"/>
  <c r="N12" i="12"/>
  <c r="O49" i="13"/>
  <c r="P49" i="13" s="1"/>
  <c r="Q49" i="13" s="1"/>
  <c r="S44" i="13"/>
  <c r="Q14" i="13"/>
  <c r="S36" i="13"/>
  <c r="S51" i="13"/>
  <c r="S55" i="13"/>
  <c r="O46" i="13"/>
  <c r="Q50" i="13"/>
  <c r="Q30" i="13"/>
  <c r="Q31" i="13" s="1"/>
  <c r="S13" i="13"/>
  <c r="P31" i="13"/>
  <c r="S31" i="13" s="1"/>
  <c r="L56" i="13"/>
  <c r="P35" i="13"/>
  <c r="R37" i="13" s="1"/>
  <c r="K59" i="13"/>
  <c r="K60" i="13" s="1"/>
  <c r="K61" i="13" s="1"/>
  <c r="Q54" i="13"/>
  <c r="N16" i="12"/>
  <c r="Q20" i="13"/>
  <c r="S26" i="13"/>
  <c r="P18" i="13"/>
  <c r="R21" i="13" s="1"/>
  <c r="Q47" i="13"/>
  <c r="P16" i="13"/>
  <c r="S12" i="13"/>
  <c r="Q12" i="13"/>
  <c r="P39" i="13"/>
  <c r="R40" i="13" s="1"/>
  <c r="H60" i="13"/>
  <c r="H61" i="13" s="1"/>
  <c r="L27" i="13"/>
  <c r="L19" i="12"/>
  <c r="N14" i="12"/>
  <c r="N13" i="12"/>
  <c r="O53" i="13"/>
  <c r="P53" i="13" s="1"/>
  <c r="S53" i="13" s="1"/>
  <c r="N18" i="12"/>
  <c r="P37" i="13" l="1"/>
  <c r="S37" i="13" s="1"/>
  <c r="Q43" i="13"/>
  <c r="S49" i="13"/>
  <c r="O48" i="13"/>
  <c r="P48" i="13" s="1"/>
  <c r="S48" i="13" s="1"/>
  <c r="O45" i="13"/>
  <c r="P45" i="13" s="1"/>
  <c r="N15" i="12"/>
  <c r="Q53" i="13"/>
  <c r="L59" i="13"/>
  <c r="L60" i="13" s="1"/>
  <c r="L61" i="13" s="1"/>
  <c r="P46" i="13"/>
  <c r="S35" i="13"/>
  <c r="Q35" i="13"/>
  <c r="Q37" i="13" s="1"/>
  <c r="Q18" i="13"/>
  <c r="Q21" i="13" s="1"/>
  <c r="S18" i="13"/>
  <c r="P21" i="13"/>
  <c r="S21" i="13" s="1"/>
  <c r="S16" i="13"/>
  <c r="Q16" i="13"/>
  <c r="S39" i="13"/>
  <c r="Q39" i="13"/>
  <c r="P40" i="13"/>
  <c r="S40" i="13" s="1"/>
  <c r="N17" i="12"/>
  <c r="Q48" i="13" l="1"/>
  <c r="N27" i="13"/>
  <c r="O25" i="13"/>
  <c r="Q45" i="13"/>
  <c r="S45" i="13"/>
  <c r="Q46" i="13"/>
  <c r="S46" i="13"/>
  <c r="Q40" i="13"/>
  <c r="N11" i="12" l="1"/>
  <c r="N19" i="12" s="1"/>
  <c r="M19" i="12"/>
  <c r="O42" i="13"/>
  <c r="N56" i="13"/>
  <c r="N59" i="13" s="1"/>
  <c r="O27" i="13"/>
  <c r="P25" i="13"/>
  <c r="N60" i="13" l="1"/>
  <c r="N61" i="13" s="1"/>
  <c r="R27" i="13"/>
  <c r="P27" i="13"/>
  <c r="Q25" i="13"/>
  <c r="Q27" i="13" s="1"/>
  <c r="S25" i="13"/>
  <c r="P42" i="13"/>
  <c r="O56" i="13"/>
  <c r="O59" i="13" s="1"/>
  <c r="O60" i="13" l="1"/>
  <c r="O61" i="13" s="1"/>
  <c r="S27" i="13"/>
  <c r="R56" i="13"/>
  <c r="R59" i="13" s="1"/>
  <c r="R60" i="13" s="1"/>
  <c r="R61" i="13" s="1"/>
  <c r="S42" i="13"/>
  <c r="Q42" i="13"/>
  <c r="Q56" i="13" s="1"/>
  <c r="P56" i="13"/>
  <c r="S56" i="13" s="1"/>
  <c r="P59" i="13" l="1"/>
  <c r="P60" i="13" l="1"/>
  <c r="Q60" i="13" s="1"/>
  <c r="S59" i="13"/>
  <c r="Q59" i="13"/>
  <c r="P61" i="13" l="1"/>
  <c r="S61" i="13" s="1"/>
  <c r="Q61" i="13"/>
  <c r="S60" i="13"/>
  <c r="I19" i="12" l="1"/>
  <c r="K16" i="12" l="1"/>
  <c r="K12" i="12"/>
  <c r="O12" i="12" s="1"/>
  <c r="E13" i="15" s="1"/>
  <c r="K13" i="12"/>
  <c r="O13" i="12" s="1"/>
  <c r="E14" i="15" s="1"/>
  <c r="K18" i="12"/>
  <c r="O18" i="12" s="1"/>
  <c r="E19" i="15" s="1"/>
  <c r="P13" i="12" l="1"/>
  <c r="Q13" i="12"/>
  <c r="Q12" i="12"/>
  <c r="P12" i="12"/>
  <c r="Q18" i="12"/>
  <c r="P18" i="12"/>
  <c r="O16" i="12"/>
  <c r="E17" i="15" s="1"/>
  <c r="K14" i="12"/>
  <c r="O14" i="12" s="1"/>
  <c r="E15" i="15" s="1"/>
  <c r="K15" i="12"/>
  <c r="O15" i="12" s="1"/>
  <c r="E16" i="15" s="1"/>
  <c r="K17" i="12"/>
  <c r="O17" i="12" s="1"/>
  <c r="E18" i="15" s="1"/>
  <c r="K11" i="12"/>
  <c r="O11" i="12" s="1"/>
  <c r="E12" i="15" s="1"/>
  <c r="E20" i="15" l="1"/>
  <c r="F22" i="15" s="1"/>
  <c r="Q17" i="12"/>
  <c r="P17" i="12"/>
  <c r="P15" i="12"/>
  <c r="Q15" i="12"/>
  <c r="P11" i="12"/>
  <c r="Q11" i="12"/>
  <c r="H19" i="12"/>
  <c r="K19" i="12"/>
  <c r="M21" i="12" s="1"/>
  <c r="Q14" i="12"/>
  <c r="P14" i="12"/>
  <c r="P16" i="12"/>
  <c r="Q16" i="12"/>
  <c r="O19" i="12"/>
  <c r="Q19" i="12" s="1"/>
  <c r="P19" i="12" l="1"/>
</calcChain>
</file>

<file path=xl/sharedStrings.xml><?xml version="1.0" encoding="utf-8"?>
<sst xmlns="http://schemas.openxmlformats.org/spreadsheetml/2006/main" count="199" uniqueCount="174">
  <si>
    <t xml:space="preserve">TITRE DU PROJET: </t>
  </si>
  <si>
    <t>SOURCE DE FINANCEMENT:</t>
  </si>
  <si>
    <t xml:space="preserve"># PROJET: </t>
  </si>
  <si>
    <t>MISE EN ŒUVRE</t>
  </si>
  <si>
    <t xml:space="preserve">PERIODE: </t>
  </si>
  <si>
    <t>Alhassane Touppé BARRY</t>
  </si>
  <si>
    <t>Visibilité du projet</t>
  </si>
  <si>
    <t>Frais de mission terrain</t>
  </si>
  <si>
    <t>Missions conjointes de suivi terrain</t>
  </si>
  <si>
    <t>FONDS DU SECRÉTAIRE GÉNÉRAL POUR LA CONSOLIDATION DE LA PAIX (PBF)</t>
  </si>
  <si>
    <t>00121768</t>
  </si>
  <si>
    <t>Consortium ACORD-GUINEE et AIDE-ET-ACTION</t>
  </si>
  <si>
    <t>DEPENSES</t>
  </si>
  <si>
    <t>Contribution sur coûts de bureau</t>
  </si>
  <si>
    <t>Identifier et appuyer les cadres de concertation pour les échanges inclusifs interprofessionnels et intergénérationnels (CCDI) ;</t>
  </si>
  <si>
    <t>Organiser des activités socio-culturelles avec les chasseurs Donzos formés dans leurs communautés sur la masculinité positive ;</t>
  </si>
  <si>
    <t>TOTAL</t>
  </si>
  <si>
    <t>N°</t>
  </si>
  <si>
    <t>Total</t>
  </si>
  <si>
    <t>Capitalisation des bonnes pratiques</t>
  </si>
  <si>
    <t>TABLEAU DE SUIVI DES DEPENSES</t>
  </si>
  <si>
    <t>RENFORCEMENT DE LA CONFRERIE DES CHASSEURS TRADITIONNELS(DONZO) POUR LA PROTECTION DE L’ENVIRONNEMENT ET LA COHESION SOCIALE EN HAUTE GUINEE</t>
  </si>
  <si>
    <t>#</t>
  </si>
  <si>
    <t>Rubrique des dépenses</t>
  </si>
  <si>
    <t>BUDGET</t>
  </si>
  <si>
    <t>RELIQUAT</t>
  </si>
  <si>
    <t>TAUX DE REALISATION</t>
  </si>
  <si>
    <t>Total budget</t>
  </si>
  <si>
    <t>JUIN A SEPT 2020</t>
  </si>
  <si>
    <t>OCTOBRE A DECEMBRE 2020</t>
  </si>
  <si>
    <t>TOTAL DEPENSES 2020</t>
  </si>
  <si>
    <t>JANVIER A MARS 2021</t>
  </si>
  <si>
    <t>AVRIL A JUIN 2021</t>
  </si>
  <si>
    <t>JUILLET A SEPT 2021</t>
  </si>
  <si>
    <t>OCT A DEC 2021</t>
  </si>
  <si>
    <t>TOTAL DEPENSES  2021</t>
  </si>
  <si>
    <t>JANVIER A MARS 2022</t>
  </si>
  <si>
    <t>AVRIL A JUIN 2022</t>
  </si>
  <si>
    <t>TOTAL DEPENSES 2022</t>
  </si>
  <si>
    <t>Cumulées depuis début de mise en œuvre</t>
  </si>
  <si>
    <t>par rapport au Budget total</t>
  </si>
  <si>
    <t>% d'exécution</t>
  </si>
  <si>
    <t>1.Personnel et autres employés</t>
  </si>
  <si>
    <t>2.Fournitures, produits de base, matériels</t>
  </si>
  <si>
    <t xml:space="preserve">3.Équipement, véhicules et mobilier </t>
  </si>
  <si>
    <t>4.Services contractuels</t>
  </si>
  <si>
    <t>5.Frais de déplacement</t>
  </si>
  <si>
    <t>6.Transferts et subventions aux homologues</t>
  </si>
  <si>
    <t>7.Frais généraux de fonctionnement et autres coûts directs</t>
  </si>
  <si>
    <t xml:space="preserve">8.Coûts indirects*  </t>
  </si>
  <si>
    <t>Préparé par:</t>
  </si>
  <si>
    <t>Vérifié par:</t>
  </si>
  <si>
    <t>Mamadou TRAORE</t>
  </si>
  <si>
    <t>Assistant Comptable &amp; Logistique</t>
  </si>
  <si>
    <t>Responsable Admnistratif &amp; Financier</t>
  </si>
  <si>
    <t>BUDGET PROJET</t>
  </si>
  <si>
    <t>DEPENSES EFFECTUEES</t>
  </si>
  <si>
    <t>Nombre de résultat/ produit</t>
  </si>
  <si>
    <t>Formulation du résultat/ produit/activité</t>
  </si>
  <si>
    <t>BUDGET en USD</t>
  </si>
  <si>
    <t>JUIN A SEPTEMBRE 2020</t>
  </si>
  <si>
    <t>OCTOBRE A  DECEMBRE 2020</t>
  </si>
  <si>
    <t>DEPENSES 2020</t>
  </si>
  <si>
    <t>JUILLET A SEPTEMBRE 2021</t>
  </si>
  <si>
    <t>OCTOBRE A DECEMBRE 2021</t>
  </si>
  <si>
    <t>DEPENSES 2021</t>
  </si>
  <si>
    <t xml:space="preserve">DEPENSES EFFECTUEES </t>
  </si>
  <si>
    <t>SOLDE non Exécuté</t>
  </si>
  <si>
    <t>% EWE</t>
  </si>
  <si>
    <t>% Mise en Œuvre</t>
  </si>
  <si>
    <t xml:space="preserve">RESULTAT 1: </t>
  </si>
  <si>
    <t>La cohésion sociale est renforcée entre les membres des différentes communautés ciblées par le projet en Haute Guinée</t>
  </si>
  <si>
    <t>Produit 1.1:</t>
  </si>
  <si>
    <t>Le cadre légal sur le rôle des Donzos en matière de sécurité en Haute Guinée est établi de manière concertée.</t>
  </si>
  <si>
    <t>Activité 1.1.1:</t>
  </si>
  <si>
    <t>Cartographier les confréries des chasseurs donzos en Haute Guinée ;</t>
  </si>
  <si>
    <t>Activité 1.1.2:</t>
  </si>
  <si>
    <t>Analyser le cadre légal actuel des Donzos</t>
  </si>
  <si>
    <t>Activité 1.1.3:</t>
  </si>
  <si>
    <t>Organiser un atelier régional de réflexion sur la réglementation actuelle de la confrérie des Donzos ;</t>
  </si>
  <si>
    <t>Activité 1.1.4</t>
  </si>
  <si>
    <t xml:space="preserve">Renforcer les capacités des associations donzos à jouer leur rôle selon le cadre légal ; </t>
  </si>
  <si>
    <t>Total pour produit 1.1</t>
  </si>
  <si>
    <t>Produit 1.2:</t>
  </si>
  <si>
    <t>Les cadres de concertations/ dialogues intergénérationnels et interprofessionnels (CCDI) sont établis et fonctionnels aux niveaux communautaire, préfectoral et régional</t>
  </si>
  <si>
    <t>Activité 1.2.1</t>
  </si>
  <si>
    <t>Activité 1.2.2</t>
  </si>
  <si>
    <t>Former les membres des cadres de concertation sur les notions de droits de l’homme, paix, cohésion sociale et citoyenneté ;</t>
  </si>
  <si>
    <t>Activité 1.2.3</t>
  </si>
  <si>
    <t xml:space="preserve">Appuyer les membres des cadres de concertation pour mener des actions communautaires </t>
  </si>
  <si>
    <t>Total pour produit 1.2</t>
  </si>
  <si>
    <t xml:space="preserve">RESULTAT 2: </t>
  </si>
  <si>
    <t>La sécurité communautaire des femmes et hommes dans les localités cibles du projet en Haute Guinée est améliorée</t>
  </si>
  <si>
    <t>Produit 2.1</t>
  </si>
  <si>
    <t>Le mécanisme d’alerte précoce et de réponse rapide aux conflits est mis en place et fonctionnel</t>
  </si>
  <si>
    <t>Activité 2.1.1</t>
  </si>
  <si>
    <t>Identifier et former les moniteurs communautaires, les FDS, les donzos et les élus locaux sur le système d’alerte précoce et de réponse aux conflits ;</t>
  </si>
  <si>
    <t>Activité 2.3.1</t>
  </si>
  <si>
    <t>Atelier régional d’échanges et de renforcement des capacités sur les techniques de monitoring des droits de l’Homme ;</t>
  </si>
  <si>
    <t>Total pour produit 2.1</t>
  </si>
  <si>
    <t>Produit 2.2</t>
  </si>
  <si>
    <t>Les membres de la confrérie des donzos contribuent à la lutte contre les Violences Basées sur le Genre (VBG)</t>
  </si>
  <si>
    <t>Activité 2.2.1</t>
  </si>
  <si>
    <t>Former les associations des chasseurs donzos sur la lutte contre les VBG et le genre ;</t>
  </si>
  <si>
    <t>Activité' 2.2.2</t>
  </si>
  <si>
    <t>Total pour produit 2.2</t>
  </si>
  <si>
    <t xml:space="preserve">RESULTAT 3: </t>
  </si>
  <si>
    <t>Les risques liés à la dégradation environnementale sont réduits dans les localités cibles</t>
  </si>
  <si>
    <t>Produit 3.1</t>
  </si>
  <si>
    <t xml:space="preserve">les différents acteurs locaux sont sensibilisés sur les causes et conséquences de la dégradation de l’environnement </t>
  </si>
  <si>
    <t>Activité 3.1.1</t>
  </si>
  <si>
    <t>Organiser des séances de formation sur l’écocitoyenneté, la responsabilité individuelle et collective des populations face à la dégradation de l’environnement et de l'écosystème ;</t>
  </si>
  <si>
    <t>Activité 3.1.2</t>
  </si>
  <si>
    <t>Soutenir les plans d’actions de sensibilisation sur la préservation de la biodiversité, de l’environnement et le renforcement de la cohésion sociale</t>
  </si>
  <si>
    <t>Total pour produit 3.1</t>
  </si>
  <si>
    <t>Produit 3.2:</t>
  </si>
  <si>
    <t xml:space="preserve"> Les activités économiques durables ayant un lien avec la conservation de la biodiversité et la protection de l’environnement sont développées par les femmes donsos membres des confréries </t>
  </si>
  <si>
    <t>Activité 3.2.1</t>
  </si>
  <si>
    <t>Appui aux associations de femmes donzos dans la culture maraichère ;</t>
  </si>
  <si>
    <t>Total pour produit 3.2</t>
  </si>
  <si>
    <t xml:space="preserve">Cout de personnel du projet </t>
  </si>
  <si>
    <t>Personnel et autres employés</t>
  </si>
  <si>
    <t>Couts opérationnels si pas inclus dans les activités ci-dessus</t>
  </si>
  <si>
    <t>Fournitures, produits de base, matériels</t>
  </si>
  <si>
    <t>Équipement, véhicules et mobilier</t>
  </si>
  <si>
    <t>Frais d'audit financier</t>
  </si>
  <si>
    <t>Entretien des immobilisations</t>
  </si>
  <si>
    <t>Budget de suivi</t>
  </si>
  <si>
    <t>Rencontre du comité technique de suivi</t>
  </si>
  <si>
    <t>Réunion du comité de pilotage</t>
  </si>
  <si>
    <t>Budget pour l'évaluation finale indépendante</t>
  </si>
  <si>
    <t>Frais d'évaluation interne à mi-parcours</t>
  </si>
  <si>
    <t>Frais d'évaluation finale indépendante du projet</t>
  </si>
  <si>
    <t>Coûts supplémentaires total</t>
  </si>
  <si>
    <t>TOTAUX</t>
  </si>
  <si>
    <t>Montant</t>
  </si>
  <si>
    <t>SOLDE</t>
  </si>
  <si>
    <t>GEWE</t>
  </si>
  <si>
    <t>Sous-budget total du projet</t>
  </si>
  <si>
    <t>Coûts indirects (7%):</t>
  </si>
  <si>
    <t>01 juin 2020 - 31 mai 2022</t>
  </si>
  <si>
    <t>Voucher ID</t>
  </si>
  <si>
    <t>Bank reference</t>
  </si>
  <si>
    <t>Description</t>
  </si>
  <si>
    <t>Organization</t>
  </si>
  <si>
    <t>Transfer date</t>
  </si>
  <si>
    <t>Transfer amount</t>
  </si>
  <si>
    <t>00014945</t>
  </si>
  <si>
    <t>1088012643</t>
  </si>
  <si>
    <t>PBF/GIN/B-9/T3/NUNO ACORD</t>
  </si>
  <si>
    <t>ACORD</t>
  </si>
  <si>
    <t>00013966</t>
  </si>
  <si>
    <t>1088011678</t>
  </si>
  <si>
    <t>PBF/GIN-B9 121768/ACORD GIN T2</t>
  </si>
  <si>
    <t>00012340</t>
  </si>
  <si>
    <t>1088010062</t>
  </si>
  <si>
    <t>PBF/GIN-B9 00121768/ACORD GIN</t>
  </si>
  <si>
    <t>Total transfert réçu</t>
  </si>
  <si>
    <t>CATEGORIES</t>
  </si>
  <si>
    <t>DEPENSES USD</t>
  </si>
  <si>
    <t>Solde disponible non dépensé</t>
  </si>
  <si>
    <t xml:space="preserve">Project ID: </t>
  </si>
  <si>
    <t xml:space="preserve">Project decription: </t>
  </si>
  <si>
    <t>US$</t>
  </si>
  <si>
    <t>NB:</t>
  </si>
  <si>
    <t>les activités en instances sont  l'Evaluation independante finale et l'Audit financier du projet</t>
  </si>
  <si>
    <t>PBF/GIN-B-9: Renforcement de la confrérie des Donzo pour la protection de l’environnement et la cohésion sociale en Haute Guinée.</t>
  </si>
  <si>
    <t xml:space="preserve">All amounts </t>
  </si>
  <si>
    <t xml:space="preserve">Équipement, véhicules et mobilier </t>
  </si>
  <si>
    <t>Services contractuels</t>
  </si>
  <si>
    <t>Frais de déplacement</t>
  </si>
  <si>
    <t>Transferts et subventions aux homologues</t>
  </si>
  <si>
    <t>Frais généraux de fonctionnement et autres coûts directs</t>
  </si>
  <si>
    <t xml:space="preserve">Coûts indirects*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</si>
</sst>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&quot; &quot;#,##0&quot;   &quot;;&quot;-&quot;#,##0&quot;   &quot;;&quot; -&quot;00&quot;   &quot;;&quot; &quot;@&quot; &quot;"/>
    <numFmt numFmtId="167" formatCode="&quot;$&quot;#,##0"/>
    <numFmt numFmtId="168" formatCode="#,##0;[Red]#,##0"/>
    <numFmt numFmtId="169" formatCode="_(* #,##0.00_);_(* \(#,##0.00\);_(* &quot;-&quot;??_);_(@_)"/>
    <numFmt numFmtId="170" formatCode="&quot; &quot;#,##0.00&quot;   &quot;;&quot;-&quot;#,##0.00&quot;   &quot;;&quot; -&quot;00.00&quot;   &quot;;&quot; &quot;@&quot; 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8"/>
      <color rgb="FF000000"/>
      <name val="Arial"/>
      <family val="2"/>
    </font>
    <font>
      <b/>
      <sz val="11"/>
      <color theme="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2"/>
      <name val="Times New Roman"/>
      <family val="1"/>
    </font>
    <font>
      <sz val="11"/>
      <name val="Arial"/>
      <family val="2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entury Gothic"/>
      <family val="2"/>
    </font>
    <font>
      <b/>
      <sz val="11"/>
      <color indexed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2" tint="-0.249977111117893"/>
        <bgColor rgb="FFE7E6E6"/>
      </patternFill>
    </fill>
    <fill>
      <patternFill patternType="solid">
        <fgColor theme="4" tint="0.79998168889431442"/>
        <bgColor rgb="FFE7E6E6"/>
      </patternFill>
    </fill>
    <fill>
      <patternFill patternType="solid">
        <fgColor theme="9" tint="-0.249977111117893"/>
        <bgColor rgb="FFE7E6E6"/>
      </patternFill>
    </fill>
    <fill>
      <patternFill patternType="solid">
        <fgColor theme="9" tint="-0.249977111117893"/>
        <bgColor rgb="FFE2EFDA"/>
      </patternFill>
    </fill>
    <fill>
      <patternFill patternType="solid">
        <fgColor theme="9" tint="0.39997558519241921"/>
        <bgColor rgb="FFE7E6E6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6" tint="0.39997558519241921"/>
        <bgColor rgb="FFE7E6E6"/>
      </patternFill>
    </fill>
    <fill>
      <patternFill patternType="solid">
        <fgColor theme="9" tint="0.39997558519241921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rgb="FF7030A0"/>
      </bottom>
      <diagonal/>
    </border>
    <border>
      <left/>
      <right/>
      <top style="medium">
        <color auto="1"/>
      </top>
      <bottom style="thin">
        <color rgb="FF7030A0"/>
      </bottom>
      <diagonal/>
    </border>
    <border>
      <left/>
      <right style="thin">
        <color theme="0"/>
      </right>
      <top style="medium">
        <color auto="1"/>
      </top>
      <bottom style="thin">
        <color rgb="FF7030A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000000"/>
      </top>
      <bottom style="thin">
        <color rgb="FF7030A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7030A0"/>
      </right>
      <top style="thin">
        <color rgb="FF000000"/>
      </top>
      <bottom style="thin">
        <color rgb="FF7030A0"/>
      </bottom>
      <diagonal/>
    </border>
    <border>
      <left style="thin">
        <color rgb="FF7030A0"/>
      </left>
      <right style="thin">
        <color auto="1"/>
      </right>
      <top style="thin">
        <color rgb="FF000000"/>
      </top>
      <bottom style="thin">
        <color rgb="FF7030A0"/>
      </bottom>
      <diagonal/>
    </border>
    <border>
      <left style="thin">
        <color rgb="FF7030A0"/>
      </left>
      <right/>
      <top style="thin">
        <color rgb="FF000000"/>
      </top>
      <bottom style="thin">
        <color rgb="FF7030A0"/>
      </bottom>
      <diagonal/>
    </border>
    <border>
      <left style="thin">
        <color rgb="FF7030A0"/>
      </left>
      <right style="medium">
        <color rgb="FF000000"/>
      </right>
      <top style="thin">
        <color rgb="FF000000"/>
      </top>
      <bottom style="thin">
        <color rgb="FF7030A0"/>
      </bottom>
      <diagonal/>
    </border>
    <border>
      <left style="medium">
        <color rgb="FF00000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auto="1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000000"/>
      </right>
      <top style="thin">
        <color rgb="FF7030A0"/>
      </top>
      <bottom style="thin">
        <color rgb="FF7030A0"/>
      </bottom>
      <diagonal/>
    </border>
    <border>
      <left style="medium">
        <color rgb="FF000000"/>
      </left>
      <right style="thin">
        <color rgb="FF7030A0"/>
      </right>
      <top style="thin">
        <color rgb="FF7030A0"/>
      </top>
      <bottom style="medium">
        <color rgb="FF0000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000000"/>
      </bottom>
      <diagonal/>
    </border>
    <border>
      <left style="thin">
        <color rgb="FF7030A0"/>
      </left>
      <right style="thin">
        <color auto="1"/>
      </right>
      <top style="thin">
        <color rgb="FF7030A0"/>
      </top>
      <bottom style="medium">
        <color rgb="FF000000"/>
      </bottom>
      <diagonal/>
    </border>
    <border>
      <left style="thin">
        <color rgb="FF7030A0"/>
      </left>
      <right/>
      <top style="thin">
        <color rgb="FF7030A0"/>
      </top>
      <bottom style="medium">
        <color rgb="FF000000"/>
      </bottom>
      <diagonal/>
    </border>
    <border>
      <left style="thin">
        <color rgb="FF7030A0"/>
      </left>
      <right style="medium">
        <color rgb="FF000000"/>
      </right>
      <top style="thin">
        <color rgb="FF7030A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7030A0"/>
      </right>
      <top style="medium">
        <color rgb="FF00000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000000"/>
      </top>
      <bottom style="thin">
        <color rgb="FF7030A0"/>
      </bottom>
      <diagonal/>
    </border>
    <border>
      <left style="thin">
        <color rgb="FF7030A0"/>
      </left>
      <right style="thin">
        <color auto="1"/>
      </right>
      <top style="medium">
        <color rgb="FF000000"/>
      </top>
      <bottom style="thin">
        <color rgb="FF7030A0"/>
      </bottom>
      <diagonal/>
    </border>
    <border>
      <left style="thin">
        <color rgb="FF7030A0"/>
      </left>
      <right/>
      <top style="medium">
        <color rgb="FF000000"/>
      </top>
      <bottom style="thin">
        <color rgb="FF7030A0"/>
      </bottom>
      <diagonal/>
    </border>
    <border>
      <left style="thin">
        <color rgb="FF7030A0"/>
      </left>
      <right style="medium">
        <color rgb="FF000000"/>
      </right>
      <top style="medium">
        <color rgb="FF000000"/>
      </top>
      <bottom style="thin">
        <color rgb="FF7030A0"/>
      </bottom>
      <diagonal/>
    </border>
    <border>
      <left style="medium">
        <color rgb="FF000000"/>
      </left>
      <right style="thin">
        <color rgb="FF000000"/>
      </right>
      <top style="thin">
        <color rgb="FF7030A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7030A0"/>
      </left>
      <right style="thin">
        <color rgb="FF7030A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1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theme="1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rgb="FF7030A0"/>
      </left>
      <right style="thin">
        <color rgb="FF7030A0"/>
      </right>
      <top style="thin">
        <color rgb="FF000000"/>
      </top>
      <bottom/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theme="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/>
      <top style="thin">
        <color rgb="FF7030A0"/>
      </top>
      <bottom style="thin">
        <color rgb="FF7030A0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86">
    <xf numFmtId="0" fontId="0" fillId="0" borderId="0" xfId="0"/>
    <xf numFmtId="0" fontId="5" fillId="0" borderId="0" xfId="2" applyFont="1" applyAlignment="1">
      <alignment vertical="center" wrapText="1"/>
    </xf>
    <xf numFmtId="0" fontId="5" fillId="0" borderId="0" xfId="0" applyFont="1"/>
    <xf numFmtId="166" fontId="0" fillId="0" borderId="0" xfId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9" fontId="10" fillId="2" borderId="18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166" fontId="12" fillId="6" borderId="8" xfId="1" applyNumberFormat="1" applyFont="1" applyFill="1" applyBorder="1" applyAlignment="1">
      <alignment horizontal="center" vertical="center" wrapText="1"/>
    </xf>
    <xf numFmtId="166" fontId="12" fillId="7" borderId="8" xfId="1" applyNumberFormat="1" applyFont="1" applyFill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 wrapText="1"/>
    </xf>
    <xf numFmtId="166" fontId="12" fillId="8" borderId="24" xfId="1" applyNumberFormat="1" applyFont="1" applyFill="1" applyBorder="1" applyAlignment="1">
      <alignment horizontal="right" vertical="center" wrapText="1"/>
    </xf>
    <xf numFmtId="166" fontId="13" fillId="0" borderId="8" xfId="0" applyNumberFormat="1" applyFont="1" applyBorder="1" applyAlignment="1">
      <alignment horizontal="right" vertical="center" wrapText="1"/>
    </xf>
    <xf numFmtId="166" fontId="13" fillId="6" borderId="8" xfId="1" applyNumberFormat="1" applyFont="1" applyFill="1" applyBorder="1" applyAlignment="1">
      <alignment horizontal="right" vertical="center" wrapText="1"/>
    </xf>
    <xf numFmtId="166" fontId="13" fillId="7" borderId="8" xfId="1" applyNumberFormat="1" applyFont="1" applyFill="1" applyBorder="1" applyAlignment="1">
      <alignment horizontal="right" vertical="center" wrapText="1"/>
    </xf>
    <xf numFmtId="9" fontId="13" fillId="0" borderId="8" xfId="4" applyNumberFormat="1" applyFont="1" applyBorder="1" applyAlignment="1">
      <alignment horizontal="right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center" wrapText="1"/>
    </xf>
    <xf numFmtId="167" fontId="10" fillId="2" borderId="26" xfId="0" applyNumberFormat="1" applyFont="1" applyFill="1" applyBorder="1" applyAlignment="1">
      <alignment horizontal="right" vertical="center" wrapText="1"/>
    </xf>
    <xf numFmtId="9" fontId="11" fillId="2" borderId="27" xfId="0" applyNumberFormat="1" applyFont="1" applyFill="1" applyBorder="1" applyAlignment="1">
      <alignment horizontal="right" vertical="center" wrapText="1"/>
    </xf>
    <xf numFmtId="166" fontId="9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0" fontId="14" fillId="0" borderId="0" xfId="0" applyFont="1" applyBorder="1" applyAlignment="1">
      <alignment horizontal="center"/>
    </xf>
    <xf numFmtId="165" fontId="15" fillId="3" borderId="0" xfId="1" applyNumberFormat="1" applyFont="1" applyFill="1" applyBorder="1" applyAlignment="1">
      <alignment horizontal="left" vertical="center"/>
    </xf>
    <xf numFmtId="0" fontId="14" fillId="0" borderId="0" xfId="0" applyFont="1" applyBorder="1"/>
    <xf numFmtId="165" fontId="15" fillId="3" borderId="0" xfId="1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9" fontId="14" fillId="0" borderId="0" xfId="0" applyNumberFormat="1" applyFont="1" applyBorder="1"/>
    <xf numFmtId="0" fontId="16" fillId="0" borderId="0" xfId="0" applyFont="1" applyBorder="1" applyAlignment="1">
      <alignment horizontal="center"/>
    </xf>
    <xf numFmtId="165" fontId="8" fillId="3" borderId="0" xfId="1" applyNumberFormat="1" applyFont="1" applyFill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9" fontId="16" fillId="0" borderId="0" xfId="0" applyNumberFormat="1" applyFont="1" applyBorder="1"/>
    <xf numFmtId="0" fontId="17" fillId="0" borderId="0" xfId="0" applyFont="1" applyBorder="1" applyAlignment="1">
      <alignment horizontal="center"/>
    </xf>
    <xf numFmtId="165" fontId="18" fillId="3" borderId="0" xfId="1" applyNumberFormat="1" applyFont="1" applyFill="1" applyBorder="1" applyAlignment="1">
      <alignment horizontal="left" vertical="center"/>
    </xf>
    <xf numFmtId="0" fontId="17" fillId="0" borderId="0" xfId="0" applyFont="1" applyBorder="1"/>
    <xf numFmtId="0" fontId="19" fillId="0" borderId="0" xfId="0" applyFont="1" applyBorder="1"/>
    <xf numFmtId="0" fontId="17" fillId="0" borderId="0" xfId="0" applyFont="1" applyBorder="1" applyAlignment="1">
      <alignment horizontal="left"/>
    </xf>
    <xf numFmtId="9" fontId="17" fillId="0" borderId="0" xfId="0" applyNumberFormat="1" applyFont="1" applyBorder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9" fontId="16" fillId="0" borderId="0" xfId="0" applyNumberFormat="1" applyFont="1" applyAlignment="1">
      <alignment vertical="center" wrapText="1"/>
    </xf>
    <xf numFmtId="0" fontId="6" fillId="0" borderId="6" xfId="3" applyFont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166" fontId="13" fillId="0" borderId="0" xfId="1" applyNumberFormat="1" applyFont="1"/>
    <xf numFmtId="164" fontId="13" fillId="0" borderId="0" xfId="1" applyFont="1"/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164" fontId="12" fillId="6" borderId="8" xfId="1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justify" vertical="center" wrapText="1"/>
    </xf>
    <xf numFmtId="0" fontId="12" fillId="10" borderId="29" xfId="0" applyFont="1" applyFill="1" applyBorder="1" applyAlignment="1">
      <alignment vertical="center"/>
    </xf>
    <xf numFmtId="0" fontId="12" fillId="10" borderId="30" xfId="0" applyFont="1" applyFill="1" applyBorder="1" applyAlignment="1">
      <alignment vertical="center" wrapText="1"/>
    </xf>
    <xf numFmtId="166" fontId="12" fillId="10" borderId="29" xfId="1" applyNumberFormat="1" applyFont="1" applyFill="1" applyBorder="1" applyAlignment="1">
      <alignment vertical="center" wrapText="1"/>
    </xf>
    <xf numFmtId="164" fontId="12" fillId="10" borderId="29" xfId="1" applyFont="1" applyFill="1" applyBorder="1" applyAlignment="1">
      <alignment vertical="center" wrapText="1"/>
    </xf>
    <xf numFmtId="0" fontId="12" fillId="10" borderId="29" xfId="0" applyFont="1" applyFill="1" applyBorder="1" applyAlignment="1">
      <alignment vertical="center" wrapText="1"/>
    </xf>
    <xf numFmtId="0" fontId="12" fillId="10" borderId="31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justify" vertical="center" wrapText="1"/>
    </xf>
    <xf numFmtId="0" fontId="12" fillId="12" borderId="33" xfId="0" applyFont="1" applyFill="1" applyBorder="1" applyAlignment="1">
      <alignment vertical="center"/>
    </xf>
    <xf numFmtId="0" fontId="12" fillId="12" borderId="34" xfId="0" applyFont="1" applyFill="1" applyBorder="1" applyAlignment="1">
      <alignment vertical="center" wrapText="1"/>
    </xf>
    <xf numFmtId="166" fontId="12" fillId="12" borderId="33" xfId="1" applyNumberFormat="1" applyFont="1" applyFill="1" applyBorder="1" applyAlignment="1">
      <alignment vertical="center" wrapText="1"/>
    </xf>
    <xf numFmtId="164" fontId="12" fillId="12" borderId="33" xfId="1" applyFont="1" applyFill="1" applyBorder="1" applyAlignment="1">
      <alignment vertical="center" wrapText="1"/>
    </xf>
    <xf numFmtId="0" fontId="12" fillId="12" borderId="33" xfId="0" applyFont="1" applyFill="1" applyBorder="1" applyAlignment="1">
      <alignment vertical="center" wrapText="1"/>
    </xf>
    <xf numFmtId="0" fontId="12" fillId="12" borderId="35" xfId="0" applyFont="1" applyFill="1" applyBorder="1" applyAlignment="1">
      <alignment vertical="center" wrapText="1"/>
    </xf>
    <xf numFmtId="0" fontId="13" fillId="6" borderId="36" xfId="0" applyFont="1" applyFill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164" fontId="12" fillId="0" borderId="37" xfId="1" applyFont="1" applyBorder="1" applyAlignment="1">
      <alignment horizontal="right" vertical="center" wrapText="1"/>
    </xf>
    <xf numFmtId="166" fontId="13" fillId="5" borderId="24" xfId="1" applyNumberFormat="1" applyFont="1" applyFill="1" applyBorder="1" applyAlignment="1">
      <alignment horizontal="right" vertical="center" wrapText="1"/>
    </xf>
    <xf numFmtId="166" fontId="13" fillId="6" borderId="24" xfId="1" applyNumberFormat="1" applyFont="1" applyFill="1" applyBorder="1" applyAlignment="1">
      <alignment horizontal="right" vertical="center" wrapText="1"/>
    </xf>
    <xf numFmtId="164" fontId="13" fillId="6" borderId="24" xfId="1" applyFont="1" applyFill="1" applyBorder="1" applyAlignment="1">
      <alignment horizontal="right" vertical="center" wrapText="1"/>
    </xf>
    <xf numFmtId="164" fontId="12" fillId="13" borderId="24" xfId="1" applyFont="1" applyFill="1" applyBorder="1" applyAlignment="1">
      <alignment horizontal="right" vertical="center" wrapText="1"/>
    </xf>
    <xf numFmtId="164" fontId="13" fillId="0" borderId="24" xfId="1" applyFont="1" applyBorder="1" applyAlignment="1">
      <alignment horizontal="right" vertical="center" wrapText="1"/>
    </xf>
    <xf numFmtId="9" fontId="13" fillId="0" borderId="38" xfId="4" applyFont="1" applyBorder="1" applyAlignment="1">
      <alignment horizontal="right" vertical="center" wrapText="1"/>
    </xf>
    <xf numFmtId="9" fontId="13" fillId="0" borderId="39" xfId="4" applyFont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justify" vertical="center" wrapText="1"/>
    </xf>
    <xf numFmtId="164" fontId="12" fillId="0" borderId="41" xfId="1" applyFont="1" applyBorder="1" applyAlignment="1">
      <alignment horizontal="right" vertical="center" wrapText="1"/>
    </xf>
    <xf numFmtId="164" fontId="13" fillId="6" borderId="8" xfId="1" applyFont="1" applyFill="1" applyBorder="1" applyAlignment="1">
      <alignment horizontal="right" vertical="center" wrapText="1"/>
    </xf>
    <xf numFmtId="164" fontId="13" fillId="0" borderId="8" xfId="1" applyFont="1" applyBorder="1" applyAlignment="1">
      <alignment horizontal="right" vertical="center" wrapText="1"/>
    </xf>
    <xf numFmtId="9" fontId="13" fillId="0" borderId="42" xfId="4" applyFont="1" applyBorder="1" applyAlignment="1">
      <alignment horizontal="right" vertical="center" wrapText="1"/>
    </xf>
    <xf numFmtId="9" fontId="13" fillId="0" borderId="43" xfId="4" applyFont="1" applyBorder="1" applyAlignment="1">
      <alignment horizontal="center" vertical="center" wrapText="1"/>
    </xf>
    <xf numFmtId="168" fontId="13" fillId="6" borderId="8" xfId="1" applyNumberFormat="1" applyFont="1" applyFill="1" applyBorder="1" applyAlignment="1">
      <alignment horizontal="right" vertical="center" wrapText="1"/>
    </xf>
    <xf numFmtId="0" fontId="13" fillId="6" borderId="44" xfId="0" applyFont="1" applyFill="1" applyBorder="1" applyAlignment="1">
      <alignment horizontal="justify" vertical="center" wrapText="1"/>
    </xf>
    <xf numFmtId="0" fontId="13" fillId="0" borderId="45" xfId="0" applyFont="1" applyBorder="1" applyAlignment="1">
      <alignment horizontal="justify" vertical="center" wrapText="1"/>
    </xf>
    <xf numFmtId="164" fontId="12" fillId="0" borderId="46" xfId="1" applyFont="1" applyBorder="1" applyAlignment="1">
      <alignment horizontal="right" vertical="center" wrapText="1"/>
    </xf>
    <xf numFmtId="166" fontId="13" fillId="6" borderId="45" xfId="1" applyNumberFormat="1" applyFont="1" applyFill="1" applyBorder="1" applyAlignment="1">
      <alignment horizontal="right" vertical="center" wrapText="1"/>
    </xf>
    <xf numFmtId="164" fontId="13" fillId="6" borderId="45" xfId="1" applyFont="1" applyFill="1" applyBorder="1" applyAlignment="1">
      <alignment horizontal="right" vertical="center" wrapText="1"/>
    </xf>
    <xf numFmtId="164" fontId="13" fillId="0" borderId="45" xfId="1" applyFont="1" applyBorder="1" applyAlignment="1">
      <alignment horizontal="right" vertical="center" wrapText="1"/>
    </xf>
    <xf numFmtId="9" fontId="13" fillId="0" borderId="47" xfId="4" applyFont="1" applyBorder="1" applyAlignment="1">
      <alignment horizontal="right" vertical="center" wrapText="1"/>
    </xf>
    <xf numFmtId="9" fontId="13" fillId="0" borderId="48" xfId="4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2" fillId="14" borderId="49" xfId="0" applyFont="1" applyFill="1" applyBorder="1" applyAlignment="1">
      <alignment horizontal="justify" vertical="center" wrapText="1"/>
    </xf>
    <xf numFmtId="3" fontId="12" fillId="14" borderId="50" xfId="0" applyNumberFormat="1" applyFont="1" applyFill="1" applyBorder="1" applyAlignment="1">
      <alignment horizontal="right" vertical="center" wrapText="1"/>
    </xf>
    <xf numFmtId="166" fontId="12" fillId="14" borderId="51" xfId="1" applyNumberFormat="1" applyFont="1" applyFill="1" applyBorder="1" applyAlignment="1">
      <alignment horizontal="right" vertical="center" wrapText="1"/>
    </xf>
    <xf numFmtId="164" fontId="12" fillId="14" borderId="51" xfId="1" applyFont="1" applyFill="1" applyBorder="1" applyAlignment="1">
      <alignment horizontal="right" vertical="center" wrapText="1"/>
    </xf>
    <xf numFmtId="3" fontId="12" fillId="14" borderId="51" xfId="0" applyNumberFormat="1" applyFont="1" applyFill="1" applyBorder="1" applyAlignment="1">
      <alignment horizontal="right" vertical="center" wrapText="1"/>
    </xf>
    <xf numFmtId="9" fontId="12" fillId="14" borderId="52" xfId="4" applyFont="1" applyFill="1" applyBorder="1" applyAlignment="1">
      <alignment horizontal="center" vertical="center" wrapText="1"/>
    </xf>
    <xf numFmtId="0" fontId="12" fillId="11" borderId="53" xfId="0" applyFont="1" applyFill="1" applyBorder="1" applyAlignment="1">
      <alignment horizontal="justify" vertical="center" wrapText="1"/>
    </xf>
    <xf numFmtId="0" fontId="12" fillId="12" borderId="54" xfId="0" applyFont="1" applyFill="1" applyBorder="1" applyAlignment="1">
      <alignment vertical="center"/>
    </xf>
    <xf numFmtId="0" fontId="12" fillId="12" borderId="34" xfId="0" applyFont="1" applyFill="1" applyBorder="1" applyAlignment="1">
      <alignment vertical="center"/>
    </xf>
    <xf numFmtId="166" fontId="12" fillId="12" borderId="33" xfId="1" applyNumberFormat="1" applyFont="1" applyFill="1" applyBorder="1" applyAlignment="1">
      <alignment vertical="center"/>
    </xf>
    <xf numFmtId="164" fontId="12" fillId="12" borderId="33" xfId="1" applyFont="1" applyFill="1" applyBorder="1" applyAlignment="1">
      <alignment vertical="center"/>
    </xf>
    <xf numFmtId="0" fontId="12" fillId="12" borderId="35" xfId="0" applyFont="1" applyFill="1" applyBorder="1" applyAlignment="1">
      <alignment vertical="center"/>
    </xf>
    <xf numFmtId="1" fontId="13" fillId="6" borderId="8" xfId="1" applyNumberFormat="1" applyFont="1" applyFill="1" applyBorder="1" applyAlignment="1">
      <alignment horizontal="right" vertical="center" wrapText="1"/>
    </xf>
    <xf numFmtId="0" fontId="13" fillId="15" borderId="0" xfId="0" applyFont="1" applyFill="1" applyBorder="1" applyAlignment="1">
      <alignment horizontal="justify" vertical="center" wrapText="1"/>
    </xf>
    <xf numFmtId="0" fontId="13" fillId="15" borderId="0" xfId="0" applyFont="1" applyFill="1" applyAlignment="1">
      <alignment horizontal="justify" vertical="center" wrapText="1"/>
    </xf>
    <xf numFmtId="0" fontId="12" fillId="9" borderId="55" xfId="0" applyFont="1" applyFill="1" applyBorder="1" applyAlignment="1">
      <alignment horizontal="justify" vertical="center" wrapText="1"/>
    </xf>
    <xf numFmtId="0" fontId="12" fillId="10" borderId="56" xfId="0" applyFont="1" applyFill="1" applyBorder="1" applyAlignment="1">
      <alignment vertical="center"/>
    </xf>
    <xf numFmtId="0" fontId="12" fillId="10" borderId="30" xfId="0" applyFont="1" applyFill="1" applyBorder="1" applyAlignment="1">
      <alignment vertical="center"/>
    </xf>
    <xf numFmtId="166" fontId="12" fillId="10" borderId="29" xfId="1" applyNumberFormat="1" applyFont="1" applyFill="1" applyBorder="1" applyAlignment="1">
      <alignment vertical="center"/>
    </xf>
    <xf numFmtId="164" fontId="12" fillId="10" borderId="29" xfId="1" applyFont="1" applyFill="1" applyBorder="1" applyAlignment="1">
      <alignment vertical="center"/>
    </xf>
    <xf numFmtId="0" fontId="12" fillId="10" borderId="31" xfId="0" applyFont="1" applyFill="1" applyBorder="1" applyAlignment="1">
      <alignment vertical="center"/>
    </xf>
    <xf numFmtId="1" fontId="13" fillId="5" borderId="24" xfId="1" applyNumberFormat="1" applyFont="1" applyFill="1" applyBorder="1" applyAlignment="1">
      <alignment horizontal="right" vertical="center" wrapText="1"/>
    </xf>
    <xf numFmtId="0" fontId="12" fillId="12" borderId="56" xfId="0" applyFont="1" applyFill="1" applyBorder="1" applyAlignment="1">
      <alignment vertical="center"/>
    </xf>
    <xf numFmtId="0" fontId="12" fillId="12" borderId="30" xfId="0" applyFont="1" applyFill="1" applyBorder="1" applyAlignment="1">
      <alignment vertical="center" wrapText="1"/>
    </xf>
    <xf numFmtId="166" fontId="12" fillId="12" borderId="29" xfId="1" applyNumberFormat="1" applyFont="1" applyFill="1" applyBorder="1" applyAlignment="1">
      <alignment vertical="center" wrapText="1"/>
    </xf>
    <xf numFmtId="164" fontId="12" fillId="12" borderId="29" xfId="1" applyFont="1" applyFill="1" applyBorder="1" applyAlignment="1">
      <alignment vertical="center" wrapText="1"/>
    </xf>
    <xf numFmtId="0" fontId="12" fillId="12" borderId="29" xfId="0" applyFont="1" applyFill="1" applyBorder="1" applyAlignment="1">
      <alignment vertical="center" wrapText="1"/>
    </xf>
    <xf numFmtId="0" fontId="12" fillId="12" borderId="31" xfId="0" applyFont="1" applyFill="1" applyBorder="1" applyAlignment="1">
      <alignment vertical="center" wrapText="1"/>
    </xf>
    <xf numFmtId="0" fontId="13" fillId="15" borderId="0" xfId="0" applyFont="1" applyFill="1" applyBorder="1" applyAlignment="1">
      <alignment vertical="center" wrapText="1"/>
    </xf>
    <xf numFmtId="0" fontId="13" fillId="15" borderId="0" xfId="0" applyFont="1" applyFill="1" applyAlignment="1">
      <alignment vertical="center" wrapText="1"/>
    </xf>
    <xf numFmtId="0" fontId="12" fillId="12" borderId="30" xfId="0" applyFont="1" applyFill="1" applyBorder="1" applyAlignment="1">
      <alignment vertical="center"/>
    </xf>
    <xf numFmtId="166" fontId="12" fillId="12" borderId="29" xfId="1" applyNumberFormat="1" applyFont="1" applyFill="1" applyBorder="1" applyAlignment="1">
      <alignment vertical="center"/>
    </xf>
    <xf numFmtId="164" fontId="12" fillId="12" borderId="29" xfId="1" applyFont="1" applyFill="1" applyBorder="1" applyAlignment="1">
      <alignment vertical="center"/>
    </xf>
    <xf numFmtId="0" fontId="12" fillId="12" borderId="29" xfId="0" applyFont="1" applyFill="1" applyBorder="1" applyAlignment="1">
      <alignment vertical="center"/>
    </xf>
    <xf numFmtId="0" fontId="12" fillId="12" borderId="31" xfId="0" applyFont="1" applyFill="1" applyBorder="1" applyAlignment="1">
      <alignment vertical="center"/>
    </xf>
    <xf numFmtId="0" fontId="12" fillId="15" borderId="0" xfId="0" applyFont="1" applyFill="1" applyBorder="1" applyAlignment="1">
      <alignment horizontal="justify" vertical="center" wrapText="1"/>
    </xf>
    <xf numFmtId="0" fontId="13" fillId="6" borderId="57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justify" vertical="center" wrapText="1"/>
    </xf>
    <xf numFmtId="164" fontId="12" fillId="0" borderId="59" xfId="1" applyFont="1" applyBorder="1" applyAlignment="1">
      <alignment horizontal="right" vertical="center" wrapText="1"/>
    </xf>
    <xf numFmtId="166" fontId="13" fillId="6" borderId="58" xfId="1" applyNumberFormat="1" applyFont="1" applyFill="1" applyBorder="1" applyAlignment="1">
      <alignment horizontal="right" vertical="center" wrapText="1"/>
    </xf>
    <xf numFmtId="164" fontId="13" fillId="6" borderId="58" xfId="1" applyFont="1" applyFill="1" applyBorder="1" applyAlignment="1">
      <alignment horizontal="right" vertical="center" wrapText="1"/>
    </xf>
    <xf numFmtId="164" fontId="13" fillId="0" borderId="58" xfId="1" applyFont="1" applyBorder="1" applyAlignment="1">
      <alignment horizontal="right" vertical="center" wrapText="1"/>
    </xf>
    <xf numFmtId="9" fontId="13" fillId="0" borderId="60" xfId="4" applyFont="1" applyBorder="1" applyAlignment="1">
      <alignment horizontal="center" vertical="center" wrapText="1"/>
    </xf>
    <xf numFmtId="9" fontId="13" fillId="0" borderId="61" xfId="4" applyFont="1" applyBorder="1" applyAlignment="1">
      <alignment horizontal="center" vertical="center" wrapText="1"/>
    </xf>
    <xf numFmtId="0" fontId="13" fillId="15" borderId="63" xfId="0" applyFont="1" applyFill="1" applyBorder="1" applyAlignment="1">
      <alignment horizontal="justify" vertical="center"/>
    </xf>
    <xf numFmtId="164" fontId="12" fillId="0" borderId="64" xfId="1" applyFont="1" applyBorder="1" applyAlignment="1">
      <alignment horizontal="right" vertical="center" wrapText="1"/>
    </xf>
    <xf numFmtId="164" fontId="13" fillId="0" borderId="63" xfId="1" applyFont="1" applyBorder="1" applyAlignment="1">
      <alignment horizontal="right" vertical="center" wrapText="1"/>
    </xf>
    <xf numFmtId="9" fontId="13" fillId="0" borderId="54" xfId="4" applyFont="1" applyBorder="1" applyAlignment="1">
      <alignment horizontal="center" vertical="center" wrapText="1"/>
    </xf>
    <xf numFmtId="9" fontId="13" fillId="0" borderId="65" xfId="4" applyFont="1" applyBorder="1" applyAlignment="1">
      <alignment horizontal="center" vertical="center" wrapText="1"/>
    </xf>
    <xf numFmtId="0" fontId="13" fillId="15" borderId="63" xfId="0" applyFont="1" applyFill="1" applyBorder="1" applyAlignment="1">
      <alignment horizontal="justify" vertical="center" wrapText="1"/>
    </xf>
    <xf numFmtId="0" fontId="13" fillId="6" borderId="68" xfId="0" applyFont="1" applyFill="1" applyBorder="1" applyAlignment="1">
      <alignment vertical="center"/>
    </xf>
    <xf numFmtId="0" fontId="13" fillId="6" borderId="66" xfId="0" applyFont="1" applyFill="1" applyBorder="1" applyAlignment="1">
      <alignment vertical="center"/>
    </xf>
    <xf numFmtId="0" fontId="13" fillId="6" borderId="67" xfId="0" applyFont="1" applyFill="1" applyBorder="1" applyAlignment="1">
      <alignment vertical="center"/>
    </xf>
    <xf numFmtId="0" fontId="13" fillId="15" borderId="70" xfId="0" applyFont="1" applyFill="1" applyBorder="1" applyAlignment="1">
      <alignment horizontal="justify" vertical="center" wrapText="1"/>
    </xf>
    <xf numFmtId="164" fontId="12" fillId="0" borderId="71" xfId="1" applyFont="1" applyBorder="1" applyAlignment="1">
      <alignment horizontal="right" vertical="center" wrapText="1"/>
    </xf>
    <xf numFmtId="1" fontId="13" fillId="6" borderId="45" xfId="1" applyNumberFormat="1" applyFont="1" applyFill="1" applyBorder="1" applyAlignment="1">
      <alignment horizontal="right" vertical="center" wrapText="1"/>
    </xf>
    <xf numFmtId="164" fontId="13" fillId="0" borderId="70" xfId="1" applyFont="1" applyBorder="1" applyAlignment="1">
      <alignment horizontal="right" vertical="center" wrapText="1"/>
    </xf>
    <xf numFmtId="9" fontId="13" fillId="0" borderId="73" xfId="4" applyFont="1" applyBorder="1" applyAlignment="1">
      <alignment horizontal="center" vertical="center" wrapText="1"/>
    </xf>
    <xf numFmtId="9" fontId="13" fillId="0" borderId="74" xfId="4" applyFont="1" applyBorder="1" applyAlignment="1">
      <alignment horizontal="center" vertical="center" wrapText="1"/>
    </xf>
    <xf numFmtId="0" fontId="12" fillId="14" borderId="75" xfId="0" applyFont="1" applyFill="1" applyBorder="1" applyAlignment="1">
      <alignment horizontal="justify" vertical="center" wrapText="1"/>
    </xf>
    <xf numFmtId="166" fontId="12" fillId="14" borderId="76" xfId="1" applyNumberFormat="1" applyFont="1" applyFill="1" applyBorder="1" applyAlignment="1">
      <alignment horizontal="right" vertical="center" wrapText="1"/>
    </xf>
    <xf numFmtId="164" fontId="12" fillId="14" borderId="76" xfId="1" applyFont="1" applyFill="1" applyBorder="1" applyAlignment="1">
      <alignment horizontal="right" vertical="center" wrapText="1"/>
    </xf>
    <xf numFmtId="3" fontId="12" fillId="14" borderId="76" xfId="0" applyNumberFormat="1" applyFont="1" applyFill="1" applyBorder="1" applyAlignment="1">
      <alignment horizontal="right" vertical="center" wrapText="1"/>
    </xf>
    <xf numFmtId="3" fontId="12" fillId="14" borderId="76" xfId="0" applyNumberFormat="1" applyFont="1" applyFill="1" applyBorder="1" applyAlignment="1">
      <alignment horizontal="center" vertical="center" wrapText="1"/>
    </xf>
    <xf numFmtId="9" fontId="12" fillId="14" borderId="77" xfId="4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left" vertical="center" wrapText="1"/>
    </xf>
    <xf numFmtId="164" fontId="4" fillId="4" borderId="1" xfId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2" fillId="16" borderId="78" xfId="0" applyFont="1" applyFill="1" applyBorder="1" applyAlignment="1">
      <alignment horizontal="justify" vertical="center" wrapText="1"/>
    </xf>
    <xf numFmtId="164" fontId="12" fillId="16" borderId="41" xfId="1" applyFont="1" applyFill="1" applyBorder="1" applyAlignment="1">
      <alignment horizontal="right" vertical="center" wrapText="1"/>
    </xf>
    <xf numFmtId="166" fontId="12" fillId="16" borderId="8" xfId="1" applyNumberFormat="1" applyFont="1" applyFill="1" applyBorder="1" applyAlignment="1">
      <alignment horizontal="right" vertical="center" wrapText="1"/>
    </xf>
    <xf numFmtId="164" fontId="12" fillId="16" borderId="8" xfId="1" applyFont="1" applyFill="1" applyBorder="1" applyAlignment="1">
      <alignment horizontal="right" vertical="center" wrapText="1"/>
    </xf>
    <xf numFmtId="164" fontId="12" fillId="16" borderId="42" xfId="1" applyFont="1" applyFill="1" applyBorder="1" applyAlignment="1">
      <alignment horizontal="right" vertical="center" wrapText="1"/>
    </xf>
    <xf numFmtId="10" fontId="12" fillId="16" borderId="79" xfId="4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166" fontId="4" fillId="4" borderId="10" xfId="1" applyNumberFormat="1" applyFont="1" applyFill="1" applyBorder="1" applyAlignment="1">
      <alignment horizontal="right" vertical="center" wrapText="1"/>
    </xf>
    <xf numFmtId="166" fontId="4" fillId="4" borderId="3" xfId="1" applyNumberFormat="1" applyFont="1" applyFill="1" applyBorder="1" applyAlignment="1">
      <alignment horizontal="right" vertical="center" wrapText="1"/>
    </xf>
    <xf numFmtId="166" fontId="4" fillId="4" borderId="3" xfId="1" applyNumberFormat="1" applyFont="1" applyFill="1" applyBorder="1" applyAlignment="1">
      <alignment horizontal="center" vertical="center" wrapText="1"/>
    </xf>
    <xf numFmtId="164" fontId="4" fillId="4" borderId="3" xfId="1" applyFont="1" applyFill="1" applyBorder="1" applyAlignment="1">
      <alignment horizontal="left" vertical="center" wrapText="1"/>
    </xf>
    <xf numFmtId="164" fontId="4" fillId="4" borderId="3" xfId="1" applyFont="1" applyFill="1" applyBorder="1" applyAlignment="1">
      <alignment horizontal="right" vertical="center" wrapText="1"/>
    </xf>
    <xf numFmtId="10" fontId="4" fillId="4" borderId="10" xfId="4" applyNumberFormat="1" applyFont="1" applyFill="1" applyBorder="1" applyAlignment="1">
      <alignment horizontal="center" vertical="center" wrapText="1"/>
    </xf>
    <xf numFmtId="165" fontId="12" fillId="10" borderId="29" xfId="1" applyNumberFormat="1" applyFont="1" applyFill="1" applyBorder="1" applyAlignment="1">
      <alignment vertical="center" wrapText="1"/>
    </xf>
    <xf numFmtId="165" fontId="12" fillId="12" borderId="33" xfId="1" applyNumberFormat="1" applyFont="1" applyFill="1" applyBorder="1" applyAlignment="1">
      <alignment vertical="center" wrapText="1"/>
    </xf>
    <xf numFmtId="165" fontId="13" fillId="5" borderId="24" xfId="1" applyNumberFormat="1" applyFont="1" applyFill="1" applyBorder="1" applyAlignment="1">
      <alignment horizontal="right" vertical="center" wrapText="1"/>
    </xf>
    <xf numFmtId="165" fontId="12" fillId="14" borderId="51" xfId="1" applyNumberFormat="1" applyFont="1" applyFill="1" applyBorder="1" applyAlignment="1">
      <alignment horizontal="right" vertical="center" wrapText="1"/>
    </xf>
    <xf numFmtId="165" fontId="12" fillId="12" borderId="33" xfId="1" applyNumberFormat="1" applyFont="1" applyFill="1" applyBorder="1" applyAlignment="1">
      <alignment vertical="center"/>
    </xf>
    <xf numFmtId="165" fontId="13" fillId="15" borderId="0" xfId="1" applyNumberFormat="1" applyFont="1" applyFill="1" applyAlignment="1">
      <alignment horizontal="justify" vertical="center" wrapText="1"/>
    </xf>
    <xf numFmtId="165" fontId="12" fillId="10" borderId="29" xfId="1" applyNumberFormat="1" applyFont="1" applyFill="1" applyBorder="1" applyAlignment="1">
      <alignment vertical="center"/>
    </xf>
    <xf numFmtId="165" fontId="12" fillId="12" borderId="29" xfId="1" applyNumberFormat="1" applyFont="1" applyFill="1" applyBorder="1" applyAlignment="1">
      <alignment vertical="center" wrapText="1"/>
    </xf>
    <xf numFmtId="165" fontId="13" fillId="15" borderId="0" xfId="1" applyNumberFormat="1" applyFont="1" applyFill="1" applyAlignment="1">
      <alignment vertical="center" wrapText="1"/>
    </xf>
    <xf numFmtId="165" fontId="12" fillId="12" borderId="29" xfId="1" applyNumberFormat="1" applyFont="1" applyFill="1" applyBorder="1" applyAlignment="1">
      <alignment vertical="center"/>
    </xf>
    <xf numFmtId="165" fontId="12" fillId="14" borderId="76" xfId="1" applyNumberFormat="1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left" vertical="center" wrapText="1"/>
    </xf>
    <xf numFmtId="165" fontId="13" fillId="0" borderId="0" xfId="1" applyNumberFormat="1" applyFont="1"/>
    <xf numFmtId="165" fontId="4" fillId="4" borderId="3" xfId="1" applyNumberFormat="1" applyFont="1" applyFill="1" applyBorder="1" applyAlignment="1">
      <alignment horizontal="right" vertical="center" wrapText="1"/>
    </xf>
    <xf numFmtId="164" fontId="22" fillId="0" borderId="63" xfId="1" applyFont="1" applyBorder="1" applyAlignment="1">
      <alignment horizontal="right" vertical="center" wrapText="1"/>
    </xf>
    <xf numFmtId="165" fontId="0" fillId="0" borderId="0" xfId="1" applyNumberFormat="1" applyFont="1" applyAlignment="1">
      <alignment vertical="center" wrapText="1"/>
    </xf>
    <xf numFmtId="164" fontId="12" fillId="13" borderId="80" xfId="1" applyFont="1" applyFill="1" applyBorder="1" applyAlignment="1">
      <alignment horizontal="right" vertical="center" wrapText="1"/>
    </xf>
    <xf numFmtId="164" fontId="12" fillId="13" borderId="82" xfId="1" applyFont="1" applyFill="1" applyBorder="1" applyAlignment="1">
      <alignment horizontal="right" vertical="center" wrapText="1"/>
    </xf>
    <xf numFmtId="164" fontId="12" fillId="14" borderId="81" xfId="1" applyFont="1" applyFill="1" applyBorder="1" applyAlignment="1">
      <alignment horizontal="right" vertical="center" wrapText="1"/>
    </xf>
    <xf numFmtId="10" fontId="13" fillId="0" borderId="0" xfId="4" applyNumberFormat="1" applyFont="1"/>
    <xf numFmtId="170" fontId="4" fillId="4" borderId="3" xfId="1" applyNumberFormat="1" applyFont="1" applyFill="1" applyBorder="1" applyAlignment="1">
      <alignment horizontal="right" vertical="center" wrapText="1"/>
    </xf>
    <xf numFmtId="166" fontId="13" fillId="3" borderId="24" xfId="1" applyNumberFormat="1" applyFont="1" applyFill="1" applyBorder="1" applyAlignment="1">
      <alignment horizontal="right" vertical="center" wrapText="1"/>
    </xf>
    <xf numFmtId="166" fontId="21" fillId="3" borderId="1" xfId="1" applyNumberFormat="1" applyFont="1" applyFill="1" applyBorder="1" applyAlignment="1">
      <alignment horizontal="left" vertical="center" wrapText="1"/>
    </xf>
    <xf numFmtId="1" fontId="13" fillId="3" borderId="58" xfId="1" applyNumberFormat="1" applyFont="1" applyFill="1" applyBorder="1" applyAlignment="1">
      <alignment horizontal="right" vertical="center" wrapText="1"/>
    </xf>
    <xf numFmtId="1" fontId="13" fillId="3" borderId="24" xfId="1" applyNumberFormat="1" applyFont="1" applyFill="1" applyBorder="1" applyAlignment="1">
      <alignment horizontal="right" vertical="center" wrapText="1"/>
    </xf>
    <xf numFmtId="1" fontId="13" fillId="3" borderId="72" xfId="1" applyNumberFormat="1" applyFont="1" applyFill="1" applyBorder="1" applyAlignment="1">
      <alignment horizontal="right" vertical="center" wrapText="1"/>
    </xf>
    <xf numFmtId="166" fontId="22" fillId="3" borderId="24" xfId="1" applyNumberFormat="1" applyFont="1" applyFill="1" applyBorder="1" applyAlignment="1">
      <alignment horizontal="right" vertical="center" wrapText="1"/>
    </xf>
    <xf numFmtId="166" fontId="13" fillId="3" borderId="58" xfId="1" applyNumberFormat="1" applyFont="1" applyFill="1" applyBorder="1" applyAlignment="1">
      <alignment horizontal="right" vertical="center" wrapText="1"/>
    </xf>
    <xf numFmtId="165" fontId="13" fillId="3" borderId="58" xfId="1" applyNumberFormat="1" applyFont="1" applyFill="1" applyBorder="1" applyAlignment="1">
      <alignment horizontal="right" vertical="center" wrapText="1"/>
    </xf>
    <xf numFmtId="165" fontId="13" fillId="3" borderId="24" xfId="1" applyNumberFormat="1" applyFont="1" applyFill="1" applyBorder="1" applyAlignment="1">
      <alignment horizontal="right" vertical="center" wrapText="1"/>
    </xf>
    <xf numFmtId="166" fontId="13" fillId="3" borderId="72" xfId="1" applyNumberFormat="1" applyFont="1" applyFill="1" applyBorder="1" applyAlignment="1">
      <alignment horizontal="right" vertical="center" wrapText="1"/>
    </xf>
    <xf numFmtId="165" fontId="13" fillId="3" borderId="72" xfId="1" applyNumberFormat="1" applyFont="1" applyFill="1" applyBorder="1" applyAlignment="1">
      <alignment horizontal="right" vertical="center" wrapText="1"/>
    </xf>
    <xf numFmtId="165" fontId="22" fillId="3" borderId="24" xfId="1" applyNumberFormat="1" applyFont="1" applyFill="1" applyBorder="1" applyAlignment="1">
      <alignment horizontal="right" vertical="center" wrapText="1"/>
    </xf>
    <xf numFmtId="165" fontId="21" fillId="3" borderId="1" xfId="1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/>
    <xf numFmtId="169" fontId="23" fillId="0" borderId="0" xfId="5" applyFont="1"/>
    <xf numFmtId="0" fontId="0" fillId="0" borderId="0" xfId="0" applyAlignment="1"/>
    <xf numFmtId="0" fontId="2" fillId="0" borderId="0" xfId="0" applyFont="1" applyAlignment="1">
      <alignment vertical="center"/>
    </xf>
    <xf numFmtId="0" fontId="13" fillId="0" borderId="42" xfId="0" applyFont="1" applyBorder="1" applyAlignment="1">
      <alignment horizontal="justify" vertical="center" wrapText="1"/>
    </xf>
    <xf numFmtId="14" fontId="13" fillId="0" borderId="42" xfId="0" applyNumberFormat="1" applyFont="1" applyBorder="1" applyAlignment="1">
      <alignment horizontal="center" vertical="center" wrapText="1"/>
    </xf>
    <xf numFmtId="0" fontId="26" fillId="0" borderId="0" xfId="0" applyFont="1"/>
    <xf numFmtId="0" fontId="25" fillId="2" borderId="83" xfId="0" applyFont="1" applyFill="1" applyBorder="1" applyAlignment="1">
      <alignment vertical="center" wrapText="1"/>
    </xf>
    <xf numFmtId="0" fontId="25" fillId="2" borderId="89" xfId="0" applyFont="1" applyFill="1" applyBorder="1" applyAlignment="1">
      <alignment vertical="center" wrapText="1"/>
    </xf>
    <xf numFmtId="0" fontId="25" fillId="2" borderId="90" xfId="0" applyFont="1" applyFill="1" applyBorder="1" applyAlignment="1">
      <alignment vertical="center" wrapText="1"/>
    </xf>
    <xf numFmtId="165" fontId="13" fillId="0" borderId="9" xfId="1" applyNumberFormat="1" applyFont="1" applyBorder="1" applyAlignment="1">
      <alignment horizontal="justify" vertical="center" wrapText="1"/>
    </xf>
    <xf numFmtId="165" fontId="25" fillId="2" borderId="5" xfId="1" applyNumberFormat="1" applyFont="1" applyFill="1" applyBorder="1" applyAlignment="1">
      <alignment vertical="center" wrapText="1"/>
    </xf>
    <xf numFmtId="0" fontId="27" fillId="2" borderId="13" xfId="0" applyFont="1" applyFill="1" applyBorder="1" applyAlignment="1">
      <alignment vertical="center" wrapText="1"/>
    </xf>
    <xf numFmtId="0" fontId="27" fillId="2" borderId="88" xfId="0" applyFont="1" applyFill="1" applyBorder="1" applyAlignment="1">
      <alignment vertical="center" wrapText="1"/>
    </xf>
    <xf numFmtId="165" fontId="27" fillId="2" borderId="5" xfId="1" applyNumberFormat="1" applyFont="1" applyFill="1" applyBorder="1" applyAlignment="1">
      <alignment vertical="center" wrapText="1"/>
    </xf>
    <xf numFmtId="0" fontId="28" fillId="0" borderId="0" xfId="0" applyFont="1"/>
    <xf numFmtId="0" fontId="13" fillId="0" borderId="9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24" fillId="0" borderId="0" xfId="0" applyFont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86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25" fillId="2" borderId="84" xfId="0" applyFont="1" applyFill="1" applyBorder="1" applyAlignment="1">
      <alignment vertical="center" wrapText="1"/>
    </xf>
    <xf numFmtId="0" fontId="25" fillId="2" borderId="85" xfId="0" applyFont="1" applyFill="1" applyBorder="1" applyAlignment="1">
      <alignment vertical="center" wrapText="1"/>
    </xf>
    <xf numFmtId="0" fontId="27" fillId="2" borderId="13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6" fillId="0" borderId="14" xfId="3" applyFont="1" applyBorder="1" applyAlignment="1">
      <alignment horizontal="right" vertical="center" wrapText="1"/>
    </xf>
    <xf numFmtId="0" fontId="6" fillId="0" borderId="15" xfId="3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6" xfId="0" applyFont="1" applyFill="1" applyBorder="1" applyAlignment="1">
      <alignment horizontal="center" vertical="center" wrapText="1"/>
    </xf>
    <xf numFmtId="0" fontId="13" fillId="6" borderId="67" xfId="0" applyFont="1" applyFill="1" applyBorder="1" applyAlignment="1">
      <alignment horizontal="center" vertical="center" wrapText="1"/>
    </xf>
    <xf numFmtId="0" fontId="13" fillId="6" borderId="68" xfId="0" applyFont="1" applyFill="1" applyBorder="1" applyAlignment="1">
      <alignment horizontal="center" vertical="center" wrapText="1"/>
    </xf>
    <xf numFmtId="0" fontId="13" fillId="6" borderId="69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166" fontId="20" fillId="4" borderId="0" xfId="1" applyNumberFormat="1" applyFont="1" applyFill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88" xfId="0" applyFont="1" applyFill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left" vertical="center" wrapText="1"/>
    </xf>
  </cellXfs>
  <cellStyles count="6">
    <cellStyle name="Milliers" xfId="1" builtinId="3"/>
    <cellStyle name="Milliers 3" xfId="5" xr:uid="{00000000-0005-0000-0000-000001000000}"/>
    <cellStyle name="Normal" xfId="0" builtinId="0"/>
    <cellStyle name="Normal 2" xfId="3" xr:uid="{00000000-0005-0000-0000-000003000000}"/>
    <cellStyle name="Normal 2 2" xfId="2" xr:uid="{00000000-0005-0000-0000-000004000000}"/>
    <cellStyle name="Pourcentage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106680</xdr:colOff>
      <xdr:row>0</xdr:row>
      <xdr:rowOff>0</xdr:rowOff>
    </xdr:from>
    <xdr:ext cx="1767840" cy="115824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5020" y="0"/>
          <a:ext cx="176784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27"/>
  <sheetViews>
    <sheetView showGridLines="0" tabSelected="1" view="pageLayout" topLeftCell="A16" zoomScaleNormal="100" workbookViewId="0">
      <selection activeCell="C14" sqref="C14"/>
    </sheetView>
  </sheetViews>
  <sheetFormatPr baseColWidth="10" defaultColWidth="11.453125" defaultRowHeight="25.25" customHeight="1" outlineLevelCol="2" x14ac:dyDescent="0.35"/>
  <cols>
    <col min="1" max="1" width="4.81640625" style="8" customWidth="1"/>
    <col min="2" max="2" width="31.36328125" style="4" customWidth="1"/>
    <col min="3" max="3" width="12.08984375" style="4" customWidth="1"/>
    <col min="4" max="4" width="9.36328125" style="4" hidden="1" customWidth="1" outlineLevel="2"/>
    <col min="5" max="5" width="11.81640625" style="4" hidden="1" customWidth="1" outlineLevel="2"/>
    <col min="6" max="6" width="10.453125" style="4" customWidth="1" outlineLevel="1" collapsed="1"/>
    <col min="7" max="7" width="10.453125" style="4" hidden="1" customWidth="1" outlineLevel="2"/>
    <col min="8" max="8" width="10" style="4" hidden="1" customWidth="1" outlineLevel="2"/>
    <col min="9" max="9" width="11" style="4" hidden="1" customWidth="1" outlineLevel="2"/>
    <col min="10" max="10" width="12" style="4" hidden="1" customWidth="1" outlineLevel="2"/>
    <col min="11" max="11" width="11.81640625" style="4" customWidth="1" outlineLevel="1" collapsed="1"/>
    <col min="12" max="13" width="11.81640625" style="4" hidden="1" customWidth="1" outlineLevel="2"/>
    <col min="14" max="14" width="11.81640625" style="4" customWidth="1" outlineLevel="1" collapsed="1"/>
    <col min="15" max="15" width="12.6328125" style="7" bestFit="1" customWidth="1"/>
    <col min="16" max="16" width="12" style="8" customWidth="1"/>
    <col min="17" max="17" width="11.08984375" style="9" bestFit="1" customWidth="1"/>
    <col min="18" max="240" width="11.453125" style="4"/>
    <col min="241" max="241" width="4.453125" style="4" customWidth="1"/>
    <col min="242" max="242" width="21.08984375" style="4" customWidth="1"/>
    <col min="243" max="243" width="10.6328125" style="4" customWidth="1"/>
    <col min="244" max="244" width="11.08984375" style="4" customWidth="1"/>
    <col min="245" max="245" width="13" style="4" bestFit="1" customWidth="1"/>
    <col min="246" max="246" width="11.08984375" style="4" customWidth="1"/>
    <col min="247" max="247" width="10.36328125" style="4" bestFit="1" customWidth="1"/>
    <col min="248" max="248" width="12.08984375" style="4" customWidth="1"/>
    <col min="249" max="249" width="11.81640625" style="4" customWidth="1"/>
    <col min="250" max="250" width="22.81640625" style="4" customWidth="1"/>
    <col min="251" max="496" width="11.453125" style="4"/>
    <col min="497" max="497" width="4.453125" style="4" customWidth="1"/>
    <col min="498" max="498" width="21.08984375" style="4" customWidth="1"/>
    <col min="499" max="499" width="10.6328125" style="4" customWidth="1"/>
    <col min="500" max="500" width="11.08984375" style="4" customWidth="1"/>
    <col min="501" max="501" width="13" style="4" bestFit="1" customWidth="1"/>
    <col min="502" max="502" width="11.08984375" style="4" customWidth="1"/>
    <col min="503" max="503" width="10.36328125" style="4" bestFit="1" customWidth="1"/>
    <col min="504" max="504" width="12.08984375" style="4" customWidth="1"/>
    <col min="505" max="505" width="11.81640625" style="4" customWidth="1"/>
    <col min="506" max="506" width="22.81640625" style="4" customWidth="1"/>
    <col min="507" max="752" width="11.453125" style="4"/>
    <col min="753" max="753" width="4.453125" style="4" customWidth="1"/>
    <col min="754" max="754" width="21.08984375" style="4" customWidth="1"/>
    <col min="755" max="755" width="10.6328125" style="4" customWidth="1"/>
    <col min="756" max="756" width="11.08984375" style="4" customWidth="1"/>
    <col min="757" max="757" width="13" style="4" bestFit="1" customWidth="1"/>
    <col min="758" max="758" width="11.08984375" style="4" customWidth="1"/>
    <col min="759" max="759" width="10.36328125" style="4" bestFit="1" customWidth="1"/>
    <col min="760" max="760" width="12.08984375" style="4" customWidth="1"/>
    <col min="761" max="761" width="11.81640625" style="4" customWidth="1"/>
    <col min="762" max="762" width="22.81640625" style="4" customWidth="1"/>
    <col min="763" max="1008" width="11.453125" style="4"/>
    <col min="1009" max="1009" width="4.453125" style="4" customWidth="1"/>
    <col min="1010" max="1010" width="21.08984375" style="4" customWidth="1"/>
    <col min="1011" max="1011" width="10.6328125" style="4" customWidth="1"/>
    <col min="1012" max="1012" width="11.08984375" style="4" customWidth="1"/>
    <col min="1013" max="1013" width="13" style="4" bestFit="1" customWidth="1"/>
    <col min="1014" max="1014" width="11.08984375" style="4" customWidth="1"/>
    <col min="1015" max="1015" width="10.36328125" style="4" bestFit="1" customWidth="1"/>
    <col min="1016" max="1016" width="12.08984375" style="4" customWidth="1"/>
    <col min="1017" max="1017" width="11.81640625" style="4" customWidth="1"/>
    <col min="1018" max="1018" width="22.81640625" style="4" customWidth="1"/>
    <col min="1019" max="1264" width="11.453125" style="4"/>
    <col min="1265" max="1265" width="4.453125" style="4" customWidth="1"/>
    <col min="1266" max="1266" width="21.08984375" style="4" customWidth="1"/>
    <col min="1267" max="1267" width="10.6328125" style="4" customWidth="1"/>
    <col min="1268" max="1268" width="11.08984375" style="4" customWidth="1"/>
    <col min="1269" max="1269" width="13" style="4" bestFit="1" customWidth="1"/>
    <col min="1270" max="1270" width="11.08984375" style="4" customWidth="1"/>
    <col min="1271" max="1271" width="10.36328125" style="4" bestFit="1" customWidth="1"/>
    <col min="1272" max="1272" width="12.08984375" style="4" customWidth="1"/>
    <col min="1273" max="1273" width="11.81640625" style="4" customWidth="1"/>
    <col min="1274" max="1274" width="22.81640625" style="4" customWidth="1"/>
    <col min="1275" max="1520" width="11.453125" style="4"/>
    <col min="1521" max="1521" width="4.453125" style="4" customWidth="1"/>
    <col min="1522" max="1522" width="21.08984375" style="4" customWidth="1"/>
    <col min="1523" max="1523" width="10.6328125" style="4" customWidth="1"/>
    <col min="1524" max="1524" width="11.08984375" style="4" customWidth="1"/>
    <col min="1525" max="1525" width="13" style="4" bestFit="1" customWidth="1"/>
    <col min="1526" max="1526" width="11.08984375" style="4" customWidth="1"/>
    <col min="1527" max="1527" width="10.36328125" style="4" bestFit="1" customWidth="1"/>
    <col min="1528" max="1528" width="12.08984375" style="4" customWidth="1"/>
    <col min="1529" max="1529" width="11.81640625" style="4" customWidth="1"/>
    <col min="1530" max="1530" width="22.81640625" style="4" customWidth="1"/>
    <col min="1531" max="1776" width="11.453125" style="4"/>
    <col min="1777" max="1777" width="4.453125" style="4" customWidth="1"/>
    <col min="1778" max="1778" width="21.08984375" style="4" customWidth="1"/>
    <col min="1779" max="1779" width="10.6328125" style="4" customWidth="1"/>
    <col min="1780" max="1780" width="11.08984375" style="4" customWidth="1"/>
    <col min="1781" max="1781" width="13" style="4" bestFit="1" customWidth="1"/>
    <col min="1782" max="1782" width="11.08984375" style="4" customWidth="1"/>
    <col min="1783" max="1783" width="10.36328125" style="4" bestFit="1" customWidth="1"/>
    <col min="1784" max="1784" width="12.08984375" style="4" customWidth="1"/>
    <col min="1785" max="1785" width="11.81640625" style="4" customWidth="1"/>
    <col min="1786" max="1786" width="22.81640625" style="4" customWidth="1"/>
    <col min="1787" max="2032" width="11.453125" style="4"/>
    <col min="2033" max="2033" width="4.453125" style="4" customWidth="1"/>
    <col min="2034" max="2034" width="21.08984375" style="4" customWidth="1"/>
    <col min="2035" max="2035" width="10.6328125" style="4" customWidth="1"/>
    <col min="2036" max="2036" width="11.08984375" style="4" customWidth="1"/>
    <col min="2037" max="2037" width="13" style="4" bestFit="1" customWidth="1"/>
    <col min="2038" max="2038" width="11.08984375" style="4" customWidth="1"/>
    <col min="2039" max="2039" width="10.36328125" style="4" bestFit="1" customWidth="1"/>
    <col min="2040" max="2040" width="12.08984375" style="4" customWidth="1"/>
    <col min="2041" max="2041" width="11.81640625" style="4" customWidth="1"/>
    <col min="2042" max="2042" width="22.81640625" style="4" customWidth="1"/>
    <col min="2043" max="2288" width="11.453125" style="4"/>
    <col min="2289" max="2289" width="4.453125" style="4" customWidth="1"/>
    <col min="2290" max="2290" width="21.08984375" style="4" customWidth="1"/>
    <col min="2291" max="2291" width="10.6328125" style="4" customWidth="1"/>
    <col min="2292" max="2292" width="11.08984375" style="4" customWidth="1"/>
    <col min="2293" max="2293" width="13" style="4" bestFit="1" customWidth="1"/>
    <col min="2294" max="2294" width="11.08984375" style="4" customWidth="1"/>
    <col min="2295" max="2295" width="10.36328125" style="4" bestFit="1" customWidth="1"/>
    <col min="2296" max="2296" width="12.08984375" style="4" customWidth="1"/>
    <col min="2297" max="2297" width="11.81640625" style="4" customWidth="1"/>
    <col min="2298" max="2298" width="22.81640625" style="4" customWidth="1"/>
    <col min="2299" max="2544" width="11.453125" style="4"/>
    <col min="2545" max="2545" width="4.453125" style="4" customWidth="1"/>
    <col min="2546" max="2546" width="21.08984375" style="4" customWidth="1"/>
    <col min="2547" max="2547" width="10.6328125" style="4" customWidth="1"/>
    <col min="2548" max="2548" width="11.08984375" style="4" customWidth="1"/>
    <col min="2549" max="2549" width="13" style="4" bestFit="1" customWidth="1"/>
    <col min="2550" max="2550" width="11.08984375" style="4" customWidth="1"/>
    <col min="2551" max="2551" width="10.36328125" style="4" bestFit="1" customWidth="1"/>
    <col min="2552" max="2552" width="12.08984375" style="4" customWidth="1"/>
    <col min="2553" max="2553" width="11.81640625" style="4" customWidth="1"/>
    <col min="2554" max="2554" width="22.81640625" style="4" customWidth="1"/>
    <col min="2555" max="2800" width="11.453125" style="4"/>
    <col min="2801" max="2801" width="4.453125" style="4" customWidth="1"/>
    <col min="2802" max="2802" width="21.08984375" style="4" customWidth="1"/>
    <col min="2803" max="2803" width="10.6328125" style="4" customWidth="1"/>
    <col min="2804" max="2804" width="11.08984375" style="4" customWidth="1"/>
    <col min="2805" max="2805" width="13" style="4" bestFit="1" customWidth="1"/>
    <col min="2806" max="2806" width="11.08984375" style="4" customWidth="1"/>
    <col min="2807" max="2807" width="10.36328125" style="4" bestFit="1" customWidth="1"/>
    <col min="2808" max="2808" width="12.08984375" style="4" customWidth="1"/>
    <col min="2809" max="2809" width="11.81640625" style="4" customWidth="1"/>
    <col min="2810" max="2810" width="22.81640625" style="4" customWidth="1"/>
    <col min="2811" max="3056" width="11.453125" style="4"/>
    <col min="3057" max="3057" width="4.453125" style="4" customWidth="1"/>
    <col min="3058" max="3058" width="21.08984375" style="4" customWidth="1"/>
    <col min="3059" max="3059" width="10.6328125" style="4" customWidth="1"/>
    <col min="3060" max="3060" width="11.08984375" style="4" customWidth="1"/>
    <col min="3061" max="3061" width="13" style="4" bestFit="1" customWidth="1"/>
    <col min="3062" max="3062" width="11.08984375" style="4" customWidth="1"/>
    <col min="3063" max="3063" width="10.36328125" style="4" bestFit="1" customWidth="1"/>
    <col min="3064" max="3064" width="12.08984375" style="4" customWidth="1"/>
    <col min="3065" max="3065" width="11.81640625" style="4" customWidth="1"/>
    <col min="3066" max="3066" width="22.81640625" style="4" customWidth="1"/>
    <col min="3067" max="3312" width="11.453125" style="4"/>
    <col min="3313" max="3313" width="4.453125" style="4" customWidth="1"/>
    <col min="3314" max="3314" width="21.08984375" style="4" customWidth="1"/>
    <col min="3315" max="3315" width="10.6328125" style="4" customWidth="1"/>
    <col min="3316" max="3316" width="11.08984375" style="4" customWidth="1"/>
    <col min="3317" max="3317" width="13" style="4" bestFit="1" customWidth="1"/>
    <col min="3318" max="3318" width="11.08984375" style="4" customWidth="1"/>
    <col min="3319" max="3319" width="10.36328125" style="4" bestFit="1" customWidth="1"/>
    <col min="3320" max="3320" width="12.08984375" style="4" customWidth="1"/>
    <col min="3321" max="3321" width="11.81640625" style="4" customWidth="1"/>
    <col min="3322" max="3322" width="22.81640625" style="4" customWidth="1"/>
    <col min="3323" max="3568" width="11.453125" style="4"/>
    <col min="3569" max="3569" width="4.453125" style="4" customWidth="1"/>
    <col min="3570" max="3570" width="21.08984375" style="4" customWidth="1"/>
    <col min="3571" max="3571" width="10.6328125" style="4" customWidth="1"/>
    <col min="3572" max="3572" width="11.08984375" style="4" customWidth="1"/>
    <col min="3573" max="3573" width="13" style="4" bestFit="1" customWidth="1"/>
    <col min="3574" max="3574" width="11.08984375" style="4" customWidth="1"/>
    <col min="3575" max="3575" width="10.36328125" style="4" bestFit="1" customWidth="1"/>
    <col min="3576" max="3576" width="12.08984375" style="4" customWidth="1"/>
    <col min="3577" max="3577" width="11.81640625" style="4" customWidth="1"/>
    <col min="3578" max="3578" width="22.81640625" style="4" customWidth="1"/>
    <col min="3579" max="3824" width="11.453125" style="4"/>
    <col min="3825" max="3825" width="4.453125" style="4" customWidth="1"/>
    <col min="3826" max="3826" width="21.08984375" style="4" customWidth="1"/>
    <col min="3827" max="3827" width="10.6328125" style="4" customWidth="1"/>
    <col min="3828" max="3828" width="11.08984375" style="4" customWidth="1"/>
    <col min="3829" max="3829" width="13" style="4" bestFit="1" customWidth="1"/>
    <col min="3830" max="3830" width="11.08984375" style="4" customWidth="1"/>
    <col min="3831" max="3831" width="10.36328125" style="4" bestFit="1" customWidth="1"/>
    <col min="3832" max="3832" width="12.08984375" style="4" customWidth="1"/>
    <col min="3833" max="3833" width="11.81640625" style="4" customWidth="1"/>
    <col min="3834" max="3834" width="22.81640625" style="4" customWidth="1"/>
    <col min="3835" max="4080" width="11.453125" style="4"/>
    <col min="4081" max="4081" width="4.453125" style="4" customWidth="1"/>
    <col min="4082" max="4082" width="21.08984375" style="4" customWidth="1"/>
    <col min="4083" max="4083" width="10.6328125" style="4" customWidth="1"/>
    <col min="4084" max="4084" width="11.08984375" style="4" customWidth="1"/>
    <col min="4085" max="4085" width="13" style="4" bestFit="1" customWidth="1"/>
    <col min="4086" max="4086" width="11.08984375" style="4" customWidth="1"/>
    <col min="4087" max="4087" width="10.36328125" style="4" bestFit="1" customWidth="1"/>
    <col min="4088" max="4088" width="12.08984375" style="4" customWidth="1"/>
    <col min="4089" max="4089" width="11.81640625" style="4" customWidth="1"/>
    <col min="4090" max="4090" width="22.81640625" style="4" customWidth="1"/>
    <col min="4091" max="4336" width="11.453125" style="4"/>
    <col min="4337" max="4337" width="4.453125" style="4" customWidth="1"/>
    <col min="4338" max="4338" width="21.08984375" style="4" customWidth="1"/>
    <col min="4339" max="4339" width="10.6328125" style="4" customWidth="1"/>
    <col min="4340" max="4340" width="11.08984375" style="4" customWidth="1"/>
    <col min="4341" max="4341" width="13" style="4" bestFit="1" customWidth="1"/>
    <col min="4342" max="4342" width="11.08984375" style="4" customWidth="1"/>
    <col min="4343" max="4343" width="10.36328125" style="4" bestFit="1" customWidth="1"/>
    <col min="4344" max="4344" width="12.08984375" style="4" customWidth="1"/>
    <col min="4345" max="4345" width="11.81640625" style="4" customWidth="1"/>
    <col min="4346" max="4346" width="22.81640625" style="4" customWidth="1"/>
    <col min="4347" max="4592" width="11.453125" style="4"/>
    <col min="4593" max="4593" width="4.453125" style="4" customWidth="1"/>
    <col min="4594" max="4594" width="21.08984375" style="4" customWidth="1"/>
    <col min="4595" max="4595" width="10.6328125" style="4" customWidth="1"/>
    <col min="4596" max="4596" width="11.08984375" style="4" customWidth="1"/>
    <col min="4597" max="4597" width="13" style="4" bestFit="1" customWidth="1"/>
    <col min="4598" max="4598" width="11.08984375" style="4" customWidth="1"/>
    <col min="4599" max="4599" width="10.36328125" style="4" bestFit="1" customWidth="1"/>
    <col min="4600" max="4600" width="12.08984375" style="4" customWidth="1"/>
    <col min="4601" max="4601" width="11.81640625" style="4" customWidth="1"/>
    <col min="4602" max="4602" width="22.81640625" style="4" customWidth="1"/>
    <col min="4603" max="4848" width="11.453125" style="4"/>
    <col min="4849" max="4849" width="4.453125" style="4" customWidth="1"/>
    <col min="4850" max="4850" width="21.08984375" style="4" customWidth="1"/>
    <col min="4851" max="4851" width="10.6328125" style="4" customWidth="1"/>
    <col min="4852" max="4852" width="11.08984375" style="4" customWidth="1"/>
    <col min="4853" max="4853" width="13" style="4" bestFit="1" customWidth="1"/>
    <col min="4854" max="4854" width="11.08984375" style="4" customWidth="1"/>
    <col min="4855" max="4855" width="10.36328125" style="4" bestFit="1" customWidth="1"/>
    <col min="4856" max="4856" width="12.08984375" style="4" customWidth="1"/>
    <col min="4857" max="4857" width="11.81640625" style="4" customWidth="1"/>
    <col min="4858" max="4858" width="22.81640625" style="4" customWidth="1"/>
    <col min="4859" max="5104" width="11.453125" style="4"/>
    <col min="5105" max="5105" width="4.453125" style="4" customWidth="1"/>
    <col min="5106" max="5106" width="21.08984375" style="4" customWidth="1"/>
    <col min="5107" max="5107" width="10.6328125" style="4" customWidth="1"/>
    <col min="5108" max="5108" width="11.08984375" style="4" customWidth="1"/>
    <col min="5109" max="5109" width="13" style="4" bestFit="1" customWidth="1"/>
    <col min="5110" max="5110" width="11.08984375" style="4" customWidth="1"/>
    <col min="5111" max="5111" width="10.36328125" style="4" bestFit="1" customWidth="1"/>
    <col min="5112" max="5112" width="12.08984375" style="4" customWidth="1"/>
    <col min="5113" max="5113" width="11.81640625" style="4" customWidth="1"/>
    <col min="5114" max="5114" width="22.81640625" style="4" customWidth="1"/>
    <col min="5115" max="5360" width="11.453125" style="4"/>
    <col min="5361" max="5361" width="4.453125" style="4" customWidth="1"/>
    <col min="5362" max="5362" width="21.08984375" style="4" customWidth="1"/>
    <col min="5363" max="5363" width="10.6328125" style="4" customWidth="1"/>
    <col min="5364" max="5364" width="11.08984375" style="4" customWidth="1"/>
    <col min="5365" max="5365" width="13" style="4" bestFit="1" customWidth="1"/>
    <col min="5366" max="5366" width="11.08984375" style="4" customWidth="1"/>
    <col min="5367" max="5367" width="10.36328125" style="4" bestFit="1" customWidth="1"/>
    <col min="5368" max="5368" width="12.08984375" style="4" customWidth="1"/>
    <col min="5369" max="5369" width="11.81640625" style="4" customWidth="1"/>
    <col min="5370" max="5370" width="22.81640625" style="4" customWidth="1"/>
    <col min="5371" max="5616" width="11.453125" style="4"/>
    <col min="5617" max="5617" width="4.453125" style="4" customWidth="1"/>
    <col min="5618" max="5618" width="21.08984375" style="4" customWidth="1"/>
    <col min="5619" max="5619" width="10.6328125" style="4" customWidth="1"/>
    <col min="5620" max="5620" width="11.08984375" style="4" customWidth="1"/>
    <col min="5621" max="5621" width="13" style="4" bestFit="1" customWidth="1"/>
    <col min="5622" max="5622" width="11.08984375" style="4" customWidth="1"/>
    <col min="5623" max="5623" width="10.36328125" style="4" bestFit="1" customWidth="1"/>
    <col min="5624" max="5624" width="12.08984375" style="4" customWidth="1"/>
    <col min="5625" max="5625" width="11.81640625" style="4" customWidth="1"/>
    <col min="5626" max="5626" width="22.81640625" style="4" customWidth="1"/>
    <col min="5627" max="5872" width="11.453125" style="4"/>
    <col min="5873" max="5873" width="4.453125" style="4" customWidth="1"/>
    <col min="5874" max="5874" width="21.08984375" style="4" customWidth="1"/>
    <col min="5875" max="5875" width="10.6328125" style="4" customWidth="1"/>
    <col min="5876" max="5876" width="11.08984375" style="4" customWidth="1"/>
    <col min="5877" max="5877" width="13" style="4" bestFit="1" customWidth="1"/>
    <col min="5878" max="5878" width="11.08984375" style="4" customWidth="1"/>
    <col min="5879" max="5879" width="10.36328125" style="4" bestFit="1" customWidth="1"/>
    <col min="5880" max="5880" width="12.08984375" style="4" customWidth="1"/>
    <col min="5881" max="5881" width="11.81640625" style="4" customWidth="1"/>
    <col min="5882" max="5882" width="22.81640625" style="4" customWidth="1"/>
    <col min="5883" max="6128" width="11.453125" style="4"/>
    <col min="6129" max="6129" width="4.453125" style="4" customWidth="1"/>
    <col min="6130" max="6130" width="21.08984375" style="4" customWidth="1"/>
    <col min="6131" max="6131" width="10.6328125" style="4" customWidth="1"/>
    <col min="6132" max="6132" width="11.08984375" style="4" customWidth="1"/>
    <col min="6133" max="6133" width="13" style="4" bestFit="1" customWidth="1"/>
    <col min="6134" max="6134" width="11.08984375" style="4" customWidth="1"/>
    <col min="6135" max="6135" width="10.36328125" style="4" bestFit="1" customWidth="1"/>
    <col min="6136" max="6136" width="12.08984375" style="4" customWidth="1"/>
    <col min="6137" max="6137" width="11.81640625" style="4" customWidth="1"/>
    <col min="6138" max="6138" width="22.81640625" style="4" customWidth="1"/>
    <col min="6139" max="6384" width="11.453125" style="4"/>
    <col min="6385" max="6385" width="4.453125" style="4" customWidth="1"/>
    <col min="6386" max="6386" width="21.08984375" style="4" customWidth="1"/>
    <col min="6387" max="6387" width="10.6328125" style="4" customWidth="1"/>
    <col min="6388" max="6388" width="11.08984375" style="4" customWidth="1"/>
    <col min="6389" max="6389" width="13" style="4" bestFit="1" customWidth="1"/>
    <col min="6390" max="6390" width="11.08984375" style="4" customWidth="1"/>
    <col min="6391" max="6391" width="10.36328125" style="4" bestFit="1" customWidth="1"/>
    <col min="6392" max="6392" width="12.08984375" style="4" customWidth="1"/>
    <col min="6393" max="6393" width="11.81640625" style="4" customWidth="1"/>
    <col min="6394" max="6394" width="22.81640625" style="4" customWidth="1"/>
    <col min="6395" max="6640" width="11.453125" style="4"/>
    <col min="6641" max="6641" width="4.453125" style="4" customWidth="1"/>
    <col min="6642" max="6642" width="21.08984375" style="4" customWidth="1"/>
    <col min="6643" max="6643" width="10.6328125" style="4" customWidth="1"/>
    <col min="6644" max="6644" width="11.08984375" style="4" customWidth="1"/>
    <col min="6645" max="6645" width="13" style="4" bestFit="1" customWidth="1"/>
    <col min="6646" max="6646" width="11.08984375" style="4" customWidth="1"/>
    <col min="6647" max="6647" width="10.36328125" style="4" bestFit="1" customWidth="1"/>
    <col min="6648" max="6648" width="12.08984375" style="4" customWidth="1"/>
    <col min="6649" max="6649" width="11.81640625" style="4" customWidth="1"/>
    <col min="6650" max="6650" width="22.81640625" style="4" customWidth="1"/>
    <col min="6651" max="6896" width="11.453125" style="4"/>
    <col min="6897" max="6897" width="4.453125" style="4" customWidth="1"/>
    <col min="6898" max="6898" width="21.08984375" style="4" customWidth="1"/>
    <col min="6899" max="6899" width="10.6328125" style="4" customWidth="1"/>
    <col min="6900" max="6900" width="11.08984375" style="4" customWidth="1"/>
    <col min="6901" max="6901" width="13" style="4" bestFit="1" customWidth="1"/>
    <col min="6902" max="6902" width="11.08984375" style="4" customWidth="1"/>
    <col min="6903" max="6903" width="10.36328125" style="4" bestFit="1" customWidth="1"/>
    <col min="6904" max="6904" width="12.08984375" style="4" customWidth="1"/>
    <col min="6905" max="6905" width="11.81640625" style="4" customWidth="1"/>
    <col min="6906" max="6906" width="22.81640625" style="4" customWidth="1"/>
    <col min="6907" max="7152" width="11.453125" style="4"/>
    <col min="7153" max="7153" width="4.453125" style="4" customWidth="1"/>
    <col min="7154" max="7154" width="21.08984375" style="4" customWidth="1"/>
    <col min="7155" max="7155" width="10.6328125" style="4" customWidth="1"/>
    <col min="7156" max="7156" width="11.08984375" style="4" customWidth="1"/>
    <col min="7157" max="7157" width="13" style="4" bestFit="1" customWidth="1"/>
    <col min="7158" max="7158" width="11.08984375" style="4" customWidth="1"/>
    <col min="7159" max="7159" width="10.36328125" style="4" bestFit="1" customWidth="1"/>
    <col min="7160" max="7160" width="12.08984375" style="4" customWidth="1"/>
    <col min="7161" max="7161" width="11.81640625" style="4" customWidth="1"/>
    <col min="7162" max="7162" width="22.81640625" style="4" customWidth="1"/>
    <col min="7163" max="7408" width="11.453125" style="4"/>
    <col min="7409" max="7409" width="4.453125" style="4" customWidth="1"/>
    <col min="7410" max="7410" width="21.08984375" style="4" customWidth="1"/>
    <col min="7411" max="7411" width="10.6328125" style="4" customWidth="1"/>
    <col min="7412" max="7412" width="11.08984375" style="4" customWidth="1"/>
    <col min="7413" max="7413" width="13" style="4" bestFit="1" customWidth="1"/>
    <col min="7414" max="7414" width="11.08984375" style="4" customWidth="1"/>
    <col min="7415" max="7415" width="10.36328125" style="4" bestFit="1" customWidth="1"/>
    <col min="7416" max="7416" width="12.08984375" style="4" customWidth="1"/>
    <col min="7417" max="7417" width="11.81640625" style="4" customWidth="1"/>
    <col min="7418" max="7418" width="22.81640625" style="4" customWidth="1"/>
    <col min="7419" max="7664" width="11.453125" style="4"/>
    <col min="7665" max="7665" width="4.453125" style="4" customWidth="1"/>
    <col min="7666" max="7666" width="21.08984375" style="4" customWidth="1"/>
    <col min="7667" max="7667" width="10.6328125" style="4" customWidth="1"/>
    <col min="7668" max="7668" width="11.08984375" style="4" customWidth="1"/>
    <col min="7669" max="7669" width="13" style="4" bestFit="1" customWidth="1"/>
    <col min="7670" max="7670" width="11.08984375" style="4" customWidth="1"/>
    <col min="7671" max="7671" width="10.36328125" style="4" bestFit="1" customWidth="1"/>
    <col min="7672" max="7672" width="12.08984375" style="4" customWidth="1"/>
    <col min="7673" max="7673" width="11.81640625" style="4" customWidth="1"/>
    <col min="7674" max="7674" width="22.81640625" style="4" customWidth="1"/>
    <col min="7675" max="7920" width="11.453125" style="4"/>
    <col min="7921" max="7921" width="4.453125" style="4" customWidth="1"/>
    <col min="7922" max="7922" width="21.08984375" style="4" customWidth="1"/>
    <col min="7923" max="7923" width="10.6328125" style="4" customWidth="1"/>
    <col min="7924" max="7924" width="11.08984375" style="4" customWidth="1"/>
    <col min="7925" max="7925" width="13" style="4" bestFit="1" customWidth="1"/>
    <col min="7926" max="7926" width="11.08984375" style="4" customWidth="1"/>
    <col min="7927" max="7927" width="10.36328125" style="4" bestFit="1" customWidth="1"/>
    <col min="7928" max="7928" width="12.08984375" style="4" customWidth="1"/>
    <col min="7929" max="7929" width="11.81640625" style="4" customWidth="1"/>
    <col min="7930" max="7930" width="22.81640625" style="4" customWidth="1"/>
    <col min="7931" max="8176" width="11.453125" style="4"/>
    <col min="8177" max="8177" width="4.453125" style="4" customWidth="1"/>
    <col min="8178" max="8178" width="21.08984375" style="4" customWidth="1"/>
    <col min="8179" max="8179" width="10.6328125" style="4" customWidth="1"/>
    <col min="8180" max="8180" width="11.08984375" style="4" customWidth="1"/>
    <col min="8181" max="8181" width="13" style="4" bestFit="1" customWidth="1"/>
    <col min="8182" max="8182" width="11.08984375" style="4" customWidth="1"/>
    <col min="8183" max="8183" width="10.36328125" style="4" bestFit="1" customWidth="1"/>
    <col min="8184" max="8184" width="12.08984375" style="4" customWidth="1"/>
    <col min="8185" max="8185" width="11.81640625" style="4" customWidth="1"/>
    <col min="8186" max="8186" width="22.81640625" style="4" customWidth="1"/>
    <col min="8187" max="8432" width="11.453125" style="4"/>
    <col min="8433" max="8433" width="4.453125" style="4" customWidth="1"/>
    <col min="8434" max="8434" width="21.08984375" style="4" customWidth="1"/>
    <col min="8435" max="8435" width="10.6328125" style="4" customWidth="1"/>
    <col min="8436" max="8436" width="11.08984375" style="4" customWidth="1"/>
    <col min="8437" max="8437" width="13" style="4" bestFit="1" customWidth="1"/>
    <col min="8438" max="8438" width="11.08984375" style="4" customWidth="1"/>
    <col min="8439" max="8439" width="10.36328125" style="4" bestFit="1" customWidth="1"/>
    <col min="8440" max="8440" width="12.08984375" style="4" customWidth="1"/>
    <col min="8441" max="8441" width="11.81640625" style="4" customWidth="1"/>
    <col min="8442" max="8442" width="22.81640625" style="4" customWidth="1"/>
    <col min="8443" max="8688" width="11.453125" style="4"/>
    <col min="8689" max="8689" width="4.453125" style="4" customWidth="1"/>
    <col min="8690" max="8690" width="21.08984375" style="4" customWidth="1"/>
    <col min="8691" max="8691" width="10.6328125" style="4" customWidth="1"/>
    <col min="8692" max="8692" width="11.08984375" style="4" customWidth="1"/>
    <col min="8693" max="8693" width="13" style="4" bestFit="1" customWidth="1"/>
    <col min="8694" max="8694" width="11.08984375" style="4" customWidth="1"/>
    <col min="8695" max="8695" width="10.36328125" style="4" bestFit="1" customWidth="1"/>
    <col min="8696" max="8696" width="12.08984375" style="4" customWidth="1"/>
    <col min="8697" max="8697" width="11.81640625" style="4" customWidth="1"/>
    <col min="8698" max="8698" width="22.81640625" style="4" customWidth="1"/>
    <col min="8699" max="8944" width="11.453125" style="4"/>
    <col min="8945" max="8945" width="4.453125" style="4" customWidth="1"/>
    <col min="8946" max="8946" width="21.08984375" style="4" customWidth="1"/>
    <col min="8947" max="8947" width="10.6328125" style="4" customWidth="1"/>
    <col min="8948" max="8948" width="11.08984375" style="4" customWidth="1"/>
    <col min="8949" max="8949" width="13" style="4" bestFit="1" customWidth="1"/>
    <col min="8950" max="8950" width="11.08984375" style="4" customWidth="1"/>
    <col min="8951" max="8951" width="10.36328125" style="4" bestFit="1" customWidth="1"/>
    <col min="8952" max="8952" width="12.08984375" style="4" customWidth="1"/>
    <col min="8953" max="8953" width="11.81640625" style="4" customWidth="1"/>
    <col min="8954" max="8954" width="22.81640625" style="4" customWidth="1"/>
    <col min="8955" max="9200" width="11.453125" style="4"/>
    <col min="9201" max="9201" width="4.453125" style="4" customWidth="1"/>
    <col min="9202" max="9202" width="21.08984375" style="4" customWidth="1"/>
    <col min="9203" max="9203" width="10.6328125" style="4" customWidth="1"/>
    <col min="9204" max="9204" width="11.08984375" style="4" customWidth="1"/>
    <col min="9205" max="9205" width="13" style="4" bestFit="1" customWidth="1"/>
    <col min="9206" max="9206" width="11.08984375" style="4" customWidth="1"/>
    <col min="9207" max="9207" width="10.36328125" style="4" bestFit="1" customWidth="1"/>
    <col min="9208" max="9208" width="12.08984375" style="4" customWidth="1"/>
    <col min="9209" max="9209" width="11.81640625" style="4" customWidth="1"/>
    <col min="9210" max="9210" width="22.81640625" style="4" customWidth="1"/>
    <col min="9211" max="9456" width="11.453125" style="4"/>
    <col min="9457" max="9457" width="4.453125" style="4" customWidth="1"/>
    <col min="9458" max="9458" width="21.08984375" style="4" customWidth="1"/>
    <col min="9459" max="9459" width="10.6328125" style="4" customWidth="1"/>
    <col min="9460" max="9460" width="11.08984375" style="4" customWidth="1"/>
    <col min="9461" max="9461" width="13" style="4" bestFit="1" customWidth="1"/>
    <col min="9462" max="9462" width="11.08984375" style="4" customWidth="1"/>
    <col min="9463" max="9463" width="10.36328125" style="4" bestFit="1" customWidth="1"/>
    <col min="9464" max="9464" width="12.08984375" style="4" customWidth="1"/>
    <col min="9465" max="9465" width="11.81640625" style="4" customWidth="1"/>
    <col min="9466" max="9466" width="22.81640625" style="4" customWidth="1"/>
    <col min="9467" max="9712" width="11.453125" style="4"/>
    <col min="9713" max="9713" width="4.453125" style="4" customWidth="1"/>
    <col min="9714" max="9714" width="21.08984375" style="4" customWidth="1"/>
    <col min="9715" max="9715" width="10.6328125" style="4" customWidth="1"/>
    <col min="9716" max="9716" width="11.08984375" style="4" customWidth="1"/>
    <col min="9717" max="9717" width="13" style="4" bestFit="1" customWidth="1"/>
    <col min="9718" max="9718" width="11.08984375" style="4" customWidth="1"/>
    <col min="9719" max="9719" width="10.36328125" style="4" bestFit="1" customWidth="1"/>
    <col min="9720" max="9720" width="12.08984375" style="4" customWidth="1"/>
    <col min="9721" max="9721" width="11.81640625" style="4" customWidth="1"/>
    <col min="9722" max="9722" width="22.81640625" style="4" customWidth="1"/>
    <col min="9723" max="9968" width="11.453125" style="4"/>
    <col min="9969" max="9969" width="4.453125" style="4" customWidth="1"/>
    <col min="9970" max="9970" width="21.08984375" style="4" customWidth="1"/>
    <col min="9971" max="9971" width="10.6328125" style="4" customWidth="1"/>
    <col min="9972" max="9972" width="11.08984375" style="4" customWidth="1"/>
    <col min="9973" max="9973" width="13" style="4" bestFit="1" customWidth="1"/>
    <col min="9974" max="9974" width="11.08984375" style="4" customWidth="1"/>
    <col min="9975" max="9975" width="10.36328125" style="4" bestFit="1" customWidth="1"/>
    <col min="9976" max="9976" width="12.08984375" style="4" customWidth="1"/>
    <col min="9977" max="9977" width="11.81640625" style="4" customWidth="1"/>
    <col min="9978" max="9978" width="22.81640625" style="4" customWidth="1"/>
    <col min="9979" max="10224" width="11.453125" style="4"/>
    <col min="10225" max="10225" width="4.453125" style="4" customWidth="1"/>
    <col min="10226" max="10226" width="21.08984375" style="4" customWidth="1"/>
    <col min="10227" max="10227" width="10.6328125" style="4" customWidth="1"/>
    <col min="10228" max="10228" width="11.08984375" style="4" customWidth="1"/>
    <col min="10229" max="10229" width="13" style="4" bestFit="1" customWidth="1"/>
    <col min="10230" max="10230" width="11.08984375" style="4" customWidth="1"/>
    <col min="10231" max="10231" width="10.36328125" style="4" bestFit="1" customWidth="1"/>
    <col min="10232" max="10232" width="12.08984375" style="4" customWidth="1"/>
    <col min="10233" max="10233" width="11.81640625" style="4" customWidth="1"/>
    <col min="10234" max="10234" width="22.81640625" style="4" customWidth="1"/>
    <col min="10235" max="10480" width="11.453125" style="4"/>
    <col min="10481" max="10481" width="4.453125" style="4" customWidth="1"/>
    <col min="10482" max="10482" width="21.08984375" style="4" customWidth="1"/>
    <col min="10483" max="10483" width="10.6328125" style="4" customWidth="1"/>
    <col min="10484" max="10484" width="11.08984375" style="4" customWidth="1"/>
    <col min="10485" max="10485" width="13" style="4" bestFit="1" customWidth="1"/>
    <col min="10486" max="10486" width="11.08984375" style="4" customWidth="1"/>
    <col min="10487" max="10487" width="10.36328125" style="4" bestFit="1" customWidth="1"/>
    <col min="10488" max="10488" width="12.08984375" style="4" customWidth="1"/>
    <col min="10489" max="10489" width="11.81640625" style="4" customWidth="1"/>
    <col min="10490" max="10490" width="22.81640625" style="4" customWidth="1"/>
    <col min="10491" max="10736" width="11.453125" style="4"/>
    <col min="10737" max="10737" width="4.453125" style="4" customWidth="1"/>
    <col min="10738" max="10738" width="21.08984375" style="4" customWidth="1"/>
    <col min="10739" max="10739" width="10.6328125" style="4" customWidth="1"/>
    <col min="10740" max="10740" width="11.08984375" style="4" customWidth="1"/>
    <col min="10741" max="10741" width="13" style="4" bestFit="1" customWidth="1"/>
    <col min="10742" max="10742" width="11.08984375" style="4" customWidth="1"/>
    <col min="10743" max="10743" width="10.36328125" style="4" bestFit="1" customWidth="1"/>
    <col min="10744" max="10744" width="12.08984375" style="4" customWidth="1"/>
    <col min="10745" max="10745" width="11.81640625" style="4" customWidth="1"/>
    <col min="10746" max="10746" width="22.81640625" style="4" customWidth="1"/>
    <col min="10747" max="10992" width="11.453125" style="4"/>
    <col min="10993" max="10993" width="4.453125" style="4" customWidth="1"/>
    <col min="10994" max="10994" width="21.08984375" style="4" customWidth="1"/>
    <col min="10995" max="10995" width="10.6328125" style="4" customWidth="1"/>
    <col min="10996" max="10996" width="11.08984375" style="4" customWidth="1"/>
    <col min="10997" max="10997" width="13" style="4" bestFit="1" customWidth="1"/>
    <col min="10998" max="10998" width="11.08984375" style="4" customWidth="1"/>
    <col min="10999" max="10999" width="10.36328125" style="4" bestFit="1" customWidth="1"/>
    <col min="11000" max="11000" width="12.08984375" style="4" customWidth="1"/>
    <col min="11001" max="11001" width="11.81640625" style="4" customWidth="1"/>
    <col min="11002" max="11002" width="22.81640625" style="4" customWidth="1"/>
    <col min="11003" max="11248" width="11.453125" style="4"/>
    <col min="11249" max="11249" width="4.453125" style="4" customWidth="1"/>
    <col min="11250" max="11250" width="21.08984375" style="4" customWidth="1"/>
    <col min="11251" max="11251" width="10.6328125" style="4" customWidth="1"/>
    <col min="11252" max="11252" width="11.08984375" style="4" customWidth="1"/>
    <col min="11253" max="11253" width="13" style="4" bestFit="1" customWidth="1"/>
    <col min="11254" max="11254" width="11.08984375" style="4" customWidth="1"/>
    <col min="11255" max="11255" width="10.36328125" style="4" bestFit="1" customWidth="1"/>
    <col min="11256" max="11256" width="12.08984375" style="4" customWidth="1"/>
    <col min="11257" max="11257" width="11.81640625" style="4" customWidth="1"/>
    <col min="11258" max="11258" width="22.81640625" style="4" customWidth="1"/>
    <col min="11259" max="11504" width="11.453125" style="4"/>
    <col min="11505" max="11505" width="4.453125" style="4" customWidth="1"/>
    <col min="11506" max="11506" width="21.08984375" style="4" customWidth="1"/>
    <col min="11507" max="11507" width="10.6328125" style="4" customWidth="1"/>
    <col min="11508" max="11508" width="11.08984375" style="4" customWidth="1"/>
    <col min="11509" max="11509" width="13" style="4" bestFit="1" customWidth="1"/>
    <col min="11510" max="11510" width="11.08984375" style="4" customWidth="1"/>
    <col min="11511" max="11511" width="10.36328125" style="4" bestFit="1" customWidth="1"/>
    <col min="11512" max="11512" width="12.08984375" style="4" customWidth="1"/>
    <col min="11513" max="11513" width="11.81640625" style="4" customWidth="1"/>
    <col min="11514" max="11514" width="22.81640625" style="4" customWidth="1"/>
    <col min="11515" max="11760" width="11.453125" style="4"/>
    <col min="11761" max="11761" width="4.453125" style="4" customWidth="1"/>
    <col min="11762" max="11762" width="21.08984375" style="4" customWidth="1"/>
    <col min="11763" max="11763" width="10.6328125" style="4" customWidth="1"/>
    <col min="11764" max="11764" width="11.08984375" style="4" customWidth="1"/>
    <col min="11765" max="11765" width="13" style="4" bestFit="1" customWidth="1"/>
    <col min="11766" max="11766" width="11.08984375" style="4" customWidth="1"/>
    <col min="11767" max="11767" width="10.36328125" style="4" bestFit="1" customWidth="1"/>
    <col min="11768" max="11768" width="12.08984375" style="4" customWidth="1"/>
    <col min="11769" max="11769" width="11.81640625" style="4" customWidth="1"/>
    <col min="11770" max="11770" width="22.81640625" style="4" customWidth="1"/>
    <col min="11771" max="12016" width="11.453125" style="4"/>
    <col min="12017" max="12017" width="4.453125" style="4" customWidth="1"/>
    <col min="12018" max="12018" width="21.08984375" style="4" customWidth="1"/>
    <col min="12019" max="12019" width="10.6328125" style="4" customWidth="1"/>
    <col min="12020" max="12020" width="11.08984375" style="4" customWidth="1"/>
    <col min="12021" max="12021" width="13" style="4" bestFit="1" customWidth="1"/>
    <col min="12022" max="12022" width="11.08984375" style="4" customWidth="1"/>
    <col min="12023" max="12023" width="10.36328125" style="4" bestFit="1" customWidth="1"/>
    <col min="12024" max="12024" width="12.08984375" style="4" customWidth="1"/>
    <col min="12025" max="12025" width="11.81640625" style="4" customWidth="1"/>
    <col min="12026" max="12026" width="22.81640625" style="4" customWidth="1"/>
    <col min="12027" max="12272" width="11.453125" style="4"/>
    <col min="12273" max="12273" width="4.453125" style="4" customWidth="1"/>
    <col min="12274" max="12274" width="21.08984375" style="4" customWidth="1"/>
    <col min="12275" max="12275" width="10.6328125" style="4" customWidth="1"/>
    <col min="12276" max="12276" width="11.08984375" style="4" customWidth="1"/>
    <col min="12277" max="12277" width="13" style="4" bestFit="1" customWidth="1"/>
    <col min="12278" max="12278" width="11.08984375" style="4" customWidth="1"/>
    <col min="12279" max="12279" width="10.36328125" style="4" bestFit="1" customWidth="1"/>
    <col min="12280" max="12280" width="12.08984375" style="4" customWidth="1"/>
    <col min="12281" max="12281" width="11.81640625" style="4" customWidth="1"/>
    <col min="12282" max="12282" width="22.81640625" style="4" customWidth="1"/>
    <col min="12283" max="12528" width="11.453125" style="4"/>
    <col min="12529" max="12529" width="4.453125" style="4" customWidth="1"/>
    <col min="12530" max="12530" width="21.08984375" style="4" customWidth="1"/>
    <col min="12531" max="12531" width="10.6328125" style="4" customWidth="1"/>
    <col min="12532" max="12532" width="11.08984375" style="4" customWidth="1"/>
    <col min="12533" max="12533" width="13" style="4" bestFit="1" customWidth="1"/>
    <col min="12534" max="12534" width="11.08984375" style="4" customWidth="1"/>
    <col min="12535" max="12535" width="10.36328125" style="4" bestFit="1" customWidth="1"/>
    <col min="12536" max="12536" width="12.08984375" style="4" customWidth="1"/>
    <col min="12537" max="12537" width="11.81640625" style="4" customWidth="1"/>
    <col min="12538" max="12538" width="22.81640625" style="4" customWidth="1"/>
    <col min="12539" max="12784" width="11.453125" style="4"/>
    <col min="12785" max="12785" width="4.453125" style="4" customWidth="1"/>
    <col min="12786" max="12786" width="21.08984375" style="4" customWidth="1"/>
    <col min="12787" max="12787" width="10.6328125" style="4" customWidth="1"/>
    <col min="12788" max="12788" width="11.08984375" style="4" customWidth="1"/>
    <col min="12789" max="12789" width="13" style="4" bestFit="1" customWidth="1"/>
    <col min="12790" max="12790" width="11.08984375" style="4" customWidth="1"/>
    <col min="12791" max="12791" width="10.36328125" style="4" bestFit="1" customWidth="1"/>
    <col min="12792" max="12792" width="12.08984375" style="4" customWidth="1"/>
    <col min="12793" max="12793" width="11.81640625" style="4" customWidth="1"/>
    <col min="12794" max="12794" width="22.81640625" style="4" customWidth="1"/>
    <col min="12795" max="13040" width="11.453125" style="4"/>
    <col min="13041" max="13041" width="4.453125" style="4" customWidth="1"/>
    <col min="13042" max="13042" width="21.08984375" style="4" customWidth="1"/>
    <col min="13043" max="13043" width="10.6328125" style="4" customWidth="1"/>
    <col min="13044" max="13044" width="11.08984375" style="4" customWidth="1"/>
    <col min="13045" max="13045" width="13" style="4" bestFit="1" customWidth="1"/>
    <col min="13046" max="13046" width="11.08984375" style="4" customWidth="1"/>
    <col min="13047" max="13047" width="10.36328125" style="4" bestFit="1" customWidth="1"/>
    <col min="13048" max="13048" width="12.08984375" style="4" customWidth="1"/>
    <col min="13049" max="13049" width="11.81640625" style="4" customWidth="1"/>
    <col min="13050" max="13050" width="22.81640625" style="4" customWidth="1"/>
    <col min="13051" max="13296" width="11.453125" style="4"/>
    <col min="13297" max="13297" width="4.453125" style="4" customWidth="1"/>
    <col min="13298" max="13298" width="21.08984375" style="4" customWidth="1"/>
    <col min="13299" max="13299" width="10.6328125" style="4" customWidth="1"/>
    <col min="13300" max="13300" width="11.08984375" style="4" customWidth="1"/>
    <col min="13301" max="13301" width="13" style="4" bestFit="1" customWidth="1"/>
    <col min="13302" max="13302" width="11.08984375" style="4" customWidth="1"/>
    <col min="13303" max="13303" width="10.36328125" style="4" bestFit="1" customWidth="1"/>
    <col min="13304" max="13304" width="12.08984375" style="4" customWidth="1"/>
    <col min="13305" max="13305" width="11.81640625" style="4" customWidth="1"/>
    <col min="13306" max="13306" width="22.81640625" style="4" customWidth="1"/>
    <col min="13307" max="13552" width="11.453125" style="4"/>
    <col min="13553" max="13553" width="4.453125" style="4" customWidth="1"/>
    <col min="13554" max="13554" width="21.08984375" style="4" customWidth="1"/>
    <col min="13555" max="13555" width="10.6328125" style="4" customWidth="1"/>
    <col min="13556" max="13556" width="11.08984375" style="4" customWidth="1"/>
    <col min="13557" max="13557" width="13" style="4" bestFit="1" customWidth="1"/>
    <col min="13558" max="13558" width="11.08984375" style="4" customWidth="1"/>
    <col min="13559" max="13559" width="10.36328125" style="4" bestFit="1" customWidth="1"/>
    <col min="13560" max="13560" width="12.08984375" style="4" customWidth="1"/>
    <col min="13561" max="13561" width="11.81640625" style="4" customWidth="1"/>
    <col min="13562" max="13562" width="22.81640625" style="4" customWidth="1"/>
    <col min="13563" max="13808" width="11.453125" style="4"/>
    <col min="13809" max="13809" width="4.453125" style="4" customWidth="1"/>
    <col min="13810" max="13810" width="21.08984375" style="4" customWidth="1"/>
    <col min="13811" max="13811" width="10.6328125" style="4" customWidth="1"/>
    <col min="13812" max="13812" width="11.08984375" style="4" customWidth="1"/>
    <col min="13813" max="13813" width="13" style="4" bestFit="1" customWidth="1"/>
    <col min="13814" max="13814" width="11.08984375" style="4" customWidth="1"/>
    <col min="13815" max="13815" width="10.36328125" style="4" bestFit="1" customWidth="1"/>
    <col min="13816" max="13816" width="12.08984375" style="4" customWidth="1"/>
    <col min="13817" max="13817" width="11.81640625" style="4" customWidth="1"/>
    <col min="13818" max="13818" width="22.81640625" style="4" customWidth="1"/>
    <col min="13819" max="14064" width="11.453125" style="4"/>
    <col min="14065" max="14065" width="4.453125" style="4" customWidth="1"/>
    <col min="14066" max="14066" width="21.08984375" style="4" customWidth="1"/>
    <col min="14067" max="14067" width="10.6328125" style="4" customWidth="1"/>
    <col min="14068" max="14068" width="11.08984375" style="4" customWidth="1"/>
    <col min="14069" max="14069" width="13" style="4" bestFit="1" customWidth="1"/>
    <col min="14070" max="14070" width="11.08984375" style="4" customWidth="1"/>
    <col min="14071" max="14071" width="10.36328125" style="4" bestFit="1" customWidth="1"/>
    <col min="14072" max="14072" width="12.08984375" style="4" customWidth="1"/>
    <col min="14073" max="14073" width="11.81640625" style="4" customWidth="1"/>
    <col min="14074" max="14074" width="22.81640625" style="4" customWidth="1"/>
    <col min="14075" max="14320" width="11.453125" style="4"/>
    <col min="14321" max="14321" width="4.453125" style="4" customWidth="1"/>
    <col min="14322" max="14322" width="21.08984375" style="4" customWidth="1"/>
    <col min="14323" max="14323" width="10.6328125" style="4" customWidth="1"/>
    <col min="14324" max="14324" width="11.08984375" style="4" customWidth="1"/>
    <col min="14325" max="14325" width="13" style="4" bestFit="1" customWidth="1"/>
    <col min="14326" max="14326" width="11.08984375" style="4" customWidth="1"/>
    <col min="14327" max="14327" width="10.36328125" style="4" bestFit="1" customWidth="1"/>
    <col min="14328" max="14328" width="12.08984375" style="4" customWidth="1"/>
    <col min="14329" max="14329" width="11.81640625" style="4" customWidth="1"/>
    <col min="14330" max="14330" width="22.81640625" style="4" customWidth="1"/>
    <col min="14331" max="14576" width="11.453125" style="4"/>
    <col min="14577" max="14577" width="4.453125" style="4" customWidth="1"/>
    <col min="14578" max="14578" width="21.08984375" style="4" customWidth="1"/>
    <col min="14579" max="14579" width="10.6328125" style="4" customWidth="1"/>
    <col min="14580" max="14580" width="11.08984375" style="4" customWidth="1"/>
    <col min="14581" max="14581" width="13" style="4" bestFit="1" customWidth="1"/>
    <col min="14582" max="14582" width="11.08984375" style="4" customWidth="1"/>
    <col min="14583" max="14583" width="10.36328125" style="4" bestFit="1" customWidth="1"/>
    <col min="14584" max="14584" width="12.08984375" style="4" customWidth="1"/>
    <col min="14585" max="14585" width="11.81640625" style="4" customWidth="1"/>
    <col min="14586" max="14586" width="22.81640625" style="4" customWidth="1"/>
    <col min="14587" max="14832" width="11.453125" style="4"/>
    <col min="14833" max="14833" width="4.453125" style="4" customWidth="1"/>
    <col min="14834" max="14834" width="21.08984375" style="4" customWidth="1"/>
    <col min="14835" max="14835" width="10.6328125" style="4" customWidth="1"/>
    <col min="14836" max="14836" width="11.08984375" style="4" customWidth="1"/>
    <col min="14837" max="14837" width="13" style="4" bestFit="1" customWidth="1"/>
    <col min="14838" max="14838" width="11.08984375" style="4" customWidth="1"/>
    <col min="14839" max="14839" width="10.36328125" style="4" bestFit="1" customWidth="1"/>
    <col min="14840" max="14840" width="12.08984375" style="4" customWidth="1"/>
    <col min="14841" max="14841" width="11.81640625" style="4" customWidth="1"/>
    <col min="14842" max="14842" width="22.81640625" style="4" customWidth="1"/>
    <col min="14843" max="15088" width="11.453125" style="4"/>
    <col min="15089" max="15089" width="4.453125" style="4" customWidth="1"/>
    <col min="15090" max="15090" width="21.08984375" style="4" customWidth="1"/>
    <col min="15091" max="15091" width="10.6328125" style="4" customWidth="1"/>
    <col min="15092" max="15092" width="11.08984375" style="4" customWidth="1"/>
    <col min="15093" max="15093" width="13" style="4" bestFit="1" customWidth="1"/>
    <col min="15094" max="15094" width="11.08984375" style="4" customWidth="1"/>
    <col min="15095" max="15095" width="10.36328125" style="4" bestFit="1" customWidth="1"/>
    <col min="15096" max="15096" width="12.08984375" style="4" customWidth="1"/>
    <col min="15097" max="15097" width="11.81640625" style="4" customWidth="1"/>
    <col min="15098" max="15098" width="22.81640625" style="4" customWidth="1"/>
    <col min="15099" max="15344" width="11.453125" style="4"/>
    <col min="15345" max="15345" width="4.453125" style="4" customWidth="1"/>
    <col min="15346" max="15346" width="21.08984375" style="4" customWidth="1"/>
    <col min="15347" max="15347" width="10.6328125" style="4" customWidth="1"/>
    <col min="15348" max="15348" width="11.08984375" style="4" customWidth="1"/>
    <col min="15349" max="15349" width="13" style="4" bestFit="1" customWidth="1"/>
    <col min="15350" max="15350" width="11.08984375" style="4" customWidth="1"/>
    <col min="15351" max="15351" width="10.36328125" style="4" bestFit="1" customWidth="1"/>
    <col min="15352" max="15352" width="12.08984375" style="4" customWidth="1"/>
    <col min="15353" max="15353" width="11.81640625" style="4" customWidth="1"/>
    <col min="15354" max="15354" width="22.81640625" style="4" customWidth="1"/>
    <col min="15355" max="15600" width="11.453125" style="4"/>
    <col min="15601" max="15601" width="4.453125" style="4" customWidth="1"/>
    <col min="15602" max="15602" width="21.08984375" style="4" customWidth="1"/>
    <col min="15603" max="15603" width="10.6328125" style="4" customWidth="1"/>
    <col min="15604" max="15604" width="11.08984375" style="4" customWidth="1"/>
    <col min="15605" max="15605" width="13" style="4" bestFit="1" customWidth="1"/>
    <col min="15606" max="15606" width="11.08984375" style="4" customWidth="1"/>
    <col min="15607" max="15607" width="10.36328125" style="4" bestFit="1" customWidth="1"/>
    <col min="15608" max="15608" width="12.08984375" style="4" customWidth="1"/>
    <col min="15609" max="15609" width="11.81640625" style="4" customWidth="1"/>
    <col min="15610" max="15610" width="22.81640625" style="4" customWidth="1"/>
    <col min="15611" max="15856" width="11.453125" style="4"/>
    <col min="15857" max="15857" width="4.453125" style="4" customWidth="1"/>
    <col min="15858" max="15858" width="21.08984375" style="4" customWidth="1"/>
    <col min="15859" max="15859" width="10.6328125" style="4" customWidth="1"/>
    <col min="15860" max="15860" width="11.08984375" style="4" customWidth="1"/>
    <col min="15861" max="15861" width="13" style="4" bestFit="1" customWidth="1"/>
    <col min="15862" max="15862" width="11.08984375" style="4" customWidth="1"/>
    <col min="15863" max="15863" width="10.36328125" style="4" bestFit="1" customWidth="1"/>
    <col min="15864" max="15864" width="12.08984375" style="4" customWidth="1"/>
    <col min="15865" max="15865" width="11.81640625" style="4" customWidth="1"/>
    <col min="15866" max="15866" width="22.81640625" style="4" customWidth="1"/>
    <col min="15867" max="16112" width="11.453125" style="4"/>
    <col min="16113" max="16113" width="4.453125" style="4" customWidth="1"/>
    <col min="16114" max="16114" width="21.08984375" style="4" customWidth="1"/>
    <col min="16115" max="16115" width="10.6328125" style="4" customWidth="1"/>
    <col min="16116" max="16116" width="11.08984375" style="4" customWidth="1"/>
    <col min="16117" max="16117" width="13" style="4" bestFit="1" customWidth="1"/>
    <col min="16118" max="16118" width="11.08984375" style="4" customWidth="1"/>
    <col min="16119" max="16119" width="10.36328125" style="4" bestFit="1" customWidth="1"/>
    <col min="16120" max="16120" width="12.08984375" style="4" customWidth="1"/>
    <col min="16121" max="16121" width="11.81640625" style="4" customWidth="1"/>
    <col min="16122" max="16122" width="22.81640625" style="4" customWidth="1"/>
    <col min="16123" max="16384" width="11.453125" style="4"/>
  </cols>
  <sheetData>
    <row r="1" spans="1:231" ht="14.5" x14ac:dyDescent="0.35">
      <c r="A1" s="265" t="s">
        <v>20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3" spans="1:231" s="1" customFormat="1" ht="11.5" x14ac:dyDescent="0.25">
      <c r="A3" s="250" t="s">
        <v>0</v>
      </c>
      <c r="B3" s="251"/>
      <c r="C3" s="262" t="s">
        <v>21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</row>
    <row r="4" spans="1:231" s="1" customFormat="1" ht="11.5" x14ac:dyDescent="0.25">
      <c r="A4" s="250" t="s">
        <v>1</v>
      </c>
      <c r="B4" s="251"/>
      <c r="C4" s="262" t="s">
        <v>9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s="1" customFormat="1" ht="11.5" x14ac:dyDescent="0.25">
      <c r="A5" s="250" t="s">
        <v>3</v>
      </c>
      <c r="B5" s="251"/>
      <c r="C5" s="262" t="s">
        <v>11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s="1" customFormat="1" ht="11.5" x14ac:dyDescent="0.25">
      <c r="A6" s="250" t="s">
        <v>2</v>
      </c>
      <c r="B6" s="251"/>
      <c r="C6" s="252" t="s">
        <v>10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s="1" customFormat="1" ht="11.5" x14ac:dyDescent="0.25">
      <c r="A7" s="250" t="s">
        <v>4</v>
      </c>
      <c r="B7" s="251"/>
      <c r="C7" s="252" t="s">
        <v>140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ht="15" thickBot="1" x14ac:dyDescent="0.4">
      <c r="A8" s="5"/>
      <c r="B8" s="6"/>
      <c r="C8" s="6"/>
      <c r="D8" s="6"/>
      <c r="E8" s="6"/>
    </row>
    <row r="9" spans="1:231" ht="21" x14ac:dyDescent="0.35">
      <c r="A9" s="255" t="s">
        <v>22</v>
      </c>
      <c r="B9" s="257" t="s">
        <v>23</v>
      </c>
      <c r="C9" s="10" t="s">
        <v>24</v>
      </c>
      <c r="D9" s="259" t="s">
        <v>12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1"/>
      <c r="P9" s="10" t="s">
        <v>25</v>
      </c>
      <c r="Q9" s="11" t="s">
        <v>26</v>
      </c>
    </row>
    <row r="10" spans="1:231" ht="30" x14ac:dyDescent="0.35">
      <c r="A10" s="256"/>
      <c r="B10" s="258"/>
      <c r="C10" s="12" t="s">
        <v>27</v>
      </c>
      <c r="D10" s="13" t="s">
        <v>28</v>
      </c>
      <c r="E10" s="13" t="s">
        <v>29</v>
      </c>
      <c r="F10" s="14" t="s">
        <v>30</v>
      </c>
      <c r="G10" s="13" t="s">
        <v>31</v>
      </c>
      <c r="H10" s="13" t="s">
        <v>32</v>
      </c>
      <c r="I10" s="13" t="s">
        <v>33</v>
      </c>
      <c r="J10" s="13" t="s">
        <v>34</v>
      </c>
      <c r="K10" s="14" t="s">
        <v>35</v>
      </c>
      <c r="L10" s="13" t="s">
        <v>36</v>
      </c>
      <c r="M10" s="13" t="s">
        <v>37</v>
      </c>
      <c r="N10" s="14" t="s">
        <v>38</v>
      </c>
      <c r="O10" s="15" t="s">
        <v>39</v>
      </c>
      <c r="P10" s="13" t="s">
        <v>40</v>
      </c>
      <c r="Q10" s="16" t="s">
        <v>41</v>
      </c>
    </row>
    <row r="11" spans="1:231" ht="28.25" customHeight="1" x14ac:dyDescent="0.35">
      <c r="A11" s="17">
        <v>1</v>
      </c>
      <c r="B11" s="18" t="s">
        <v>42</v>
      </c>
      <c r="C11" s="19">
        <v>109644.68445407358</v>
      </c>
      <c r="D11" s="20">
        <v>20525.587885213008</v>
      </c>
      <c r="E11" s="20">
        <v>11944.400922288276</v>
      </c>
      <c r="F11" s="21">
        <f t="shared" ref="F11:F18" si="0">+D11+E11</f>
        <v>32469.988807501286</v>
      </c>
      <c r="G11" s="20">
        <v>12182.210868975724</v>
      </c>
      <c r="H11" s="20">
        <v>12360.160666229893</v>
      </c>
      <c r="I11" s="20">
        <v>16547.494297741912</v>
      </c>
      <c r="J11" s="20">
        <v>11151.332730616108</v>
      </c>
      <c r="K11" s="21">
        <f t="shared" ref="K11:K18" si="1">+G11+H11+I11+J11</f>
        <v>52241.198563563637</v>
      </c>
      <c r="L11" s="20">
        <v>12072.8201059604</v>
      </c>
      <c r="M11" s="20">
        <v>13332.840837043643</v>
      </c>
      <c r="N11" s="21">
        <f>+L11+M11</f>
        <v>25405.660943004041</v>
      </c>
      <c r="O11" s="22">
        <f>N11+F11+K11</f>
        <v>110116.84831406896</v>
      </c>
      <c r="P11" s="20">
        <f t="shared" ref="P11:P17" si="2">+C11-O11</f>
        <v>-472.16385999538761</v>
      </c>
      <c r="Q11" s="23">
        <f t="shared" ref="Q11:Q18" si="3">O11/C11</f>
        <v>1.0043063087129698</v>
      </c>
    </row>
    <row r="12" spans="1:231" ht="28.25" customHeight="1" x14ac:dyDescent="0.35">
      <c r="A12" s="17">
        <v>2</v>
      </c>
      <c r="B12" s="18" t="s">
        <v>43</v>
      </c>
      <c r="C12" s="19">
        <v>3298.4018855551762</v>
      </c>
      <c r="D12" s="20">
        <v>570.74387204987784</v>
      </c>
      <c r="E12" s="20">
        <v>264.23327409716563</v>
      </c>
      <c r="F12" s="21">
        <f t="shared" si="0"/>
        <v>834.97714614704341</v>
      </c>
      <c r="G12" s="20">
        <v>443.91190048323824</v>
      </c>
      <c r="H12" s="20">
        <v>201.3260415959262</v>
      </c>
      <c r="I12" s="20">
        <v>392.58578111205605</v>
      </c>
      <c r="J12" s="20">
        <v>785.58173516140232</v>
      </c>
      <c r="K12" s="21">
        <f t="shared" si="1"/>
        <v>1823.4054583526229</v>
      </c>
      <c r="L12" s="20">
        <v>560.9053589052412</v>
      </c>
      <c r="M12" s="20">
        <v>104.74423135485364</v>
      </c>
      <c r="N12" s="21">
        <f t="shared" ref="N12:N17" si="4">+L12+M12</f>
        <v>665.64959026009478</v>
      </c>
      <c r="O12" s="22">
        <f t="shared" ref="O12:O18" si="5">N12+F12+K12</f>
        <v>3324.0321947597613</v>
      </c>
      <c r="P12" s="20">
        <f t="shared" si="2"/>
        <v>-25.630309204585046</v>
      </c>
      <c r="Q12" s="23">
        <f t="shared" si="3"/>
        <v>1.0077705234516232</v>
      </c>
    </row>
    <row r="13" spans="1:231" ht="28.25" customHeight="1" x14ac:dyDescent="0.35">
      <c r="A13" s="17">
        <v>3</v>
      </c>
      <c r="B13" s="18" t="s">
        <v>44</v>
      </c>
      <c r="C13" s="19">
        <v>9284.1003186780144</v>
      </c>
      <c r="D13" s="20">
        <v>8069.6841909274408</v>
      </c>
      <c r="E13" s="20">
        <v>0</v>
      </c>
      <c r="F13" s="21">
        <f t="shared" si="0"/>
        <v>8069.6841909274408</v>
      </c>
      <c r="G13" s="20">
        <v>1214.4161277505734</v>
      </c>
      <c r="H13" s="20">
        <v>0</v>
      </c>
      <c r="I13" s="20">
        <v>0</v>
      </c>
      <c r="J13" s="20">
        <v>0</v>
      </c>
      <c r="K13" s="21">
        <f t="shared" si="1"/>
        <v>1214.4161277505734</v>
      </c>
      <c r="L13" s="20">
        <v>0</v>
      </c>
      <c r="M13" s="20">
        <v>0</v>
      </c>
      <c r="N13" s="21">
        <f t="shared" si="4"/>
        <v>0</v>
      </c>
      <c r="O13" s="22">
        <f t="shared" si="5"/>
        <v>9284.1003186780144</v>
      </c>
      <c r="P13" s="20">
        <f t="shared" si="2"/>
        <v>0</v>
      </c>
      <c r="Q13" s="23">
        <f t="shared" si="3"/>
        <v>1</v>
      </c>
    </row>
    <row r="14" spans="1:231" ht="28.25" customHeight="1" x14ac:dyDescent="0.35">
      <c r="A14" s="17">
        <v>4</v>
      </c>
      <c r="B14" s="18" t="s">
        <v>45</v>
      </c>
      <c r="C14" s="19">
        <v>64260.45832899119</v>
      </c>
      <c r="D14" s="20">
        <v>4331.4767105637766</v>
      </c>
      <c r="E14" s="20">
        <v>4912.7899135775406</v>
      </c>
      <c r="F14" s="21">
        <f t="shared" si="0"/>
        <v>9244.2666241413172</v>
      </c>
      <c r="G14" s="20">
        <v>0</v>
      </c>
      <c r="H14" s="20">
        <v>5979.3834353990078</v>
      </c>
      <c r="I14" s="20">
        <v>468.08304671052838</v>
      </c>
      <c r="J14" s="20">
        <v>2618.6057838713409</v>
      </c>
      <c r="K14" s="21">
        <f t="shared" si="1"/>
        <v>9066.0722659808762</v>
      </c>
      <c r="L14" s="20">
        <v>2094.884627097073</v>
      </c>
      <c r="M14" s="20">
        <v>3666.0480974198772</v>
      </c>
      <c r="N14" s="21">
        <f t="shared" si="4"/>
        <v>5760.9327245169497</v>
      </c>
      <c r="O14" s="22">
        <f t="shared" si="5"/>
        <v>24071.271614639143</v>
      </c>
      <c r="P14" s="20">
        <f t="shared" si="2"/>
        <v>40189.18671435205</v>
      </c>
      <c r="Q14" s="23">
        <f t="shared" si="3"/>
        <v>0.37458916790481961</v>
      </c>
    </row>
    <row r="15" spans="1:231" ht="28.25" customHeight="1" x14ac:dyDescent="0.35">
      <c r="A15" s="17">
        <v>5</v>
      </c>
      <c r="B15" s="18" t="s">
        <v>46</v>
      </c>
      <c r="C15" s="19">
        <v>34702.150647549679</v>
      </c>
      <c r="D15" s="20">
        <v>6314.1183178258707</v>
      </c>
      <c r="E15" s="20">
        <v>7257.1140264238356</v>
      </c>
      <c r="F15" s="21">
        <f t="shared" si="0"/>
        <v>13571.232344249707</v>
      </c>
      <c r="G15" s="20">
        <v>6859.4957955624204</v>
      </c>
      <c r="H15" s="20">
        <v>7018.2258100339868</v>
      </c>
      <c r="I15" s="20">
        <v>2043.4593221986506</v>
      </c>
      <c r="J15" s="20">
        <v>2178.6800121809556</v>
      </c>
      <c r="K15" s="21">
        <f t="shared" si="1"/>
        <v>18099.860939976013</v>
      </c>
      <c r="L15" s="20">
        <v>670.36308067106336</v>
      </c>
      <c r="M15" s="20">
        <v>2293.8986666712949</v>
      </c>
      <c r="N15" s="21">
        <f t="shared" si="4"/>
        <v>2964.2617473423584</v>
      </c>
      <c r="O15" s="22">
        <f t="shared" si="5"/>
        <v>34635.355031568077</v>
      </c>
      <c r="P15" s="20">
        <f t="shared" si="2"/>
        <v>66.795615981602168</v>
      </c>
      <c r="Q15" s="23">
        <f t="shared" si="3"/>
        <v>0.99807517359197684</v>
      </c>
    </row>
    <row r="16" spans="1:231" ht="28.25" customHeight="1" x14ac:dyDescent="0.35">
      <c r="A16" s="17">
        <v>6</v>
      </c>
      <c r="B16" s="18" t="s">
        <v>47</v>
      </c>
      <c r="C16" s="19">
        <v>332732.24216482352</v>
      </c>
      <c r="D16" s="20">
        <v>11007.019853684948</v>
      </c>
      <c r="E16" s="20">
        <v>34864.650415996184</v>
      </c>
      <c r="F16" s="21">
        <f t="shared" si="0"/>
        <v>45871.670269681134</v>
      </c>
      <c r="G16" s="20">
        <v>40530.794866112366</v>
      </c>
      <c r="H16" s="20">
        <v>49443.795229404917</v>
      </c>
      <c r="I16" s="20">
        <v>45136.654785788654</v>
      </c>
      <c r="J16" s="20">
        <v>90217.429354836509</v>
      </c>
      <c r="K16" s="21">
        <f t="shared" si="1"/>
        <v>225328.67423614243</v>
      </c>
      <c r="L16" s="20">
        <v>35889.600720373419</v>
      </c>
      <c r="M16" s="20">
        <v>24356.592265775289</v>
      </c>
      <c r="N16" s="21">
        <f>+L16+M16</f>
        <v>60246.192986148708</v>
      </c>
      <c r="O16" s="22">
        <f t="shared" si="5"/>
        <v>331446.53749197227</v>
      </c>
      <c r="P16" s="20">
        <f t="shared" si="2"/>
        <v>1285.7046728512505</v>
      </c>
      <c r="Q16" s="23">
        <f t="shared" si="3"/>
        <v>0.99613591798472489</v>
      </c>
    </row>
    <row r="17" spans="1:17" ht="28.25" customHeight="1" x14ac:dyDescent="0.35">
      <c r="A17" s="17">
        <v>7</v>
      </c>
      <c r="B17" s="18" t="s">
        <v>48</v>
      </c>
      <c r="C17" s="19">
        <v>240470.84629736393</v>
      </c>
      <c r="D17" s="20">
        <v>35651.367996962123</v>
      </c>
      <c r="E17" s="20">
        <v>16332.300949269666</v>
      </c>
      <c r="F17" s="21">
        <f t="shared" si="0"/>
        <v>51983.668946231788</v>
      </c>
      <c r="G17" s="20">
        <v>33599.501499618957</v>
      </c>
      <c r="H17" s="20">
        <v>20918.2387717124</v>
      </c>
      <c r="I17" s="20">
        <v>56893.530996107082</v>
      </c>
      <c r="J17" s="20">
        <v>44826.194608699268</v>
      </c>
      <c r="K17" s="21">
        <f t="shared" si="1"/>
        <v>156237.46587613772</v>
      </c>
      <c r="L17" s="20">
        <v>14620.095068279117</v>
      </c>
      <c r="M17" s="20">
        <v>17011.468716649237</v>
      </c>
      <c r="N17" s="21">
        <f t="shared" si="4"/>
        <v>31631.563784928352</v>
      </c>
      <c r="O17" s="22">
        <f t="shared" si="5"/>
        <v>239852.69860729785</v>
      </c>
      <c r="P17" s="20">
        <f t="shared" si="2"/>
        <v>618.14769006607821</v>
      </c>
      <c r="Q17" s="23">
        <f t="shared" si="3"/>
        <v>0.99742942772654575</v>
      </c>
    </row>
    <row r="18" spans="1:17" ht="28.25" customHeight="1" x14ac:dyDescent="0.35">
      <c r="A18" s="17">
        <v>8</v>
      </c>
      <c r="B18" s="18" t="s">
        <v>49</v>
      </c>
      <c r="C18" s="19">
        <v>55607.501886792466</v>
      </c>
      <c r="D18" s="20">
        <v>6052.8999179058937</v>
      </c>
      <c r="E18" s="20">
        <v>5290.2842651156861</v>
      </c>
      <c r="F18" s="21">
        <f t="shared" si="0"/>
        <v>11343.18418302158</v>
      </c>
      <c r="G18" s="20">
        <v>6638.1231740952308</v>
      </c>
      <c r="H18" s="20">
        <v>6714.4790968063307</v>
      </c>
      <c r="I18" s="20">
        <v>8503.726576076122</v>
      </c>
      <c r="J18" s="20">
        <v>10624.447695775592</v>
      </c>
      <c r="K18" s="21">
        <f t="shared" si="1"/>
        <v>32480.776542753272</v>
      </c>
      <c r="L18" s="20">
        <v>4613.6068272900438</v>
      </c>
      <c r="M18" s="20">
        <v>4253.5914970439944</v>
      </c>
      <c r="N18" s="21">
        <f>+L18+M18</f>
        <v>8867.1983243340383</v>
      </c>
      <c r="O18" s="22">
        <f t="shared" si="5"/>
        <v>52691.159050108894</v>
      </c>
      <c r="P18" s="20">
        <f>+C18-O18</f>
        <v>2916.3428366835724</v>
      </c>
      <c r="Q18" s="23">
        <f t="shared" si="3"/>
        <v>0.94755486692028068</v>
      </c>
    </row>
    <row r="19" spans="1:17" ht="15" thickBot="1" x14ac:dyDescent="0.4">
      <c r="A19" s="24"/>
      <c r="B19" s="25" t="s">
        <v>16</v>
      </c>
      <c r="C19" s="26">
        <f>SUM(C11:C18)</f>
        <v>850000.38598382752</v>
      </c>
      <c r="D19" s="26">
        <f t="shared" ref="D19:P19" si="6">SUM(D11:D18)</f>
        <v>92522.89874513293</v>
      </c>
      <c r="E19" s="26">
        <f t="shared" si="6"/>
        <v>80865.77376676834</v>
      </c>
      <c r="F19" s="26">
        <f>SUM(F11:F18)</f>
        <v>173388.67251190127</v>
      </c>
      <c r="G19" s="26">
        <f t="shared" si="6"/>
        <v>101468.45423259851</v>
      </c>
      <c r="H19" s="26">
        <f t="shared" si="6"/>
        <v>102635.60905118247</v>
      </c>
      <c r="I19" s="26">
        <f t="shared" si="6"/>
        <v>129985.53480573501</v>
      </c>
      <c r="J19" s="26">
        <f t="shared" si="6"/>
        <v>162402.27192114119</v>
      </c>
      <c r="K19" s="26">
        <f>SUM(K11:K18)</f>
        <v>496491.87001065712</v>
      </c>
      <c r="L19" s="26">
        <f>SUM(L11:L18)</f>
        <v>70522.275788576357</v>
      </c>
      <c r="M19" s="26">
        <f>SUM(M11:M18)</f>
        <v>65019.18431195819</v>
      </c>
      <c r="N19" s="26">
        <f>SUM(N11:N18)</f>
        <v>135541.46010053455</v>
      </c>
      <c r="O19" s="26">
        <f>SUM(O11:O18)</f>
        <v>805422.00262309285</v>
      </c>
      <c r="P19" s="26">
        <f t="shared" si="6"/>
        <v>44578.38336073458</v>
      </c>
      <c r="Q19" s="27">
        <f>O19/C19</f>
        <v>0.94755486692028057</v>
      </c>
    </row>
    <row r="20" spans="1:17" ht="14.5" x14ac:dyDescent="0.35">
      <c r="F20" s="3"/>
      <c r="G20" s="3"/>
      <c r="H20" s="3"/>
      <c r="I20" s="3"/>
      <c r="J20" s="3"/>
      <c r="K20" s="3"/>
      <c r="L20" s="3"/>
      <c r="M20" s="3"/>
      <c r="N20" s="3"/>
      <c r="O20" s="28"/>
      <c r="P20" s="29"/>
      <c r="Q20" s="30"/>
    </row>
    <row r="21" spans="1:17" ht="14.5" x14ac:dyDescent="0.35">
      <c r="J21" s="3"/>
      <c r="K21" s="31"/>
      <c r="L21" s="31"/>
      <c r="M21" s="198">
        <f>C19-(F19+K19+L19)</f>
        <v>109597.56767269282</v>
      </c>
      <c r="N21" s="31"/>
      <c r="O21" s="28"/>
    </row>
    <row r="22" spans="1:17" ht="14.5" x14ac:dyDescent="0.35">
      <c r="K22" s="31"/>
      <c r="L22" s="31"/>
      <c r="M22" s="31"/>
      <c r="N22" s="31"/>
      <c r="O22" s="32"/>
    </row>
    <row r="23" spans="1:17" s="35" customFormat="1" ht="10.5" x14ac:dyDescent="0.25">
      <c r="A23" s="33"/>
      <c r="B23" s="34" t="s">
        <v>50</v>
      </c>
      <c r="F23" s="36" t="s">
        <v>51</v>
      </c>
      <c r="H23" s="36"/>
      <c r="I23" s="36"/>
      <c r="J23" s="36"/>
      <c r="K23" s="36"/>
      <c r="L23" s="36"/>
      <c r="M23" s="36"/>
      <c r="N23" s="36"/>
      <c r="P23" s="37" t="s">
        <v>51</v>
      </c>
      <c r="Q23" s="38"/>
    </row>
    <row r="24" spans="1:17" s="41" customFormat="1" ht="10.5" x14ac:dyDescent="0.25">
      <c r="A24" s="39"/>
      <c r="B24" s="40" t="s">
        <v>52</v>
      </c>
      <c r="F24" s="40" t="s">
        <v>5</v>
      </c>
      <c r="H24" s="40"/>
      <c r="I24" s="40"/>
      <c r="J24" s="40"/>
      <c r="K24" s="40"/>
      <c r="L24" s="40"/>
      <c r="M24" s="40"/>
      <c r="N24" s="40"/>
      <c r="O24" s="35"/>
      <c r="P24" s="42" t="s">
        <v>5</v>
      </c>
      <c r="Q24" s="43"/>
    </row>
    <row r="25" spans="1:17" s="46" customFormat="1" ht="10" x14ac:dyDescent="0.2">
      <c r="A25" s="44"/>
      <c r="B25" s="45" t="s">
        <v>53</v>
      </c>
      <c r="F25" s="45" t="s">
        <v>54</v>
      </c>
      <c r="H25" s="45"/>
      <c r="I25" s="45"/>
      <c r="J25" s="45"/>
      <c r="K25" s="45"/>
      <c r="L25" s="45"/>
      <c r="M25" s="45"/>
      <c r="N25" s="45"/>
      <c r="O25" s="47"/>
      <c r="P25" s="48" t="s">
        <v>54</v>
      </c>
      <c r="Q25" s="49"/>
    </row>
    <row r="26" spans="1:17" s="51" customFormat="1" ht="10.5" x14ac:dyDescent="0.35">
      <c r="A26" s="50"/>
      <c r="O26" s="52"/>
      <c r="P26" s="50"/>
      <c r="Q26" s="53"/>
    </row>
    <row r="27" spans="1:17" s="51" customFormat="1" ht="10.5" x14ac:dyDescent="0.35">
      <c r="A27" s="50"/>
      <c r="O27" s="52"/>
      <c r="P27" s="50"/>
      <c r="Q27" s="53"/>
    </row>
  </sheetData>
  <mergeCells count="14">
    <mergeCell ref="A5:B5"/>
    <mergeCell ref="C5:Q5"/>
    <mergeCell ref="A1:Q1"/>
    <mergeCell ref="A3:B3"/>
    <mergeCell ref="C3:Q3"/>
    <mergeCell ref="A4:B4"/>
    <mergeCell ref="C4:Q4"/>
    <mergeCell ref="A6:B6"/>
    <mergeCell ref="C6:Q6"/>
    <mergeCell ref="A7:B7"/>
    <mergeCell ref="C7:Q7"/>
    <mergeCell ref="A9:A10"/>
    <mergeCell ref="B9:B10"/>
    <mergeCell ref="D9:O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C63"/>
  <sheetViews>
    <sheetView view="pageLayout" zoomScaleNormal="100" workbookViewId="0">
      <selection activeCell="B13" sqref="B13"/>
    </sheetView>
  </sheetViews>
  <sheetFormatPr baseColWidth="10" defaultColWidth="11.453125" defaultRowHeight="11.5" outlineLevelCol="2" x14ac:dyDescent="0.3"/>
  <cols>
    <col min="1" max="1" width="14.81640625" style="55" customWidth="1"/>
    <col min="2" max="2" width="48.1796875" style="55" customWidth="1"/>
    <col min="3" max="3" width="12.08984375" style="56" customWidth="1"/>
    <col min="4" max="4" width="1.08984375" style="56" customWidth="1"/>
    <col min="5" max="5" width="11.453125" style="56" hidden="1" customWidth="1" outlineLevel="2"/>
    <col min="6" max="6" width="11.08984375" style="56" hidden="1" customWidth="1" outlineLevel="2"/>
    <col min="7" max="7" width="11.90625" style="57" hidden="1" customWidth="1" outlineLevel="1" collapsed="1"/>
    <col min="8" max="8" width="11" style="57" hidden="1" customWidth="1" outlineLevel="2"/>
    <col min="9" max="11" width="10.453125" style="58" hidden="1" customWidth="1" outlineLevel="2"/>
    <col min="12" max="12" width="11.81640625" style="58" hidden="1" customWidth="1" outlineLevel="1" collapsed="1"/>
    <col min="13" max="13" width="10.453125" style="58" hidden="1" customWidth="1" outlineLevel="2"/>
    <col min="14" max="14" width="10.453125" style="195" hidden="1" customWidth="1" outlineLevel="2"/>
    <col min="15" max="15" width="12.36328125" style="58" hidden="1" customWidth="1" outlineLevel="1" collapsed="1"/>
    <col min="16" max="16" width="15.453125" style="57" customWidth="1" collapsed="1"/>
    <col min="17" max="17" width="13.36328125" style="55" customWidth="1"/>
    <col min="18" max="18" width="13" style="55" customWidth="1"/>
    <col min="19" max="19" width="10.1796875" style="55" customWidth="1"/>
    <col min="20" max="16384" width="11.453125" style="55"/>
  </cols>
  <sheetData>
    <row r="2" spans="1:237" s="1" customFormat="1" x14ac:dyDescent="0.25">
      <c r="A2" s="54" t="s">
        <v>0</v>
      </c>
      <c r="B2" s="262" t="s">
        <v>21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237" s="1" customFormat="1" ht="23" x14ac:dyDescent="0.25">
      <c r="A3" s="54" t="s">
        <v>1</v>
      </c>
      <c r="B3" s="262" t="s">
        <v>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s="1" customFormat="1" x14ac:dyDescent="0.25">
      <c r="A4" s="54" t="s">
        <v>3</v>
      </c>
      <c r="B4" s="262" t="s">
        <v>11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s="1" customFormat="1" x14ac:dyDescent="0.25">
      <c r="A5" s="54" t="s">
        <v>2</v>
      </c>
      <c r="B5" s="252" t="s">
        <v>10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s="1" customFormat="1" x14ac:dyDescent="0.25">
      <c r="A6" s="54" t="s">
        <v>4</v>
      </c>
      <c r="B6" s="217" t="s">
        <v>140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</row>
    <row r="8" spans="1:237" ht="14" x14ac:dyDescent="0.3">
      <c r="A8" s="272" t="s">
        <v>55</v>
      </c>
      <c r="B8" s="272"/>
      <c r="C8" s="273"/>
      <c r="E8" s="274" t="s">
        <v>56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1:237" ht="30.5" thickBot="1" x14ac:dyDescent="0.35">
      <c r="A9" s="59" t="s">
        <v>57</v>
      </c>
      <c r="B9" s="59" t="s">
        <v>58</v>
      </c>
      <c r="C9" s="60" t="s">
        <v>59</v>
      </c>
      <c r="E9" s="205" t="s">
        <v>60</v>
      </c>
      <c r="F9" s="205" t="s">
        <v>61</v>
      </c>
      <c r="G9" s="14" t="s">
        <v>62</v>
      </c>
      <c r="H9" s="205" t="s">
        <v>31</v>
      </c>
      <c r="I9" s="205" t="s">
        <v>32</v>
      </c>
      <c r="J9" s="205" t="s">
        <v>63</v>
      </c>
      <c r="K9" s="205" t="s">
        <v>64</v>
      </c>
      <c r="L9" s="61" t="s">
        <v>65</v>
      </c>
      <c r="M9" s="205" t="s">
        <v>36</v>
      </c>
      <c r="N9" s="216" t="s">
        <v>37</v>
      </c>
      <c r="O9" s="61" t="s">
        <v>65</v>
      </c>
      <c r="P9" s="59" t="s">
        <v>66</v>
      </c>
      <c r="Q9" s="59" t="s">
        <v>67</v>
      </c>
      <c r="R9" s="59" t="s">
        <v>68</v>
      </c>
      <c r="S9" s="59" t="s">
        <v>69</v>
      </c>
    </row>
    <row r="10" spans="1:237" x14ac:dyDescent="0.3">
      <c r="A10" s="62" t="s">
        <v>70</v>
      </c>
      <c r="B10" s="63" t="s">
        <v>71</v>
      </c>
      <c r="C10" s="64"/>
      <c r="E10" s="65"/>
      <c r="F10" s="66"/>
      <c r="G10" s="65"/>
      <c r="H10" s="65"/>
      <c r="I10" s="66"/>
      <c r="J10" s="66"/>
      <c r="K10" s="66"/>
      <c r="L10" s="66"/>
      <c r="M10" s="66"/>
      <c r="N10" s="183"/>
      <c r="O10" s="66"/>
      <c r="P10" s="65"/>
      <c r="Q10" s="67"/>
      <c r="R10" s="67"/>
      <c r="S10" s="68"/>
    </row>
    <row r="11" spans="1:237" x14ac:dyDescent="0.3">
      <c r="A11" s="69" t="s">
        <v>72</v>
      </c>
      <c r="B11" s="70" t="s">
        <v>73</v>
      </c>
      <c r="C11" s="71"/>
      <c r="E11" s="72"/>
      <c r="F11" s="73"/>
      <c r="G11" s="72"/>
      <c r="H11" s="72"/>
      <c r="I11" s="73"/>
      <c r="J11" s="73"/>
      <c r="K11" s="73"/>
      <c r="L11" s="73"/>
      <c r="M11" s="73"/>
      <c r="N11" s="184"/>
      <c r="O11" s="73"/>
      <c r="P11" s="72"/>
      <c r="Q11" s="74"/>
      <c r="R11" s="74"/>
      <c r="S11" s="75"/>
    </row>
    <row r="12" spans="1:237" ht="30.65" customHeight="1" x14ac:dyDescent="0.3">
      <c r="A12" s="76" t="s">
        <v>74</v>
      </c>
      <c r="B12" s="77" t="s">
        <v>75</v>
      </c>
      <c r="C12" s="78">
        <v>19098.781051743099</v>
      </c>
      <c r="E12" s="204">
        <v>0</v>
      </c>
      <c r="F12" s="204">
        <v>6817.218471706874</v>
      </c>
      <c r="G12" s="80">
        <f>+E12+F12</f>
        <v>6817.218471706874</v>
      </c>
      <c r="H12" s="204">
        <v>12281.562580036261</v>
      </c>
      <c r="I12" s="204">
        <v>0</v>
      </c>
      <c r="J12" s="204">
        <v>0</v>
      </c>
      <c r="K12" s="204">
        <v>0</v>
      </c>
      <c r="L12" s="81">
        <f>+H12+I12+J12+K12</f>
        <v>12281.562580036261</v>
      </c>
      <c r="M12" s="204">
        <v>0</v>
      </c>
      <c r="N12" s="204">
        <v>0</v>
      </c>
      <c r="O12" s="81">
        <f>SUM(M12:N12)</f>
        <v>0</v>
      </c>
      <c r="P12" s="82">
        <f>O12+G12+L12</f>
        <v>19098.781051743135</v>
      </c>
      <c r="Q12" s="83">
        <f>+C12-P12</f>
        <v>-3.637978807091713E-11</v>
      </c>
      <c r="R12" s="84">
        <v>0</v>
      </c>
      <c r="S12" s="85">
        <f>P12/C12</f>
        <v>1.000000000000002</v>
      </c>
    </row>
    <row r="13" spans="1:237" ht="27.5" customHeight="1" x14ac:dyDescent="0.3">
      <c r="A13" s="86" t="s">
        <v>76</v>
      </c>
      <c r="B13" s="18" t="s">
        <v>77</v>
      </c>
      <c r="C13" s="87">
        <v>8190.4108777829451</v>
      </c>
      <c r="E13" s="204">
        <v>3591.6235430917122</v>
      </c>
      <c r="F13" s="204">
        <v>3591.6235430917122</v>
      </c>
      <c r="G13" s="21">
        <f>+E13+F13</f>
        <v>7183.2470861834245</v>
      </c>
      <c r="H13" s="204">
        <v>0</v>
      </c>
      <c r="I13" s="204">
        <v>1006.6302079796309</v>
      </c>
      <c r="J13" s="204">
        <v>0</v>
      </c>
      <c r="K13" s="204">
        <v>0</v>
      </c>
      <c r="L13" s="88">
        <f>+H13+I13+J13+K13</f>
        <v>1006.6302079796309</v>
      </c>
      <c r="M13" s="204">
        <v>0</v>
      </c>
      <c r="N13" s="204">
        <v>0</v>
      </c>
      <c r="O13" s="88">
        <f>SUM(M13:N13)</f>
        <v>0</v>
      </c>
      <c r="P13" s="82">
        <f>O13+G13+L13</f>
        <v>8189.877294163055</v>
      </c>
      <c r="Q13" s="89">
        <f>+C13-P13</f>
        <v>0.53358361989012337</v>
      </c>
      <c r="R13" s="90">
        <v>0</v>
      </c>
      <c r="S13" s="91">
        <f>P13/C13</f>
        <v>0.99993485264318815</v>
      </c>
    </row>
    <row r="14" spans="1:237" ht="23" x14ac:dyDescent="0.3">
      <c r="A14" s="86" t="s">
        <v>78</v>
      </c>
      <c r="B14" s="18" t="s">
        <v>79</v>
      </c>
      <c r="C14" s="87">
        <v>14674.376443605011</v>
      </c>
      <c r="E14" s="204">
        <v>0</v>
      </c>
      <c r="F14" s="204">
        <v>0</v>
      </c>
      <c r="G14" s="92">
        <f>+E14+F14</f>
        <v>0</v>
      </c>
      <c r="H14" s="204">
        <v>0</v>
      </c>
      <c r="I14" s="204">
        <v>14666.602130263223</v>
      </c>
      <c r="J14" s="204">
        <v>0</v>
      </c>
      <c r="K14" s="204">
        <v>0</v>
      </c>
      <c r="L14" s="88">
        <f>+H14+I14+J14+K14</f>
        <v>14666.602130263223</v>
      </c>
      <c r="M14" s="204">
        <v>0</v>
      </c>
      <c r="N14" s="204">
        <v>0</v>
      </c>
      <c r="O14" s="88">
        <f>SUM(M14:N14)</f>
        <v>0</v>
      </c>
      <c r="P14" s="82">
        <f>O14+G14+L14</f>
        <v>14666.602130263223</v>
      </c>
      <c r="Q14" s="89">
        <f>+C14-P14</f>
        <v>7.7743133417880017</v>
      </c>
      <c r="R14" s="90">
        <v>0</v>
      </c>
      <c r="S14" s="91">
        <f>P14/C14</f>
        <v>0.9994702116732751</v>
      </c>
    </row>
    <row r="15" spans="1:237" ht="23.5" thickBot="1" x14ac:dyDescent="0.35">
      <c r="A15" s="93" t="s">
        <v>80</v>
      </c>
      <c r="B15" s="94" t="s">
        <v>81</v>
      </c>
      <c r="C15" s="95">
        <v>19405.291649695842</v>
      </c>
      <c r="E15" s="204">
        <v>0</v>
      </c>
      <c r="F15" s="204">
        <v>19405.291649695842</v>
      </c>
      <c r="G15" s="96">
        <f>+E15+F15</f>
        <v>19405.291649695842</v>
      </c>
      <c r="H15" s="204">
        <v>0</v>
      </c>
      <c r="I15" s="204">
        <v>0</v>
      </c>
      <c r="J15" s="204">
        <v>0</v>
      </c>
      <c r="K15" s="204">
        <v>0</v>
      </c>
      <c r="L15" s="97">
        <f>+H15+I15+J15+K15</f>
        <v>0</v>
      </c>
      <c r="M15" s="204">
        <v>0</v>
      </c>
      <c r="N15" s="204">
        <v>0</v>
      </c>
      <c r="O15" s="97">
        <f>SUM(M15:N15)</f>
        <v>0</v>
      </c>
      <c r="P15" s="82">
        <f>O15+G15+L15</f>
        <v>19405.291649695842</v>
      </c>
      <c r="Q15" s="98">
        <f>+C15-P15</f>
        <v>0</v>
      </c>
      <c r="R15" s="99">
        <v>0</v>
      </c>
      <c r="S15" s="100">
        <f>P15/C15</f>
        <v>1</v>
      </c>
    </row>
    <row r="16" spans="1:237" ht="12" thickBot="1" x14ac:dyDescent="0.35">
      <c r="A16" s="101"/>
      <c r="B16" s="102" t="s">
        <v>82</v>
      </c>
      <c r="C16" s="103">
        <f>SUM(C12:C15)</f>
        <v>61368.860022826899</v>
      </c>
      <c r="E16" s="104">
        <f t="shared" ref="E16:Q16" si="0">SUM(E12:E15)</f>
        <v>3591.6235430917122</v>
      </c>
      <c r="F16" s="104">
        <f t="shared" si="0"/>
        <v>29814.133664494428</v>
      </c>
      <c r="G16" s="104">
        <f>SUM(G12:G15)</f>
        <v>33405.757207586139</v>
      </c>
      <c r="H16" s="104">
        <f t="shared" si="0"/>
        <v>12281.562580036261</v>
      </c>
      <c r="I16" s="105">
        <f t="shared" si="0"/>
        <v>15673.232338242855</v>
      </c>
      <c r="J16" s="105">
        <f t="shared" si="0"/>
        <v>0</v>
      </c>
      <c r="K16" s="105">
        <f t="shared" si="0"/>
        <v>0</v>
      </c>
      <c r="L16" s="105">
        <f t="shared" si="0"/>
        <v>27954.794918279116</v>
      </c>
      <c r="M16" s="105">
        <f>SUM(M12:M15)</f>
        <v>0</v>
      </c>
      <c r="N16" s="186">
        <f>SUM(N12:N15)</f>
        <v>0</v>
      </c>
      <c r="O16" s="105">
        <f>SUM(O12:O15)</f>
        <v>0</v>
      </c>
      <c r="P16" s="104">
        <f t="shared" si="0"/>
        <v>61360.552125865259</v>
      </c>
      <c r="Q16" s="106">
        <f t="shared" si="0"/>
        <v>8.3078969616417453</v>
      </c>
      <c r="R16" s="106">
        <f>(P12*R12)+(P13*R13)+(P14*R14)+(P15*R15)</f>
        <v>0</v>
      </c>
      <c r="S16" s="107">
        <f>P16/C16</f>
        <v>0.99986462357360806</v>
      </c>
    </row>
    <row r="17" spans="1:19" x14ac:dyDescent="0.3">
      <c r="A17" s="108" t="s">
        <v>83</v>
      </c>
      <c r="B17" s="109" t="s">
        <v>84</v>
      </c>
      <c r="C17" s="110"/>
      <c r="E17" s="111"/>
      <c r="F17" s="112"/>
      <c r="G17" s="111"/>
      <c r="H17" s="111"/>
      <c r="I17" s="112"/>
      <c r="J17" s="112"/>
      <c r="K17" s="112"/>
      <c r="L17" s="112"/>
      <c r="M17" s="112"/>
      <c r="N17" s="187"/>
      <c r="O17" s="112"/>
      <c r="P17" s="111"/>
      <c r="Q17" s="70"/>
      <c r="R17" s="70"/>
      <c r="S17" s="113"/>
    </row>
    <row r="18" spans="1:19" ht="34.5" x14ac:dyDescent="0.3">
      <c r="A18" s="86" t="s">
        <v>85</v>
      </c>
      <c r="B18" s="18" t="s">
        <v>14</v>
      </c>
      <c r="C18" s="87">
        <v>139692.343142692</v>
      </c>
      <c r="E18" s="204">
        <v>0</v>
      </c>
      <c r="F18" s="204">
        <v>0</v>
      </c>
      <c r="G18" s="114">
        <f>+E18+F18</f>
        <v>0</v>
      </c>
      <c r="H18" s="204">
        <v>10558.76163292274</v>
      </c>
      <c r="I18" s="204">
        <v>18028.747024915188</v>
      </c>
      <c r="J18" s="204">
        <v>35815.902799915275</v>
      </c>
      <c r="K18" s="209">
        <v>44882.903135554785</v>
      </c>
      <c r="L18" s="88">
        <f>+H18+I18+J18+K18</f>
        <v>109286.31459330799</v>
      </c>
      <c r="M18" s="209">
        <v>18445.459141589727</v>
      </c>
      <c r="N18" s="215">
        <v>11338.563044162907</v>
      </c>
      <c r="O18" s="88">
        <f>SUM(M18:N18)</f>
        <v>29784.022185752634</v>
      </c>
      <c r="P18" s="82">
        <f>O18+G18+L18</f>
        <v>139070.33677906063</v>
      </c>
      <c r="Q18" s="89">
        <f>+C18-P18</f>
        <v>622.00636363137164</v>
      </c>
      <c r="R18" s="90">
        <v>0</v>
      </c>
      <c r="S18" s="91">
        <f>P18/C18</f>
        <v>0.99554731240354377</v>
      </c>
    </row>
    <row r="19" spans="1:19" ht="23" x14ac:dyDescent="0.3">
      <c r="A19" s="86" t="s">
        <v>86</v>
      </c>
      <c r="B19" s="18" t="s">
        <v>87</v>
      </c>
      <c r="C19" s="87">
        <v>20492.448280380479</v>
      </c>
      <c r="E19" s="204">
        <v>0</v>
      </c>
      <c r="F19" s="204">
        <v>0</v>
      </c>
      <c r="G19" s="114">
        <f>+E19+F19</f>
        <v>0</v>
      </c>
      <c r="H19" s="204">
        <v>0</v>
      </c>
      <c r="I19" s="204">
        <v>0</v>
      </c>
      <c r="J19" s="204">
        <v>0</v>
      </c>
      <c r="K19" s="204">
        <v>20330.855305977093</v>
      </c>
      <c r="L19" s="88">
        <f>+H19+I19+J19+K19</f>
        <v>20330.855305977093</v>
      </c>
      <c r="M19" s="204">
        <v>0</v>
      </c>
      <c r="N19" s="204">
        <v>0</v>
      </c>
      <c r="O19" s="88">
        <f>SUM(M19:N19)</f>
        <v>0</v>
      </c>
      <c r="P19" s="82">
        <f>O19+G19+L19</f>
        <v>20330.855305977093</v>
      </c>
      <c r="Q19" s="89">
        <f>+C19-P19</f>
        <v>161.5929744033856</v>
      </c>
      <c r="R19" s="90">
        <v>0</v>
      </c>
      <c r="S19" s="91">
        <f>P19/C19</f>
        <v>0.99211451105341597</v>
      </c>
    </row>
    <row r="20" spans="1:19" ht="23.5" thickBot="1" x14ac:dyDescent="0.35">
      <c r="A20" s="86" t="s">
        <v>88</v>
      </c>
      <c r="B20" s="18" t="s">
        <v>89</v>
      </c>
      <c r="C20" s="87">
        <v>19795.641692794128</v>
      </c>
      <c r="E20" s="204">
        <v>0</v>
      </c>
      <c r="F20" s="204">
        <v>0</v>
      </c>
      <c r="G20" s="114">
        <f>+E20+F20</f>
        <v>0</v>
      </c>
      <c r="H20" s="204">
        <v>0</v>
      </c>
      <c r="I20" s="204">
        <v>0</v>
      </c>
      <c r="J20" s="204">
        <v>0</v>
      </c>
      <c r="K20" s="204">
        <v>19639.543379035058</v>
      </c>
      <c r="L20" s="88">
        <f>+H20+I20+J20+K20</f>
        <v>19639.543379035058</v>
      </c>
      <c r="M20" s="204">
        <v>0</v>
      </c>
      <c r="N20" s="204">
        <v>0</v>
      </c>
      <c r="O20" s="88">
        <f>SUM(M20:N20)</f>
        <v>0</v>
      </c>
      <c r="P20" s="82">
        <f>O20+G20+L20</f>
        <v>19639.543379035058</v>
      </c>
      <c r="Q20" s="89">
        <f>+C20-P20</f>
        <v>156.09831375907015</v>
      </c>
      <c r="R20" s="90">
        <v>0</v>
      </c>
      <c r="S20" s="91">
        <f>P20/C20</f>
        <v>0.99211451105341575</v>
      </c>
    </row>
    <row r="21" spans="1:19" ht="12" thickBot="1" x14ac:dyDescent="0.35">
      <c r="A21" s="101"/>
      <c r="B21" s="102" t="s">
        <v>90</v>
      </c>
      <c r="C21" s="103">
        <f t="shared" ref="C21:Q21" si="1">SUM(C18:C20)</f>
        <v>179980.43311586662</v>
      </c>
      <c r="E21" s="104">
        <f t="shared" si="1"/>
        <v>0</v>
      </c>
      <c r="F21" s="104">
        <f t="shared" si="1"/>
        <v>0</v>
      </c>
      <c r="G21" s="104">
        <f t="shared" si="1"/>
        <v>0</v>
      </c>
      <c r="H21" s="104">
        <f t="shared" si="1"/>
        <v>10558.76163292274</v>
      </c>
      <c r="I21" s="105">
        <f t="shared" ref="I21:O21" si="2">SUM(I18:I20)</f>
        <v>18028.747024915188</v>
      </c>
      <c r="J21" s="105">
        <f t="shared" si="2"/>
        <v>35815.902799915275</v>
      </c>
      <c r="K21" s="105">
        <f t="shared" si="2"/>
        <v>84853.301820566936</v>
      </c>
      <c r="L21" s="105">
        <f t="shared" si="2"/>
        <v>149256.71327832015</v>
      </c>
      <c r="M21" s="105">
        <f t="shared" si="2"/>
        <v>18445.459141589727</v>
      </c>
      <c r="N21" s="186">
        <f t="shared" si="2"/>
        <v>11338.563044162907</v>
      </c>
      <c r="O21" s="105">
        <f t="shared" si="2"/>
        <v>29784.022185752634</v>
      </c>
      <c r="P21" s="104">
        <f t="shared" si="1"/>
        <v>179040.73546407276</v>
      </c>
      <c r="Q21" s="106">
        <f t="shared" si="1"/>
        <v>939.69765179382739</v>
      </c>
      <c r="R21" s="106">
        <f>(P18*R18)+(P19*R19)+(P20*R20)</f>
        <v>0</v>
      </c>
      <c r="S21" s="107">
        <f>P21/C21</f>
        <v>0.99477888992972419</v>
      </c>
    </row>
    <row r="22" spans="1:19" ht="12" thickBot="1" x14ac:dyDescent="0.35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88"/>
      <c r="O22" s="116"/>
      <c r="P22" s="116"/>
      <c r="Q22" s="116"/>
      <c r="R22" s="116"/>
      <c r="S22" s="116"/>
    </row>
    <row r="23" spans="1:19" x14ac:dyDescent="0.3">
      <c r="A23" s="117" t="s">
        <v>91</v>
      </c>
      <c r="B23" s="118" t="s">
        <v>92</v>
      </c>
      <c r="C23" s="119"/>
      <c r="E23" s="120"/>
      <c r="F23" s="121"/>
      <c r="G23" s="120"/>
      <c r="H23" s="120"/>
      <c r="I23" s="121"/>
      <c r="J23" s="121"/>
      <c r="K23" s="121"/>
      <c r="L23" s="121"/>
      <c r="M23" s="121"/>
      <c r="N23" s="189"/>
      <c r="O23" s="121"/>
      <c r="P23" s="120"/>
      <c r="Q23" s="63"/>
      <c r="R23" s="63"/>
      <c r="S23" s="122"/>
    </row>
    <row r="24" spans="1:19" x14ac:dyDescent="0.3">
      <c r="A24" s="108" t="s">
        <v>93</v>
      </c>
      <c r="B24" s="109" t="s">
        <v>94</v>
      </c>
      <c r="C24" s="110"/>
      <c r="E24" s="111"/>
      <c r="F24" s="112"/>
      <c r="G24" s="111"/>
      <c r="H24" s="111"/>
      <c r="I24" s="112"/>
      <c r="J24" s="112"/>
      <c r="K24" s="112"/>
      <c r="L24" s="112"/>
      <c r="M24" s="112"/>
      <c r="N24" s="187"/>
      <c r="O24" s="112"/>
      <c r="P24" s="111"/>
      <c r="Q24" s="70"/>
      <c r="R24" s="70"/>
      <c r="S24" s="113"/>
    </row>
    <row r="25" spans="1:19" ht="34.5" x14ac:dyDescent="0.3">
      <c r="A25" s="86" t="s">
        <v>95</v>
      </c>
      <c r="B25" s="18" t="s">
        <v>96</v>
      </c>
      <c r="C25" s="87">
        <v>62079.5609122198</v>
      </c>
      <c r="E25" s="204">
        <v>29710.389339485308</v>
      </c>
      <c r="F25" s="204">
        <v>0</v>
      </c>
      <c r="G25" s="21">
        <f>+E25+F25</f>
        <v>29710.389339485308</v>
      </c>
      <c r="H25" s="204">
        <v>3128.5219653104414</v>
      </c>
      <c r="I25" s="204">
        <v>6986.0136433786392</v>
      </c>
      <c r="J25" s="204">
        <v>4469.4381234295615</v>
      </c>
      <c r="K25" s="204">
        <v>7269.2496560268428</v>
      </c>
      <c r="L25" s="88">
        <f>+H25+I25+J25+K25</f>
        <v>21853.223388145485</v>
      </c>
      <c r="M25" s="204">
        <v>4650.6438721555014</v>
      </c>
      <c r="N25" s="212">
        <v>5719.0350319750087</v>
      </c>
      <c r="O25" s="88">
        <f>SUM(M25:N25)</f>
        <v>10369.678904130509</v>
      </c>
      <c r="P25" s="82">
        <f>O25+G25+L25</f>
        <v>61933.291631761298</v>
      </c>
      <c r="Q25" s="89">
        <f>+C25-P25</f>
        <v>146.26928045850218</v>
      </c>
      <c r="R25" s="90">
        <v>0</v>
      </c>
      <c r="S25" s="91">
        <f>P25/C25</f>
        <v>0.99764384157508257</v>
      </c>
    </row>
    <row r="26" spans="1:19" ht="23.5" thickBot="1" x14ac:dyDescent="0.35">
      <c r="A26" s="86" t="s">
        <v>97</v>
      </c>
      <c r="B26" s="18" t="s">
        <v>98</v>
      </c>
      <c r="C26" s="87">
        <v>14025.502189077601</v>
      </c>
      <c r="E26" s="204">
        <v>0</v>
      </c>
      <c r="F26" s="204">
        <v>14025.502189077553</v>
      </c>
      <c r="G26" s="21">
        <f>+E26+F26</f>
        <v>14025.502189077553</v>
      </c>
      <c r="H26" s="207">
        <v>0</v>
      </c>
      <c r="I26" s="204">
        <v>0</v>
      </c>
      <c r="J26" s="204">
        <v>0</v>
      </c>
      <c r="K26" s="204">
        <v>0</v>
      </c>
      <c r="L26" s="88">
        <f>+H26+I26+J26+K26</f>
        <v>0</v>
      </c>
      <c r="M26" s="204">
        <v>0</v>
      </c>
      <c r="N26" s="204">
        <v>0</v>
      </c>
      <c r="O26" s="88">
        <f>SUM(M26:N26)</f>
        <v>0</v>
      </c>
      <c r="P26" s="82">
        <f>O26+G26+L26</f>
        <v>14025.502189077553</v>
      </c>
      <c r="Q26" s="89">
        <f>+C26-P26</f>
        <v>4.7293724492192268E-11</v>
      </c>
      <c r="R26" s="90">
        <v>0</v>
      </c>
      <c r="S26" s="91">
        <f>P26/C26</f>
        <v>0.99999999999999667</v>
      </c>
    </row>
    <row r="27" spans="1:19" ht="12" thickBot="1" x14ac:dyDescent="0.35">
      <c r="A27" s="101"/>
      <c r="B27" s="102" t="s">
        <v>99</v>
      </c>
      <c r="C27" s="103">
        <f>SUM(C25:C26)</f>
        <v>76105.063101297405</v>
      </c>
      <c r="E27" s="104">
        <f>SUM(E25:E26)</f>
        <v>29710.389339485308</v>
      </c>
      <c r="F27" s="104">
        <f>SUM(F25:F26)</f>
        <v>14025.502189077553</v>
      </c>
      <c r="G27" s="104">
        <f>SUM(G25:G26)</f>
        <v>43735.891528562861</v>
      </c>
      <c r="H27" s="104">
        <f>SUM(H25:H26)</f>
        <v>3128.5219653104414</v>
      </c>
      <c r="I27" s="105">
        <f t="shared" ref="I27:O27" si="3">SUM(I25:I26)</f>
        <v>6986.0136433786392</v>
      </c>
      <c r="J27" s="105">
        <f t="shared" si="3"/>
        <v>4469.4381234295615</v>
      </c>
      <c r="K27" s="105">
        <f t="shared" si="3"/>
        <v>7269.2496560268428</v>
      </c>
      <c r="L27" s="105">
        <f t="shared" si="3"/>
        <v>21853.223388145485</v>
      </c>
      <c r="M27" s="105">
        <f t="shared" si="3"/>
        <v>4650.6438721555014</v>
      </c>
      <c r="N27" s="186">
        <f t="shared" si="3"/>
        <v>5719.0350319750087</v>
      </c>
      <c r="O27" s="105">
        <f t="shared" si="3"/>
        <v>10369.678904130509</v>
      </c>
      <c r="P27" s="104">
        <f>SUM(P25:P26)</f>
        <v>75958.793820838851</v>
      </c>
      <c r="Q27" s="106">
        <f>SUM(Q25:Q26)</f>
        <v>146.26928045854947</v>
      </c>
      <c r="R27" s="106">
        <f>(P25*R25)+(P26*R26)</f>
        <v>0</v>
      </c>
      <c r="S27" s="107">
        <f>P27/C27</f>
        <v>0.99807806111054842</v>
      </c>
    </row>
    <row r="28" spans="1:19" x14ac:dyDescent="0.3">
      <c r="A28" s="108" t="s">
        <v>100</v>
      </c>
      <c r="B28" s="124" t="s">
        <v>101</v>
      </c>
      <c r="C28" s="125"/>
      <c r="E28" s="126"/>
      <c r="F28" s="127"/>
      <c r="G28" s="126"/>
      <c r="H28" s="126"/>
      <c r="I28" s="127"/>
      <c r="J28" s="127"/>
      <c r="K28" s="127"/>
      <c r="L28" s="127"/>
      <c r="M28" s="127"/>
      <c r="N28" s="190"/>
      <c r="O28" s="127"/>
      <c r="P28" s="126"/>
      <c r="Q28" s="128"/>
      <c r="R28" s="128"/>
      <c r="S28" s="129"/>
    </row>
    <row r="29" spans="1:19" ht="23" x14ac:dyDescent="0.3">
      <c r="A29" s="86" t="s">
        <v>102</v>
      </c>
      <c r="B29" s="18" t="s">
        <v>103</v>
      </c>
      <c r="C29" s="87">
        <v>19851.198332426546</v>
      </c>
      <c r="E29" s="204">
        <v>0</v>
      </c>
      <c r="F29" s="204">
        <v>0</v>
      </c>
      <c r="G29" s="114">
        <f>+E29+F29</f>
        <v>0</v>
      </c>
      <c r="H29" s="207">
        <v>0</v>
      </c>
      <c r="I29" s="204">
        <v>19840.681399278525</v>
      </c>
      <c r="J29" s="204">
        <v>0</v>
      </c>
      <c r="K29" s="204">
        <v>0</v>
      </c>
      <c r="L29" s="114">
        <f>+H29+I29+J29+K29</f>
        <v>19840.681399278525</v>
      </c>
      <c r="M29" s="204">
        <v>0</v>
      </c>
      <c r="N29" s="204">
        <v>0</v>
      </c>
      <c r="O29" s="114">
        <f>SUM(M29:N29)</f>
        <v>0</v>
      </c>
      <c r="P29" s="82">
        <f>O29+G29+L29</f>
        <v>19840.681399278525</v>
      </c>
      <c r="Q29" s="89">
        <f>+C29-P29</f>
        <v>10.516933148021053</v>
      </c>
      <c r="R29" s="90">
        <v>0</v>
      </c>
      <c r="S29" s="91">
        <f>P29/C29</f>
        <v>0.9994702116732751</v>
      </c>
    </row>
    <row r="30" spans="1:19" ht="23.5" thickBot="1" x14ac:dyDescent="0.35">
      <c r="A30" s="86" t="s">
        <v>104</v>
      </c>
      <c r="B30" s="18" t="s">
        <v>15</v>
      </c>
      <c r="C30" s="87">
        <v>12985.940950472948</v>
      </c>
      <c r="E30" s="204">
        <v>0</v>
      </c>
      <c r="F30" s="204">
        <v>0</v>
      </c>
      <c r="G30" s="114">
        <f>+E30+F30</f>
        <v>0</v>
      </c>
      <c r="H30" s="207">
        <v>0</v>
      </c>
      <c r="I30" s="204">
        <v>0</v>
      </c>
      <c r="J30" s="204">
        <v>0</v>
      </c>
      <c r="K30" s="204">
        <v>11312.376986324194</v>
      </c>
      <c r="L30" s="114">
        <f>+H30+I30+J30+K30</f>
        <v>11312.376986324194</v>
      </c>
      <c r="M30" s="204">
        <v>1571.1634703228046</v>
      </c>
      <c r="N30" s="204">
        <v>0</v>
      </c>
      <c r="O30" s="114">
        <f>SUM(M30:N30)</f>
        <v>1571.1634703228046</v>
      </c>
      <c r="P30" s="82">
        <f>O30+G30+L30</f>
        <v>12883.540456646999</v>
      </c>
      <c r="Q30" s="89">
        <f>+C30-P30</f>
        <v>102.40049382594952</v>
      </c>
      <c r="R30" s="90">
        <v>0</v>
      </c>
      <c r="S30" s="91">
        <f>P30/C30</f>
        <v>0.99211451105341575</v>
      </c>
    </row>
    <row r="31" spans="1:19" ht="12" thickBot="1" x14ac:dyDescent="0.35">
      <c r="A31" s="101"/>
      <c r="B31" s="102" t="s">
        <v>105</v>
      </c>
      <c r="C31" s="103">
        <f t="shared" ref="C31:Q31" si="4">SUM(C29:C30)</f>
        <v>32837.139282899494</v>
      </c>
      <c r="E31" s="104">
        <f t="shared" si="4"/>
        <v>0</v>
      </c>
      <c r="F31" s="104">
        <f t="shared" si="4"/>
        <v>0</v>
      </c>
      <c r="G31" s="104">
        <f t="shared" si="4"/>
        <v>0</v>
      </c>
      <c r="H31" s="104">
        <f t="shared" si="4"/>
        <v>0</v>
      </c>
      <c r="I31" s="105">
        <f t="shared" ref="I31:O31" si="5">SUM(I29:I30)</f>
        <v>19840.681399278525</v>
      </c>
      <c r="J31" s="105">
        <f t="shared" si="5"/>
        <v>0</v>
      </c>
      <c r="K31" s="105">
        <f t="shared" si="5"/>
        <v>11312.376986324194</v>
      </c>
      <c r="L31" s="105">
        <f t="shared" si="5"/>
        <v>31153.058385602719</v>
      </c>
      <c r="M31" s="105">
        <f t="shared" si="5"/>
        <v>1571.1634703228046</v>
      </c>
      <c r="N31" s="186">
        <f t="shared" si="5"/>
        <v>0</v>
      </c>
      <c r="O31" s="105">
        <f t="shared" si="5"/>
        <v>1571.1634703228046</v>
      </c>
      <c r="P31" s="104">
        <f t="shared" si="4"/>
        <v>32724.221855925523</v>
      </c>
      <c r="Q31" s="106">
        <f t="shared" si="4"/>
        <v>112.91742697397058</v>
      </c>
      <c r="R31" s="106">
        <f>(P29*R29)+(P30*R30)</f>
        <v>0</v>
      </c>
      <c r="S31" s="107">
        <f>P31/C31</f>
        <v>0.99656128915490594</v>
      </c>
    </row>
    <row r="32" spans="1:19" ht="12" thickBot="1" x14ac:dyDescent="0.35">
      <c r="A32" s="130"/>
      <c r="B32" s="130"/>
      <c r="C32" s="131"/>
      <c r="E32" s="131"/>
      <c r="F32" s="131"/>
      <c r="G32" s="131"/>
      <c r="H32" s="131"/>
      <c r="I32" s="131"/>
      <c r="J32" s="131"/>
      <c r="K32" s="131"/>
      <c r="L32" s="131"/>
      <c r="M32" s="131"/>
      <c r="N32" s="191"/>
      <c r="O32" s="131"/>
      <c r="P32" s="131"/>
      <c r="Q32" s="131"/>
      <c r="R32" s="131"/>
      <c r="S32" s="131"/>
    </row>
    <row r="33" spans="1:19" x14ac:dyDescent="0.3">
      <c r="A33" s="117" t="s">
        <v>106</v>
      </c>
      <c r="B33" s="118" t="s">
        <v>107</v>
      </c>
      <c r="C33" s="64"/>
      <c r="E33" s="65"/>
      <c r="F33" s="66"/>
      <c r="G33" s="65"/>
      <c r="H33" s="65"/>
      <c r="I33" s="66"/>
      <c r="J33" s="66"/>
      <c r="K33" s="66"/>
      <c r="L33" s="66"/>
      <c r="M33" s="66"/>
      <c r="N33" s="183"/>
      <c r="O33" s="66"/>
      <c r="P33" s="65"/>
      <c r="Q33" s="67"/>
      <c r="R33" s="67"/>
      <c r="S33" s="68"/>
    </row>
    <row r="34" spans="1:19" x14ac:dyDescent="0.3">
      <c r="A34" s="108" t="s">
        <v>108</v>
      </c>
      <c r="B34" s="109" t="s">
        <v>109</v>
      </c>
      <c r="C34" s="71"/>
      <c r="E34" s="72"/>
      <c r="F34" s="73"/>
      <c r="G34" s="72"/>
      <c r="H34" s="72"/>
      <c r="I34" s="73"/>
      <c r="J34" s="73"/>
      <c r="K34" s="73"/>
      <c r="L34" s="73"/>
      <c r="M34" s="73"/>
      <c r="N34" s="184"/>
      <c r="O34" s="73"/>
      <c r="P34" s="72"/>
      <c r="Q34" s="74"/>
      <c r="R34" s="74"/>
      <c r="S34" s="75"/>
    </row>
    <row r="35" spans="1:19" ht="34.5" x14ac:dyDescent="0.3">
      <c r="A35" s="86" t="s">
        <v>110</v>
      </c>
      <c r="B35" s="18" t="s">
        <v>111</v>
      </c>
      <c r="C35" s="87">
        <v>26761.546000560898</v>
      </c>
      <c r="E35" s="204">
        <v>0</v>
      </c>
      <c r="F35" s="204">
        <v>0</v>
      </c>
      <c r="G35" s="114">
        <f>+E35+F35</f>
        <v>0</v>
      </c>
      <c r="H35" s="204">
        <v>26761.546000560935</v>
      </c>
      <c r="I35" s="204">
        <v>0</v>
      </c>
      <c r="J35" s="204">
        <v>0</v>
      </c>
      <c r="K35" s="204">
        <v>0</v>
      </c>
      <c r="L35" s="88">
        <f>+H35+I35+J35+K35</f>
        <v>26761.546000560935</v>
      </c>
      <c r="M35" s="204">
        <v>0</v>
      </c>
      <c r="N35" s="204">
        <v>0</v>
      </c>
      <c r="O35" s="88">
        <f>SUM(M35:N35)</f>
        <v>0</v>
      </c>
      <c r="P35" s="82">
        <f>O35+G35+L35</f>
        <v>26761.546000560935</v>
      </c>
      <c r="Q35" s="89">
        <f>+C35-P35</f>
        <v>-3.637978807091713E-11</v>
      </c>
      <c r="R35" s="90">
        <v>1</v>
      </c>
      <c r="S35" s="91">
        <f>P35/C35</f>
        <v>1.0000000000000013</v>
      </c>
    </row>
    <row r="36" spans="1:19" ht="35" thickBot="1" x14ac:dyDescent="0.35">
      <c r="A36" s="86" t="s">
        <v>112</v>
      </c>
      <c r="B36" s="18" t="s">
        <v>113</v>
      </c>
      <c r="C36" s="87">
        <v>12719.426033363699</v>
      </c>
      <c r="E36" s="204">
        <v>0</v>
      </c>
      <c r="F36" s="204">
        <v>0</v>
      </c>
      <c r="G36" s="114">
        <f>+E36+F36</f>
        <v>0</v>
      </c>
      <c r="H36" s="207">
        <v>0</v>
      </c>
      <c r="I36" s="204">
        <v>0</v>
      </c>
      <c r="J36" s="207">
        <v>12079.562495755572</v>
      </c>
      <c r="K36" s="207">
        <v>628.46538812912183</v>
      </c>
      <c r="L36" s="88">
        <f>+H36+I36+J36+K36</f>
        <v>12708.027883884693</v>
      </c>
      <c r="M36" s="204">
        <v>0</v>
      </c>
      <c r="N36" s="204">
        <v>0</v>
      </c>
      <c r="O36" s="88">
        <f>SUM(M36:N36)</f>
        <v>0</v>
      </c>
      <c r="P36" s="82">
        <f>O36+G36+L36</f>
        <v>12708.027883884693</v>
      </c>
      <c r="Q36" s="89">
        <f>+C36-P36</f>
        <v>11.398149479005951</v>
      </c>
      <c r="R36" s="90">
        <v>1</v>
      </c>
      <c r="S36" s="91">
        <f>P36/C36</f>
        <v>0.99910387863028505</v>
      </c>
    </row>
    <row r="37" spans="1:19" ht="12" thickBot="1" x14ac:dyDescent="0.35">
      <c r="A37" s="101"/>
      <c r="B37" s="102" t="s">
        <v>114</v>
      </c>
      <c r="C37" s="103">
        <f t="shared" ref="C37:Q37" si="6">SUM(C35:C36)</f>
        <v>39480.972033924598</v>
      </c>
      <c r="E37" s="104">
        <f t="shared" si="6"/>
        <v>0</v>
      </c>
      <c r="F37" s="104">
        <f t="shared" si="6"/>
        <v>0</v>
      </c>
      <c r="G37" s="104">
        <f t="shared" si="6"/>
        <v>0</v>
      </c>
      <c r="H37" s="104">
        <f t="shared" si="6"/>
        <v>26761.546000560935</v>
      </c>
      <c r="I37" s="105">
        <f t="shared" ref="I37:O37" si="7">SUM(I35:I36)</f>
        <v>0</v>
      </c>
      <c r="J37" s="105">
        <f t="shared" si="7"/>
        <v>12079.562495755572</v>
      </c>
      <c r="K37" s="105">
        <f t="shared" si="7"/>
        <v>628.46538812912183</v>
      </c>
      <c r="L37" s="105">
        <f t="shared" si="7"/>
        <v>39469.573884445628</v>
      </c>
      <c r="M37" s="105">
        <f t="shared" si="7"/>
        <v>0</v>
      </c>
      <c r="N37" s="186">
        <f t="shared" si="7"/>
        <v>0</v>
      </c>
      <c r="O37" s="105">
        <f t="shared" si="7"/>
        <v>0</v>
      </c>
      <c r="P37" s="104">
        <f t="shared" si="6"/>
        <v>39469.573884445628</v>
      </c>
      <c r="Q37" s="106">
        <f t="shared" si="6"/>
        <v>11.398149478969572</v>
      </c>
      <c r="R37" s="106">
        <f>(P35*R35)+(P36*R36)</f>
        <v>39469.573884445628</v>
      </c>
      <c r="S37" s="107">
        <f>P37/C37</f>
        <v>0.99971130018102961</v>
      </c>
    </row>
    <row r="38" spans="1:19" x14ac:dyDescent="0.3">
      <c r="A38" s="108" t="s">
        <v>115</v>
      </c>
      <c r="B38" s="124" t="s">
        <v>116</v>
      </c>
      <c r="C38" s="132"/>
      <c r="E38" s="133"/>
      <c r="F38" s="134"/>
      <c r="G38" s="133"/>
      <c r="H38" s="133"/>
      <c r="I38" s="134"/>
      <c r="J38" s="134"/>
      <c r="K38" s="134"/>
      <c r="L38" s="134"/>
      <c r="M38" s="134"/>
      <c r="N38" s="192"/>
      <c r="O38" s="134"/>
      <c r="P38" s="133"/>
      <c r="Q38" s="135"/>
      <c r="R38" s="135"/>
      <c r="S38" s="136"/>
    </row>
    <row r="39" spans="1:19" ht="23.5" thickBot="1" x14ac:dyDescent="0.35">
      <c r="A39" s="86" t="s">
        <v>117</v>
      </c>
      <c r="B39" s="18" t="s">
        <v>118</v>
      </c>
      <c r="C39" s="87">
        <v>38556.283240195829</v>
      </c>
      <c r="E39" s="204">
        <v>0</v>
      </c>
      <c r="F39" s="204">
        <v>0</v>
      </c>
      <c r="G39" s="114">
        <f>+E39+F39</f>
        <v>0</v>
      </c>
      <c r="H39" s="207">
        <v>0</v>
      </c>
      <c r="I39" s="204">
        <v>0</v>
      </c>
      <c r="J39" s="207">
        <v>36742.002591256525</v>
      </c>
      <c r="K39" s="207">
        <v>1780.651933032512</v>
      </c>
      <c r="L39" s="88">
        <f>+H39+I39+J39+K39</f>
        <v>38522.654524289035</v>
      </c>
      <c r="M39" s="204">
        <v>0</v>
      </c>
      <c r="N39" s="204">
        <v>0</v>
      </c>
      <c r="O39" s="88">
        <f>SUM(M39:N39)</f>
        <v>0</v>
      </c>
      <c r="P39" s="82">
        <f>O39+G39+L39</f>
        <v>38522.654524289035</v>
      </c>
      <c r="Q39" s="89">
        <f>+C39-P39</f>
        <v>33.628715906794241</v>
      </c>
      <c r="R39" s="90">
        <v>1</v>
      </c>
      <c r="S39" s="91">
        <f>P39/C39</f>
        <v>0.99912780192796868</v>
      </c>
    </row>
    <row r="40" spans="1:19" ht="12" thickBot="1" x14ac:dyDescent="0.35">
      <c r="A40" s="101"/>
      <c r="B40" s="102" t="s">
        <v>119</v>
      </c>
      <c r="C40" s="103">
        <f t="shared" ref="C40:Q40" si="8">SUM(C39)</f>
        <v>38556.283240195829</v>
      </c>
      <c r="E40" s="104">
        <f t="shared" si="8"/>
        <v>0</v>
      </c>
      <c r="F40" s="104">
        <f t="shared" si="8"/>
        <v>0</v>
      </c>
      <c r="G40" s="104">
        <f t="shared" si="8"/>
        <v>0</v>
      </c>
      <c r="H40" s="104">
        <f t="shared" si="8"/>
        <v>0</v>
      </c>
      <c r="I40" s="105">
        <f t="shared" si="8"/>
        <v>0</v>
      </c>
      <c r="J40" s="105">
        <f t="shared" si="8"/>
        <v>36742.002591256525</v>
      </c>
      <c r="K40" s="105">
        <f t="shared" si="8"/>
        <v>1780.651933032512</v>
      </c>
      <c r="L40" s="105">
        <f t="shared" si="8"/>
        <v>38522.654524289035</v>
      </c>
      <c r="M40" s="105">
        <f t="shared" si="8"/>
        <v>0</v>
      </c>
      <c r="N40" s="186">
        <f t="shared" si="8"/>
        <v>0</v>
      </c>
      <c r="O40" s="105">
        <f t="shared" si="8"/>
        <v>0</v>
      </c>
      <c r="P40" s="104">
        <f t="shared" si="8"/>
        <v>38522.654524289035</v>
      </c>
      <c r="Q40" s="106">
        <f t="shared" si="8"/>
        <v>33.628715906794241</v>
      </c>
      <c r="R40" s="106">
        <f>(P39*R39)</f>
        <v>38522.654524289035</v>
      </c>
      <c r="S40" s="107">
        <f>P40/C40</f>
        <v>0.99912780192796868</v>
      </c>
    </row>
    <row r="41" spans="1:19" ht="12" thickBot="1" x14ac:dyDescent="0.35">
      <c r="A41" s="137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88"/>
      <c r="O41" s="116"/>
      <c r="P41" s="116"/>
      <c r="Q41" s="116"/>
      <c r="R41" s="116"/>
      <c r="S41" s="116"/>
    </row>
    <row r="42" spans="1:19" ht="23" x14ac:dyDescent="0.3">
      <c r="A42" s="138" t="s">
        <v>120</v>
      </c>
      <c r="B42" s="139" t="s">
        <v>121</v>
      </c>
      <c r="C42" s="140">
        <v>182505.92342346243</v>
      </c>
      <c r="E42" s="206">
        <v>28862.192285555251</v>
      </c>
      <c r="F42" s="206">
        <v>17904.235266204665</v>
      </c>
      <c r="G42" s="141">
        <f t="shared" ref="G42:G55" si="9">+E42+F42</f>
        <v>46766.427551759916</v>
      </c>
      <c r="H42" s="206">
        <v>26166.820422247307</v>
      </c>
      <c r="I42" s="206">
        <v>19359.231410699256</v>
      </c>
      <c r="J42" s="206">
        <v>22513.520253596136</v>
      </c>
      <c r="K42" s="206">
        <v>21787.750780453338</v>
      </c>
      <c r="L42" s="142">
        <f>+H42+I42+J42+K42</f>
        <v>89827.322866996037</v>
      </c>
      <c r="M42" s="210">
        <v>23798.576067003512</v>
      </c>
      <c r="N42" s="211">
        <v>22329.64211805477</v>
      </c>
      <c r="O42" s="142">
        <f t="shared" ref="O42:O55" si="10">SUM(M42:N42)</f>
        <v>46128.218185058286</v>
      </c>
      <c r="P42" s="199">
        <f t="shared" ref="P42:P55" si="11">O42+G42+L42</f>
        <v>182721.96860381425</v>
      </c>
      <c r="Q42" s="143">
        <f t="shared" ref="Q42:Q55" si="12">+C42-P42</f>
        <v>-216.04518035182264</v>
      </c>
      <c r="R42" s="144">
        <v>0.3</v>
      </c>
      <c r="S42" s="145">
        <f t="shared" ref="S42:S56" si="13">P42/C42</f>
        <v>1.0011837707856228</v>
      </c>
    </row>
    <row r="43" spans="1:19" x14ac:dyDescent="0.3">
      <c r="A43" s="267" t="s">
        <v>122</v>
      </c>
      <c r="B43" s="146" t="s">
        <v>123</v>
      </c>
      <c r="C43" s="147">
        <v>3298.4018855551762</v>
      </c>
      <c r="E43" s="207">
        <v>570.74387204987784</v>
      </c>
      <c r="F43" s="207">
        <v>264.23327409716563</v>
      </c>
      <c r="G43" s="21">
        <f t="shared" si="9"/>
        <v>834.97714614704341</v>
      </c>
      <c r="H43" s="207">
        <v>443.91190048323824</v>
      </c>
      <c r="I43" s="207">
        <v>201.3260415959262</v>
      </c>
      <c r="J43" s="207">
        <v>392.58578111205605</v>
      </c>
      <c r="K43" s="207">
        <v>785.58173516140232</v>
      </c>
      <c r="L43" s="88">
        <f>+H43+I43+J43+K43</f>
        <v>1823.4054583526229</v>
      </c>
      <c r="M43" s="204">
        <v>560.9053589052412</v>
      </c>
      <c r="N43" s="212">
        <v>104.74423135485364</v>
      </c>
      <c r="O43" s="88">
        <f t="shared" si="10"/>
        <v>665.64959026009478</v>
      </c>
      <c r="P43" s="82">
        <f t="shared" si="11"/>
        <v>3324.0321947597613</v>
      </c>
      <c r="Q43" s="148">
        <f t="shared" si="12"/>
        <v>-25.630309204585046</v>
      </c>
      <c r="R43" s="149">
        <v>0</v>
      </c>
      <c r="S43" s="150">
        <f t="shared" si="13"/>
        <v>1.0077705234516232</v>
      </c>
    </row>
    <row r="44" spans="1:19" x14ac:dyDescent="0.3">
      <c r="A44" s="268"/>
      <c r="B44" s="151" t="s">
        <v>124</v>
      </c>
      <c r="C44" s="147">
        <v>9284.1003186780144</v>
      </c>
      <c r="E44" s="207">
        <v>8069.6841909274408</v>
      </c>
      <c r="F44" s="207">
        <v>0</v>
      </c>
      <c r="G44" s="21">
        <f t="shared" si="9"/>
        <v>8069.6841909274408</v>
      </c>
      <c r="H44" s="207">
        <v>1214.4161277505734</v>
      </c>
      <c r="I44" s="207">
        <v>0</v>
      </c>
      <c r="J44" s="207">
        <v>0</v>
      </c>
      <c r="K44" s="207">
        <v>0</v>
      </c>
      <c r="L44" s="88">
        <f t="shared" ref="L44:L55" si="14">+H44+I44+J44+K44</f>
        <v>1214.4161277505734</v>
      </c>
      <c r="M44" s="204">
        <v>0</v>
      </c>
      <c r="N44" s="212">
        <v>0</v>
      </c>
      <c r="O44" s="88">
        <f t="shared" si="10"/>
        <v>0</v>
      </c>
      <c r="P44" s="82">
        <f t="shared" si="11"/>
        <v>9284.1003186780144</v>
      </c>
      <c r="Q44" s="148">
        <f t="shared" si="12"/>
        <v>0</v>
      </c>
      <c r="R44" s="149">
        <v>0</v>
      </c>
      <c r="S44" s="150">
        <f t="shared" si="13"/>
        <v>1</v>
      </c>
    </row>
    <row r="45" spans="1:19" x14ac:dyDescent="0.3">
      <c r="A45" s="268"/>
      <c r="B45" s="151" t="s">
        <v>7</v>
      </c>
      <c r="C45" s="147">
        <v>51099.537428760232</v>
      </c>
      <c r="E45" s="207">
        <v>7194.0151205694319</v>
      </c>
      <c r="F45" s="207">
        <v>8270.4486325864655</v>
      </c>
      <c r="G45" s="21">
        <f t="shared" si="9"/>
        <v>15464.463753155898</v>
      </c>
      <c r="H45" s="207">
        <v>7768.4582584566706</v>
      </c>
      <c r="I45" s="207">
        <v>9747.5022929291608</v>
      </c>
      <c r="J45" s="207">
        <v>4800.6194618548598</v>
      </c>
      <c r="K45" s="207">
        <v>4502.4307847883838</v>
      </c>
      <c r="L45" s="88">
        <f t="shared" si="14"/>
        <v>26819.010798029078</v>
      </c>
      <c r="M45" s="204">
        <v>4195.6349311500171</v>
      </c>
      <c r="N45" s="212">
        <v>5292.822898774758</v>
      </c>
      <c r="O45" s="88">
        <f t="shared" si="10"/>
        <v>9488.4578299247751</v>
      </c>
      <c r="P45" s="82">
        <f t="shared" si="11"/>
        <v>51771.932381109749</v>
      </c>
      <c r="Q45" s="148">
        <f t="shared" si="12"/>
        <v>-672.39495234951755</v>
      </c>
      <c r="R45" s="149">
        <v>0</v>
      </c>
      <c r="S45" s="150">
        <f t="shared" si="13"/>
        <v>1.0131585330549602</v>
      </c>
    </row>
    <row r="46" spans="1:19" x14ac:dyDescent="0.3">
      <c r="A46" s="268"/>
      <c r="B46" s="151" t="s">
        <v>6</v>
      </c>
      <c r="C46" s="147">
        <v>8154.1330234015604</v>
      </c>
      <c r="E46" s="207">
        <v>739.85316747206389</v>
      </c>
      <c r="F46" s="207">
        <v>1321.1663704858283</v>
      </c>
      <c r="G46" s="21">
        <f t="shared" si="9"/>
        <v>2061.0195379578922</v>
      </c>
      <c r="H46" s="207">
        <v>0</v>
      </c>
      <c r="I46" s="207">
        <v>2456.1777074702995</v>
      </c>
      <c r="J46" s="207">
        <v>468.08304671052838</v>
      </c>
      <c r="K46" s="207">
        <v>0</v>
      </c>
      <c r="L46" s="88">
        <f t="shared" si="14"/>
        <v>2924.2607541808279</v>
      </c>
      <c r="M46" s="204">
        <v>2094.884627097073</v>
      </c>
      <c r="N46" s="212">
        <v>1047.4423135485365</v>
      </c>
      <c r="O46" s="88">
        <f t="shared" si="10"/>
        <v>3142.3269406456093</v>
      </c>
      <c r="P46" s="82">
        <f t="shared" si="11"/>
        <v>8127.6072327843303</v>
      </c>
      <c r="Q46" s="197">
        <f t="shared" si="12"/>
        <v>26.525790617230086</v>
      </c>
      <c r="R46" s="149">
        <v>0</v>
      </c>
      <c r="S46" s="150">
        <f t="shared" si="13"/>
        <v>0.9967469514489028</v>
      </c>
    </row>
    <row r="47" spans="1:19" x14ac:dyDescent="0.3">
      <c r="A47" s="268"/>
      <c r="B47" s="151" t="s">
        <v>125</v>
      </c>
      <c r="C47" s="147">
        <v>12669.210683388246</v>
      </c>
      <c r="E47" s="207">
        <v>0</v>
      </c>
      <c r="F47" s="207">
        <v>0</v>
      </c>
      <c r="G47" s="114">
        <f t="shared" si="9"/>
        <v>0</v>
      </c>
      <c r="H47" s="207">
        <v>0</v>
      </c>
      <c r="I47" s="207">
        <v>0</v>
      </c>
      <c r="J47" s="207">
        <v>0</v>
      </c>
      <c r="K47" s="207">
        <v>0</v>
      </c>
      <c r="L47" s="88">
        <f t="shared" si="14"/>
        <v>0</v>
      </c>
      <c r="M47" s="204">
        <v>0</v>
      </c>
      <c r="N47" s="212">
        <v>0</v>
      </c>
      <c r="O47" s="88">
        <f t="shared" si="10"/>
        <v>0</v>
      </c>
      <c r="P47" s="82">
        <f t="shared" si="11"/>
        <v>0</v>
      </c>
      <c r="Q47" s="148">
        <f t="shared" si="12"/>
        <v>12669.210683388246</v>
      </c>
      <c r="R47" s="149">
        <v>0</v>
      </c>
      <c r="S47" s="150">
        <f t="shared" si="13"/>
        <v>0</v>
      </c>
    </row>
    <row r="48" spans="1:19" x14ac:dyDescent="0.3">
      <c r="A48" s="268"/>
      <c r="B48" s="151" t="s">
        <v>13</v>
      </c>
      <c r="C48" s="147">
        <v>24234.639482759892</v>
      </c>
      <c r="E48" s="207">
        <v>5083.3514350741652</v>
      </c>
      <c r="F48" s="207">
        <v>1544.8239830126331</v>
      </c>
      <c r="G48" s="21">
        <f t="shared" si="9"/>
        <v>6628.1754180867983</v>
      </c>
      <c r="H48" s="207">
        <v>3737.1674581968164</v>
      </c>
      <c r="I48" s="207">
        <v>1126.7420290369062</v>
      </c>
      <c r="J48" s="207">
        <v>3657.3392031419944</v>
      </c>
      <c r="K48" s="207">
        <v>3567.9759688580962</v>
      </c>
      <c r="L48" s="88">
        <f t="shared" si="14"/>
        <v>12089.224659233812</v>
      </c>
      <c r="M48" s="204">
        <v>3783.0264549969784</v>
      </c>
      <c r="N48" s="212">
        <v>1677.9606886122133</v>
      </c>
      <c r="O48" s="88">
        <f t="shared" si="10"/>
        <v>5460.9871436091917</v>
      </c>
      <c r="P48" s="82">
        <f t="shared" si="11"/>
        <v>24178.387220929802</v>
      </c>
      <c r="Q48" s="148">
        <f t="shared" si="12"/>
        <v>56.252261830089992</v>
      </c>
      <c r="R48" s="149">
        <v>0</v>
      </c>
      <c r="S48" s="150">
        <f t="shared" si="13"/>
        <v>0.99767884882834312</v>
      </c>
    </row>
    <row r="49" spans="1:19" x14ac:dyDescent="0.3">
      <c r="A49" s="269"/>
      <c r="B49" s="151" t="s">
        <v>126</v>
      </c>
      <c r="C49" s="147">
        <v>5597.8755706607635</v>
      </c>
      <c r="E49" s="207">
        <v>1578.0011129082734</v>
      </c>
      <c r="F49" s="207">
        <v>454.48123144712497</v>
      </c>
      <c r="G49" s="21">
        <f t="shared" si="9"/>
        <v>2032.4823443553983</v>
      </c>
      <c r="H49" s="207">
        <v>258.94860861522238</v>
      </c>
      <c r="I49" s="207">
        <v>427.81783839134317</v>
      </c>
      <c r="J49" s="207">
        <v>542.75447288637429</v>
      </c>
      <c r="K49" s="207">
        <v>1478.9885467305335</v>
      </c>
      <c r="L49" s="88">
        <f t="shared" si="14"/>
        <v>2708.5094666234736</v>
      </c>
      <c r="M49" s="204">
        <v>204.25125114196462</v>
      </c>
      <c r="N49" s="212">
        <v>686.07471537429137</v>
      </c>
      <c r="O49" s="88">
        <f t="shared" si="10"/>
        <v>890.32596651625602</v>
      </c>
      <c r="P49" s="82">
        <f t="shared" si="11"/>
        <v>5631.3177774951273</v>
      </c>
      <c r="Q49" s="148">
        <f t="shared" si="12"/>
        <v>-33.442206834363787</v>
      </c>
      <c r="R49" s="149">
        <v>0</v>
      </c>
      <c r="S49" s="150">
        <f t="shared" si="13"/>
        <v>1.0059740889936244</v>
      </c>
    </row>
    <row r="50" spans="1:19" x14ac:dyDescent="0.3">
      <c r="A50" s="152" t="s">
        <v>127</v>
      </c>
      <c r="B50" s="151" t="s">
        <v>128</v>
      </c>
      <c r="C50" s="147">
        <v>3400.0133655326567</v>
      </c>
      <c r="E50" s="207">
        <v>594.52486671862277</v>
      </c>
      <c r="F50" s="207">
        <v>1183.7650679553024</v>
      </c>
      <c r="G50" s="21">
        <f t="shared" si="9"/>
        <v>1778.289934673925</v>
      </c>
      <c r="H50" s="207">
        <v>0</v>
      </c>
      <c r="I50" s="207">
        <v>523.44770814940807</v>
      </c>
      <c r="J50" s="207">
        <v>0</v>
      </c>
      <c r="K50" s="207">
        <v>565.61884931620966</v>
      </c>
      <c r="L50" s="88">
        <f t="shared" si="14"/>
        <v>1089.0665574656177</v>
      </c>
      <c r="M50" s="204">
        <v>0</v>
      </c>
      <c r="N50" s="212">
        <v>0</v>
      </c>
      <c r="O50" s="88">
        <f t="shared" si="10"/>
        <v>0</v>
      </c>
      <c r="P50" s="82">
        <f t="shared" si="11"/>
        <v>2867.3564921395428</v>
      </c>
      <c r="Q50" s="148">
        <f t="shared" si="12"/>
        <v>532.65687339311398</v>
      </c>
      <c r="R50" s="149">
        <v>0.3</v>
      </c>
      <c r="S50" s="150">
        <f t="shared" si="13"/>
        <v>0.84333682955694311</v>
      </c>
    </row>
    <row r="51" spans="1:19" x14ac:dyDescent="0.3">
      <c r="A51" s="153"/>
      <c r="B51" s="151" t="s">
        <v>129</v>
      </c>
      <c r="C51" s="147">
        <v>7735.1582483530656</v>
      </c>
      <c r="E51" s="207">
        <v>0</v>
      </c>
      <c r="F51" s="207">
        <v>0</v>
      </c>
      <c r="G51" s="114">
        <f t="shared" si="9"/>
        <v>0</v>
      </c>
      <c r="H51" s="207">
        <v>1506.1296623538442</v>
      </c>
      <c r="I51" s="207">
        <v>0</v>
      </c>
      <c r="J51" s="207">
        <v>0</v>
      </c>
      <c r="K51" s="207">
        <v>0</v>
      </c>
      <c r="L51" s="88">
        <f t="shared" si="14"/>
        <v>1506.1296623538442</v>
      </c>
      <c r="M51" s="204">
        <v>6604.1237869235229</v>
      </c>
      <c r="N51" s="212">
        <v>0</v>
      </c>
      <c r="O51" s="88">
        <f t="shared" si="10"/>
        <v>6604.1237869235229</v>
      </c>
      <c r="P51" s="82">
        <f t="shared" si="11"/>
        <v>8110.2534492773666</v>
      </c>
      <c r="Q51" s="148">
        <f t="shared" si="12"/>
        <v>-375.09520092430103</v>
      </c>
      <c r="R51" s="149">
        <v>0.3</v>
      </c>
      <c r="S51" s="150">
        <f t="shared" si="13"/>
        <v>1.0484922465554165</v>
      </c>
    </row>
    <row r="52" spans="1:19" x14ac:dyDescent="0.3">
      <c r="A52" s="153"/>
      <c r="B52" s="151" t="s">
        <v>8</v>
      </c>
      <c r="C52" s="147">
        <v>4615.2640640106511</v>
      </c>
      <c r="E52" s="207">
        <v>475.6198933748982</v>
      </c>
      <c r="F52" s="207">
        <v>792.69982229149696</v>
      </c>
      <c r="G52" s="21">
        <f t="shared" si="9"/>
        <v>1268.319715666395</v>
      </c>
      <c r="H52" s="207">
        <v>1004.0864415692296</v>
      </c>
      <c r="I52" s="207">
        <v>1550.2105202886316</v>
      </c>
      <c r="J52" s="207">
        <v>0</v>
      </c>
      <c r="K52" s="207">
        <v>0</v>
      </c>
      <c r="L52" s="88">
        <f t="shared" si="14"/>
        <v>2554.2969618578613</v>
      </c>
      <c r="M52" s="204">
        <v>0</v>
      </c>
      <c r="N52" s="212">
        <v>0</v>
      </c>
      <c r="O52" s="88">
        <f t="shared" si="10"/>
        <v>0</v>
      </c>
      <c r="P52" s="82">
        <f t="shared" si="11"/>
        <v>3822.6166775242564</v>
      </c>
      <c r="Q52" s="148">
        <f t="shared" si="12"/>
        <v>792.64738648639468</v>
      </c>
      <c r="R52" s="149">
        <v>0.3</v>
      </c>
      <c r="S52" s="150">
        <f t="shared" si="13"/>
        <v>0.82825524704699427</v>
      </c>
    </row>
    <row r="53" spans="1:19" x14ac:dyDescent="0.3">
      <c r="A53" s="154"/>
      <c r="B53" s="151" t="s">
        <v>19</v>
      </c>
      <c r="C53" s="147">
        <v>12669.210683388246</v>
      </c>
      <c r="E53" s="207">
        <v>0</v>
      </c>
      <c r="F53" s="207">
        <v>0</v>
      </c>
      <c r="G53" s="114">
        <f t="shared" si="9"/>
        <v>0</v>
      </c>
      <c r="H53" s="207">
        <v>0</v>
      </c>
      <c r="I53" s="207">
        <v>0</v>
      </c>
      <c r="J53" s="207">
        <v>0</v>
      </c>
      <c r="K53" s="207">
        <v>0</v>
      </c>
      <c r="L53" s="88">
        <f t="shared" si="14"/>
        <v>0</v>
      </c>
      <c r="M53" s="204">
        <v>0</v>
      </c>
      <c r="N53" s="212">
        <v>12569.307762582435</v>
      </c>
      <c r="O53" s="88">
        <f t="shared" si="10"/>
        <v>12569.307762582435</v>
      </c>
      <c r="P53" s="82">
        <f t="shared" si="11"/>
        <v>12569.307762582435</v>
      </c>
      <c r="Q53" s="148">
        <f t="shared" si="12"/>
        <v>99.902920805810936</v>
      </c>
      <c r="R53" s="149">
        <v>0.3</v>
      </c>
      <c r="S53" s="150">
        <f t="shared" si="13"/>
        <v>0.9921145110534153</v>
      </c>
    </row>
    <row r="54" spans="1:19" x14ac:dyDescent="0.3">
      <c r="A54" s="270" t="s">
        <v>130</v>
      </c>
      <c r="B54" s="151" t="s">
        <v>131</v>
      </c>
      <c r="C54" s="147">
        <v>13350.708641398833</v>
      </c>
      <c r="E54" s="207">
        <v>0</v>
      </c>
      <c r="F54" s="207">
        <v>0</v>
      </c>
      <c r="G54" s="114">
        <f t="shared" si="9"/>
        <v>0</v>
      </c>
      <c r="H54" s="207">
        <v>0</v>
      </c>
      <c r="I54" s="207">
        <v>0</v>
      </c>
      <c r="J54" s="207">
        <v>0</v>
      </c>
      <c r="K54" s="207">
        <v>13245.431775978017</v>
      </c>
      <c r="L54" s="88">
        <f t="shared" si="14"/>
        <v>13245.431775978017</v>
      </c>
      <c r="M54" s="204">
        <v>0</v>
      </c>
      <c r="N54" s="212">
        <v>0</v>
      </c>
      <c r="O54" s="88">
        <f t="shared" si="10"/>
        <v>0</v>
      </c>
      <c r="P54" s="82">
        <f t="shared" si="11"/>
        <v>13245.431775978017</v>
      </c>
      <c r="Q54" s="148">
        <f t="shared" si="12"/>
        <v>105.27686542081574</v>
      </c>
      <c r="R54" s="149">
        <v>0.3</v>
      </c>
      <c r="S54" s="150">
        <f t="shared" si="13"/>
        <v>0.99211451105341586</v>
      </c>
    </row>
    <row r="55" spans="1:19" ht="12" thickBot="1" x14ac:dyDescent="0.35">
      <c r="A55" s="271"/>
      <c r="B55" s="155" t="s">
        <v>132</v>
      </c>
      <c r="C55" s="156">
        <v>27449.956480674533</v>
      </c>
      <c r="E55" s="208">
        <v>0</v>
      </c>
      <c r="F55" s="208">
        <v>0</v>
      </c>
      <c r="G55" s="157">
        <f t="shared" si="9"/>
        <v>0</v>
      </c>
      <c r="H55" s="208">
        <v>0</v>
      </c>
      <c r="I55" s="208">
        <v>0</v>
      </c>
      <c r="J55" s="208">
        <v>0</v>
      </c>
      <c r="K55" s="208">
        <v>0</v>
      </c>
      <c r="L55" s="97">
        <f t="shared" si="14"/>
        <v>0</v>
      </c>
      <c r="M55" s="213">
        <v>0</v>
      </c>
      <c r="N55" s="214">
        <v>0</v>
      </c>
      <c r="O55" s="97">
        <f t="shared" si="10"/>
        <v>0</v>
      </c>
      <c r="P55" s="200">
        <f t="shared" si="11"/>
        <v>0</v>
      </c>
      <c r="Q55" s="158">
        <f t="shared" si="12"/>
        <v>27449.956480674533</v>
      </c>
      <c r="R55" s="159">
        <v>0.3</v>
      </c>
      <c r="S55" s="160">
        <f t="shared" si="13"/>
        <v>0</v>
      </c>
    </row>
    <row r="56" spans="1:19" ht="12" thickBot="1" x14ac:dyDescent="0.35">
      <c r="A56" s="101"/>
      <c r="B56" s="161" t="s">
        <v>133</v>
      </c>
      <c r="C56" s="103">
        <f>SUM(C42:C55)</f>
        <v>366064.1333000242</v>
      </c>
      <c r="E56" s="162">
        <f>SUM(E42:E55)</f>
        <v>53167.985944650027</v>
      </c>
      <c r="F56" s="162">
        <f t="shared" ref="F56:Q56" si="15">SUM(F42:F55)</f>
        <v>31735.853648080676</v>
      </c>
      <c r="G56" s="162">
        <f>SUM(G42:G55)</f>
        <v>84903.839592730728</v>
      </c>
      <c r="H56" s="162">
        <f t="shared" si="15"/>
        <v>42099.938879672904</v>
      </c>
      <c r="I56" s="163">
        <f t="shared" si="15"/>
        <v>35392.455548560931</v>
      </c>
      <c r="J56" s="163">
        <f t="shared" si="15"/>
        <v>32374.902219301948</v>
      </c>
      <c r="K56" s="163">
        <f t="shared" si="15"/>
        <v>45933.778441285976</v>
      </c>
      <c r="L56" s="163">
        <f>SUM(L42:L55)</f>
        <v>155801.07508882173</v>
      </c>
      <c r="M56" s="163">
        <f>SUM(M42:M55)</f>
        <v>41241.402477218304</v>
      </c>
      <c r="N56" s="193">
        <f>SUM(N42:N55)</f>
        <v>43707.994728301856</v>
      </c>
      <c r="O56" s="163">
        <f>SUM(O42:O55)</f>
        <v>84949.397205520174</v>
      </c>
      <c r="P56" s="201">
        <f>SUM(P42:P55)</f>
        <v>325654.31188707257</v>
      </c>
      <c r="Q56" s="164">
        <f t="shared" si="15"/>
        <v>40409.821412951642</v>
      </c>
      <c r="R56" s="165">
        <f>(R42*P42)+(R43*P43)+(R50*P50)+(R54*P54)+(P44*R44)+(P45*R45)+(P46*R46)+(P47*R47)+(P48*R48)+(P49*R49)+(P51*R51)+(P52*R52)+(P53*R53)+(P55*R55)</f>
        <v>67001.080428394751</v>
      </c>
      <c r="S56" s="166">
        <f t="shared" si="13"/>
        <v>0.889609995252302</v>
      </c>
    </row>
    <row r="57" spans="1:19" x14ac:dyDescent="0.3">
      <c r="A57" s="137"/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88"/>
      <c r="O57" s="116"/>
      <c r="P57" s="116"/>
      <c r="Q57" s="116"/>
      <c r="R57" s="116"/>
      <c r="S57" s="116"/>
    </row>
    <row r="58" spans="1:19" x14ac:dyDescent="0.3">
      <c r="A58" s="137"/>
      <c r="B58" s="59" t="s">
        <v>134</v>
      </c>
      <c r="C58" s="60" t="s">
        <v>135</v>
      </c>
      <c r="E58" s="167"/>
      <c r="F58" s="168"/>
      <c r="G58" s="167"/>
      <c r="H58" s="167" t="s">
        <v>12</v>
      </c>
      <c r="I58" s="168"/>
      <c r="J58" s="168"/>
      <c r="K58" s="168"/>
      <c r="L58" s="168"/>
      <c r="M58" s="168"/>
      <c r="N58" s="194"/>
      <c r="O58" s="168"/>
      <c r="P58" s="167"/>
      <c r="Q58" s="59" t="s">
        <v>136</v>
      </c>
      <c r="R58" s="59" t="s">
        <v>137</v>
      </c>
      <c r="S58" s="60"/>
    </row>
    <row r="59" spans="1:19" x14ac:dyDescent="0.3">
      <c r="A59" s="169"/>
      <c r="B59" s="170" t="s">
        <v>138</v>
      </c>
      <c r="C59" s="171">
        <f t="shared" ref="C59:L59" si="16">C16+C21+C27+C31+C37+C40+C56</f>
        <v>794392.88409703504</v>
      </c>
      <c r="E59" s="79">
        <f>E16+E21+E27+E31+E37+E40+E56</f>
        <v>86469.998827227042</v>
      </c>
      <c r="F59" s="79">
        <f>F16+F21+F27+F31+F37+F40+F56</f>
        <v>75575.489501652657</v>
      </c>
      <c r="G59" s="172">
        <f>G16+G21+G27+G31+G37+G40+G56</f>
        <v>162045.48832887973</v>
      </c>
      <c r="H59" s="79">
        <f t="shared" si="16"/>
        <v>94830.331058503274</v>
      </c>
      <c r="I59" s="79">
        <f t="shared" si="16"/>
        <v>95921.129954376142</v>
      </c>
      <c r="J59" s="79">
        <f t="shared" si="16"/>
        <v>121481.80822965888</v>
      </c>
      <c r="K59" s="79">
        <f t="shared" si="16"/>
        <v>151777.82422536559</v>
      </c>
      <c r="L59" s="173">
        <f t="shared" si="16"/>
        <v>464011.09346790379</v>
      </c>
      <c r="M59" s="79">
        <f>M16+M21+M27+M31+M37+M40+M56</f>
        <v>65908.668961286341</v>
      </c>
      <c r="N59" s="185">
        <f>N16+N21+N27+N31+N37+N40+N56</f>
        <v>60765.592804439773</v>
      </c>
      <c r="O59" s="173">
        <f>O16+O21+O27+O31+O37+O40+O56</f>
        <v>126674.26176572611</v>
      </c>
      <c r="P59" s="173">
        <f>P16+P21+P27+P31+P37+P40+P56</f>
        <v>752730.84356250963</v>
      </c>
      <c r="Q59" s="148">
        <f>+C59-P59</f>
        <v>41662.040534525411</v>
      </c>
      <c r="R59" s="174">
        <f>R16+R21+R27+R31+R37+R40+R56</f>
        <v>144993.30883712941</v>
      </c>
      <c r="S59" s="175">
        <f>P59/C59</f>
        <v>0.94755486690709534</v>
      </c>
    </row>
    <row r="60" spans="1:19" x14ac:dyDescent="0.3">
      <c r="A60" s="169"/>
      <c r="B60" s="170" t="s">
        <v>139</v>
      </c>
      <c r="C60" s="171">
        <f t="shared" ref="C60:L60" si="17">C59*7%</f>
        <v>55607.501886792459</v>
      </c>
      <c r="E60" s="123">
        <f>E59*7%</f>
        <v>6052.8999179058937</v>
      </c>
      <c r="F60" s="123">
        <f>F59*7%</f>
        <v>5290.2842651156861</v>
      </c>
      <c r="G60" s="172">
        <f t="shared" si="17"/>
        <v>11343.184183021582</v>
      </c>
      <c r="H60" s="123">
        <f t="shared" si="17"/>
        <v>6638.1231740952298</v>
      </c>
      <c r="I60" s="123">
        <f t="shared" si="17"/>
        <v>6714.4790968063307</v>
      </c>
      <c r="J60" s="123">
        <f t="shared" si="17"/>
        <v>8503.726576076122</v>
      </c>
      <c r="K60" s="123">
        <f t="shared" si="17"/>
        <v>10624.447695775592</v>
      </c>
      <c r="L60" s="173">
        <f t="shared" si="17"/>
        <v>32480.776542753269</v>
      </c>
      <c r="M60" s="123">
        <f>M59*7%</f>
        <v>4613.6068272900447</v>
      </c>
      <c r="N60" s="185">
        <f>N59*7%*0</f>
        <v>0</v>
      </c>
      <c r="O60" s="173">
        <f>O59*7%</f>
        <v>8867.1983236008291</v>
      </c>
      <c r="P60" s="173">
        <f>P59*7%</f>
        <v>52691.159049375681</v>
      </c>
      <c r="Q60" s="148">
        <f>+C60-P60</f>
        <v>2916.3428374167779</v>
      </c>
      <c r="R60" s="173">
        <f>R59*7%</f>
        <v>10149.53161859906</v>
      </c>
      <c r="S60" s="175">
        <f>P60/C60</f>
        <v>0.94755486690709534</v>
      </c>
    </row>
    <row r="61" spans="1:19" x14ac:dyDescent="0.3">
      <c r="A61" s="169"/>
      <c r="B61" s="176" t="s">
        <v>18</v>
      </c>
      <c r="C61" s="177">
        <f>SUM(C59:C60)</f>
        <v>850000.38598382752</v>
      </c>
      <c r="E61" s="178">
        <f>SUM(E59:E60)</f>
        <v>92522.89874513293</v>
      </c>
      <c r="F61" s="178">
        <f t="shared" ref="F61:R61" si="18">SUM(F59:F60)</f>
        <v>80865.77376676834</v>
      </c>
      <c r="G61" s="178">
        <f>SUM(G59:G60)</f>
        <v>173388.6725119013</v>
      </c>
      <c r="H61" s="179">
        <f t="shared" si="18"/>
        <v>101468.45423259851</v>
      </c>
      <c r="I61" s="180">
        <f t="shared" si="18"/>
        <v>102635.60905118247</v>
      </c>
      <c r="J61" s="180">
        <f t="shared" si="18"/>
        <v>129985.53480573501</v>
      </c>
      <c r="K61" s="180">
        <f t="shared" si="18"/>
        <v>162402.27192114119</v>
      </c>
      <c r="L61" s="181">
        <f t="shared" si="18"/>
        <v>496491.87001065706</v>
      </c>
      <c r="M61" s="181">
        <f t="shared" si="18"/>
        <v>70522.275788576386</v>
      </c>
      <c r="N61" s="196">
        <f t="shared" si="18"/>
        <v>60765.592804439773</v>
      </c>
      <c r="O61" s="181">
        <f t="shared" si="18"/>
        <v>135541.46008932695</v>
      </c>
      <c r="P61" s="178">
        <f t="shared" si="18"/>
        <v>805422.00261188531</v>
      </c>
      <c r="Q61" s="178">
        <f>SUM(Q59:Q60)</f>
        <v>44578.383371942189</v>
      </c>
      <c r="R61" s="203">
        <f t="shared" si="18"/>
        <v>155142.84045572847</v>
      </c>
      <c r="S61" s="182">
        <f>P61/C61</f>
        <v>0.94755486690709534</v>
      </c>
    </row>
    <row r="63" spans="1:19" x14ac:dyDescent="0.3">
      <c r="R63" s="202"/>
      <c r="S63" s="202"/>
    </row>
  </sheetData>
  <mergeCells count="8">
    <mergeCell ref="A43:A49"/>
    <mergeCell ref="A54:A55"/>
    <mergeCell ref="B2:P2"/>
    <mergeCell ref="B3:P3"/>
    <mergeCell ref="B4:P4"/>
    <mergeCell ref="B5:P5"/>
    <mergeCell ref="A8:C8"/>
    <mergeCell ref="E8:S8"/>
  </mergeCells>
  <pageMargins left="0.24166666666666667" right="0.22500000000000001" top="0.75" bottom="0.75" header="0.3" footer="0.3"/>
  <pageSetup paperSize="9" scale="95" orientation="landscape" r:id="rId1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showGridLines="0" view="pageLayout" zoomScaleNormal="100" workbookViewId="0">
      <selection activeCell="B1" sqref="B1:F1"/>
    </sheetView>
  </sheetViews>
  <sheetFormatPr baseColWidth="10" defaultRowHeight="14.5" x14ac:dyDescent="0.35"/>
  <cols>
    <col min="1" max="1" width="11.1796875" bestFit="1" customWidth="1"/>
    <col min="2" max="2" width="14.1796875" bestFit="1" customWidth="1"/>
    <col min="3" max="3" width="26.6328125" customWidth="1"/>
    <col min="4" max="4" width="10.81640625" customWidth="1"/>
    <col min="5" max="5" width="13.6328125" customWidth="1"/>
    <col min="6" max="6" width="13.81640625" bestFit="1" customWidth="1"/>
    <col min="7" max="256" width="8.90625" customWidth="1"/>
    <col min="257" max="257" width="12.81640625" customWidth="1"/>
    <col min="258" max="258" width="13.90625" customWidth="1"/>
    <col min="259" max="259" width="32.90625" customWidth="1"/>
    <col min="260" max="260" width="10.81640625" customWidth="1"/>
    <col min="261" max="261" width="12.6328125" bestFit="1" customWidth="1"/>
    <col min="262" max="262" width="15.453125" bestFit="1" customWidth="1"/>
    <col min="263" max="512" width="8.90625" customWidth="1"/>
    <col min="513" max="513" width="12.81640625" customWidth="1"/>
    <col min="514" max="514" width="13.90625" customWidth="1"/>
    <col min="515" max="515" width="32.90625" customWidth="1"/>
    <col min="516" max="516" width="10.81640625" customWidth="1"/>
    <col min="517" max="517" width="12.6328125" bestFit="1" customWidth="1"/>
    <col min="518" max="518" width="15.453125" bestFit="1" customWidth="1"/>
    <col min="519" max="768" width="8.90625" customWidth="1"/>
    <col min="769" max="769" width="12.81640625" customWidth="1"/>
    <col min="770" max="770" width="13.90625" customWidth="1"/>
    <col min="771" max="771" width="32.90625" customWidth="1"/>
    <col min="772" max="772" width="10.81640625" customWidth="1"/>
    <col min="773" max="773" width="12.6328125" bestFit="1" customWidth="1"/>
    <col min="774" max="774" width="15.453125" bestFit="1" customWidth="1"/>
    <col min="775" max="1024" width="8.90625" customWidth="1"/>
    <col min="1025" max="1025" width="12.81640625" customWidth="1"/>
    <col min="1026" max="1026" width="13.90625" customWidth="1"/>
    <col min="1027" max="1027" width="32.90625" customWidth="1"/>
    <col min="1028" max="1028" width="10.81640625" customWidth="1"/>
    <col min="1029" max="1029" width="12.6328125" bestFit="1" customWidth="1"/>
    <col min="1030" max="1030" width="15.453125" bestFit="1" customWidth="1"/>
    <col min="1031" max="1280" width="8.90625" customWidth="1"/>
    <col min="1281" max="1281" width="12.81640625" customWidth="1"/>
    <col min="1282" max="1282" width="13.90625" customWidth="1"/>
    <col min="1283" max="1283" width="32.90625" customWidth="1"/>
    <col min="1284" max="1284" width="10.81640625" customWidth="1"/>
    <col min="1285" max="1285" width="12.6328125" bestFit="1" customWidth="1"/>
    <col min="1286" max="1286" width="15.453125" bestFit="1" customWidth="1"/>
    <col min="1287" max="1536" width="8.90625" customWidth="1"/>
    <col min="1537" max="1537" width="12.81640625" customWidth="1"/>
    <col min="1538" max="1538" width="13.90625" customWidth="1"/>
    <col min="1539" max="1539" width="32.90625" customWidth="1"/>
    <col min="1540" max="1540" width="10.81640625" customWidth="1"/>
    <col min="1541" max="1541" width="12.6328125" bestFit="1" customWidth="1"/>
    <col min="1542" max="1542" width="15.453125" bestFit="1" customWidth="1"/>
    <col min="1543" max="1792" width="8.90625" customWidth="1"/>
    <col min="1793" max="1793" width="12.81640625" customWidth="1"/>
    <col min="1794" max="1794" width="13.90625" customWidth="1"/>
    <col min="1795" max="1795" width="32.90625" customWidth="1"/>
    <col min="1796" max="1796" width="10.81640625" customWidth="1"/>
    <col min="1797" max="1797" width="12.6328125" bestFit="1" customWidth="1"/>
    <col min="1798" max="1798" width="15.453125" bestFit="1" customWidth="1"/>
    <col min="1799" max="2048" width="8.90625" customWidth="1"/>
    <col min="2049" max="2049" width="12.81640625" customWidth="1"/>
    <col min="2050" max="2050" width="13.90625" customWidth="1"/>
    <col min="2051" max="2051" width="32.90625" customWidth="1"/>
    <col min="2052" max="2052" width="10.81640625" customWidth="1"/>
    <col min="2053" max="2053" width="12.6328125" bestFit="1" customWidth="1"/>
    <col min="2054" max="2054" width="15.453125" bestFit="1" customWidth="1"/>
    <col min="2055" max="2304" width="8.90625" customWidth="1"/>
    <col min="2305" max="2305" width="12.81640625" customWidth="1"/>
    <col min="2306" max="2306" width="13.90625" customWidth="1"/>
    <col min="2307" max="2307" width="32.90625" customWidth="1"/>
    <col min="2308" max="2308" width="10.81640625" customWidth="1"/>
    <col min="2309" max="2309" width="12.6328125" bestFit="1" customWidth="1"/>
    <col min="2310" max="2310" width="15.453125" bestFit="1" customWidth="1"/>
    <col min="2311" max="2560" width="8.90625" customWidth="1"/>
    <col min="2561" max="2561" width="12.81640625" customWidth="1"/>
    <col min="2562" max="2562" width="13.90625" customWidth="1"/>
    <col min="2563" max="2563" width="32.90625" customWidth="1"/>
    <col min="2564" max="2564" width="10.81640625" customWidth="1"/>
    <col min="2565" max="2565" width="12.6328125" bestFit="1" customWidth="1"/>
    <col min="2566" max="2566" width="15.453125" bestFit="1" customWidth="1"/>
    <col min="2567" max="2816" width="8.90625" customWidth="1"/>
    <col min="2817" max="2817" width="12.81640625" customWidth="1"/>
    <col min="2818" max="2818" width="13.90625" customWidth="1"/>
    <col min="2819" max="2819" width="32.90625" customWidth="1"/>
    <col min="2820" max="2820" width="10.81640625" customWidth="1"/>
    <col min="2821" max="2821" width="12.6328125" bestFit="1" customWidth="1"/>
    <col min="2822" max="2822" width="15.453125" bestFit="1" customWidth="1"/>
    <col min="2823" max="3072" width="8.90625" customWidth="1"/>
    <col min="3073" max="3073" width="12.81640625" customWidth="1"/>
    <col min="3074" max="3074" width="13.90625" customWidth="1"/>
    <col min="3075" max="3075" width="32.90625" customWidth="1"/>
    <col min="3076" max="3076" width="10.81640625" customWidth="1"/>
    <col min="3077" max="3077" width="12.6328125" bestFit="1" customWidth="1"/>
    <col min="3078" max="3078" width="15.453125" bestFit="1" customWidth="1"/>
    <col min="3079" max="3328" width="8.90625" customWidth="1"/>
    <col min="3329" max="3329" width="12.81640625" customWidth="1"/>
    <col min="3330" max="3330" width="13.90625" customWidth="1"/>
    <col min="3331" max="3331" width="32.90625" customWidth="1"/>
    <col min="3332" max="3332" width="10.81640625" customWidth="1"/>
    <col min="3333" max="3333" width="12.6328125" bestFit="1" customWidth="1"/>
    <col min="3334" max="3334" width="15.453125" bestFit="1" customWidth="1"/>
    <col min="3335" max="3584" width="8.90625" customWidth="1"/>
    <col min="3585" max="3585" width="12.81640625" customWidth="1"/>
    <col min="3586" max="3586" width="13.90625" customWidth="1"/>
    <col min="3587" max="3587" width="32.90625" customWidth="1"/>
    <col min="3588" max="3588" width="10.81640625" customWidth="1"/>
    <col min="3589" max="3589" width="12.6328125" bestFit="1" customWidth="1"/>
    <col min="3590" max="3590" width="15.453125" bestFit="1" customWidth="1"/>
    <col min="3591" max="3840" width="8.90625" customWidth="1"/>
    <col min="3841" max="3841" width="12.81640625" customWidth="1"/>
    <col min="3842" max="3842" width="13.90625" customWidth="1"/>
    <col min="3843" max="3843" width="32.90625" customWidth="1"/>
    <col min="3844" max="3844" width="10.81640625" customWidth="1"/>
    <col min="3845" max="3845" width="12.6328125" bestFit="1" customWidth="1"/>
    <col min="3846" max="3846" width="15.453125" bestFit="1" customWidth="1"/>
    <col min="3847" max="4096" width="8.90625" customWidth="1"/>
    <col min="4097" max="4097" width="12.81640625" customWidth="1"/>
    <col min="4098" max="4098" width="13.90625" customWidth="1"/>
    <col min="4099" max="4099" width="32.90625" customWidth="1"/>
    <col min="4100" max="4100" width="10.81640625" customWidth="1"/>
    <col min="4101" max="4101" width="12.6328125" bestFit="1" customWidth="1"/>
    <col min="4102" max="4102" width="15.453125" bestFit="1" customWidth="1"/>
    <col min="4103" max="4352" width="8.90625" customWidth="1"/>
    <col min="4353" max="4353" width="12.81640625" customWidth="1"/>
    <col min="4354" max="4354" width="13.90625" customWidth="1"/>
    <col min="4355" max="4355" width="32.90625" customWidth="1"/>
    <col min="4356" max="4356" width="10.81640625" customWidth="1"/>
    <col min="4357" max="4357" width="12.6328125" bestFit="1" customWidth="1"/>
    <col min="4358" max="4358" width="15.453125" bestFit="1" customWidth="1"/>
    <col min="4359" max="4608" width="8.90625" customWidth="1"/>
    <col min="4609" max="4609" width="12.81640625" customWidth="1"/>
    <col min="4610" max="4610" width="13.90625" customWidth="1"/>
    <col min="4611" max="4611" width="32.90625" customWidth="1"/>
    <col min="4612" max="4612" width="10.81640625" customWidth="1"/>
    <col min="4613" max="4613" width="12.6328125" bestFit="1" customWidth="1"/>
    <col min="4614" max="4614" width="15.453125" bestFit="1" customWidth="1"/>
    <col min="4615" max="4864" width="8.90625" customWidth="1"/>
    <col min="4865" max="4865" width="12.81640625" customWidth="1"/>
    <col min="4866" max="4866" width="13.90625" customWidth="1"/>
    <col min="4867" max="4867" width="32.90625" customWidth="1"/>
    <col min="4868" max="4868" width="10.81640625" customWidth="1"/>
    <col min="4869" max="4869" width="12.6328125" bestFit="1" customWidth="1"/>
    <col min="4870" max="4870" width="15.453125" bestFit="1" customWidth="1"/>
    <col min="4871" max="5120" width="8.90625" customWidth="1"/>
    <col min="5121" max="5121" width="12.81640625" customWidth="1"/>
    <col min="5122" max="5122" width="13.90625" customWidth="1"/>
    <col min="5123" max="5123" width="32.90625" customWidth="1"/>
    <col min="5124" max="5124" width="10.81640625" customWidth="1"/>
    <col min="5125" max="5125" width="12.6328125" bestFit="1" customWidth="1"/>
    <col min="5126" max="5126" width="15.453125" bestFit="1" customWidth="1"/>
    <col min="5127" max="5376" width="8.90625" customWidth="1"/>
    <col min="5377" max="5377" width="12.81640625" customWidth="1"/>
    <col min="5378" max="5378" width="13.90625" customWidth="1"/>
    <col min="5379" max="5379" width="32.90625" customWidth="1"/>
    <col min="5380" max="5380" width="10.81640625" customWidth="1"/>
    <col min="5381" max="5381" width="12.6328125" bestFit="1" customWidth="1"/>
    <col min="5382" max="5382" width="15.453125" bestFit="1" customWidth="1"/>
    <col min="5383" max="5632" width="8.90625" customWidth="1"/>
    <col min="5633" max="5633" width="12.81640625" customWidth="1"/>
    <col min="5634" max="5634" width="13.90625" customWidth="1"/>
    <col min="5635" max="5635" width="32.90625" customWidth="1"/>
    <col min="5636" max="5636" width="10.81640625" customWidth="1"/>
    <col min="5637" max="5637" width="12.6328125" bestFit="1" customWidth="1"/>
    <col min="5638" max="5638" width="15.453125" bestFit="1" customWidth="1"/>
    <col min="5639" max="5888" width="8.90625" customWidth="1"/>
    <col min="5889" max="5889" width="12.81640625" customWidth="1"/>
    <col min="5890" max="5890" width="13.90625" customWidth="1"/>
    <col min="5891" max="5891" width="32.90625" customWidth="1"/>
    <col min="5892" max="5892" width="10.81640625" customWidth="1"/>
    <col min="5893" max="5893" width="12.6328125" bestFit="1" customWidth="1"/>
    <col min="5894" max="5894" width="15.453125" bestFit="1" customWidth="1"/>
    <col min="5895" max="6144" width="8.90625" customWidth="1"/>
    <col min="6145" max="6145" width="12.81640625" customWidth="1"/>
    <col min="6146" max="6146" width="13.90625" customWidth="1"/>
    <col min="6147" max="6147" width="32.90625" customWidth="1"/>
    <col min="6148" max="6148" width="10.81640625" customWidth="1"/>
    <col min="6149" max="6149" width="12.6328125" bestFit="1" customWidth="1"/>
    <col min="6150" max="6150" width="15.453125" bestFit="1" customWidth="1"/>
    <col min="6151" max="6400" width="8.90625" customWidth="1"/>
    <col min="6401" max="6401" width="12.81640625" customWidth="1"/>
    <col min="6402" max="6402" width="13.90625" customWidth="1"/>
    <col min="6403" max="6403" width="32.90625" customWidth="1"/>
    <col min="6404" max="6404" width="10.81640625" customWidth="1"/>
    <col min="6405" max="6405" width="12.6328125" bestFit="1" customWidth="1"/>
    <col min="6406" max="6406" width="15.453125" bestFit="1" customWidth="1"/>
    <col min="6407" max="6656" width="8.90625" customWidth="1"/>
    <col min="6657" max="6657" width="12.81640625" customWidth="1"/>
    <col min="6658" max="6658" width="13.90625" customWidth="1"/>
    <col min="6659" max="6659" width="32.90625" customWidth="1"/>
    <col min="6660" max="6660" width="10.81640625" customWidth="1"/>
    <col min="6661" max="6661" width="12.6328125" bestFit="1" customWidth="1"/>
    <col min="6662" max="6662" width="15.453125" bestFit="1" customWidth="1"/>
    <col min="6663" max="6912" width="8.90625" customWidth="1"/>
    <col min="6913" max="6913" width="12.81640625" customWidth="1"/>
    <col min="6914" max="6914" width="13.90625" customWidth="1"/>
    <col min="6915" max="6915" width="32.90625" customWidth="1"/>
    <col min="6916" max="6916" width="10.81640625" customWidth="1"/>
    <col min="6917" max="6917" width="12.6328125" bestFit="1" customWidth="1"/>
    <col min="6918" max="6918" width="15.453125" bestFit="1" customWidth="1"/>
    <col min="6919" max="7168" width="8.90625" customWidth="1"/>
    <col min="7169" max="7169" width="12.81640625" customWidth="1"/>
    <col min="7170" max="7170" width="13.90625" customWidth="1"/>
    <col min="7171" max="7171" width="32.90625" customWidth="1"/>
    <col min="7172" max="7172" width="10.81640625" customWidth="1"/>
    <col min="7173" max="7173" width="12.6328125" bestFit="1" customWidth="1"/>
    <col min="7174" max="7174" width="15.453125" bestFit="1" customWidth="1"/>
    <col min="7175" max="7424" width="8.90625" customWidth="1"/>
    <col min="7425" max="7425" width="12.81640625" customWidth="1"/>
    <col min="7426" max="7426" width="13.90625" customWidth="1"/>
    <col min="7427" max="7427" width="32.90625" customWidth="1"/>
    <col min="7428" max="7428" width="10.81640625" customWidth="1"/>
    <col min="7429" max="7429" width="12.6328125" bestFit="1" customWidth="1"/>
    <col min="7430" max="7430" width="15.453125" bestFit="1" customWidth="1"/>
    <col min="7431" max="7680" width="8.90625" customWidth="1"/>
    <col min="7681" max="7681" width="12.81640625" customWidth="1"/>
    <col min="7682" max="7682" width="13.90625" customWidth="1"/>
    <col min="7683" max="7683" width="32.90625" customWidth="1"/>
    <col min="7684" max="7684" width="10.81640625" customWidth="1"/>
    <col min="7685" max="7685" width="12.6328125" bestFit="1" customWidth="1"/>
    <col min="7686" max="7686" width="15.453125" bestFit="1" customWidth="1"/>
    <col min="7687" max="7936" width="8.90625" customWidth="1"/>
    <col min="7937" max="7937" width="12.81640625" customWidth="1"/>
    <col min="7938" max="7938" width="13.90625" customWidth="1"/>
    <col min="7939" max="7939" width="32.90625" customWidth="1"/>
    <col min="7940" max="7940" width="10.81640625" customWidth="1"/>
    <col min="7941" max="7941" width="12.6328125" bestFit="1" customWidth="1"/>
    <col min="7942" max="7942" width="15.453125" bestFit="1" customWidth="1"/>
    <col min="7943" max="8192" width="8.90625" customWidth="1"/>
    <col min="8193" max="8193" width="12.81640625" customWidth="1"/>
    <col min="8194" max="8194" width="13.90625" customWidth="1"/>
    <col min="8195" max="8195" width="32.90625" customWidth="1"/>
    <col min="8196" max="8196" width="10.81640625" customWidth="1"/>
    <col min="8197" max="8197" width="12.6328125" bestFit="1" customWidth="1"/>
    <col min="8198" max="8198" width="15.453125" bestFit="1" customWidth="1"/>
    <col min="8199" max="8448" width="8.90625" customWidth="1"/>
    <col min="8449" max="8449" width="12.81640625" customWidth="1"/>
    <col min="8450" max="8450" width="13.90625" customWidth="1"/>
    <col min="8451" max="8451" width="32.90625" customWidth="1"/>
    <col min="8452" max="8452" width="10.81640625" customWidth="1"/>
    <col min="8453" max="8453" width="12.6328125" bestFit="1" customWidth="1"/>
    <col min="8454" max="8454" width="15.453125" bestFit="1" customWidth="1"/>
    <col min="8455" max="8704" width="8.90625" customWidth="1"/>
    <col min="8705" max="8705" width="12.81640625" customWidth="1"/>
    <col min="8706" max="8706" width="13.90625" customWidth="1"/>
    <col min="8707" max="8707" width="32.90625" customWidth="1"/>
    <col min="8708" max="8708" width="10.81640625" customWidth="1"/>
    <col min="8709" max="8709" width="12.6328125" bestFit="1" customWidth="1"/>
    <col min="8710" max="8710" width="15.453125" bestFit="1" customWidth="1"/>
    <col min="8711" max="8960" width="8.90625" customWidth="1"/>
    <col min="8961" max="8961" width="12.81640625" customWidth="1"/>
    <col min="8962" max="8962" width="13.90625" customWidth="1"/>
    <col min="8963" max="8963" width="32.90625" customWidth="1"/>
    <col min="8964" max="8964" width="10.81640625" customWidth="1"/>
    <col min="8965" max="8965" width="12.6328125" bestFit="1" customWidth="1"/>
    <col min="8966" max="8966" width="15.453125" bestFit="1" customWidth="1"/>
    <col min="8967" max="9216" width="8.90625" customWidth="1"/>
    <col min="9217" max="9217" width="12.81640625" customWidth="1"/>
    <col min="9218" max="9218" width="13.90625" customWidth="1"/>
    <col min="9219" max="9219" width="32.90625" customWidth="1"/>
    <col min="9220" max="9220" width="10.81640625" customWidth="1"/>
    <col min="9221" max="9221" width="12.6328125" bestFit="1" customWidth="1"/>
    <col min="9222" max="9222" width="15.453125" bestFit="1" customWidth="1"/>
    <col min="9223" max="9472" width="8.90625" customWidth="1"/>
    <col min="9473" max="9473" width="12.81640625" customWidth="1"/>
    <col min="9474" max="9474" width="13.90625" customWidth="1"/>
    <col min="9475" max="9475" width="32.90625" customWidth="1"/>
    <col min="9476" max="9476" width="10.81640625" customWidth="1"/>
    <col min="9477" max="9477" width="12.6328125" bestFit="1" customWidth="1"/>
    <col min="9478" max="9478" width="15.453125" bestFit="1" customWidth="1"/>
    <col min="9479" max="9728" width="8.90625" customWidth="1"/>
    <col min="9729" max="9729" width="12.81640625" customWidth="1"/>
    <col min="9730" max="9730" width="13.90625" customWidth="1"/>
    <col min="9731" max="9731" width="32.90625" customWidth="1"/>
    <col min="9732" max="9732" width="10.81640625" customWidth="1"/>
    <col min="9733" max="9733" width="12.6328125" bestFit="1" customWidth="1"/>
    <col min="9734" max="9734" width="15.453125" bestFit="1" customWidth="1"/>
    <col min="9735" max="9984" width="8.90625" customWidth="1"/>
    <col min="9985" max="9985" width="12.81640625" customWidth="1"/>
    <col min="9986" max="9986" width="13.90625" customWidth="1"/>
    <col min="9987" max="9987" width="32.90625" customWidth="1"/>
    <col min="9988" max="9988" width="10.81640625" customWidth="1"/>
    <col min="9989" max="9989" width="12.6328125" bestFit="1" customWidth="1"/>
    <col min="9990" max="9990" width="15.453125" bestFit="1" customWidth="1"/>
    <col min="9991" max="10240" width="8.90625" customWidth="1"/>
    <col min="10241" max="10241" width="12.81640625" customWidth="1"/>
    <col min="10242" max="10242" width="13.90625" customWidth="1"/>
    <col min="10243" max="10243" width="32.90625" customWidth="1"/>
    <col min="10244" max="10244" width="10.81640625" customWidth="1"/>
    <col min="10245" max="10245" width="12.6328125" bestFit="1" customWidth="1"/>
    <col min="10246" max="10246" width="15.453125" bestFit="1" customWidth="1"/>
    <col min="10247" max="10496" width="8.90625" customWidth="1"/>
    <col min="10497" max="10497" width="12.81640625" customWidth="1"/>
    <col min="10498" max="10498" width="13.90625" customWidth="1"/>
    <col min="10499" max="10499" width="32.90625" customWidth="1"/>
    <col min="10500" max="10500" width="10.81640625" customWidth="1"/>
    <col min="10501" max="10501" width="12.6328125" bestFit="1" customWidth="1"/>
    <col min="10502" max="10502" width="15.453125" bestFit="1" customWidth="1"/>
    <col min="10503" max="10752" width="8.90625" customWidth="1"/>
    <col min="10753" max="10753" width="12.81640625" customWidth="1"/>
    <col min="10754" max="10754" width="13.90625" customWidth="1"/>
    <col min="10755" max="10755" width="32.90625" customWidth="1"/>
    <col min="10756" max="10756" width="10.81640625" customWidth="1"/>
    <col min="10757" max="10757" width="12.6328125" bestFit="1" customWidth="1"/>
    <col min="10758" max="10758" width="15.453125" bestFit="1" customWidth="1"/>
    <col min="10759" max="11008" width="8.90625" customWidth="1"/>
    <col min="11009" max="11009" width="12.81640625" customWidth="1"/>
    <col min="11010" max="11010" width="13.90625" customWidth="1"/>
    <col min="11011" max="11011" width="32.90625" customWidth="1"/>
    <col min="11012" max="11012" width="10.81640625" customWidth="1"/>
    <col min="11013" max="11013" width="12.6328125" bestFit="1" customWidth="1"/>
    <col min="11014" max="11014" width="15.453125" bestFit="1" customWidth="1"/>
    <col min="11015" max="11264" width="8.90625" customWidth="1"/>
    <col min="11265" max="11265" width="12.81640625" customWidth="1"/>
    <col min="11266" max="11266" width="13.90625" customWidth="1"/>
    <col min="11267" max="11267" width="32.90625" customWidth="1"/>
    <col min="11268" max="11268" width="10.81640625" customWidth="1"/>
    <col min="11269" max="11269" width="12.6328125" bestFit="1" customWidth="1"/>
    <col min="11270" max="11270" width="15.453125" bestFit="1" customWidth="1"/>
    <col min="11271" max="11520" width="8.90625" customWidth="1"/>
    <col min="11521" max="11521" width="12.81640625" customWidth="1"/>
    <col min="11522" max="11522" width="13.90625" customWidth="1"/>
    <col min="11523" max="11523" width="32.90625" customWidth="1"/>
    <col min="11524" max="11524" width="10.81640625" customWidth="1"/>
    <col min="11525" max="11525" width="12.6328125" bestFit="1" customWidth="1"/>
    <col min="11526" max="11526" width="15.453125" bestFit="1" customWidth="1"/>
    <col min="11527" max="11776" width="8.90625" customWidth="1"/>
    <col min="11777" max="11777" width="12.81640625" customWidth="1"/>
    <col min="11778" max="11778" width="13.90625" customWidth="1"/>
    <col min="11779" max="11779" width="32.90625" customWidth="1"/>
    <col min="11780" max="11780" width="10.81640625" customWidth="1"/>
    <col min="11781" max="11781" width="12.6328125" bestFit="1" customWidth="1"/>
    <col min="11782" max="11782" width="15.453125" bestFit="1" customWidth="1"/>
    <col min="11783" max="12032" width="8.90625" customWidth="1"/>
    <col min="12033" max="12033" width="12.81640625" customWidth="1"/>
    <col min="12034" max="12034" width="13.90625" customWidth="1"/>
    <col min="12035" max="12035" width="32.90625" customWidth="1"/>
    <col min="12036" max="12036" width="10.81640625" customWidth="1"/>
    <col min="12037" max="12037" width="12.6328125" bestFit="1" customWidth="1"/>
    <col min="12038" max="12038" width="15.453125" bestFit="1" customWidth="1"/>
    <col min="12039" max="12288" width="8.90625" customWidth="1"/>
    <col min="12289" max="12289" width="12.81640625" customWidth="1"/>
    <col min="12290" max="12290" width="13.90625" customWidth="1"/>
    <col min="12291" max="12291" width="32.90625" customWidth="1"/>
    <col min="12292" max="12292" width="10.81640625" customWidth="1"/>
    <col min="12293" max="12293" width="12.6328125" bestFit="1" customWidth="1"/>
    <col min="12294" max="12294" width="15.453125" bestFit="1" customWidth="1"/>
    <col min="12295" max="12544" width="8.90625" customWidth="1"/>
    <col min="12545" max="12545" width="12.81640625" customWidth="1"/>
    <col min="12546" max="12546" width="13.90625" customWidth="1"/>
    <col min="12547" max="12547" width="32.90625" customWidth="1"/>
    <col min="12548" max="12548" width="10.81640625" customWidth="1"/>
    <col min="12549" max="12549" width="12.6328125" bestFit="1" customWidth="1"/>
    <col min="12550" max="12550" width="15.453125" bestFit="1" customWidth="1"/>
    <col min="12551" max="12800" width="8.90625" customWidth="1"/>
    <col min="12801" max="12801" width="12.81640625" customWidth="1"/>
    <col min="12802" max="12802" width="13.90625" customWidth="1"/>
    <col min="12803" max="12803" width="32.90625" customWidth="1"/>
    <col min="12804" max="12804" width="10.81640625" customWidth="1"/>
    <col min="12805" max="12805" width="12.6328125" bestFit="1" customWidth="1"/>
    <col min="12806" max="12806" width="15.453125" bestFit="1" customWidth="1"/>
    <col min="12807" max="13056" width="8.90625" customWidth="1"/>
    <col min="13057" max="13057" width="12.81640625" customWidth="1"/>
    <col min="13058" max="13058" width="13.90625" customWidth="1"/>
    <col min="13059" max="13059" width="32.90625" customWidth="1"/>
    <col min="13060" max="13060" width="10.81640625" customWidth="1"/>
    <col min="13061" max="13061" width="12.6328125" bestFit="1" customWidth="1"/>
    <col min="13062" max="13062" width="15.453125" bestFit="1" customWidth="1"/>
    <col min="13063" max="13312" width="8.90625" customWidth="1"/>
    <col min="13313" max="13313" width="12.81640625" customWidth="1"/>
    <col min="13314" max="13314" width="13.90625" customWidth="1"/>
    <col min="13315" max="13315" width="32.90625" customWidth="1"/>
    <col min="13316" max="13316" width="10.81640625" customWidth="1"/>
    <col min="13317" max="13317" width="12.6328125" bestFit="1" customWidth="1"/>
    <col min="13318" max="13318" width="15.453125" bestFit="1" customWidth="1"/>
    <col min="13319" max="13568" width="8.90625" customWidth="1"/>
    <col min="13569" max="13569" width="12.81640625" customWidth="1"/>
    <col min="13570" max="13570" width="13.90625" customWidth="1"/>
    <col min="13571" max="13571" width="32.90625" customWidth="1"/>
    <col min="13572" max="13572" width="10.81640625" customWidth="1"/>
    <col min="13573" max="13573" width="12.6328125" bestFit="1" customWidth="1"/>
    <col min="13574" max="13574" width="15.453125" bestFit="1" customWidth="1"/>
    <col min="13575" max="13824" width="8.90625" customWidth="1"/>
    <col min="13825" max="13825" width="12.81640625" customWidth="1"/>
    <col min="13826" max="13826" width="13.90625" customWidth="1"/>
    <col min="13827" max="13827" width="32.90625" customWidth="1"/>
    <col min="13828" max="13828" width="10.81640625" customWidth="1"/>
    <col min="13829" max="13829" width="12.6328125" bestFit="1" customWidth="1"/>
    <col min="13830" max="13830" width="15.453125" bestFit="1" customWidth="1"/>
    <col min="13831" max="14080" width="8.90625" customWidth="1"/>
    <col min="14081" max="14081" width="12.81640625" customWidth="1"/>
    <col min="14082" max="14082" width="13.90625" customWidth="1"/>
    <col min="14083" max="14083" width="32.90625" customWidth="1"/>
    <col min="14084" max="14084" width="10.81640625" customWidth="1"/>
    <col min="14085" max="14085" width="12.6328125" bestFit="1" customWidth="1"/>
    <col min="14086" max="14086" width="15.453125" bestFit="1" customWidth="1"/>
    <col min="14087" max="14336" width="8.90625" customWidth="1"/>
    <col min="14337" max="14337" width="12.81640625" customWidth="1"/>
    <col min="14338" max="14338" width="13.90625" customWidth="1"/>
    <col min="14339" max="14339" width="32.90625" customWidth="1"/>
    <col min="14340" max="14340" width="10.81640625" customWidth="1"/>
    <col min="14341" max="14341" width="12.6328125" bestFit="1" customWidth="1"/>
    <col min="14342" max="14342" width="15.453125" bestFit="1" customWidth="1"/>
    <col min="14343" max="14592" width="8.90625" customWidth="1"/>
    <col min="14593" max="14593" width="12.81640625" customWidth="1"/>
    <col min="14594" max="14594" width="13.90625" customWidth="1"/>
    <col min="14595" max="14595" width="32.90625" customWidth="1"/>
    <col min="14596" max="14596" width="10.81640625" customWidth="1"/>
    <col min="14597" max="14597" width="12.6328125" bestFit="1" customWidth="1"/>
    <col min="14598" max="14598" width="15.453125" bestFit="1" customWidth="1"/>
    <col min="14599" max="14848" width="8.90625" customWidth="1"/>
    <col min="14849" max="14849" width="12.81640625" customWidth="1"/>
    <col min="14850" max="14850" width="13.90625" customWidth="1"/>
    <col min="14851" max="14851" width="32.90625" customWidth="1"/>
    <col min="14852" max="14852" width="10.81640625" customWidth="1"/>
    <col min="14853" max="14853" width="12.6328125" bestFit="1" customWidth="1"/>
    <col min="14854" max="14854" width="15.453125" bestFit="1" customWidth="1"/>
    <col min="14855" max="15104" width="8.90625" customWidth="1"/>
    <col min="15105" max="15105" width="12.81640625" customWidth="1"/>
    <col min="15106" max="15106" width="13.90625" customWidth="1"/>
    <col min="15107" max="15107" width="32.90625" customWidth="1"/>
    <col min="15108" max="15108" width="10.81640625" customWidth="1"/>
    <col min="15109" max="15109" width="12.6328125" bestFit="1" customWidth="1"/>
    <col min="15110" max="15110" width="15.453125" bestFit="1" customWidth="1"/>
    <col min="15111" max="15360" width="8.90625" customWidth="1"/>
    <col min="15361" max="15361" width="12.81640625" customWidth="1"/>
    <col min="15362" max="15362" width="13.90625" customWidth="1"/>
    <col min="15363" max="15363" width="32.90625" customWidth="1"/>
    <col min="15364" max="15364" width="10.81640625" customWidth="1"/>
    <col min="15365" max="15365" width="12.6328125" bestFit="1" customWidth="1"/>
    <col min="15366" max="15366" width="15.453125" bestFit="1" customWidth="1"/>
    <col min="15367" max="15616" width="8.90625" customWidth="1"/>
    <col min="15617" max="15617" width="12.81640625" customWidth="1"/>
    <col min="15618" max="15618" width="13.90625" customWidth="1"/>
    <col min="15619" max="15619" width="32.90625" customWidth="1"/>
    <col min="15620" max="15620" width="10.81640625" customWidth="1"/>
    <col min="15621" max="15621" width="12.6328125" bestFit="1" customWidth="1"/>
    <col min="15622" max="15622" width="15.453125" bestFit="1" customWidth="1"/>
    <col min="15623" max="15872" width="8.90625" customWidth="1"/>
    <col min="15873" max="15873" width="12.81640625" customWidth="1"/>
    <col min="15874" max="15874" width="13.90625" customWidth="1"/>
    <col min="15875" max="15875" width="32.90625" customWidth="1"/>
    <col min="15876" max="15876" width="10.81640625" customWidth="1"/>
    <col min="15877" max="15877" width="12.6328125" bestFit="1" customWidth="1"/>
    <col min="15878" max="15878" width="15.453125" bestFit="1" customWidth="1"/>
    <col min="15879" max="16128" width="8.90625" customWidth="1"/>
    <col min="16129" max="16129" width="12.81640625" customWidth="1"/>
    <col min="16130" max="16130" width="13.90625" customWidth="1"/>
    <col min="16131" max="16131" width="32.90625" customWidth="1"/>
    <col min="16132" max="16132" width="10.81640625" customWidth="1"/>
    <col min="16133" max="16133" width="12.6328125" bestFit="1" customWidth="1"/>
    <col min="16134" max="16134" width="15.453125" bestFit="1" customWidth="1"/>
    <col min="16135" max="16384" width="8.90625" customWidth="1"/>
  </cols>
  <sheetData>
    <row r="1" spans="1:6" s="220" customFormat="1" ht="34.75" customHeight="1" x14ac:dyDescent="0.35">
      <c r="A1" s="239" t="s">
        <v>161</v>
      </c>
      <c r="B1" s="284" t="s">
        <v>10</v>
      </c>
      <c r="C1" s="284"/>
      <c r="D1" s="284"/>
      <c r="E1" s="284"/>
      <c r="F1" s="284"/>
    </row>
    <row r="2" spans="1:6" s="240" customFormat="1" ht="43.25" customHeight="1" x14ac:dyDescent="0.35">
      <c r="A2" s="241" t="s">
        <v>162</v>
      </c>
      <c r="B2" s="285" t="s">
        <v>166</v>
      </c>
      <c r="C2" s="285"/>
      <c r="D2" s="285"/>
      <c r="E2" s="285"/>
      <c r="F2" s="285"/>
    </row>
    <row r="3" spans="1:6" ht="28.75" customHeight="1" thickBot="1" x14ac:dyDescent="0.4">
      <c r="A3" s="241" t="s">
        <v>167</v>
      </c>
      <c r="B3" s="224" t="s">
        <v>163</v>
      </c>
      <c r="C3" s="223"/>
      <c r="D3" s="223"/>
      <c r="E3" s="223"/>
      <c r="F3" s="223"/>
    </row>
    <row r="4" spans="1:6" s="227" customFormat="1" ht="23" x14ac:dyDescent="0.3">
      <c r="A4" s="229" t="s">
        <v>141</v>
      </c>
      <c r="B4" s="228" t="s">
        <v>142</v>
      </c>
      <c r="C4" s="228" t="s">
        <v>143</v>
      </c>
      <c r="D4" s="228" t="s">
        <v>144</v>
      </c>
      <c r="E4" s="228" t="s">
        <v>145</v>
      </c>
      <c r="F4" s="230" t="s">
        <v>146</v>
      </c>
    </row>
    <row r="5" spans="1:6" s="220" customFormat="1" ht="25.25" customHeight="1" x14ac:dyDescent="0.35">
      <c r="A5" s="237" t="s">
        <v>147</v>
      </c>
      <c r="B5" s="242" t="s">
        <v>148</v>
      </c>
      <c r="C5" s="225" t="s">
        <v>149</v>
      </c>
      <c r="D5" s="242" t="s">
        <v>150</v>
      </c>
      <c r="E5" s="226">
        <v>44515</v>
      </c>
      <c r="F5" s="231">
        <v>255000</v>
      </c>
    </row>
    <row r="6" spans="1:6" s="220" customFormat="1" ht="25.25" customHeight="1" x14ac:dyDescent="0.35">
      <c r="A6" s="237" t="s">
        <v>151</v>
      </c>
      <c r="B6" s="242" t="s">
        <v>152</v>
      </c>
      <c r="C6" s="225" t="s">
        <v>153</v>
      </c>
      <c r="D6" s="242" t="s">
        <v>150</v>
      </c>
      <c r="E6" s="226">
        <v>44293</v>
      </c>
      <c r="F6" s="231">
        <v>297500</v>
      </c>
    </row>
    <row r="7" spans="1:6" s="220" customFormat="1" ht="25.25" customHeight="1" thickBot="1" x14ac:dyDescent="0.4">
      <c r="A7" s="237" t="s">
        <v>154</v>
      </c>
      <c r="B7" s="242" t="s">
        <v>155</v>
      </c>
      <c r="C7" s="225" t="s">
        <v>156</v>
      </c>
      <c r="D7" s="242" t="s">
        <v>150</v>
      </c>
      <c r="E7" s="226">
        <v>43979</v>
      </c>
      <c r="F7" s="231">
        <v>297500</v>
      </c>
    </row>
    <row r="8" spans="1:6" s="227" customFormat="1" ht="20.399999999999999" customHeight="1" thickBot="1" x14ac:dyDescent="0.35">
      <c r="A8" s="275" t="s">
        <v>157</v>
      </c>
      <c r="B8" s="276"/>
      <c r="C8" s="276"/>
      <c r="D8" s="276"/>
      <c r="E8" s="277"/>
      <c r="F8" s="232">
        <f>SUM(F5:F7)</f>
        <v>850000</v>
      </c>
    </row>
    <row r="10" spans="1:6" ht="15" thickBot="1" x14ac:dyDescent="0.4"/>
    <row r="11" spans="1:6" x14ac:dyDescent="0.35">
      <c r="A11" s="249" t="s">
        <v>17</v>
      </c>
      <c r="B11" s="245" t="s">
        <v>158</v>
      </c>
      <c r="C11" s="245"/>
      <c r="D11" s="246"/>
      <c r="E11" s="230" t="s">
        <v>159</v>
      </c>
    </row>
    <row r="12" spans="1:6" ht="19.75" customHeight="1" x14ac:dyDescent="0.35">
      <c r="A12" s="248">
        <v>1</v>
      </c>
      <c r="B12" s="243" t="s">
        <v>121</v>
      </c>
      <c r="C12" s="243"/>
      <c r="D12" s="244"/>
      <c r="E12" s="231">
        <f>'SUIVI BUDGETAIRE 1'!O11</f>
        <v>110116.84831406896</v>
      </c>
    </row>
    <row r="13" spans="1:6" ht="19.75" customHeight="1" x14ac:dyDescent="0.35">
      <c r="A13" s="248">
        <v>2</v>
      </c>
      <c r="B13" s="243" t="s">
        <v>123</v>
      </c>
      <c r="C13" s="243"/>
      <c r="D13" s="244"/>
      <c r="E13" s="231">
        <f>'SUIVI BUDGETAIRE 1'!O12</f>
        <v>3324.0321947597613</v>
      </c>
    </row>
    <row r="14" spans="1:6" ht="19.75" customHeight="1" x14ac:dyDescent="0.35">
      <c r="A14" s="248">
        <v>3</v>
      </c>
      <c r="B14" s="243" t="s">
        <v>168</v>
      </c>
      <c r="C14" s="243"/>
      <c r="D14" s="244"/>
      <c r="E14" s="231">
        <f>'SUIVI BUDGETAIRE 1'!O13</f>
        <v>9284.1003186780144</v>
      </c>
    </row>
    <row r="15" spans="1:6" ht="19.75" customHeight="1" x14ac:dyDescent="0.35">
      <c r="A15" s="248">
        <v>4</v>
      </c>
      <c r="B15" s="243" t="s">
        <v>169</v>
      </c>
      <c r="C15" s="243"/>
      <c r="D15" s="244"/>
      <c r="E15" s="231">
        <f>'SUIVI BUDGETAIRE 1'!O14</f>
        <v>24071.271614639143</v>
      </c>
    </row>
    <row r="16" spans="1:6" ht="19.75" customHeight="1" x14ac:dyDescent="0.35">
      <c r="A16" s="248">
        <v>5</v>
      </c>
      <c r="B16" s="243" t="s">
        <v>170</v>
      </c>
      <c r="C16" s="243"/>
      <c r="D16" s="244"/>
      <c r="E16" s="231">
        <f>'SUIVI BUDGETAIRE 1'!O15</f>
        <v>34635.355031568077</v>
      </c>
    </row>
    <row r="17" spans="1:6" ht="19.75" customHeight="1" x14ac:dyDescent="0.35">
      <c r="A17" s="248">
        <v>6</v>
      </c>
      <c r="B17" s="243" t="s">
        <v>171</v>
      </c>
      <c r="C17" s="243"/>
      <c r="D17" s="244"/>
      <c r="E17" s="231">
        <f>'SUIVI BUDGETAIRE 1'!O16</f>
        <v>331446.53749197227</v>
      </c>
    </row>
    <row r="18" spans="1:6" ht="19.75" customHeight="1" x14ac:dyDescent="0.35">
      <c r="A18" s="248">
        <v>7</v>
      </c>
      <c r="B18" s="243" t="s">
        <v>172</v>
      </c>
      <c r="C18" s="243"/>
      <c r="D18" s="244"/>
      <c r="E18" s="231">
        <f>'SUIVI BUDGETAIRE 1'!O17</f>
        <v>239852.69860729785</v>
      </c>
    </row>
    <row r="19" spans="1:6" ht="19.75" customHeight="1" thickBot="1" x14ac:dyDescent="0.4">
      <c r="A19" s="248">
        <v>8</v>
      </c>
      <c r="B19" s="243" t="s">
        <v>173</v>
      </c>
      <c r="C19" s="243"/>
      <c r="D19" s="244"/>
      <c r="E19" s="231">
        <f>'SUIVI BUDGETAIRE 1'!O18</f>
        <v>52691.159050108894</v>
      </c>
    </row>
    <row r="20" spans="1:6" ht="22.25" customHeight="1" thickBot="1" x14ac:dyDescent="0.4">
      <c r="A20" s="275" t="s">
        <v>16</v>
      </c>
      <c r="B20" s="276"/>
      <c r="C20" s="276"/>
      <c r="D20" s="277"/>
      <c r="E20" s="232">
        <f>SUM(E12:E19)</f>
        <v>805422.00262309285</v>
      </c>
    </row>
    <row r="21" spans="1:6" ht="16" thickBot="1" x14ac:dyDescent="0.4">
      <c r="C21" s="221"/>
      <c r="D21" s="221"/>
      <c r="E21" s="221"/>
      <c r="F21" s="222"/>
    </row>
    <row r="22" spans="1:6" s="236" customFormat="1" ht="29.4" customHeight="1" thickBot="1" x14ac:dyDescent="0.4">
      <c r="A22" s="247" t="s">
        <v>160</v>
      </c>
      <c r="B22" s="247"/>
      <c r="C22" s="233"/>
      <c r="D22" s="233"/>
      <c r="E22" s="234"/>
      <c r="F22" s="235">
        <f>F8-E20</f>
        <v>44577.997376907151</v>
      </c>
    </row>
    <row r="25" spans="1:6" ht="30" customHeight="1" x14ac:dyDescent="0.35">
      <c r="A25" s="238" t="s">
        <v>164</v>
      </c>
      <c r="B25" s="278" t="s">
        <v>165</v>
      </c>
      <c r="C25" s="279"/>
      <c r="D25" s="279"/>
      <c r="E25" s="279"/>
      <c r="F25" s="280"/>
    </row>
    <row r="26" spans="1:6" ht="14.4" customHeight="1" x14ac:dyDescent="0.35">
      <c r="B26" s="281"/>
      <c r="C26" s="282"/>
      <c r="D26" s="282"/>
      <c r="E26" s="282"/>
      <c r="F26" s="283"/>
    </row>
  </sheetData>
  <mergeCells count="5">
    <mergeCell ref="A20:D20"/>
    <mergeCell ref="B25:F26"/>
    <mergeCell ref="B1:F1"/>
    <mergeCell ref="A8:E8"/>
    <mergeCell ref="B2:F2"/>
  </mergeCells>
  <pageMargins left="0.53333333333333333" right="0.5333333333333333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SUIVI BUDGETAIRE 1</vt:lpstr>
      <vt:lpstr>SUIVI BUDGETAIRE 2</vt:lpstr>
      <vt:lpstr>Suivi des avances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2022-06-30T09:41:35Z</dcterms:modified>
</cp:coreProperties>
</file>