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Desktop\Portfolio 2019 -2021\00118841_PBF_IRF_304_Resilience climatique\"/>
    </mc:Choice>
  </mc:AlternateContent>
  <xr:revisionPtr revIDLastSave="0" documentId="8_{0BE7A7EB-1C38-44C5-B297-58E0DC75BCEB}" xr6:coauthVersionLast="47" xr6:coauthVersionMax="47" xr10:uidLastSave="{00000000-0000-0000-0000-000000000000}"/>
  <bookViews>
    <workbookView xWindow="345" yWindow="750" windowWidth="20655" windowHeight="14565"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3" i="1" l="1"/>
  <c r="I120" i="1"/>
  <c r="I26" i="1" l="1"/>
  <c r="I184" i="1" l="1"/>
  <c r="I185" i="1"/>
  <c r="I102" i="1" l="1"/>
  <c r="I100" i="1"/>
  <c r="E17" i="1" l="1"/>
  <c r="F24" i="4" l="1"/>
  <c r="F23" i="4"/>
  <c r="F22" i="4"/>
  <c r="I187" i="1" l="1"/>
  <c r="I180" i="1"/>
  <c r="I170" i="1"/>
  <c r="I160" i="1"/>
  <c r="I150" i="1"/>
  <c r="I138" i="1"/>
  <c r="I118" i="1"/>
  <c r="I108" i="1"/>
  <c r="I96" i="1"/>
  <c r="I86" i="1"/>
  <c r="I76" i="1"/>
  <c r="I66" i="1"/>
  <c r="I54" i="1"/>
  <c r="I44" i="1"/>
  <c r="I34" i="1"/>
  <c r="I24" i="1"/>
  <c r="D214" i="1" l="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60" i="1"/>
  <c r="H180" i="1"/>
  <c r="G54" i="1"/>
  <c r="G86" i="1"/>
  <c r="H170" i="1"/>
  <c r="G76" i="1"/>
  <c r="G108" i="1"/>
  <c r="G118" i="1"/>
  <c r="G150" i="1"/>
  <c r="H34" i="1"/>
  <c r="G170" i="1"/>
  <c r="H96" i="1"/>
  <c r="H10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18" i="1"/>
  <c r="D117" i="5" s="1"/>
  <c r="G117" i="5" s="1"/>
  <c r="D108" i="1"/>
  <c r="D96" i="1"/>
  <c r="D94" i="5" s="1"/>
  <c r="G94" i="5" s="1"/>
  <c r="D86" i="1"/>
  <c r="D83" i="5" s="1"/>
  <c r="G83" i="5" s="1"/>
  <c r="D76" i="1"/>
  <c r="D72" i="5" s="1"/>
  <c r="G72" i="5" s="1"/>
  <c r="D66" i="1"/>
  <c r="D54" i="1"/>
  <c r="D49" i="5" s="1"/>
  <c r="G49" i="5" s="1"/>
  <c r="D44" i="1"/>
  <c r="D24" i="1"/>
  <c r="D16" i="5" l="1"/>
  <c r="G16" i="5" s="1"/>
  <c r="F200" i="1"/>
  <c r="E200" i="1"/>
  <c r="D106" i="5"/>
  <c r="G106" i="5" s="1"/>
  <c r="D151" i="5"/>
  <c r="G151" i="5" s="1"/>
  <c r="C40" i="6"/>
  <c r="D61" i="5"/>
  <c r="G61" i="5" s="1"/>
  <c r="C18" i="6"/>
  <c r="D38" i="5"/>
  <c r="G38" i="5" s="1"/>
  <c r="C7" i="6"/>
  <c r="D10" i="6" s="1"/>
  <c r="E208" i="1" l="1"/>
  <c r="D24" i="4" s="1"/>
  <c r="E207" i="1"/>
  <c r="D23" i="4" s="1"/>
  <c r="E206" i="1"/>
  <c r="F208" i="1"/>
  <c r="E24" i="4" s="1"/>
  <c r="F207" i="1"/>
  <c r="E23" i="4" s="1"/>
  <c r="F206" i="1"/>
  <c r="D45" i="6"/>
  <c r="D47" i="6"/>
  <c r="D46" i="6"/>
  <c r="D43" i="6"/>
  <c r="D44" i="6"/>
  <c r="D24" i="6"/>
  <c r="D25" i="6"/>
  <c r="D21" i="6"/>
  <c r="D22" i="6"/>
  <c r="D23" i="6"/>
  <c r="D12" i="6"/>
  <c r="D11" i="6"/>
  <c r="D14" i="6"/>
  <c r="D13" i="6"/>
  <c r="F209" i="1" l="1"/>
  <c r="E209" i="1"/>
  <c r="E22" i="4"/>
  <c r="D22" i="4"/>
  <c r="C41" i="6"/>
  <c r="C19" i="6"/>
  <c r="C8" i="6"/>
  <c r="I128" i="1" l="1"/>
  <c r="I211" i="1" s="1"/>
  <c r="C29" i="6"/>
  <c r="D32" i="6" s="1"/>
  <c r="G125" i="1"/>
  <c r="H128" i="1" s="1"/>
  <c r="D211" i="1" s="1"/>
  <c r="D128" i="1"/>
  <c r="D198" i="1" s="1"/>
  <c r="D128" i="5"/>
  <c r="G128" i="5" s="1"/>
  <c r="G128" i="1" l="1"/>
  <c r="D199" i="1"/>
  <c r="D200" i="1" s="1"/>
  <c r="D35" i="6"/>
  <c r="G198" i="1"/>
  <c r="D36" i="6"/>
  <c r="D33" i="6"/>
  <c r="D34" i="6"/>
  <c r="C30" i="6" l="1"/>
  <c r="D206" i="1"/>
  <c r="D207" i="1"/>
  <c r="D208" i="1"/>
  <c r="I212" i="1"/>
  <c r="G199" i="1"/>
  <c r="G200" i="1" s="1"/>
  <c r="D215" i="1" l="1"/>
  <c r="D212" i="1"/>
  <c r="G208" i="1"/>
  <c r="C24" i="4"/>
  <c r="D209" i="1"/>
  <c r="G206" i="1"/>
  <c r="C22" i="4"/>
  <c r="C23" i="4"/>
  <c r="G207" i="1"/>
  <c r="G209" i="1" l="1"/>
</calcChain>
</file>

<file path=xl/sharedStrings.xml><?xml version="1.0" encoding="utf-8"?>
<sst xmlns="http://schemas.openxmlformats.org/spreadsheetml/2006/main" count="834" uniqueCount="635">
  <si>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</si>
  <si>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</si>
  <si>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</si>
  <si>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</si>
  <si>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</si>
  <si>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</si>
  <si>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</si>
  <si>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</si>
  <si>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</si>
  <si>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</si>
  <si>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</si>
  <si>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</si>
  <si>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</si>
  <si>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</si>
  <si>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</si>
  <si>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</si>
  <si>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</si>
  <si>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</si>
  <si>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</si>
  <si>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</si>
  <si>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</si>
  <si>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</si>
  <si>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</si>
  <si>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</si>
  <si>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</si>
  <si>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</si>
  <si>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</si>
  <si>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</si>
  <si>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</si>
  <si>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</si>
  <si>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</si>
  <si>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</si>
  <si>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</si>
  <si>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</si>
  <si>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</si>
  <si>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</si>
  <si>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</si>
  <si>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</si>
  <si>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</si>
  <si>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</si>
  <si>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</si>
  <si>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</si>
  <si>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</si>
  <si>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</si>
  <si>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</si>
  <si>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</si>
  <si>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</si>
  <si>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</si>
  <si>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</si>
  <si>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</si>
  <si>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</si>
  <si>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</si>
  <si>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</si>
  <si>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</si>
  <si>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</si>
  <si>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</si>
  <si>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</si>
  <si>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</si>
  <si>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</si>
  <si>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</si>
  <si>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</si>
  <si>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</si>
  <si>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</si>
  <si>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</si>
  <si>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</si>
  <si>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</si>
  <si>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</si>
  <si>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</si>
  <si>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</si>
  <si>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</si>
  <si>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</si>
  <si>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</si>
  <si>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</si>
  <si>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</si>
  <si>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</si>
  <si>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</si>
  <si>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</si>
  <si>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</si>
  <si>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</si>
  <si>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</si>
  <si>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</si>
  <si>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</si>
  <si>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</si>
  <si>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</si>
  <si>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</si>
  <si>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</si>
  <si>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</si>
  <si>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</si>
  <si>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</si>
  <si>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</si>
  <si>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</si>
  <si>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</si>
  <si>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</si>
  <si>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</si>
  <si>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</si>
  <si>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</si>
  <si>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</si>
  <si>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</si>
  <si>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</si>
  <si>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</si>
  <si>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</si>
  <si>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</si>
  <si>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</si>
  <si>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</si>
  <si>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</si>
  <si>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</si>
  <si>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</si>
  <si>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</si>
  <si>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</si>
  <si>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</si>
  <si>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</si>
  <si>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</si>
  <si>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</si>
  <si>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</si>
  <si>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</si>
  <si>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</si>
  <si>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</si>
  <si>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</si>
  <si>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</si>
  <si>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</si>
  <si>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</si>
  <si>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</si>
  <si>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</si>
  <si>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</si>
  <si>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</si>
  <si>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</si>
  <si>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</si>
  <si>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</si>
  <si>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</si>
  <si>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</si>
  <si>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</si>
  <si>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</si>
  <si>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</si>
  <si>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</si>
  <si>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</si>
  <si>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</si>
  <si>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</si>
  <si>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</si>
  <si>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</si>
  <si>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</si>
  <si>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</si>
  <si>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</si>
  <si>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</si>
  <si>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</si>
  <si>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</si>
  <si>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</si>
  <si>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</si>
  <si>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</si>
  <si>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</si>
  <si>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</si>
  <si>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</si>
  <si>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</si>
  <si>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</si>
  <si>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</si>
  <si>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</si>
  <si>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</si>
  <si>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</si>
  <si>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</si>
  <si>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</si>
  <si>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</si>
  <si>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</si>
  <si>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</si>
  <si>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</si>
  <si>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</si>
  <si>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</si>
  <si>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</si>
  <si>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</si>
  <si>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</si>
  <si>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</si>
  <si>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</si>
  <si>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</si>
  <si>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</si>
  <si>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</si>
  <si>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</si>
  <si>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</si>
  <si>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</si>
  <si>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</si>
  <si>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</si>
  <si>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</si>
  <si>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</si>
  <si>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</si>
  <si>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</si>
  <si>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</si>
  <si>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</si>
  <si>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</si>
  <si>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</si>
  <si>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</si>
  <si>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</si>
  <si>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</si>
  <si>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</si>
  <si>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</si>
  <si>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</si>
  <si>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</si>
  <si>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</si>
  <si>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</si>
  <si>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</si>
  <si>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</si>
  <si>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</si>
  <si>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</si>
  <si>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</si>
  <si>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</si>
  <si>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</si>
  <si>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</si>
  <si>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</si>
  <si>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</si>
  <si>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</si>
  <si>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</si>
  <si>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</si>
  <si>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</si>
  <si>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</si>
  <si>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</si>
  <si>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</si>
  <si>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</si>
  <si>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</si>
  <si>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</si>
  <si>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</si>
  <si>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</si>
  <si>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</si>
  <si>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</si>
  <si>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</si>
  <si>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</si>
  <si>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</si>
  <si>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</si>
  <si>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</si>
  <si>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</si>
  <si>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</si>
  <si>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</si>
  <si>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</si>
  <si>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</si>
  <si>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</si>
  <si>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</si>
  <si>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</si>
  <si>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</si>
  <si>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</si>
  <si>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</si>
  <si>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</si>
  <si>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</si>
  <si>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</si>
  <si>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</si>
  <si>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</si>
  <si>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</si>
  <si>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</si>
  <si>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</si>
  <si>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</si>
  <si>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</si>
  <si>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</si>
  <si>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</si>
  <si>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</si>
  <si>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</si>
  <si>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</si>
  <si>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</si>
  <si>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</si>
  <si>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</si>
  <si>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</si>
  <si>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</si>
  <si>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</si>
  <si>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</si>
  <si>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</si>
  <si>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</si>
  <si>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</si>
  <si>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</si>
  <si>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</si>
  <si>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</si>
  <si>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</si>
  <si>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</si>
  <si>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</si>
  <si>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</si>
  <si>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</si>
  <si>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</si>
  <si>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</si>
  <si>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</si>
  <si>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</si>
  <si>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</si>
  <si>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</si>
  <si>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</si>
  <si>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</si>
  <si>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</si>
  <si>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</si>
  <si>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</si>
  <si>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</si>
  <si>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</si>
  <si>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</si>
  <si>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</si>
  <si>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</si>
  <si>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</si>
  <si>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</si>
  <si>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</si>
  <si>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</si>
  <si>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</si>
  <si>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</si>
  <si>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</si>
  <si>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</si>
  <si>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</si>
  <si>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</si>
  <si>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</si>
  <si>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</si>
  <si>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</si>
  <si>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</si>
  <si>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</si>
  <si>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</si>
  <si>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</si>
  <si>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</si>
  <si>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</si>
  <si>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</si>
  <si>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</si>
  <si>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</si>
  <si>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</si>
  <si>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</si>
  <si>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</si>
  <si>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</si>
  <si>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</si>
  <si>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</si>
  <si>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</si>
  <si>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</si>
  <si>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</si>
  <si>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</si>
  <si>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</si>
  <si>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</si>
  <si>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</si>
  <si>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</si>
  <si>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</si>
  <si>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</si>
  <si>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</si>
  <si>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</si>
  <si>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</si>
  <si>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</si>
  <si>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</si>
  <si>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</si>
  <si>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</si>
  <si>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</si>
  <si>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</si>
  <si>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</si>
  <si>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</si>
  <si>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</si>
  <si>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</si>
  <si>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</si>
  <si>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</si>
  <si>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</si>
  <si>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</si>
  <si>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</si>
  <si>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</si>
  <si>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</si>
  <si>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</si>
  <si>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</si>
  <si>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</si>
  <si>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</si>
  <si>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</si>
  <si>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</si>
  <si>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</si>
  <si>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</si>
  <si>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</si>
  <si>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</si>
  <si>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</si>
  <si>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</si>
  <si>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</si>
  <si>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</si>
  <si>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</si>
  <si>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</si>
  <si>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</si>
  <si>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</si>
  <si>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</si>
  <si>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</si>
  <si>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</si>
  <si>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</si>
  <si>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</si>
  <si>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</si>
  <si>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</si>
  <si>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</si>
  <si>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</si>
  <si>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</si>
  <si>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</si>
  <si>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</si>
  <si>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</si>
  <si>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</si>
  <si>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</si>
  <si>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</si>
  <si>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</si>
  <si>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</si>
  <si>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</si>
  <si>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</si>
  <si>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</si>
  <si>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</si>
  <si>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</si>
  <si>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</si>
  <si>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</si>
  <si>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</si>
  <si>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</si>
  <si>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</si>
  <si>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</si>
  <si>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</si>
  <si>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</si>
  <si>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</si>
  <si>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</si>
  <si>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</si>
  <si>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</si>
  <si>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</si>
  <si>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</si>
  <si>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</si>
  <si>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</si>
  <si>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</si>
  <si>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</si>
  <si>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</si>
  <si>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</si>
  <si>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</si>
  <si>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</si>
  <si>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</si>
  <si>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</si>
  <si>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</si>
  <si>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</si>
  <si>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</si>
  <si>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</si>
  <si>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</si>
  <si>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</si>
  <si>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</si>
  <si>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</si>
  <si>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</si>
  <si>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</si>
  <si>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</si>
  <si>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</si>
  <si>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</si>
  <si>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</si>
  <si>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</si>
  <si>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</si>
  <si>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</si>
  <si>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</si>
  <si>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</si>
  <si>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</si>
  <si>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</si>
  <si>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</si>
  <si>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</si>
  <si>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</si>
  <si>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</si>
  <si>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</si>
  <si>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</si>
  <si>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</si>
  <si>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</si>
  <si>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</si>
  <si>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</si>
  <si>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</si>
  <si>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</si>
  <si>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</si>
  <si>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</si>
  <si>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</si>
  <si>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</si>
  <si>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</si>
  <si>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</si>
  <si>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</si>
  <si>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</si>
  <si>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</si>
  <si>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</si>
  <si>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</si>
  <si>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</si>
  <si>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</si>
  <si>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</si>
  <si>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</si>
  <si>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</si>
  <si>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</si>
  <si>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</si>
  <si>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</si>
  <si>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</si>
  <si>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</si>
  <si>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</si>
  <si>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</si>
  <si>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</si>
  <si>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</si>
  <si>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</si>
  <si>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</si>
  <si>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</si>
  <si>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</si>
  <si>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</si>
  <si>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</si>
  <si>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</si>
  <si>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</si>
  <si>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</si>
  <si>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</si>
  <si>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</si>
  <si>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</si>
  <si>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</si>
  <si>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</si>
  <si>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</si>
  <si>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</si>
  <si>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</si>
  <si>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</si>
  <si>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</si>
  <si>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</si>
  <si>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</si>
  <si>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</si>
  <si>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</si>
  <si>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</si>
  <si>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</si>
  <si>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</si>
  <si>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</si>
  <si>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</si>
  <si>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</si>
  <si>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</si>
  <si>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</si>
  <si>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</si>
  <si>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</si>
  <si>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</si>
  <si>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</si>
  <si>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</si>
  <si>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</si>
  <si>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</si>
  <si>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</si>
  <si>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</si>
  <si>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</si>
  <si>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</si>
  <si>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</si>
  <si>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</si>
  <si>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</si>
  <si>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</si>
  <si>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</si>
  <si>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</si>
  <si>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</si>
  <si>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</si>
  <si>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</si>
  <si>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</si>
  <si>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</si>
  <si>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</si>
  <si>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</si>
  <si>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</si>
  <si>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</si>
  <si>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</si>
  <si>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</si>
  <si>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</si>
  <si>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</si>
  <si>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</si>
  <si>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</si>
  <si>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</si>
  <si>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</si>
  <si>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</si>
  <si>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</si>
  <si>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</si>
  <si>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</si>
  <si>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</si>
  <si>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</si>
  <si>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</si>
  <si>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</si>
  <si>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</si>
  <si>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</si>
  <si>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</si>
  <si>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</si>
  <si>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</si>
  <si>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</si>
  <si>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</si>
  <si>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</si>
  <si>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</si>
  <si>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</si>
  <si>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</si>
  <si>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</si>
  <si>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</si>
  <si>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</si>
  <si>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</si>
  <si>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</si>
  <si>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</si>
  <si>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</si>
  <si>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</si>
  <si>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</si>
  <si>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</si>
  <si>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</si>
  <si>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</si>
  <si>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</si>
  <si>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</si>
  <si>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</si>
  <si>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</si>
  <si>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</si>
  <si>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</si>
  <si>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</si>
  <si>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</si>
  <si>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</si>
  <si>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</si>
  <si>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</si>
  <si>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</si>
  <si>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</si>
  <si>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</si>
  <si>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</si>
  <si>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</si>
  <si>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</si>
  <si>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</si>
  <si>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</si>
  <si>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</si>
  <si>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</si>
  <si>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</si>
  <si>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</si>
  <si>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</si>
  <si>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</si>
  <si>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</si>
  <si>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</si>
  <si>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</si>
  <si>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</si>
  <si>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</si>
  <si>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</si>
  <si>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</si>
  <si>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</si>
  <si>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</si>
  <si>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</si>
  <si>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</si>
  <si>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</si>
  <si>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</si>
  <si>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</si>
  <si>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</si>
  <si>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</si>
  <si>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</si>
  <si>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D’ici à 2021, les principales bénéficiaires du Projet (femmes et filles issues des communautés hôtes, associées aux groupes et conflits armés, déplacées, retournées et rapatriées, sociétés coopératives des femmes) ont renforcé entre elles et dans leurs communautés respectives la cohésion sociale et un plaidoyer en faveur d’un environnement favorable aux agricultrices (y compris l’accès à la terre) a été engagé </t>
  </si>
  <si>
    <t xml:space="preserve">Les autorités politiques et administratives, les leaders religieux et communautaires, les jeunes et femmes s’impliquent massivement dans la réalisation et la gestion des actifs communautaires facteurs de consolidation de la paix </t>
  </si>
  <si>
    <t xml:space="preserve">Organiser des initiatives de renforcement du dialogue et la coopération entre différentes catégories sociales autours des campagnes de dialogue et d’échange inter/intra-communautaires ainsi que des séances des travaux d’intérêt communautaire </t>
  </si>
  <si>
    <t>Organiser des activités sportives et culturelles de renforcement de la cohésion sociale et de la réconciliation nationale (marche sportive, tournoi de football, foires gastronomiques, danses traditionnelles, Théâtre participatif, caravane de paix)</t>
  </si>
  <si>
    <t xml:space="preserve">Renforcer les capacités des leaders et d’influence d’opinion acteurs communautaire de consolidation de la paix (leaders traditionnels locaux et religieux, les comités de paix et les représentants des jeunes et des femmes) aux mechanismes et techniques de résolution des conflits et d’alerte précoce et réponse rapide. </t>
  </si>
  <si>
    <t xml:space="preserve">Les acteurs nationaux se mobilisent pour la promotion d’un environnement protecteur des droits des agricultrices y compris l’accès la propriété foncière </t>
  </si>
  <si>
    <t>Élaborer un document de stratégie nationale d’autonomisation économique des femmes rurales précédé d’une étude sur les conditions de production et diffusion de données statistiques régulières, fiables et désagrégées selon le sexe et d’autres paramètres pertinents dans le secteur agricole</t>
  </si>
  <si>
    <t xml:space="preserve">Élaborer et vulgariser des chartes locales de gouvernance foncière garantissant et protégeant les droits fonciers des femmes </t>
  </si>
  <si>
    <t xml:space="preserve">Organiser des activités de plaidoyer et de renforcement des capacités des responsables centraux et des parlementaires dans la perspective de la réforme de la loi sur le régime foncier en RCA </t>
  </si>
  <si>
    <t>Organiser une campagne nationale de communication pour les changements de comportements en vue de mobiliser les acteurs clefs autour des dynamique d’affectation des terres aux agricultrices et coopératives des femmes.</t>
  </si>
  <si>
    <t>D’ici la fin du Projet, la productivité et la rentabilité des principales bénéficiaires du Projet majoritairement impliqués dans les filières animales, végétales, piscicoles et de pêche durables et résilientes aux changements climatiques se sont accrues</t>
  </si>
  <si>
    <t xml:space="preserve">Les principales bénéficiaires du Projet ont un accès accru aux intrants et équipements de production agricoles ainsi qu’au aux informations et aux services de vulgarisation des pratiques agricoles adaptées au changement climatique </t>
  </si>
  <si>
    <t>Acquir et distribuer des kits agricoles aux groupements de producteurs majoritairement féminins</t>
  </si>
  <si>
    <t>Les principales bénéficiaires du Projet sont structurées au sein des coopératives, organisations professionnelles et interprofessionnelles de filières performantes</t>
  </si>
  <si>
    <t>Appuyer l’acquisition des intrants agricoles</t>
  </si>
  <si>
    <t xml:space="preserve">Organiser des séances de renforcement des capacités des bénéficiaires sur les bonne pratiques agricoles et les stratégies d’adaptation au changement climatique  </t>
  </si>
  <si>
    <t>Promotion des initiatives de consolidation des organisations de producteurs, coopératives, groupements et fédérations dans les filières et zones ciblées</t>
  </si>
  <si>
    <t>Assistance technique d’appui à la structuration et au fonctionnement des organisations professionnelles interprofessionnelles</t>
  </si>
  <si>
    <t>Production et diffusion d’un guide de gestion d’une organisation interprofessionnelle</t>
  </si>
  <si>
    <t xml:space="preserve">Des partenariats sont conclus avec des EMF pour la fourniture aux bénéficiaires des services et produits financiers adaptés </t>
  </si>
  <si>
    <t>Identifier des EMFs, les produits existants et des initiatives de micro financement des activités des femmes dans les localités du projet et  faire des propositions des  produits adaptés aux besoins des femmes</t>
  </si>
  <si>
    <t>Organiser des voyages internationaux de partage d’expérience, des bonnes pratiques et de capitalisation avec les femmes du Mali et du Sénégal</t>
  </si>
  <si>
    <t>Mettre en place un fonds d’appui à la réduction des écarts genre (FAREG) sous la forme d’une ligne de financement, de crédits rotatifs ou de garantie des crédits aux agricultrices rurales</t>
  </si>
  <si>
    <t>Les bénéficiaires reçoivent un encadrement pour accéder aux facilités de crédits et développer la culture de l’épargne ainsi que des compétences entrepreneuriales et managériales</t>
  </si>
  <si>
    <t>Conception et mettre en œuvre des programmes de formation et de renforcement des capacités visant à aider les promotrices à améliorer leurs compétences en matière de gestion financière</t>
  </si>
  <si>
    <t xml:space="preserve">Apporter une assistance technique à l’élaboration de 50 Plans d’affaires des sociétés coopératives et autres groupements des femmes ainsi qu'à l'exrcice des AGR. </t>
  </si>
  <si>
    <t xml:space="preserve"> Les bénéficiaires ont un accès aux équipements et matériels adaptées et leurs capacités et ont renforcé leurs capacités dans l’agriculture biologique et l’agroécologie.</t>
  </si>
  <si>
    <t>Construire des centres pilotes d'apprentissage des femmes sur la fabrication des engrais biologiques, équipés des kits solaires.</t>
  </si>
  <si>
    <t>Signature des conventions avec les opérateurs de téléphonie mobile pour la fourniture des services indispensable au fonctionnement du Centre.</t>
  </si>
  <si>
    <t>Organiser des Ateliers de formation pratique surl'alphabétisation fonctionnelle et la fabrication des engrais biologiques.</t>
  </si>
  <si>
    <t>D’ici la fin du Projet les principales bénéficiaires ont accès aux services et produits financiers adaptés et ont renforcé leurs capacités sur les EMF, l’agriculture biologique et l’agroécologie.</t>
  </si>
  <si>
    <t>Coûts indirects UN Women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</si>
</sst>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 _F_C_F_A_-;\-* #,##0.00\ _F_C_F_A_-;_-* &quot;-&quot;??\ _F_C_F_A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rgb="FF0070C0"/>
      <name val="Calibri"/>
      <family val="2"/>
      <scheme val="minor"/>
    </font>
    <font>
      <sz val="8"/>
      <name val="Calibri"/>
      <family val="2"/>
      <scheme val="minor"/>
    </font>
    <font>
      <sz val="11"/>
      <color rgb="FFC00000"/>
      <name val="Calibri"/>
      <family val="2"/>
      <scheme val="minor"/>
    </font>
    <font>
      <sz val="12"/>
      <color rgb="FFC00000"/>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3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3" borderId="3" xfId="2" applyFont="1" applyFill="1" applyBorder="1" applyAlignment="1" applyProtection="1">
      <alignment horizontal="center"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0" fillId="2" borderId="16" xfId="1" applyFont="1" applyFill="1" applyBorder="1" applyAlignment="1">
      <alignment vertical="center"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0" fillId="0" borderId="3" xfId="0" applyFont="1" applyBorder="1" applyAlignment="1" applyProtection="1">
      <alignment vertical="center"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0" fontId="0" fillId="0" borderId="0" xfId="0" applyProtection="1">
      <protection locked="0"/>
    </xf>
    <xf numFmtId="2" fontId="24" fillId="0" borderId="0" xfId="0" applyNumberFormat="1" applyFont="1" applyProtection="1">
      <protection locked="0"/>
    </xf>
    <xf numFmtId="164" fontId="25" fillId="0" borderId="3" xfId="1" applyNumberFormat="1" applyFont="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protection locked="0"/>
    </xf>
    <xf numFmtId="0" fontId="0" fillId="0" borderId="0" xfId="0" applyFont="1" applyBorder="1" applyAlignment="1" applyProtection="1">
      <alignment wrapText="1"/>
      <protection locked="0"/>
    </xf>
    <xf numFmtId="49" fontId="22" fillId="9" borderId="3" xfId="1" applyNumberFormat="1" applyFont="1" applyFill="1" applyBorder="1" applyAlignment="1" applyProtection="1">
      <alignment horizontal="left" vertical="center" wrapText="1"/>
      <protection locked="0"/>
    </xf>
    <xf numFmtId="164" fontId="6" fillId="9" borderId="3" xfId="1" applyFont="1" applyFill="1" applyBorder="1" applyAlignment="1" applyProtection="1">
      <alignment horizontal="center" vertical="center" wrapText="1"/>
      <protection locked="0"/>
    </xf>
    <xf numFmtId="49" fontId="26" fillId="0" borderId="3" xfId="1" applyNumberFormat="1" applyFont="1" applyFill="1" applyBorder="1" applyAlignment="1" applyProtection="1">
      <alignment horizontal="left" vertical="top" wrapText="1"/>
      <protection locked="0"/>
    </xf>
    <xf numFmtId="0" fontId="16" fillId="3" borderId="0" xfId="0" applyFont="1" applyFill="1" applyBorder="1" applyAlignment="1">
      <alignment wrapText="1"/>
    </xf>
    <xf numFmtId="0" fontId="12" fillId="3" borderId="15" xfId="0" applyFont="1" applyFill="1" applyBorder="1" applyAlignment="1">
      <alignment wrapText="1"/>
    </xf>
    <xf numFmtId="0" fontId="2" fillId="3"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xf>
    <xf numFmtId="9" fontId="6" fillId="3" borderId="3" xfId="2" applyFont="1" applyFill="1" applyBorder="1" applyAlignment="1" applyProtection="1">
      <alignment vertical="center" wrapText="1"/>
      <protection locked="0"/>
    </xf>
    <xf numFmtId="9" fontId="2" fillId="3" borderId="14" xfId="2" applyFont="1" applyFill="1" applyBorder="1" applyAlignment="1" applyProtection="1">
      <alignment vertical="center" wrapText="1"/>
    </xf>
    <xf numFmtId="164" fontId="2" fillId="3" borderId="27" xfId="0" applyNumberFormat="1" applyFont="1" applyFill="1" applyBorder="1" applyAlignment="1">
      <alignment vertical="center" wrapText="1"/>
    </xf>
    <xf numFmtId="0" fontId="0" fillId="3" borderId="12" xfId="0" applyFont="1" applyFill="1" applyBorder="1" applyAlignment="1">
      <alignment wrapText="1"/>
    </xf>
    <xf numFmtId="164" fontId="1" fillId="3" borderId="0" xfId="1" applyFont="1" applyFill="1" applyBorder="1" applyAlignment="1" applyProtection="1">
      <alignment vertical="center" wrapText="1"/>
      <protection locked="0"/>
    </xf>
    <xf numFmtId="165" fontId="6" fillId="3" borderId="0" xfId="0" applyNumberFormat="1" applyFont="1" applyFill="1" applyBorder="1" applyAlignment="1" applyProtection="1">
      <alignment vertical="center" wrapText="1"/>
      <protection locked="0"/>
    </xf>
    <xf numFmtId="164" fontId="6" fillId="3" borderId="0" xfId="0" applyNumberFormat="1" applyFont="1" applyFill="1" applyBorder="1" applyAlignment="1" applyProtection="1">
      <alignment vertical="center" wrapText="1"/>
      <protection locked="0"/>
    </xf>
    <xf numFmtId="165" fontId="2" fillId="3" borderId="0" xfId="0" applyNumberFormat="1" applyFont="1" applyFill="1" applyBorder="1" applyAlignment="1" applyProtection="1">
      <alignment vertical="center" wrapText="1"/>
      <protection locked="0"/>
    </xf>
    <xf numFmtId="9" fontId="0" fillId="2" borderId="14" xfId="2" applyNumberFormat="1" applyFont="1" applyFill="1" applyBorder="1" applyAlignment="1">
      <alignment wrapText="1"/>
    </xf>
    <xf numFmtId="49" fontId="26" fillId="0" borderId="3" xfId="1" applyNumberFormat="1" applyFont="1" applyFill="1" applyBorder="1" applyAlignment="1" applyProtection="1">
      <alignment horizontal="left" vertical="center" wrapText="1"/>
      <protection locked="0"/>
    </xf>
    <xf numFmtId="164" fontId="1" fillId="0" borderId="3" xfId="1" applyNumberFormat="1"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2" fontId="6" fillId="0" borderId="3" xfId="1" applyNumberFormat="1" applyFont="1" applyFill="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164" fontId="0" fillId="0" borderId="0" xfId="1" applyFont="1" applyFill="1" applyBorder="1" applyAlignment="1" applyProtection="1">
      <alignment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26" fillId="0" borderId="3" xfId="1"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7" zoomScale="70" zoomScaleNormal="70" workbookViewId="0">
      <selection activeCell="I70" activeCellId="1" sqref="I70"/>
    </sheetView>
  </sheetViews>
  <sheetFormatPr defaultColWidth="9.140625" defaultRowHeight="15" x14ac:dyDescent="0.25"/>
  <cols>
    <col min="1" max="1" width="2.5703125" style="45" customWidth="1"/>
    <col min="2" max="2" width="19" style="45" customWidth="1"/>
    <col min="3" max="3" width="65.5703125" style="45" customWidth="1"/>
    <col min="4" max="4" width="16.42578125" style="45" customWidth="1"/>
    <col min="5" max="6" width="23.140625" style="45" customWidth="1"/>
    <col min="7" max="7" width="19.5703125" style="45" customWidth="1"/>
    <col min="8" max="8" width="28.85546875" style="46" customWidth="1"/>
    <col min="9" max="9" width="22.42578125" style="196" customWidth="1"/>
    <col min="10" max="10" width="52" style="45" customWidth="1"/>
    <col min="11" max="11" width="18.85546875" style="45" customWidth="1"/>
    <col min="12" max="12" width="9.140625" style="45"/>
    <col min="13" max="13" width="17.85546875" style="45" customWidth="1"/>
    <col min="14" max="14" width="26.42578125" style="45" customWidth="1"/>
    <col min="15" max="15" width="22.42578125" style="45" customWidth="1"/>
    <col min="16" max="16" width="29.855468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6.5" x14ac:dyDescent="0.7">
      <c r="B2" s="262" t="s">
        <v>527</v>
      </c>
      <c r="C2" s="262"/>
      <c r="D2" s="262"/>
      <c r="E2" s="262"/>
      <c r="F2" s="43"/>
      <c r="G2" s="43"/>
      <c r="H2" s="226"/>
      <c r="I2" s="203"/>
      <c r="J2" s="44"/>
    </row>
    <row r="3" spans="2:13" ht="15.75" x14ac:dyDescent="0.25">
      <c r="B3" s="165"/>
    </row>
    <row r="4" spans="2:13" ht="16.5" thickBot="1" x14ac:dyDescent="0.3">
      <c r="B4" s="48"/>
    </row>
    <row r="5" spans="2:13" ht="72" x14ac:dyDescent="0.55000000000000004">
      <c r="B5" s="133" t="s">
        <v>5</v>
      </c>
      <c r="C5" s="166"/>
      <c r="D5" s="166"/>
      <c r="E5" s="166"/>
      <c r="F5" s="166"/>
      <c r="G5" s="166"/>
      <c r="H5" s="227"/>
      <c r="I5" s="204"/>
      <c r="J5" s="166"/>
      <c r="K5" s="166"/>
      <c r="L5" s="166"/>
      <c r="M5" s="167"/>
    </row>
    <row r="6" spans="2:13" ht="21.75" thickBot="1" x14ac:dyDescent="0.4">
      <c r="B6" s="258" t="s">
        <v>587</v>
      </c>
      <c r="C6" s="259"/>
      <c r="D6" s="259"/>
      <c r="E6" s="259"/>
      <c r="F6" s="259"/>
      <c r="G6" s="259"/>
      <c r="H6" s="259"/>
      <c r="I6" s="260"/>
      <c r="J6" s="259"/>
      <c r="K6" s="259"/>
      <c r="L6" s="259"/>
      <c r="M6" s="261"/>
    </row>
    <row r="7" spans="2:13" x14ac:dyDescent="0.25">
      <c r="B7" s="49"/>
    </row>
    <row r="8" spans="2:13" ht="15.75" thickBot="1" x14ac:dyDescent="0.3"/>
    <row r="9" spans="2:13" ht="27" thickBot="1" x14ac:dyDescent="0.45">
      <c r="B9" s="263" t="s">
        <v>373</v>
      </c>
      <c r="C9" s="264"/>
      <c r="D9" s="264"/>
      <c r="E9" s="264"/>
      <c r="F9" s="264"/>
      <c r="G9" s="264"/>
      <c r="H9" s="265"/>
      <c r="I9" s="205"/>
    </row>
    <row r="11" spans="2:13" x14ac:dyDescent="0.25">
      <c r="D11" s="50"/>
      <c r="E11" s="50"/>
      <c r="F11" s="50"/>
      <c r="G11" s="50"/>
      <c r="I11" s="202"/>
      <c r="J11" s="46"/>
      <c r="K11" s="46"/>
    </row>
    <row r="12" spans="2:13" ht="110.25" x14ac:dyDescent="0.25">
      <c r="B12" s="119" t="s">
        <v>374</v>
      </c>
      <c r="C12" s="119" t="s">
        <v>528</v>
      </c>
      <c r="D12" s="119" t="s">
        <v>529</v>
      </c>
      <c r="E12" s="119" t="s">
        <v>530</v>
      </c>
      <c r="F12" s="119" t="s">
        <v>531</v>
      </c>
      <c r="G12" s="119" t="s">
        <v>13</v>
      </c>
      <c r="H12" s="228" t="s">
        <v>532</v>
      </c>
      <c r="I12" s="119" t="s">
        <v>597</v>
      </c>
      <c r="J12" s="119" t="s">
        <v>533</v>
      </c>
      <c r="K12" s="56"/>
    </row>
    <row r="13" spans="2:13" ht="15.75" x14ac:dyDescent="0.25">
      <c r="B13" s="57"/>
      <c r="C13" s="57"/>
      <c r="D13" s="86"/>
      <c r="E13" s="86"/>
      <c r="F13" s="86"/>
      <c r="G13" s="119"/>
      <c r="H13" s="229"/>
      <c r="I13" s="191"/>
      <c r="J13" s="57"/>
      <c r="K13" s="56"/>
    </row>
    <row r="14" spans="2:13" ht="15.75" x14ac:dyDescent="0.25">
      <c r="B14" s="114" t="s">
        <v>375</v>
      </c>
      <c r="C14" s="256" t="s">
        <v>603</v>
      </c>
      <c r="D14" s="256"/>
      <c r="E14" s="256"/>
      <c r="F14" s="256"/>
      <c r="G14" s="256"/>
      <c r="H14" s="256"/>
      <c r="I14" s="253"/>
      <c r="J14" s="256"/>
      <c r="K14" s="20"/>
    </row>
    <row r="15" spans="2:13" ht="15.75" x14ac:dyDescent="0.25">
      <c r="B15" s="114" t="s">
        <v>376</v>
      </c>
      <c r="C15" s="266" t="s">
        <v>604</v>
      </c>
      <c r="D15" s="266"/>
      <c r="E15" s="266"/>
      <c r="F15" s="266"/>
      <c r="G15" s="266"/>
      <c r="H15" s="266"/>
      <c r="I15" s="248"/>
      <c r="J15" s="266"/>
      <c r="K15" s="59"/>
    </row>
    <row r="16" spans="2:13" ht="63" x14ac:dyDescent="0.25">
      <c r="B16" s="115" t="s">
        <v>377</v>
      </c>
      <c r="C16" s="212" t="s">
        <v>605</v>
      </c>
      <c r="D16" s="215">
        <v>40000</v>
      </c>
      <c r="E16" s="215"/>
      <c r="F16" s="21"/>
      <c r="G16" s="145">
        <f>SUM(D16:F16)</f>
        <v>40000</v>
      </c>
      <c r="H16" s="230">
        <v>1</v>
      </c>
      <c r="I16" s="242">
        <v>40000</v>
      </c>
      <c r="J16" s="241"/>
      <c r="K16" s="60"/>
    </row>
    <row r="17" spans="1:11" ht="63" x14ac:dyDescent="0.25">
      <c r="B17" s="115" t="s">
        <v>378</v>
      </c>
      <c r="C17" s="212" t="s">
        <v>606</v>
      </c>
      <c r="D17" s="215"/>
      <c r="E17" s="215">
        <f>21400+18600</f>
        <v>40000</v>
      </c>
      <c r="F17" s="21"/>
      <c r="G17" s="145">
        <f t="shared" ref="G17:G23" si="0">SUM(D17:F17)</f>
        <v>40000</v>
      </c>
      <c r="H17" s="230">
        <v>1</v>
      </c>
      <c r="I17" s="243">
        <v>10340</v>
      </c>
      <c r="J17" s="241"/>
      <c r="K17" s="60"/>
    </row>
    <row r="18" spans="1:11" ht="94.5" x14ac:dyDescent="0.25">
      <c r="B18" s="115" t="s">
        <v>379</v>
      </c>
      <c r="C18" s="212" t="s">
        <v>607</v>
      </c>
      <c r="D18" s="215">
        <v>20000</v>
      </c>
      <c r="E18" s="21"/>
      <c r="F18" s="21"/>
      <c r="G18" s="145">
        <f t="shared" si="0"/>
        <v>20000</v>
      </c>
      <c r="H18" s="230">
        <v>1</v>
      </c>
      <c r="I18" s="242">
        <v>20000</v>
      </c>
      <c r="J18" s="241"/>
      <c r="K18" s="60"/>
    </row>
    <row r="19" spans="1:11" ht="15.75" hidden="1" x14ac:dyDescent="0.25">
      <c r="B19" s="115" t="s">
        <v>380</v>
      </c>
      <c r="C19" s="209"/>
      <c r="D19" s="21"/>
      <c r="E19" s="21"/>
      <c r="F19" s="21"/>
      <c r="G19" s="145">
        <f t="shared" si="0"/>
        <v>0</v>
      </c>
      <c r="H19" s="144"/>
      <c r="I19" s="192"/>
      <c r="J19" s="131"/>
      <c r="K19" s="60"/>
    </row>
    <row r="20" spans="1:11" ht="15.75" hidden="1" x14ac:dyDescent="0.25">
      <c r="B20" s="115" t="s">
        <v>381</v>
      </c>
      <c r="C20" s="209"/>
      <c r="D20" s="21"/>
      <c r="E20" s="21"/>
      <c r="F20" s="21"/>
      <c r="G20" s="145">
        <f t="shared" si="0"/>
        <v>0</v>
      </c>
      <c r="H20" s="144"/>
      <c r="I20" s="192"/>
      <c r="J20" s="131"/>
      <c r="K20" s="60"/>
    </row>
    <row r="21" spans="1:11" ht="15.75" hidden="1" x14ac:dyDescent="0.25">
      <c r="B21" s="115" t="s">
        <v>382</v>
      </c>
      <c r="C21" s="208"/>
      <c r="D21" s="21"/>
      <c r="E21" s="21"/>
      <c r="F21" s="21"/>
      <c r="G21" s="145">
        <f t="shared" si="0"/>
        <v>0</v>
      </c>
      <c r="H21" s="144"/>
      <c r="I21" s="192"/>
      <c r="J21" s="131"/>
      <c r="K21" s="60"/>
    </row>
    <row r="22" spans="1:11" ht="15.75" hidden="1" x14ac:dyDescent="0.25">
      <c r="B22" s="115" t="s">
        <v>383</v>
      </c>
      <c r="C22" s="55"/>
      <c r="D22" s="22"/>
      <c r="E22" s="22"/>
      <c r="F22" s="22"/>
      <c r="G22" s="145">
        <f t="shared" si="0"/>
        <v>0</v>
      </c>
      <c r="H22" s="144"/>
      <c r="I22" s="193"/>
      <c r="J22" s="132"/>
      <c r="K22" s="60"/>
    </row>
    <row r="23" spans="1:11" ht="15.75" hidden="1" x14ac:dyDescent="0.25">
      <c r="A23" s="46"/>
      <c r="B23" s="115" t="s">
        <v>384</v>
      </c>
      <c r="C23" s="55"/>
      <c r="D23" s="22"/>
      <c r="E23" s="22"/>
      <c r="F23" s="22"/>
      <c r="G23" s="145">
        <f t="shared" si="0"/>
        <v>0</v>
      </c>
      <c r="H23" s="144"/>
      <c r="I23" s="193"/>
      <c r="J23" s="132"/>
      <c r="K23" s="47"/>
    </row>
    <row r="24" spans="1:11" ht="15.75" x14ac:dyDescent="0.25">
      <c r="A24" s="46"/>
      <c r="C24" s="116" t="s">
        <v>534</v>
      </c>
      <c r="D24" s="23">
        <f>SUM(D16:D23)</f>
        <v>60000</v>
      </c>
      <c r="E24" s="23">
        <f>SUM(E16:E23)</f>
        <v>40000</v>
      </c>
      <c r="F24" s="23">
        <f>SUM(F16:F23)</f>
        <v>0</v>
      </c>
      <c r="G24" s="23">
        <f>SUM(G16:G23)</f>
        <v>100000</v>
      </c>
      <c r="H24" s="231">
        <f>(H16*G16)+(H17*G17)+(H18*G18)+(H19*G19)+(H20*G20)+(H21*G21)+(H22*G22)+(H23*G23)</f>
        <v>100000</v>
      </c>
      <c r="I24" s="134">
        <f>SUM(I16:I23)</f>
        <v>70340</v>
      </c>
      <c r="J24" s="132"/>
      <c r="K24" s="62"/>
    </row>
    <row r="25" spans="1:11" ht="15.75" x14ac:dyDescent="0.25">
      <c r="A25" s="46"/>
      <c r="B25" s="114" t="s">
        <v>385</v>
      </c>
      <c r="C25" s="247" t="s">
        <v>608</v>
      </c>
      <c r="D25" s="247"/>
      <c r="E25" s="247"/>
      <c r="F25" s="247"/>
      <c r="G25" s="247"/>
      <c r="H25" s="247"/>
      <c r="I25" s="248"/>
      <c r="J25" s="247"/>
      <c r="K25" s="59"/>
    </row>
    <row r="26" spans="1:11" ht="78.75" x14ac:dyDescent="0.25">
      <c r="A26" s="46"/>
      <c r="B26" s="115" t="s">
        <v>386</v>
      </c>
      <c r="C26" s="212" t="s">
        <v>609</v>
      </c>
      <c r="D26" s="215">
        <v>15000</v>
      </c>
      <c r="E26" s="215">
        <v>30000</v>
      </c>
      <c r="F26" s="21"/>
      <c r="G26" s="145">
        <f>SUM(D26:F26)</f>
        <v>45000</v>
      </c>
      <c r="H26" s="230">
        <v>1</v>
      </c>
      <c r="I26" s="243">
        <f>15000+20505.57</f>
        <v>35505.57</v>
      </c>
      <c r="J26" s="241"/>
      <c r="K26" s="60"/>
    </row>
    <row r="27" spans="1:11" ht="31.5" x14ac:dyDescent="0.25">
      <c r="A27" s="46"/>
      <c r="B27" s="115" t="s">
        <v>387</v>
      </c>
      <c r="C27" s="212" t="s">
        <v>610</v>
      </c>
      <c r="D27" s="215">
        <v>20000</v>
      </c>
      <c r="E27" s="215"/>
      <c r="F27" s="21"/>
      <c r="G27" s="145">
        <f t="shared" ref="G27:G33" si="1">SUM(D27:F27)</f>
        <v>20000</v>
      </c>
      <c r="H27" s="230">
        <v>1</v>
      </c>
      <c r="I27" s="243">
        <v>20000</v>
      </c>
      <c r="J27" s="241"/>
      <c r="K27" s="60"/>
    </row>
    <row r="28" spans="1:11" ht="47.25" x14ac:dyDescent="0.25">
      <c r="A28" s="46"/>
      <c r="B28" s="115" t="s">
        <v>388</v>
      </c>
      <c r="C28" s="212" t="s">
        <v>611</v>
      </c>
      <c r="D28" s="215">
        <v>20000</v>
      </c>
      <c r="E28" s="215"/>
      <c r="F28" s="21"/>
      <c r="G28" s="145">
        <f t="shared" si="1"/>
        <v>20000</v>
      </c>
      <c r="H28" s="230">
        <v>1</v>
      </c>
      <c r="I28" s="243">
        <v>20000</v>
      </c>
      <c r="J28" s="241"/>
      <c r="K28" s="60"/>
    </row>
    <row r="29" spans="1:11" ht="63" x14ac:dyDescent="0.25">
      <c r="A29" s="46"/>
      <c r="B29" s="115" t="s">
        <v>389</v>
      </c>
      <c r="C29" s="212" t="s">
        <v>612</v>
      </c>
      <c r="D29" s="215">
        <v>30000</v>
      </c>
      <c r="E29" s="215"/>
      <c r="F29" s="21"/>
      <c r="G29" s="145">
        <f t="shared" si="1"/>
        <v>30000</v>
      </c>
      <c r="H29" s="230">
        <v>1</v>
      </c>
      <c r="I29" s="243">
        <v>30000</v>
      </c>
      <c r="J29" s="241"/>
      <c r="K29" s="60"/>
    </row>
    <row r="30" spans="1:11" ht="15.75" hidden="1" x14ac:dyDescent="0.25">
      <c r="A30" s="46"/>
      <c r="B30" s="115" t="s">
        <v>390</v>
      </c>
      <c r="C30" s="210"/>
      <c r="D30" s="21"/>
      <c r="E30" s="21"/>
      <c r="F30" s="21"/>
      <c r="G30" s="145">
        <f t="shared" si="1"/>
        <v>0</v>
      </c>
      <c r="H30" s="144"/>
      <c r="I30" s="192"/>
      <c r="J30" s="131"/>
      <c r="K30" s="60"/>
    </row>
    <row r="31" spans="1:11" ht="15.75" hidden="1" x14ac:dyDescent="0.25">
      <c r="A31" s="46"/>
      <c r="B31" s="115" t="s">
        <v>391</v>
      </c>
      <c r="C31" s="19"/>
      <c r="D31" s="21"/>
      <c r="E31" s="21"/>
      <c r="F31" s="21"/>
      <c r="G31" s="145">
        <f t="shared" si="1"/>
        <v>0</v>
      </c>
      <c r="H31" s="144"/>
      <c r="I31" s="192"/>
      <c r="J31" s="131"/>
      <c r="K31" s="60"/>
    </row>
    <row r="32" spans="1:11" ht="15.75" hidden="1" x14ac:dyDescent="0.25">
      <c r="A32" s="46"/>
      <c r="B32" s="115" t="s">
        <v>392</v>
      </c>
      <c r="C32" s="55"/>
      <c r="D32" s="22"/>
      <c r="E32" s="22"/>
      <c r="F32" s="22"/>
      <c r="G32" s="145">
        <f t="shared" si="1"/>
        <v>0</v>
      </c>
      <c r="H32" s="144"/>
      <c r="I32" s="193"/>
      <c r="J32" s="132"/>
      <c r="K32" s="60"/>
    </row>
    <row r="33" spans="1:11" ht="15.75" hidden="1" x14ac:dyDescent="0.25">
      <c r="A33" s="46"/>
      <c r="B33" s="115" t="s">
        <v>393</v>
      </c>
      <c r="C33" s="55"/>
      <c r="D33" s="22"/>
      <c r="E33" s="22"/>
      <c r="F33" s="22"/>
      <c r="G33" s="145">
        <f t="shared" si="1"/>
        <v>0</v>
      </c>
      <c r="H33" s="144"/>
      <c r="I33" s="193"/>
      <c r="J33" s="132"/>
      <c r="K33" s="60"/>
    </row>
    <row r="34" spans="1:11" ht="15.75" x14ac:dyDescent="0.25">
      <c r="A34" s="46"/>
      <c r="C34" s="116" t="s">
        <v>534</v>
      </c>
      <c r="D34" s="26">
        <f>SUM(D26:D33)</f>
        <v>85000</v>
      </c>
      <c r="E34" s="26">
        <f>SUM(E26:E33)</f>
        <v>30000</v>
      </c>
      <c r="F34" s="26">
        <f>SUM(F26:F33)</f>
        <v>0</v>
      </c>
      <c r="G34" s="26">
        <f>SUM(G26:G33)</f>
        <v>115000</v>
      </c>
      <c r="H34" s="231">
        <f>(H26*G26)+(H27*G27)+(H28*G28)+(H29*G29)+(H30*G30)+(H31*G31)+(H32*G32)+(H33*G33)</f>
        <v>115000</v>
      </c>
      <c r="I34" s="134">
        <f>SUM(I26:I33)</f>
        <v>105505.57</v>
      </c>
      <c r="J34" s="132"/>
      <c r="K34" s="62"/>
    </row>
    <row r="35" spans="1:11" ht="15.75" hidden="1" x14ac:dyDescent="0.25">
      <c r="A35" s="46"/>
      <c r="B35" s="114" t="s">
        <v>394</v>
      </c>
      <c r="C35" s="254"/>
      <c r="D35" s="254"/>
      <c r="E35" s="254"/>
      <c r="F35" s="254"/>
      <c r="G35" s="254"/>
      <c r="H35" s="254"/>
      <c r="I35" s="255"/>
      <c r="J35" s="254"/>
      <c r="K35" s="59"/>
    </row>
    <row r="36" spans="1:11" ht="15.75" hidden="1" x14ac:dyDescent="0.25">
      <c r="A36" s="46"/>
      <c r="B36" s="115" t="s">
        <v>395</v>
      </c>
      <c r="C36" s="19"/>
      <c r="D36" s="21"/>
      <c r="E36" s="21"/>
      <c r="F36" s="21"/>
      <c r="G36" s="145">
        <f>SUM(D36:F36)</f>
        <v>0</v>
      </c>
      <c r="H36" s="144"/>
      <c r="I36" s="192"/>
      <c r="J36" s="131"/>
      <c r="K36" s="60"/>
    </row>
    <row r="37" spans="1:11" ht="15.75" hidden="1" x14ac:dyDescent="0.25">
      <c r="A37" s="46"/>
      <c r="B37" s="115" t="s">
        <v>396</v>
      </c>
      <c r="C37" s="19"/>
      <c r="D37" s="21"/>
      <c r="E37" s="21"/>
      <c r="F37" s="21"/>
      <c r="G37" s="145">
        <f t="shared" ref="G37:G43" si="2">SUM(D37:F37)</f>
        <v>0</v>
      </c>
      <c r="H37" s="144"/>
      <c r="I37" s="192"/>
      <c r="J37" s="131"/>
      <c r="K37" s="60"/>
    </row>
    <row r="38" spans="1:11" ht="15.75" hidden="1" x14ac:dyDescent="0.25">
      <c r="A38" s="46"/>
      <c r="B38" s="115" t="s">
        <v>397</v>
      </c>
      <c r="C38" s="19"/>
      <c r="D38" s="21"/>
      <c r="E38" s="21"/>
      <c r="F38" s="21"/>
      <c r="G38" s="145">
        <f t="shared" si="2"/>
        <v>0</v>
      </c>
      <c r="H38" s="144"/>
      <c r="I38" s="192"/>
      <c r="J38" s="131"/>
      <c r="K38" s="60"/>
    </row>
    <row r="39" spans="1:11" ht="15.75" hidden="1" x14ac:dyDescent="0.25">
      <c r="A39" s="46"/>
      <c r="B39" s="115" t="s">
        <v>398</v>
      </c>
      <c r="C39" s="19"/>
      <c r="D39" s="21"/>
      <c r="E39" s="21"/>
      <c r="F39" s="21"/>
      <c r="G39" s="145">
        <f t="shared" si="2"/>
        <v>0</v>
      </c>
      <c r="H39" s="144"/>
      <c r="I39" s="192"/>
      <c r="J39" s="131"/>
      <c r="K39" s="60"/>
    </row>
    <row r="40" spans="1:11" s="46" customFormat="1" ht="15.75" hidden="1" x14ac:dyDescent="0.25">
      <c r="B40" s="115" t="s">
        <v>399</v>
      </c>
      <c r="C40" s="19"/>
      <c r="D40" s="21"/>
      <c r="E40" s="21"/>
      <c r="F40" s="21"/>
      <c r="G40" s="145">
        <f t="shared" si="2"/>
        <v>0</v>
      </c>
      <c r="H40" s="144"/>
      <c r="I40" s="192"/>
      <c r="J40" s="131"/>
      <c r="K40" s="60"/>
    </row>
    <row r="41" spans="1:11" s="46" customFormat="1" ht="15.75" hidden="1" x14ac:dyDescent="0.25">
      <c r="B41" s="115" t="s">
        <v>400</v>
      </c>
      <c r="C41" s="19"/>
      <c r="D41" s="21"/>
      <c r="E41" s="21"/>
      <c r="F41" s="21"/>
      <c r="G41" s="145">
        <f t="shared" si="2"/>
        <v>0</v>
      </c>
      <c r="H41" s="144"/>
      <c r="I41" s="192"/>
      <c r="J41" s="131"/>
      <c r="K41" s="60"/>
    </row>
    <row r="42" spans="1:11" s="46" customFormat="1" ht="15.75" hidden="1" x14ac:dyDescent="0.25">
      <c r="A42" s="45"/>
      <c r="B42" s="115" t="s">
        <v>401</v>
      </c>
      <c r="C42" s="55"/>
      <c r="D42" s="22"/>
      <c r="E42" s="22"/>
      <c r="F42" s="22"/>
      <c r="G42" s="145">
        <f t="shared" si="2"/>
        <v>0</v>
      </c>
      <c r="H42" s="144"/>
      <c r="I42" s="193"/>
      <c r="J42" s="132"/>
      <c r="K42" s="60"/>
    </row>
    <row r="43" spans="1:11" ht="15.75" hidden="1" x14ac:dyDescent="0.25">
      <c r="B43" s="115" t="s">
        <v>402</v>
      </c>
      <c r="C43" s="55"/>
      <c r="D43" s="22"/>
      <c r="E43" s="22"/>
      <c r="F43" s="22"/>
      <c r="G43" s="145">
        <f t="shared" si="2"/>
        <v>0</v>
      </c>
      <c r="H43" s="144"/>
      <c r="I43" s="193"/>
      <c r="J43" s="132"/>
      <c r="K43" s="60"/>
    </row>
    <row r="44" spans="1:11" ht="15.75" hidden="1" x14ac:dyDescent="0.25">
      <c r="C44" s="116" t="s">
        <v>534</v>
      </c>
      <c r="D44" s="26">
        <f>SUM(D36:D43)</f>
        <v>0</v>
      </c>
      <c r="E44" s="26">
        <f>SUM(E36:E43)</f>
        <v>0</v>
      </c>
      <c r="F44" s="26">
        <f>SUM(F36:F43)</f>
        <v>0</v>
      </c>
      <c r="G44" s="26">
        <f>SUM(G36:G43)</f>
        <v>0</v>
      </c>
      <c r="H44" s="231">
        <f>(H36*G36)+(H37*G37)+(H38*G38)+(H39*G39)+(H40*G40)+(H41*G41)+(H42*G42)+(H43*G43)</f>
        <v>0</v>
      </c>
      <c r="I44" s="134">
        <f>SUM(I36:I43)</f>
        <v>0</v>
      </c>
      <c r="J44" s="132"/>
      <c r="K44" s="62"/>
    </row>
    <row r="45" spans="1:11" ht="15.75" hidden="1" x14ac:dyDescent="0.25">
      <c r="B45" s="114" t="s">
        <v>403</v>
      </c>
      <c r="C45" s="254"/>
      <c r="D45" s="254"/>
      <c r="E45" s="254"/>
      <c r="F45" s="254"/>
      <c r="G45" s="254"/>
      <c r="H45" s="254"/>
      <c r="I45" s="255"/>
      <c r="J45" s="254"/>
      <c r="K45" s="59"/>
    </row>
    <row r="46" spans="1:11" ht="15.75" hidden="1" x14ac:dyDescent="0.25">
      <c r="B46" s="115" t="s">
        <v>404</v>
      </c>
      <c r="C46" s="19"/>
      <c r="D46" s="21"/>
      <c r="E46" s="21"/>
      <c r="F46" s="21"/>
      <c r="G46" s="145">
        <f>SUM(D46:F46)</f>
        <v>0</v>
      </c>
      <c r="H46" s="144"/>
      <c r="I46" s="192"/>
      <c r="J46" s="131"/>
      <c r="K46" s="60"/>
    </row>
    <row r="47" spans="1:11" ht="15.75" hidden="1" x14ac:dyDescent="0.25">
      <c r="B47" s="115" t="s">
        <v>405</v>
      </c>
      <c r="C47" s="19"/>
      <c r="D47" s="21"/>
      <c r="E47" s="21"/>
      <c r="F47" s="21"/>
      <c r="G47" s="145">
        <f t="shared" ref="G47:G53" si="3">SUM(D47:F47)</f>
        <v>0</v>
      </c>
      <c r="H47" s="144"/>
      <c r="I47" s="192"/>
      <c r="J47" s="131"/>
      <c r="K47" s="60"/>
    </row>
    <row r="48" spans="1:11" ht="15.75" hidden="1" x14ac:dyDescent="0.25">
      <c r="B48" s="115" t="s">
        <v>406</v>
      </c>
      <c r="C48" s="19"/>
      <c r="D48" s="21"/>
      <c r="E48" s="21"/>
      <c r="F48" s="21"/>
      <c r="G48" s="145">
        <f t="shared" si="3"/>
        <v>0</v>
      </c>
      <c r="H48" s="144"/>
      <c r="I48" s="192"/>
      <c r="J48" s="131"/>
      <c r="K48" s="60"/>
    </row>
    <row r="49" spans="1:11" ht="15.75" hidden="1" x14ac:dyDescent="0.25">
      <c r="B49" s="115" t="s">
        <v>407</v>
      </c>
      <c r="C49" s="19"/>
      <c r="D49" s="21"/>
      <c r="E49" s="21"/>
      <c r="F49" s="21"/>
      <c r="G49" s="145">
        <f t="shared" si="3"/>
        <v>0</v>
      </c>
      <c r="H49" s="144"/>
      <c r="I49" s="192"/>
      <c r="J49" s="131"/>
      <c r="K49" s="60"/>
    </row>
    <row r="50" spans="1:11" ht="15.75" hidden="1" x14ac:dyDescent="0.25">
      <c r="B50" s="115" t="s">
        <v>408</v>
      </c>
      <c r="C50" s="19"/>
      <c r="D50" s="21"/>
      <c r="E50" s="21"/>
      <c r="F50" s="21"/>
      <c r="G50" s="145">
        <f t="shared" si="3"/>
        <v>0</v>
      </c>
      <c r="H50" s="144"/>
      <c r="I50" s="192"/>
      <c r="J50" s="131"/>
      <c r="K50" s="60"/>
    </row>
    <row r="51" spans="1:11" ht="15.75" hidden="1" x14ac:dyDescent="0.25">
      <c r="A51" s="46"/>
      <c r="B51" s="115" t="s">
        <v>409</v>
      </c>
      <c r="C51" s="19"/>
      <c r="D51" s="21"/>
      <c r="E51" s="21"/>
      <c r="F51" s="21"/>
      <c r="G51" s="145">
        <f t="shared" si="3"/>
        <v>0</v>
      </c>
      <c r="H51" s="144"/>
      <c r="I51" s="192"/>
      <c r="J51" s="131"/>
      <c r="K51" s="60"/>
    </row>
    <row r="52" spans="1:11" s="46" customFormat="1" ht="15.75" hidden="1" x14ac:dyDescent="0.25">
      <c r="A52" s="45"/>
      <c r="B52" s="115" t="s">
        <v>410</v>
      </c>
      <c r="C52" s="55"/>
      <c r="D52" s="22"/>
      <c r="E52" s="22"/>
      <c r="F52" s="22"/>
      <c r="G52" s="145">
        <f t="shared" si="3"/>
        <v>0</v>
      </c>
      <c r="H52" s="144"/>
      <c r="I52" s="193"/>
      <c r="J52" s="132"/>
      <c r="K52" s="60"/>
    </row>
    <row r="53" spans="1:11" ht="15.75" hidden="1" x14ac:dyDescent="0.25">
      <c r="B53" s="115" t="s">
        <v>411</v>
      </c>
      <c r="C53" s="55"/>
      <c r="D53" s="22"/>
      <c r="E53" s="22"/>
      <c r="F53" s="22"/>
      <c r="G53" s="145">
        <f t="shared" si="3"/>
        <v>0</v>
      </c>
      <c r="H53" s="144"/>
      <c r="I53" s="193"/>
      <c r="J53" s="132"/>
      <c r="K53" s="60"/>
    </row>
    <row r="54" spans="1:11" ht="15.75" x14ac:dyDescent="0.25">
      <c r="C54" s="116" t="s">
        <v>534</v>
      </c>
      <c r="D54" s="23">
        <f>SUM(D46:D53)</f>
        <v>0</v>
      </c>
      <c r="E54" s="23">
        <f>SUM(E46:E53)</f>
        <v>0</v>
      </c>
      <c r="F54" s="23">
        <f>SUM(F46:F53)</f>
        <v>0</v>
      </c>
      <c r="G54" s="23">
        <f>SUM(G46:G53)</f>
        <v>0</v>
      </c>
      <c r="H54" s="231">
        <f>(H46*G46)+(H47*G47)+(H48*G48)+(H49*G49)+(H50*G50)+(H51*G51)+(H52*G52)+(H53*G53)</f>
        <v>0</v>
      </c>
      <c r="I54" s="134">
        <f>SUM(I46:I53)</f>
        <v>0</v>
      </c>
      <c r="J54" s="132"/>
      <c r="K54" s="62"/>
    </row>
    <row r="55" spans="1:11" ht="15.75" x14ac:dyDescent="0.25">
      <c r="B55" s="13"/>
      <c r="C55" s="14"/>
      <c r="D55" s="12"/>
      <c r="E55" s="12"/>
      <c r="F55" s="12"/>
      <c r="G55" s="12"/>
      <c r="H55" s="12"/>
      <c r="I55" s="12"/>
      <c r="J55" s="12"/>
      <c r="K55" s="61"/>
    </row>
    <row r="56" spans="1:11" ht="15.75" x14ac:dyDescent="0.25">
      <c r="B56" s="116" t="s">
        <v>412</v>
      </c>
      <c r="C56" s="257" t="s">
        <v>613</v>
      </c>
      <c r="D56" s="257"/>
      <c r="E56" s="257"/>
      <c r="F56" s="257"/>
      <c r="G56" s="257"/>
      <c r="H56" s="257"/>
      <c r="I56" s="253"/>
      <c r="J56" s="257"/>
      <c r="K56" s="20"/>
    </row>
    <row r="57" spans="1:11" ht="15.75" x14ac:dyDescent="0.25">
      <c r="B57" s="114" t="s">
        <v>413</v>
      </c>
      <c r="C57" s="247" t="s">
        <v>614</v>
      </c>
      <c r="D57" s="247"/>
      <c r="E57" s="247"/>
      <c r="F57" s="247"/>
      <c r="G57" s="247"/>
      <c r="H57" s="247"/>
      <c r="I57" s="248"/>
      <c r="J57" s="247"/>
      <c r="K57" s="59"/>
    </row>
    <row r="58" spans="1:11" ht="31.5" x14ac:dyDescent="0.25">
      <c r="B58" s="115" t="s">
        <v>414</v>
      </c>
      <c r="C58" s="212" t="s">
        <v>615</v>
      </c>
      <c r="D58" s="215"/>
      <c r="E58" s="215">
        <v>80000</v>
      </c>
      <c r="F58" s="21"/>
      <c r="G58" s="145">
        <f>SUM(D58:F58)</f>
        <v>80000</v>
      </c>
      <c r="H58" s="230">
        <v>1</v>
      </c>
      <c r="I58" s="221">
        <v>106385</v>
      </c>
      <c r="J58" s="241"/>
      <c r="K58" s="60"/>
    </row>
    <row r="59" spans="1:11" ht="15.75" x14ac:dyDescent="0.25">
      <c r="B59" s="115" t="s">
        <v>415</v>
      </c>
      <c r="C59" s="212" t="s">
        <v>617</v>
      </c>
      <c r="D59" s="215"/>
      <c r="E59" s="215">
        <v>55000</v>
      </c>
      <c r="F59" s="21"/>
      <c r="G59" s="145">
        <f t="shared" ref="G59:G65" si="4">SUM(D59:F59)</f>
        <v>55000</v>
      </c>
      <c r="H59" s="230">
        <v>1</v>
      </c>
      <c r="I59" s="221">
        <v>62774.15</v>
      </c>
      <c r="J59" s="241"/>
      <c r="K59" s="60"/>
    </row>
    <row r="60" spans="1:11" ht="47.25" x14ac:dyDescent="0.25">
      <c r="B60" s="115" t="s">
        <v>416</v>
      </c>
      <c r="C60" s="212" t="s">
        <v>618</v>
      </c>
      <c r="D60" s="215"/>
      <c r="E60" s="215">
        <v>30000</v>
      </c>
      <c r="F60" s="21"/>
      <c r="G60" s="145">
        <f t="shared" si="4"/>
        <v>30000</v>
      </c>
      <c r="H60" s="230">
        <v>1</v>
      </c>
      <c r="I60" s="221">
        <v>63625.77</v>
      </c>
      <c r="J60" s="241"/>
      <c r="K60" s="60"/>
    </row>
    <row r="61" spans="1:11" ht="15.75" hidden="1" x14ac:dyDescent="0.25">
      <c r="B61" s="115" t="s">
        <v>417</v>
      </c>
      <c r="C61" s="209"/>
      <c r="D61" s="21"/>
      <c r="E61" s="21"/>
      <c r="F61" s="21"/>
      <c r="G61" s="145">
        <f t="shared" si="4"/>
        <v>0</v>
      </c>
      <c r="H61" s="144"/>
      <c r="I61" s="192"/>
      <c r="J61" s="131"/>
      <c r="K61" s="60"/>
    </row>
    <row r="62" spans="1:11" ht="15.75" hidden="1" x14ac:dyDescent="0.25">
      <c r="B62" s="115" t="s">
        <v>418</v>
      </c>
      <c r="C62" s="209"/>
      <c r="D62" s="21"/>
      <c r="E62" s="21"/>
      <c r="F62" s="21"/>
      <c r="G62" s="145">
        <f t="shared" si="4"/>
        <v>0</v>
      </c>
      <c r="H62" s="144"/>
      <c r="I62" s="192"/>
      <c r="J62" s="131"/>
      <c r="K62" s="60"/>
    </row>
    <row r="63" spans="1:11" ht="15.75" hidden="1" x14ac:dyDescent="0.25">
      <c r="B63" s="115" t="s">
        <v>419</v>
      </c>
      <c r="C63" s="19"/>
      <c r="D63" s="21"/>
      <c r="E63" s="21"/>
      <c r="F63" s="21"/>
      <c r="G63" s="145">
        <f t="shared" si="4"/>
        <v>0</v>
      </c>
      <c r="H63" s="144"/>
      <c r="I63" s="192"/>
      <c r="J63" s="131"/>
      <c r="K63" s="60"/>
    </row>
    <row r="64" spans="1:11" ht="15.75" hidden="1" x14ac:dyDescent="0.25">
      <c r="A64" s="46"/>
      <c r="B64" s="115" t="s">
        <v>420</v>
      </c>
      <c r="C64" s="55"/>
      <c r="D64" s="22"/>
      <c r="E64" s="22"/>
      <c r="F64" s="22"/>
      <c r="G64" s="145">
        <f t="shared" si="4"/>
        <v>0</v>
      </c>
      <c r="H64" s="144"/>
      <c r="I64" s="193"/>
      <c r="J64" s="132"/>
      <c r="K64" s="60"/>
    </row>
    <row r="65" spans="1:11" s="46" customFormat="1" ht="15.75" hidden="1" x14ac:dyDescent="0.25">
      <c r="B65" s="115" t="s">
        <v>421</v>
      </c>
      <c r="C65" s="55"/>
      <c r="D65" s="22"/>
      <c r="E65" s="22"/>
      <c r="F65" s="22"/>
      <c r="G65" s="145">
        <f t="shared" si="4"/>
        <v>0</v>
      </c>
      <c r="H65" s="144"/>
      <c r="I65" s="193"/>
      <c r="J65" s="132"/>
      <c r="K65" s="60"/>
    </row>
    <row r="66" spans="1:11" s="46" customFormat="1" ht="15.75" x14ac:dyDescent="0.25">
      <c r="A66" s="45"/>
      <c r="B66" s="45"/>
      <c r="C66" s="116" t="s">
        <v>534</v>
      </c>
      <c r="D66" s="23">
        <f>SUM(D58:D65)</f>
        <v>0</v>
      </c>
      <c r="E66" s="23">
        <f>SUM(E58:E65)</f>
        <v>165000</v>
      </c>
      <c r="F66" s="23">
        <f>SUM(F58:F65)</f>
        <v>0</v>
      </c>
      <c r="G66" s="26">
        <f>SUM(G58:G65)</f>
        <v>165000</v>
      </c>
      <c r="H66" s="231">
        <f>(H58*G58)+(H59*G59)+(H60*G60)+(H61*G61)+(H62*G62)+(H63*G63)+(H64*G64)+(H65*G65)</f>
        <v>165000</v>
      </c>
      <c r="I66" s="134">
        <f>SUM(I58:I65)</f>
        <v>232784.91999999998</v>
      </c>
      <c r="J66" s="132"/>
      <c r="K66" s="62"/>
    </row>
    <row r="67" spans="1:11" ht="15.75" x14ac:dyDescent="0.25">
      <c r="B67" s="114" t="s">
        <v>422</v>
      </c>
      <c r="C67" s="247" t="s">
        <v>616</v>
      </c>
      <c r="D67" s="247"/>
      <c r="E67" s="247"/>
      <c r="F67" s="247"/>
      <c r="G67" s="247"/>
      <c r="H67" s="247"/>
      <c r="I67" s="248"/>
      <c r="J67" s="247"/>
      <c r="K67" s="59"/>
    </row>
    <row r="68" spans="1:11" ht="47.25" x14ac:dyDescent="0.25">
      <c r="B68" s="115" t="s">
        <v>423</v>
      </c>
      <c r="C68" s="212" t="s">
        <v>619</v>
      </c>
      <c r="D68" s="215"/>
      <c r="E68" s="215">
        <v>30000</v>
      </c>
      <c r="F68" s="21"/>
      <c r="G68" s="145">
        <f>SUM(D68:F68)</f>
        <v>30000</v>
      </c>
      <c r="H68" s="230">
        <v>1</v>
      </c>
      <c r="I68" s="243">
        <v>5516.04</v>
      </c>
      <c r="J68" s="241"/>
      <c r="K68" s="60"/>
    </row>
    <row r="69" spans="1:11" ht="47.25" x14ac:dyDescent="0.25">
      <c r="B69" s="115" t="s">
        <v>424</v>
      </c>
      <c r="C69" s="212" t="s">
        <v>620</v>
      </c>
      <c r="D69" s="215"/>
      <c r="E69" s="215">
        <v>35000</v>
      </c>
      <c r="F69" s="21"/>
      <c r="G69" s="145">
        <f t="shared" ref="G69:G75" si="5">SUM(D69:F69)</f>
        <v>35000</v>
      </c>
      <c r="H69" s="230">
        <v>1</v>
      </c>
      <c r="I69" s="243">
        <v>5516.04</v>
      </c>
      <c r="J69" s="241"/>
      <c r="K69" s="60"/>
    </row>
    <row r="70" spans="1:11" ht="31.5" x14ac:dyDescent="0.25">
      <c r="B70" s="115" t="s">
        <v>425</v>
      </c>
      <c r="C70" s="212" t="s">
        <v>621</v>
      </c>
      <c r="D70" s="215"/>
      <c r="E70" s="215">
        <v>20000</v>
      </c>
      <c r="F70" s="21"/>
      <c r="G70" s="145">
        <f t="shared" si="5"/>
        <v>20000</v>
      </c>
      <c r="H70" s="230">
        <v>1</v>
      </c>
      <c r="I70" s="337">
        <v>11814.78</v>
      </c>
      <c r="J70" s="241"/>
      <c r="K70" s="60"/>
    </row>
    <row r="71" spans="1:11" ht="15.75" hidden="1" x14ac:dyDescent="0.25">
      <c r="B71" s="115" t="s">
        <v>426</v>
      </c>
      <c r="C71" s="19"/>
      <c r="D71" s="21"/>
      <c r="E71" s="21"/>
      <c r="F71" s="21"/>
      <c r="G71" s="145">
        <f t="shared" si="5"/>
        <v>0</v>
      </c>
      <c r="H71" s="144"/>
      <c r="I71" s="192"/>
      <c r="J71" s="131"/>
      <c r="K71" s="60"/>
    </row>
    <row r="72" spans="1:11" ht="15.75" hidden="1" x14ac:dyDescent="0.25">
      <c r="B72" s="115" t="s">
        <v>427</v>
      </c>
      <c r="C72" s="19"/>
      <c r="D72" s="21"/>
      <c r="E72" s="21"/>
      <c r="F72" s="21"/>
      <c r="G72" s="145">
        <f t="shared" si="5"/>
        <v>0</v>
      </c>
      <c r="H72" s="144"/>
      <c r="I72" s="192"/>
      <c r="J72" s="131"/>
      <c r="K72" s="60"/>
    </row>
    <row r="73" spans="1:11" ht="15.75" hidden="1" x14ac:dyDescent="0.25">
      <c r="B73" s="115" t="s">
        <v>428</v>
      </c>
      <c r="C73" s="19"/>
      <c r="D73" s="21"/>
      <c r="E73" s="21"/>
      <c r="F73" s="21"/>
      <c r="G73" s="145">
        <f t="shared" si="5"/>
        <v>0</v>
      </c>
      <c r="H73" s="144"/>
      <c r="I73" s="192"/>
      <c r="J73" s="131"/>
      <c r="K73" s="60"/>
    </row>
    <row r="74" spans="1:11" ht="15.75" hidden="1" x14ac:dyDescent="0.25">
      <c r="B74" s="115" t="s">
        <v>429</v>
      </c>
      <c r="C74" s="55"/>
      <c r="D74" s="22"/>
      <c r="E74" s="22"/>
      <c r="F74" s="22"/>
      <c r="G74" s="145">
        <f t="shared" si="5"/>
        <v>0</v>
      </c>
      <c r="H74" s="144"/>
      <c r="I74" s="193"/>
      <c r="J74" s="132"/>
      <c r="K74" s="60"/>
    </row>
    <row r="75" spans="1:11" ht="15.75" hidden="1" x14ac:dyDescent="0.25">
      <c r="B75" s="115" t="s">
        <v>430</v>
      </c>
      <c r="C75" s="55"/>
      <c r="D75" s="22"/>
      <c r="E75" s="22"/>
      <c r="F75" s="22"/>
      <c r="G75" s="145">
        <f t="shared" si="5"/>
        <v>0</v>
      </c>
      <c r="H75" s="144"/>
      <c r="I75" s="193"/>
      <c r="J75" s="132"/>
      <c r="K75" s="60"/>
    </row>
    <row r="76" spans="1:11" ht="15.75" x14ac:dyDescent="0.25">
      <c r="C76" s="116" t="s">
        <v>534</v>
      </c>
      <c r="D76" s="26">
        <f>SUM(D68:D75)</f>
        <v>0</v>
      </c>
      <c r="E76" s="26">
        <f>SUM(E68:E75)</f>
        <v>85000</v>
      </c>
      <c r="F76" s="26">
        <f>SUM(F68:F75)</f>
        <v>0</v>
      </c>
      <c r="G76" s="26">
        <f>SUM(G68:G75)</f>
        <v>85000</v>
      </c>
      <c r="H76" s="231">
        <f>(H68*G68)+(H69*G69)+(H70*G70)+(H71*G71)+(H72*G72)+(H73*G73)+(H74*G74)+(H75*G75)</f>
        <v>85000</v>
      </c>
      <c r="I76" s="134">
        <f>SUM(I68:I75)</f>
        <v>22846.86</v>
      </c>
      <c r="J76" s="132"/>
      <c r="K76" s="62"/>
    </row>
    <row r="77" spans="1:11" ht="15.75" hidden="1" x14ac:dyDescent="0.25">
      <c r="B77" s="114" t="s">
        <v>431</v>
      </c>
      <c r="C77" s="254"/>
      <c r="D77" s="254"/>
      <c r="E77" s="254"/>
      <c r="F77" s="254"/>
      <c r="G77" s="254"/>
      <c r="H77" s="254"/>
      <c r="I77" s="255"/>
      <c r="J77" s="254"/>
      <c r="K77" s="59"/>
    </row>
    <row r="78" spans="1:11" ht="15.75" hidden="1" x14ac:dyDescent="0.25">
      <c r="B78" s="115" t="s">
        <v>432</v>
      </c>
      <c r="C78" s="19"/>
      <c r="D78" s="21"/>
      <c r="E78" s="21"/>
      <c r="F78" s="21"/>
      <c r="G78" s="145">
        <f>SUM(D78:F78)</f>
        <v>0</v>
      </c>
      <c r="H78" s="144"/>
      <c r="I78" s="192"/>
      <c r="J78" s="131"/>
      <c r="K78" s="60"/>
    </row>
    <row r="79" spans="1:11" ht="15.75" hidden="1" x14ac:dyDescent="0.25">
      <c r="B79" s="115" t="s">
        <v>433</v>
      </c>
      <c r="C79" s="19"/>
      <c r="D79" s="21"/>
      <c r="E79" s="21"/>
      <c r="F79" s="21"/>
      <c r="G79" s="145">
        <f t="shared" ref="G79:G85" si="6">SUM(D79:F79)</f>
        <v>0</v>
      </c>
      <c r="H79" s="144"/>
      <c r="I79" s="192"/>
      <c r="J79" s="131"/>
      <c r="K79" s="60"/>
    </row>
    <row r="80" spans="1:11" ht="15.75" hidden="1" x14ac:dyDescent="0.25">
      <c r="B80" s="115" t="s">
        <v>434</v>
      </c>
      <c r="C80" s="19"/>
      <c r="D80" s="21"/>
      <c r="E80" s="21"/>
      <c r="F80" s="21"/>
      <c r="G80" s="145">
        <f t="shared" si="6"/>
        <v>0</v>
      </c>
      <c r="H80" s="144"/>
      <c r="I80" s="192"/>
      <c r="J80" s="131"/>
      <c r="K80" s="60"/>
    </row>
    <row r="81" spans="1:11" ht="15.75" hidden="1" x14ac:dyDescent="0.25">
      <c r="A81" s="46"/>
      <c r="B81" s="115" t="s">
        <v>435</v>
      </c>
      <c r="C81" s="19"/>
      <c r="D81" s="21"/>
      <c r="E81" s="21"/>
      <c r="F81" s="21"/>
      <c r="G81" s="145">
        <f t="shared" si="6"/>
        <v>0</v>
      </c>
      <c r="H81" s="144"/>
      <c r="I81" s="192"/>
      <c r="J81" s="131"/>
      <c r="K81" s="60"/>
    </row>
    <row r="82" spans="1:11" s="46" customFormat="1" ht="15.75" hidden="1" x14ac:dyDescent="0.25">
      <c r="A82" s="45"/>
      <c r="B82" s="115" t="s">
        <v>436</v>
      </c>
      <c r="C82" s="19"/>
      <c r="D82" s="21"/>
      <c r="E82" s="21"/>
      <c r="F82" s="21"/>
      <c r="G82" s="145">
        <f t="shared" si="6"/>
        <v>0</v>
      </c>
      <c r="H82" s="144"/>
      <c r="I82" s="192"/>
      <c r="J82" s="131"/>
      <c r="K82" s="60"/>
    </row>
    <row r="83" spans="1:11" ht="15.75" hidden="1" x14ac:dyDescent="0.25">
      <c r="B83" s="115" t="s">
        <v>437</v>
      </c>
      <c r="C83" s="19"/>
      <c r="D83" s="21"/>
      <c r="E83" s="21"/>
      <c r="F83" s="21"/>
      <c r="G83" s="145">
        <f t="shared" si="6"/>
        <v>0</v>
      </c>
      <c r="H83" s="144"/>
      <c r="I83" s="192"/>
      <c r="J83" s="131"/>
      <c r="K83" s="60"/>
    </row>
    <row r="84" spans="1:11" ht="15.75" hidden="1" x14ac:dyDescent="0.25">
      <c r="B84" s="115" t="s">
        <v>438</v>
      </c>
      <c r="C84" s="55"/>
      <c r="D84" s="22"/>
      <c r="E84" s="22"/>
      <c r="F84" s="22"/>
      <c r="G84" s="145">
        <f t="shared" si="6"/>
        <v>0</v>
      </c>
      <c r="H84" s="144"/>
      <c r="I84" s="193"/>
      <c r="J84" s="132"/>
      <c r="K84" s="60"/>
    </row>
    <row r="85" spans="1:11" ht="15.75" hidden="1" x14ac:dyDescent="0.25">
      <c r="B85" s="115" t="s">
        <v>439</v>
      </c>
      <c r="C85" s="55"/>
      <c r="D85" s="22"/>
      <c r="E85" s="22"/>
      <c r="F85" s="22"/>
      <c r="G85" s="145">
        <f t="shared" si="6"/>
        <v>0</v>
      </c>
      <c r="H85" s="144"/>
      <c r="I85" s="193"/>
      <c r="J85" s="132"/>
      <c r="K85" s="60"/>
    </row>
    <row r="86" spans="1:11" ht="15.75" hidden="1" x14ac:dyDescent="0.25">
      <c r="C86" s="116" t="s">
        <v>534</v>
      </c>
      <c r="D86" s="26">
        <f>SUM(D78:D85)</f>
        <v>0</v>
      </c>
      <c r="E86" s="26">
        <f>SUM(E78:E85)</f>
        <v>0</v>
      </c>
      <c r="F86" s="26">
        <f>SUM(F78:F85)</f>
        <v>0</v>
      </c>
      <c r="G86" s="26">
        <f>SUM(G78:G85)</f>
        <v>0</v>
      </c>
      <c r="H86" s="231">
        <f>(H78*G78)+(H79*G79)+(H80*G80)+(H81*G81)+(H82*G82)+(H83*G83)+(H84*G84)+(H85*G85)</f>
        <v>0</v>
      </c>
      <c r="I86" s="134">
        <f>SUM(I78:I85)</f>
        <v>0</v>
      </c>
      <c r="J86" s="132"/>
      <c r="K86" s="62"/>
    </row>
    <row r="87" spans="1:11" ht="15.75" hidden="1" x14ac:dyDescent="0.25">
      <c r="B87" s="114" t="s">
        <v>440</v>
      </c>
      <c r="C87" s="254"/>
      <c r="D87" s="254"/>
      <c r="E87" s="254"/>
      <c r="F87" s="254"/>
      <c r="G87" s="254"/>
      <c r="H87" s="254"/>
      <c r="I87" s="255"/>
      <c r="J87" s="254"/>
      <c r="K87" s="59"/>
    </row>
    <row r="88" spans="1:11" ht="15.75" hidden="1" x14ac:dyDescent="0.25">
      <c r="B88" s="115" t="s">
        <v>441</v>
      </c>
      <c r="C88" s="19"/>
      <c r="D88" s="21"/>
      <c r="E88" s="21"/>
      <c r="F88" s="21"/>
      <c r="G88" s="145">
        <f>SUM(D88:F88)</f>
        <v>0</v>
      </c>
      <c r="H88" s="144"/>
      <c r="I88" s="192"/>
      <c r="J88" s="131"/>
      <c r="K88" s="60"/>
    </row>
    <row r="89" spans="1:11" ht="15.75" hidden="1" x14ac:dyDescent="0.25">
      <c r="B89" s="115" t="s">
        <v>442</v>
      </c>
      <c r="C89" s="19"/>
      <c r="D89" s="21"/>
      <c r="E89" s="21"/>
      <c r="F89" s="21"/>
      <c r="G89" s="145">
        <f t="shared" ref="G89:G95" si="7">SUM(D89:F89)</f>
        <v>0</v>
      </c>
      <c r="H89" s="144"/>
      <c r="I89" s="192"/>
      <c r="J89" s="131"/>
      <c r="K89" s="60"/>
    </row>
    <row r="90" spans="1:11" ht="15.75" hidden="1" x14ac:dyDescent="0.25">
      <c r="B90" s="115" t="s">
        <v>443</v>
      </c>
      <c r="C90" s="19"/>
      <c r="D90" s="21"/>
      <c r="E90" s="21"/>
      <c r="F90" s="21"/>
      <c r="G90" s="145">
        <f t="shared" si="7"/>
        <v>0</v>
      </c>
      <c r="H90" s="144"/>
      <c r="I90" s="192"/>
      <c r="J90" s="131"/>
      <c r="K90" s="60"/>
    </row>
    <row r="91" spans="1:11" ht="15.75" hidden="1" x14ac:dyDescent="0.25">
      <c r="B91" s="115" t="s">
        <v>444</v>
      </c>
      <c r="C91" s="19"/>
      <c r="D91" s="21"/>
      <c r="E91" s="21"/>
      <c r="F91" s="21"/>
      <c r="G91" s="145">
        <f t="shared" si="7"/>
        <v>0</v>
      </c>
      <c r="H91" s="144"/>
      <c r="I91" s="192"/>
      <c r="J91" s="131"/>
      <c r="K91" s="60"/>
    </row>
    <row r="92" spans="1:11" ht="15.75" hidden="1" x14ac:dyDescent="0.25">
      <c r="B92" s="115" t="s">
        <v>445</v>
      </c>
      <c r="C92" s="19"/>
      <c r="D92" s="21"/>
      <c r="E92" s="21"/>
      <c r="F92" s="21"/>
      <c r="G92" s="145">
        <f t="shared" si="7"/>
        <v>0</v>
      </c>
      <c r="H92" s="144"/>
      <c r="I92" s="192"/>
      <c r="J92" s="131"/>
      <c r="K92" s="60"/>
    </row>
    <row r="93" spans="1:11" ht="15.75" hidden="1" x14ac:dyDescent="0.25">
      <c r="B93" s="115" t="s">
        <v>446</v>
      </c>
      <c r="C93" s="19"/>
      <c r="D93" s="21"/>
      <c r="E93" s="21"/>
      <c r="F93" s="21"/>
      <c r="G93" s="145">
        <f t="shared" si="7"/>
        <v>0</v>
      </c>
      <c r="H93" s="144"/>
      <c r="I93" s="192"/>
      <c r="J93" s="131"/>
      <c r="K93" s="60"/>
    </row>
    <row r="94" spans="1:11" ht="15.75" hidden="1" x14ac:dyDescent="0.25">
      <c r="B94" s="115" t="s">
        <v>447</v>
      </c>
      <c r="C94" s="55"/>
      <c r="D94" s="22"/>
      <c r="E94" s="22"/>
      <c r="F94" s="22"/>
      <c r="G94" s="145">
        <f t="shared" si="7"/>
        <v>0</v>
      </c>
      <c r="H94" s="144"/>
      <c r="I94" s="193"/>
      <c r="J94" s="132"/>
      <c r="K94" s="60"/>
    </row>
    <row r="95" spans="1:11" ht="15.75" hidden="1" x14ac:dyDescent="0.25">
      <c r="B95" s="115" t="s">
        <v>448</v>
      </c>
      <c r="C95" s="55"/>
      <c r="D95" s="22"/>
      <c r="E95" s="22"/>
      <c r="F95" s="22"/>
      <c r="G95" s="145">
        <f t="shared" si="7"/>
        <v>0</v>
      </c>
      <c r="H95" s="144"/>
      <c r="I95" s="193"/>
      <c r="J95" s="132"/>
      <c r="K95" s="60"/>
    </row>
    <row r="96" spans="1:11" ht="15.75" hidden="1" x14ac:dyDescent="0.25">
      <c r="C96" s="116" t="s">
        <v>534</v>
      </c>
      <c r="D96" s="23">
        <f>SUM(D88:D95)</f>
        <v>0</v>
      </c>
      <c r="E96" s="23">
        <f>SUM(E88:E95)</f>
        <v>0</v>
      </c>
      <c r="F96" s="23">
        <f>SUM(F88:F95)</f>
        <v>0</v>
      </c>
      <c r="G96" s="23">
        <f>SUM(G88:G95)</f>
        <v>0</v>
      </c>
      <c r="H96" s="231">
        <f>(H88*G88)+(H89*G89)+(H90*G90)+(H91*G91)+(H92*G92)+(H93*G93)+(H94*G94)+(H95*G95)</f>
        <v>0</v>
      </c>
      <c r="I96" s="134">
        <f>SUM(I88:I95)</f>
        <v>0</v>
      </c>
      <c r="J96" s="132"/>
      <c r="K96" s="62"/>
    </row>
    <row r="97" spans="2:11" ht="15.75" x14ac:dyDescent="0.25">
      <c r="B97" s="7"/>
      <c r="C97" s="13"/>
      <c r="D97" s="28"/>
      <c r="E97" s="28"/>
      <c r="F97" s="28"/>
      <c r="G97" s="28"/>
      <c r="H97" s="28"/>
      <c r="I97" s="28"/>
      <c r="J97" s="13"/>
      <c r="K97" s="4"/>
    </row>
    <row r="98" spans="2:11" ht="15.75" x14ac:dyDescent="0.25">
      <c r="B98" s="116" t="s">
        <v>449</v>
      </c>
      <c r="C98" s="252" t="s">
        <v>633</v>
      </c>
      <c r="D98" s="252"/>
      <c r="E98" s="252"/>
      <c r="F98" s="252"/>
      <c r="G98" s="252"/>
      <c r="H98" s="252"/>
      <c r="I98" s="253"/>
      <c r="J98" s="252"/>
      <c r="K98" s="20"/>
    </row>
    <row r="99" spans="2:11" ht="15.75" x14ac:dyDescent="0.25">
      <c r="B99" s="114" t="s">
        <v>450</v>
      </c>
      <c r="C99" s="247" t="s">
        <v>622</v>
      </c>
      <c r="D99" s="247"/>
      <c r="E99" s="247"/>
      <c r="F99" s="247"/>
      <c r="G99" s="247"/>
      <c r="H99" s="247"/>
      <c r="I99" s="248"/>
      <c r="J99" s="247"/>
      <c r="K99" s="59"/>
    </row>
    <row r="100" spans="2:11" ht="47.25" x14ac:dyDescent="0.25">
      <c r="B100" s="115" t="s">
        <v>451</v>
      </c>
      <c r="C100" s="212" t="s">
        <v>625</v>
      </c>
      <c r="D100" s="215">
        <v>100000</v>
      </c>
      <c r="E100" s="219"/>
      <c r="F100" s="21"/>
      <c r="G100" s="145">
        <f>SUM(D100:F100)</f>
        <v>100000</v>
      </c>
      <c r="H100" s="144">
        <v>1</v>
      </c>
      <c r="I100" s="243">
        <f>102248.22+870</f>
        <v>103118.22</v>
      </c>
      <c r="J100" s="241"/>
      <c r="K100" s="60"/>
    </row>
    <row r="101" spans="2:11" ht="50.45" customHeight="1" x14ac:dyDescent="0.25">
      <c r="B101" s="115" t="s">
        <v>452</v>
      </c>
      <c r="C101" s="212" t="s">
        <v>623</v>
      </c>
      <c r="D101" s="215">
        <v>11870</v>
      </c>
      <c r="E101" s="220"/>
      <c r="F101" s="21"/>
      <c r="G101" s="145">
        <f t="shared" ref="G101:G107" si="8">SUM(D101:F101)</f>
        <v>11870</v>
      </c>
      <c r="H101" s="144">
        <v>1</v>
      </c>
      <c r="I101" s="216">
        <v>11000</v>
      </c>
      <c r="J101" s="131"/>
      <c r="K101" s="60"/>
    </row>
    <row r="102" spans="2:11" ht="47.25" x14ac:dyDescent="0.25">
      <c r="B102" s="115" t="s">
        <v>453</v>
      </c>
      <c r="C102" s="212" t="s">
        <v>624</v>
      </c>
      <c r="D102" s="215">
        <v>40000</v>
      </c>
      <c r="E102" s="21"/>
      <c r="F102" s="21"/>
      <c r="G102" s="145">
        <f t="shared" si="8"/>
        <v>40000</v>
      </c>
      <c r="H102" s="144">
        <v>1</v>
      </c>
      <c r="I102" s="221">
        <f>37751.78-5783+1860.01</f>
        <v>33828.79</v>
      </c>
      <c r="J102" s="216"/>
      <c r="K102" s="60"/>
    </row>
    <row r="103" spans="2:11" ht="15.75" hidden="1" x14ac:dyDescent="0.25">
      <c r="B103" s="115" t="s">
        <v>454</v>
      </c>
      <c r="C103" s="19"/>
      <c r="D103" s="21"/>
      <c r="E103" s="21"/>
      <c r="F103" s="21"/>
      <c r="G103" s="145">
        <f t="shared" si="8"/>
        <v>0</v>
      </c>
      <c r="H103" s="144"/>
      <c r="I103" s="192"/>
      <c r="J103" s="131"/>
      <c r="K103" s="60"/>
    </row>
    <row r="104" spans="2:11" ht="15.75" hidden="1" x14ac:dyDescent="0.25">
      <c r="B104" s="115" t="s">
        <v>455</v>
      </c>
      <c r="C104" s="19"/>
      <c r="D104" s="21"/>
      <c r="E104" s="21"/>
      <c r="F104" s="21"/>
      <c r="G104" s="145">
        <f t="shared" si="8"/>
        <v>0</v>
      </c>
      <c r="H104" s="144"/>
      <c r="I104" s="192"/>
      <c r="J104" s="131"/>
      <c r="K104" s="60"/>
    </row>
    <row r="105" spans="2:11" ht="15.75" hidden="1" x14ac:dyDescent="0.25">
      <c r="B105" s="115" t="s">
        <v>456</v>
      </c>
      <c r="C105" s="19"/>
      <c r="D105" s="21"/>
      <c r="E105" s="21"/>
      <c r="F105" s="21"/>
      <c r="G105" s="145">
        <f t="shared" si="8"/>
        <v>0</v>
      </c>
      <c r="H105" s="144"/>
      <c r="I105" s="192"/>
      <c r="J105" s="131"/>
      <c r="K105" s="60"/>
    </row>
    <row r="106" spans="2:11" ht="15.75" hidden="1" x14ac:dyDescent="0.25">
      <c r="B106" s="115" t="s">
        <v>457</v>
      </c>
      <c r="C106" s="55"/>
      <c r="D106" s="22"/>
      <c r="E106" s="22"/>
      <c r="F106" s="22"/>
      <c r="G106" s="145">
        <f t="shared" si="8"/>
        <v>0</v>
      </c>
      <c r="H106" s="144"/>
      <c r="I106" s="193"/>
      <c r="J106" s="132"/>
      <c r="K106" s="60"/>
    </row>
    <row r="107" spans="2:11" ht="15.75" hidden="1" x14ac:dyDescent="0.25">
      <c r="B107" s="115" t="s">
        <v>458</v>
      </c>
      <c r="C107" s="55"/>
      <c r="D107" s="22"/>
      <c r="E107" s="22"/>
      <c r="F107" s="22"/>
      <c r="G107" s="145">
        <f t="shared" si="8"/>
        <v>0</v>
      </c>
      <c r="H107" s="144"/>
      <c r="I107" s="193"/>
      <c r="J107" s="132"/>
      <c r="K107" s="60"/>
    </row>
    <row r="108" spans="2:11" ht="15.75" x14ac:dyDescent="0.25">
      <c r="C108" s="116" t="s">
        <v>534</v>
      </c>
      <c r="D108" s="23">
        <f>SUM(D100:D107)</f>
        <v>151870</v>
      </c>
      <c r="E108" s="23">
        <f>SUM(E100:E107)</f>
        <v>0</v>
      </c>
      <c r="F108" s="23">
        <f>SUM(F100:F107)</f>
        <v>0</v>
      </c>
      <c r="G108" s="26">
        <f>SUM(G100:G107)</f>
        <v>151870</v>
      </c>
      <c r="H108" s="231">
        <f>(H100*G100)+(H101*G101)+(H102*G102)+(H103*G103)+(H104*G104)+(H105*G105)+(H106*G106)+(H107*G107)</f>
        <v>151870</v>
      </c>
      <c r="I108" s="134">
        <f>SUM(I100:I107)</f>
        <v>147947.01</v>
      </c>
      <c r="J108" s="132"/>
      <c r="K108" s="62"/>
    </row>
    <row r="109" spans="2:11" ht="15.75" x14ac:dyDescent="0.25">
      <c r="B109" s="114" t="s">
        <v>459</v>
      </c>
      <c r="C109" s="247" t="s">
        <v>626</v>
      </c>
      <c r="D109" s="247"/>
      <c r="E109" s="247"/>
      <c r="F109" s="247"/>
      <c r="G109" s="247"/>
      <c r="H109" s="247"/>
      <c r="I109" s="248"/>
      <c r="J109" s="247"/>
      <c r="K109" s="59"/>
    </row>
    <row r="110" spans="2:11" ht="47.25" x14ac:dyDescent="0.25">
      <c r="B110" s="115" t="s">
        <v>460</v>
      </c>
      <c r="C110" s="212" t="s">
        <v>628</v>
      </c>
      <c r="D110" s="215">
        <v>140000</v>
      </c>
      <c r="E110" s="21"/>
      <c r="F110" s="21"/>
      <c r="G110" s="145">
        <f>SUM(D110:F110)</f>
        <v>140000</v>
      </c>
      <c r="H110" s="144">
        <v>1</v>
      </c>
      <c r="I110" s="221">
        <v>140000</v>
      </c>
      <c r="J110" s="241"/>
      <c r="K110" s="60"/>
    </row>
    <row r="111" spans="2:11" ht="47.25" x14ac:dyDescent="0.25">
      <c r="B111" s="115" t="s">
        <v>461</v>
      </c>
      <c r="C111" s="212" t="s">
        <v>627</v>
      </c>
      <c r="D111" s="215">
        <v>55000</v>
      </c>
      <c r="E111" s="21"/>
      <c r="F111" s="21"/>
      <c r="G111" s="145">
        <f t="shared" ref="G111:G117" si="9">SUM(D111:F111)</f>
        <v>55000</v>
      </c>
      <c r="H111" s="144">
        <v>1</v>
      </c>
      <c r="I111" s="221">
        <v>54860.729999999996</v>
      </c>
      <c r="J111" s="241"/>
      <c r="K111" s="60"/>
    </row>
    <row r="112" spans="2:11" ht="15.75" hidden="1" x14ac:dyDescent="0.25">
      <c r="B112" s="115" t="s">
        <v>462</v>
      </c>
      <c r="C112" s="211"/>
      <c r="D112" s="21"/>
      <c r="E112" s="21"/>
      <c r="F112" s="21"/>
      <c r="G112" s="145">
        <f t="shared" si="9"/>
        <v>0</v>
      </c>
      <c r="H112" s="144"/>
      <c r="I112" s="192"/>
      <c r="J112" s="131"/>
      <c r="K112" s="60"/>
    </row>
    <row r="113" spans="2:11" ht="15.75" hidden="1" x14ac:dyDescent="0.25">
      <c r="B113" s="115" t="s">
        <v>463</v>
      </c>
      <c r="C113" s="19"/>
      <c r="D113" s="21"/>
      <c r="E113" s="21"/>
      <c r="F113" s="21"/>
      <c r="G113" s="145">
        <f t="shared" si="9"/>
        <v>0</v>
      </c>
      <c r="H113" s="144"/>
      <c r="I113" s="218"/>
      <c r="J113" s="131"/>
      <c r="K113" s="60"/>
    </row>
    <row r="114" spans="2:11" ht="15.75" hidden="1" x14ac:dyDescent="0.25">
      <c r="B114" s="115" t="s">
        <v>464</v>
      </c>
      <c r="C114" s="19"/>
      <c r="D114" s="21"/>
      <c r="E114" s="21"/>
      <c r="F114" s="21"/>
      <c r="G114" s="145">
        <f t="shared" si="9"/>
        <v>0</v>
      </c>
      <c r="H114" s="144"/>
      <c r="I114" s="192"/>
      <c r="J114" s="131"/>
      <c r="K114" s="60"/>
    </row>
    <row r="115" spans="2:11" ht="15.75" hidden="1" x14ac:dyDescent="0.25">
      <c r="B115" s="115" t="s">
        <v>465</v>
      </c>
      <c r="C115" s="19"/>
      <c r="D115" s="21"/>
      <c r="E115" s="21"/>
      <c r="F115" s="21"/>
      <c r="G115" s="145">
        <f t="shared" si="9"/>
        <v>0</v>
      </c>
      <c r="H115" s="144"/>
      <c r="I115" s="192"/>
      <c r="J115" s="131"/>
      <c r="K115" s="60"/>
    </row>
    <row r="116" spans="2:11" ht="15.75" hidden="1" x14ac:dyDescent="0.25">
      <c r="B116" s="115" t="s">
        <v>466</v>
      </c>
      <c r="C116" s="55"/>
      <c r="D116" s="22"/>
      <c r="E116" s="22"/>
      <c r="F116" s="22"/>
      <c r="G116" s="145">
        <f t="shared" si="9"/>
        <v>0</v>
      </c>
      <c r="H116" s="144"/>
      <c r="I116" s="193"/>
      <c r="J116" s="132"/>
      <c r="K116" s="60"/>
    </row>
    <row r="117" spans="2:11" ht="15.75" hidden="1" x14ac:dyDescent="0.25">
      <c r="B117" s="115" t="s">
        <v>467</v>
      </c>
      <c r="C117" s="55"/>
      <c r="D117" s="22"/>
      <c r="E117" s="22"/>
      <c r="F117" s="22"/>
      <c r="G117" s="145">
        <f t="shared" si="9"/>
        <v>0</v>
      </c>
      <c r="H117" s="144"/>
      <c r="I117" s="193"/>
      <c r="J117" s="132"/>
      <c r="K117" s="60"/>
    </row>
    <row r="118" spans="2:11" ht="15.75" x14ac:dyDescent="0.25">
      <c r="C118" s="116" t="s">
        <v>534</v>
      </c>
      <c r="D118" s="26">
        <f>SUM(D110:D117)</f>
        <v>195000</v>
      </c>
      <c r="E118" s="26">
        <f>SUM(E110:E117)</f>
        <v>0</v>
      </c>
      <c r="F118" s="26">
        <f>SUM(F110:F117)</f>
        <v>0</v>
      </c>
      <c r="G118" s="26">
        <f>SUM(G110:G117)</f>
        <v>195000</v>
      </c>
      <c r="H118" s="231">
        <f>(H110*G110)+(H111*G111)+(H112*G112)+(H113*G113)+(H114*G114)+(H115*G115)+(H116*G116)+(H117*G117)</f>
        <v>195000</v>
      </c>
      <c r="I118" s="134">
        <f>SUM(I110:I117)</f>
        <v>194860.72999999998</v>
      </c>
      <c r="J118" s="132"/>
      <c r="K118" s="62"/>
    </row>
    <row r="119" spans="2:11" ht="15.75" customHeight="1" x14ac:dyDescent="0.25">
      <c r="B119" s="177" t="s">
        <v>468</v>
      </c>
      <c r="C119" s="249" t="s">
        <v>629</v>
      </c>
      <c r="D119" s="250"/>
      <c r="E119" s="250"/>
      <c r="F119" s="250"/>
      <c r="G119" s="250"/>
      <c r="H119" s="250"/>
      <c r="I119" s="250"/>
      <c r="J119" s="251"/>
      <c r="K119" s="59"/>
    </row>
    <row r="120" spans="2:11" ht="31.5" x14ac:dyDescent="0.25">
      <c r="B120" s="115" t="s">
        <v>469</v>
      </c>
      <c r="C120" s="212" t="s">
        <v>630</v>
      </c>
      <c r="D120" s="215">
        <v>92130</v>
      </c>
      <c r="E120" s="21"/>
      <c r="F120" s="21"/>
      <c r="G120" s="145">
        <f>SUM(D120:F120)</f>
        <v>92130</v>
      </c>
      <c r="H120" s="144">
        <v>1</v>
      </c>
      <c r="I120" s="221">
        <f>99194.26-7064.26</f>
        <v>92130</v>
      </c>
      <c r="J120" s="241"/>
      <c r="K120" s="60"/>
    </row>
    <row r="121" spans="2:11" ht="39" customHeight="1" x14ac:dyDescent="0.25">
      <c r="B121" s="115" t="s">
        <v>470</v>
      </c>
      <c r="C121" s="212" t="s">
        <v>631</v>
      </c>
      <c r="D121" s="215">
        <v>5000</v>
      </c>
      <c r="E121" s="21"/>
      <c r="F121" s="21"/>
      <c r="G121" s="145">
        <f t="shared" ref="G121:G127" si="10">SUM(D121:F121)</f>
        <v>5000</v>
      </c>
      <c r="H121" s="144">
        <v>1</v>
      </c>
      <c r="I121" s="244">
        <v>0</v>
      </c>
      <c r="J121" s="241"/>
      <c r="K121" s="60"/>
    </row>
    <row r="122" spans="2:11" ht="31.5" x14ac:dyDescent="0.25">
      <c r="B122" s="115" t="s">
        <v>471</v>
      </c>
      <c r="C122" s="212" t="s">
        <v>632</v>
      </c>
      <c r="D122" s="215">
        <v>6000</v>
      </c>
      <c r="E122" s="21"/>
      <c r="F122" s="21"/>
      <c r="G122" s="145">
        <f t="shared" si="10"/>
        <v>6000</v>
      </c>
      <c r="H122" s="144">
        <v>1</v>
      </c>
      <c r="I122" s="221">
        <v>11139.27</v>
      </c>
      <c r="J122" s="241"/>
      <c r="K122" s="60"/>
    </row>
    <row r="123" spans="2:11" ht="15.75" hidden="1" x14ac:dyDescent="0.25">
      <c r="B123" s="115" t="s">
        <v>472</v>
      </c>
      <c r="C123" s="19"/>
      <c r="D123" s="21"/>
      <c r="E123" s="21"/>
      <c r="F123" s="21"/>
      <c r="G123" s="145">
        <f t="shared" si="10"/>
        <v>0</v>
      </c>
      <c r="H123" s="144"/>
      <c r="I123" s="192"/>
      <c r="J123" s="131"/>
      <c r="K123" s="60"/>
    </row>
    <row r="124" spans="2:11" ht="15.75" hidden="1" x14ac:dyDescent="0.25">
      <c r="B124" s="115" t="s">
        <v>473</v>
      </c>
      <c r="C124" s="19"/>
      <c r="D124" s="21"/>
      <c r="E124" s="21"/>
      <c r="F124" s="21"/>
      <c r="G124" s="145">
        <f t="shared" si="10"/>
        <v>0</v>
      </c>
      <c r="H124" s="144"/>
      <c r="I124" s="192"/>
      <c r="J124" s="131"/>
      <c r="K124" s="60"/>
    </row>
    <row r="125" spans="2:11" ht="15.75" hidden="1" x14ac:dyDescent="0.25">
      <c r="B125" s="115" t="s">
        <v>474</v>
      </c>
      <c r="C125" s="19"/>
      <c r="D125" s="21"/>
      <c r="E125" s="21"/>
      <c r="F125" s="21"/>
      <c r="G125" s="145">
        <f t="shared" si="10"/>
        <v>0</v>
      </c>
      <c r="H125" s="144"/>
      <c r="I125" s="192"/>
      <c r="J125" s="131"/>
      <c r="K125" s="60"/>
    </row>
    <row r="126" spans="2:11" ht="15.75" hidden="1" x14ac:dyDescent="0.25">
      <c r="B126" s="115" t="s">
        <v>475</v>
      </c>
      <c r="C126" s="55"/>
      <c r="D126" s="22"/>
      <c r="E126" s="22"/>
      <c r="F126" s="22"/>
      <c r="G126" s="145">
        <f t="shared" si="10"/>
        <v>0</v>
      </c>
      <c r="H126" s="144"/>
      <c r="I126" s="193"/>
      <c r="J126" s="132"/>
      <c r="K126" s="60"/>
    </row>
    <row r="127" spans="2:11" ht="15.75" hidden="1" x14ac:dyDescent="0.25">
      <c r="B127" s="115" t="s">
        <v>476</v>
      </c>
      <c r="C127" s="55"/>
      <c r="D127" s="22"/>
      <c r="E127" s="22"/>
      <c r="F127" s="22"/>
      <c r="G127" s="145">
        <f t="shared" si="10"/>
        <v>0</v>
      </c>
      <c r="H127" s="144"/>
      <c r="I127" s="193"/>
      <c r="J127" s="132"/>
      <c r="K127" s="60"/>
    </row>
    <row r="128" spans="2:11" ht="15.75" x14ac:dyDescent="0.25">
      <c r="C128" s="116" t="s">
        <v>534</v>
      </c>
      <c r="D128" s="26">
        <f>SUM(D120:D127)</f>
        <v>103130</v>
      </c>
      <c r="E128" s="26">
        <f>SUM(E120:E127)</f>
        <v>0</v>
      </c>
      <c r="F128" s="26">
        <f>SUM(F120:F127)</f>
        <v>0</v>
      </c>
      <c r="G128" s="26">
        <f>SUM(G120:G127)</f>
        <v>103130</v>
      </c>
      <c r="H128" s="26">
        <f>(H120*G120)+(H121*G121)+(H122*G122)+(H123*G123)+(H124*G124)+(H125*G125)+(H126*G126)+(H127*G127)</f>
        <v>103130</v>
      </c>
      <c r="I128" s="134">
        <f>SUM(I120:I127)</f>
        <v>103269.27</v>
      </c>
      <c r="J128" s="132"/>
      <c r="K128" s="62"/>
    </row>
    <row r="129" spans="2:11" ht="15.75" hidden="1" x14ac:dyDescent="0.25">
      <c r="B129" s="177" t="s">
        <v>477</v>
      </c>
      <c r="C129" s="254"/>
      <c r="D129" s="254"/>
      <c r="E129" s="254"/>
      <c r="F129" s="254"/>
      <c r="G129" s="254"/>
      <c r="H129" s="254"/>
      <c r="I129" s="255"/>
      <c r="J129" s="254"/>
      <c r="K129" s="59"/>
    </row>
    <row r="130" spans="2:11" ht="15.75" hidden="1" x14ac:dyDescent="0.25">
      <c r="B130" s="115" t="s">
        <v>478</v>
      </c>
      <c r="C130" s="212" t="s">
        <v>634</v>
      </c>
      <c r="D130" s="21"/>
      <c r="E130" s="21"/>
      <c r="F130" s="21"/>
      <c r="G130" s="145">
        <f>SUM(D130:F130)</f>
        <v>0</v>
      </c>
      <c r="H130" s="144"/>
      <c r="I130" s="224"/>
      <c r="J130" s="223"/>
      <c r="K130" s="60"/>
    </row>
    <row r="131" spans="2:11" ht="15.75" hidden="1" x14ac:dyDescent="0.25">
      <c r="B131" s="115" t="s">
        <v>479</v>
      </c>
      <c r="C131" s="19"/>
      <c r="D131" s="21"/>
      <c r="E131" s="21"/>
      <c r="F131" s="21"/>
      <c r="G131" s="145">
        <f t="shared" ref="G131:G137" si="11">SUM(D131:F131)</f>
        <v>0</v>
      </c>
      <c r="H131" s="144"/>
      <c r="I131" s="192"/>
      <c r="J131" s="131"/>
      <c r="K131" s="60"/>
    </row>
    <row r="132" spans="2:11" ht="15.75" hidden="1" x14ac:dyDescent="0.25">
      <c r="B132" s="115" t="s">
        <v>480</v>
      </c>
      <c r="C132" s="19"/>
      <c r="D132" s="21"/>
      <c r="E132" s="21"/>
      <c r="F132" s="21"/>
      <c r="G132" s="145">
        <f t="shared" si="11"/>
        <v>0</v>
      </c>
      <c r="H132" s="144"/>
      <c r="I132" s="192"/>
      <c r="J132" s="131"/>
      <c r="K132" s="60"/>
    </row>
    <row r="133" spans="2:11" ht="15.75" hidden="1" x14ac:dyDescent="0.25">
      <c r="B133" s="115" t="s">
        <v>481</v>
      </c>
      <c r="C133" s="19"/>
      <c r="D133" s="21"/>
      <c r="E133" s="21"/>
      <c r="F133" s="21"/>
      <c r="G133" s="145">
        <f t="shared" si="11"/>
        <v>0</v>
      </c>
      <c r="H133" s="144"/>
      <c r="I133" s="192"/>
      <c r="J133" s="131"/>
      <c r="K133" s="60"/>
    </row>
    <row r="134" spans="2:11" ht="15.75" hidden="1" x14ac:dyDescent="0.25">
      <c r="B134" s="115" t="s">
        <v>482</v>
      </c>
      <c r="C134" s="19"/>
      <c r="D134" s="21"/>
      <c r="E134" s="21"/>
      <c r="F134" s="21"/>
      <c r="G134" s="145">
        <f t="shared" si="11"/>
        <v>0</v>
      </c>
      <c r="H134" s="144"/>
      <c r="I134" s="192"/>
      <c r="J134" s="131"/>
      <c r="K134" s="60"/>
    </row>
    <row r="135" spans="2:11" ht="15.75" hidden="1" x14ac:dyDescent="0.25">
      <c r="B135" s="115" t="s">
        <v>483</v>
      </c>
      <c r="C135" s="19"/>
      <c r="D135" s="21"/>
      <c r="E135" s="21"/>
      <c r="F135" s="21"/>
      <c r="G135" s="145">
        <f t="shared" si="11"/>
        <v>0</v>
      </c>
      <c r="H135" s="144"/>
      <c r="I135" s="192"/>
      <c r="J135" s="131"/>
      <c r="K135" s="60"/>
    </row>
    <row r="136" spans="2:11" ht="15.75" hidden="1" x14ac:dyDescent="0.25">
      <c r="B136" s="115" t="s">
        <v>484</v>
      </c>
      <c r="C136" s="55"/>
      <c r="D136" s="22"/>
      <c r="E136" s="22"/>
      <c r="F136" s="22"/>
      <c r="G136" s="145">
        <f t="shared" si="11"/>
        <v>0</v>
      </c>
      <c r="H136" s="144"/>
      <c r="I136" s="193"/>
      <c r="J136" s="132"/>
      <c r="K136" s="60"/>
    </row>
    <row r="137" spans="2:11" ht="15.75" hidden="1" x14ac:dyDescent="0.25">
      <c r="B137" s="115" t="s">
        <v>485</v>
      </c>
      <c r="C137" s="55"/>
      <c r="D137" s="22"/>
      <c r="E137" s="22"/>
      <c r="F137" s="22"/>
      <c r="G137" s="145">
        <f t="shared" si="11"/>
        <v>0</v>
      </c>
      <c r="H137" s="144"/>
      <c r="I137" s="193"/>
      <c r="J137" s="132"/>
      <c r="K137" s="60"/>
    </row>
    <row r="138" spans="2:11" ht="15.75" hidden="1" x14ac:dyDescent="0.25">
      <c r="C138" s="116" t="s">
        <v>534</v>
      </c>
      <c r="D138" s="23">
        <f>SUM(D130:D137)</f>
        <v>0</v>
      </c>
      <c r="E138" s="23">
        <f>SUM(E130:E137)</f>
        <v>0</v>
      </c>
      <c r="F138" s="23">
        <f>SUM(F130:F137)</f>
        <v>0</v>
      </c>
      <c r="G138" s="23">
        <f>SUM(G130:G137)</f>
        <v>0</v>
      </c>
      <c r="H138" s="231">
        <f>(H130*G130)+(H131*G131)+(H132*G132)+(H133*G133)+(H134*G134)+(H135*G135)+(H136*G136)+(H137*G137)</f>
        <v>0</v>
      </c>
      <c r="I138" s="134">
        <f>SUM(I130:I137)</f>
        <v>0</v>
      </c>
      <c r="J138" s="132"/>
      <c r="K138" s="62"/>
    </row>
    <row r="139" spans="2:11" ht="15.75" hidden="1" x14ac:dyDescent="0.25">
      <c r="B139" s="7"/>
      <c r="C139" s="13"/>
      <c r="D139" s="28"/>
      <c r="E139" s="28"/>
      <c r="F139" s="28"/>
      <c r="G139" s="28"/>
      <c r="H139" s="28"/>
      <c r="I139" s="28"/>
      <c r="J139" s="85"/>
      <c r="K139" s="4"/>
    </row>
    <row r="140" spans="2:11" ht="15.75" hidden="1" x14ac:dyDescent="0.25">
      <c r="B140" s="116" t="s">
        <v>486</v>
      </c>
      <c r="C140" s="252"/>
      <c r="D140" s="252"/>
      <c r="E140" s="252"/>
      <c r="F140" s="252"/>
      <c r="G140" s="252"/>
      <c r="H140" s="252"/>
      <c r="I140" s="253"/>
      <c r="J140" s="252"/>
      <c r="K140" s="20"/>
    </row>
    <row r="141" spans="2:11" ht="15.75" hidden="1" x14ac:dyDescent="0.25">
      <c r="B141" s="114" t="s">
        <v>487</v>
      </c>
      <c r="C141" s="254"/>
      <c r="D141" s="254"/>
      <c r="E141" s="254"/>
      <c r="F141" s="254"/>
      <c r="G141" s="254"/>
      <c r="H141" s="254"/>
      <c r="I141" s="255"/>
      <c r="J141" s="254"/>
      <c r="K141" s="59"/>
    </row>
    <row r="142" spans="2:11" ht="15.75" hidden="1" x14ac:dyDescent="0.25">
      <c r="B142" s="115" t="s">
        <v>488</v>
      </c>
      <c r="C142" s="19"/>
      <c r="D142" s="21"/>
      <c r="E142" s="21"/>
      <c r="F142" s="21"/>
      <c r="G142" s="145">
        <f>SUM(D142:F142)</f>
        <v>0</v>
      </c>
      <c r="H142" s="144"/>
      <c r="I142" s="192"/>
      <c r="J142" s="131"/>
      <c r="K142" s="60"/>
    </row>
    <row r="143" spans="2:11" ht="15.75" hidden="1" x14ac:dyDescent="0.25">
      <c r="B143" s="115" t="s">
        <v>489</v>
      </c>
      <c r="C143" s="19"/>
      <c r="D143" s="21"/>
      <c r="E143" s="21"/>
      <c r="F143" s="21"/>
      <c r="G143" s="145">
        <f t="shared" ref="G143:G149" si="12">SUM(D143:F143)</f>
        <v>0</v>
      </c>
      <c r="H143" s="144"/>
      <c r="I143" s="192"/>
      <c r="J143" s="131"/>
      <c r="K143" s="60"/>
    </row>
    <row r="144" spans="2:11" ht="15.75" hidden="1" x14ac:dyDescent="0.25">
      <c r="B144" s="115" t="s">
        <v>490</v>
      </c>
      <c r="C144" s="19"/>
      <c r="D144" s="21"/>
      <c r="E144" s="21"/>
      <c r="F144" s="21"/>
      <c r="G144" s="145">
        <f t="shared" si="12"/>
        <v>0</v>
      </c>
      <c r="H144" s="144"/>
      <c r="I144" s="192"/>
      <c r="J144" s="131"/>
      <c r="K144" s="60"/>
    </row>
    <row r="145" spans="2:11" ht="15.75" hidden="1" x14ac:dyDescent="0.25">
      <c r="B145" s="115" t="s">
        <v>491</v>
      </c>
      <c r="C145" s="19"/>
      <c r="D145" s="21"/>
      <c r="E145" s="21"/>
      <c r="F145" s="21"/>
      <c r="G145" s="145">
        <f t="shared" si="12"/>
        <v>0</v>
      </c>
      <c r="H145" s="144"/>
      <c r="I145" s="192"/>
      <c r="J145" s="131"/>
      <c r="K145" s="60"/>
    </row>
    <row r="146" spans="2:11" ht="15.75" hidden="1" x14ac:dyDescent="0.25">
      <c r="B146" s="115" t="s">
        <v>492</v>
      </c>
      <c r="C146" s="19"/>
      <c r="D146" s="21"/>
      <c r="E146" s="21"/>
      <c r="F146" s="21"/>
      <c r="G146" s="145">
        <f t="shared" si="12"/>
        <v>0</v>
      </c>
      <c r="H146" s="144"/>
      <c r="I146" s="192"/>
      <c r="J146" s="131"/>
      <c r="K146" s="60"/>
    </row>
    <row r="147" spans="2:11" ht="15.75" hidden="1" x14ac:dyDescent="0.25">
      <c r="B147" s="115" t="s">
        <v>493</v>
      </c>
      <c r="C147" s="19"/>
      <c r="D147" s="21"/>
      <c r="E147" s="21"/>
      <c r="F147" s="21"/>
      <c r="G147" s="145">
        <f t="shared" si="12"/>
        <v>0</v>
      </c>
      <c r="H147" s="144"/>
      <c r="I147" s="192"/>
      <c r="J147" s="131"/>
      <c r="K147" s="60"/>
    </row>
    <row r="148" spans="2:11" ht="15.75" hidden="1" x14ac:dyDescent="0.25">
      <c r="B148" s="115" t="s">
        <v>494</v>
      </c>
      <c r="C148" s="55"/>
      <c r="D148" s="22"/>
      <c r="E148" s="22"/>
      <c r="F148" s="22"/>
      <c r="G148" s="145">
        <f t="shared" si="12"/>
        <v>0</v>
      </c>
      <c r="H148" s="144"/>
      <c r="I148" s="193"/>
      <c r="J148" s="132"/>
      <c r="K148" s="60"/>
    </row>
    <row r="149" spans="2:11" ht="15.75" hidden="1" x14ac:dyDescent="0.25">
      <c r="B149" s="115" t="s">
        <v>495</v>
      </c>
      <c r="C149" s="55"/>
      <c r="D149" s="22"/>
      <c r="E149" s="22"/>
      <c r="F149" s="22"/>
      <c r="G149" s="145">
        <f t="shared" si="12"/>
        <v>0</v>
      </c>
      <c r="H149" s="144"/>
      <c r="I149" s="193"/>
      <c r="J149" s="132"/>
      <c r="K149" s="60"/>
    </row>
    <row r="150" spans="2:11" ht="15.75" hidden="1" x14ac:dyDescent="0.25">
      <c r="C150" s="116" t="s">
        <v>534</v>
      </c>
      <c r="D150" s="23">
        <f>SUM(D142:D149)</f>
        <v>0</v>
      </c>
      <c r="E150" s="23">
        <f>SUM(E142:E149)</f>
        <v>0</v>
      </c>
      <c r="F150" s="23">
        <f>SUM(F142:F149)</f>
        <v>0</v>
      </c>
      <c r="G150" s="26">
        <f>SUM(G142:G149)</f>
        <v>0</v>
      </c>
      <c r="H150" s="231">
        <f>(H142*G142)+(H143*G143)+(H144*G144)+(H145*G145)+(H146*G146)+(H147*G147)+(H148*G148)+(H149*G149)</f>
        <v>0</v>
      </c>
      <c r="I150" s="134">
        <f>SUM(I142:I149)</f>
        <v>0</v>
      </c>
      <c r="J150" s="132"/>
      <c r="K150" s="62"/>
    </row>
    <row r="151" spans="2:11" ht="15.75" hidden="1" x14ac:dyDescent="0.25">
      <c r="B151" s="114" t="s">
        <v>496</v>
      </c>
      <c r="C151" s="254"/>
      <c r="D151" s="254"/>
      <c r="E151" s="254"/>
      <c r="F151" s="254"/>
      <c r="G151" s="254"/>
      <c r="H151" s="254"/>
      <c r="I151" s="255"/>
      <c r="J151" s="254"/>
      <c r="K151" s="59"/>
    </row>
    <row r="152" spans="2:11" ht="15.75" hidden="1" x14ac:dyDescent="0.25">
      <c r="B152" s="115" t="s">
        <v>497</v>
      </c>
      <c r="C152" s="19"/>
      <c r="D152" s="21"/>
      <c r="E152" s="21"/>
      <c r="F152" s="21"/>
      <c r="G152" s="145">
        <f>SUM(D152:F152)</f>
        <v>0</v>
      </c>
      <c r="H152" s="144"/>
      <c r="I152" s="192"/>
      <c r="J152" s="131"/>
      <c r="K152" s="60"/>
    </row>
    <row r="153" spans="2:11" ht="15.75" hidden="1" x14ac:dyDescent="0.25">
      <c r="B153" s="115" t="s">
        <v>498</v>
      </c>
      <c r="C153" s="19"/>
      <c r="D153" s="21"/>
      <c r="E153" s="21"/>
      <c r="F153" s="21"/>
      <c r="G153" s="145">
        <f t="shared" ref="G153:G159" si="13">SUM(D153:F153)</f>
        <v>0</v>
      </c>
      <c r="H153" s="144"/>
      <c r="I153" s="192"/>
      <c r="J153" s="131"/>
      <c r="K153" s="60"/>
    </row>
    <row r="154" spans="2:11" ht="15.75" hidden="1" x14ac:dyDescent="0.25">
      <c r="B154" s="115" t="s">
        <v>499</v>
      </c>
      <c r="C154" s="19"/>
      <c r="D154" s="21"/>
      <c r="E154" s="21"/>
      <c r="F154" s="21"/>
      <c r="G154" s="145">
        <f t="shared" si="13"/>
        <v>0</v>
      </c>
      <c r="H154" s="144"/>
      <c r="I154" s="192"/>
      <c r="J154" s="131"/>
      <c r="K154" s="60"/>
    </row>
    <row r="155" spans="2:11" ht="15.75" hidden="1" x14ac:dyDescent="0.25">
      <c r="B155" s="115" t="s">
        <v>500</v>
      </c>
      <c r="C155" s="19"/>
      <c r="D155" s="21"/>
      <c r="E155" s="21"/>
      <c r="F155" s="21"/>
      <c r="G155" s="145">
        <f t="shared" si="13"/>
        <v>0</v>
      </c>
      <c r="H155" s="144"/>
      <c r="I155" s="192"/>
      <c r="J155" s="131"/>
      <c r="K155" s="60"/>
    </row>
    <row r="156" spans="2:11" ht="15.75" hidden="1" x14ac:dyDescent="0.25">
      <c r="B156" s="115" t="s">
        <v>501</v>
      </c>
      <c r="C156" s="19"/>
      <c r="D156" s="21"/>
      <c r="E156" s="21"/>
      <c r="F156" s="21"/>
      <c r="G156" s="145">
        <f t="shared" si="13"/>
        <v>0</v>
      </c>
      <c r="H156" s="144"/>
      <c r="I156" s="192"/>
      <c r="J156" s="131"/>
      <c r="K156" s="60"/>
    </row>
    <row r="157" spans="2:11" ht="15.75" hidden="1" x14ac:dyDescent="0.25">
      <c r="B157" s="115" t="s">
        <v>502</v>
      </c>
      <c r="C157" s="19"/>
      <c r="D157" s="21"/>
      <c r="E157" s="21"/>
      <c r="F157" s="21"/>
      <c r="G157" s="145">
        <f t="shared" si="13"/>
        <v>0</v>
      </c>
      <c r="H157" s="144"/>
      <c r="I157" s="192"/>
      <c r="J157" s="131"/>
      <c r="K157" s="60"/>
    </row>
    <row r="158" spans="2:11" ht="15.75" hidden="1" x14ac:dyDescent="0.25">
      <c r="B158" s="115" t="s">
        <v>503</v>
      </c>
      <c r="C158" s="55"/>
      <c r="D158" s="22"/>
      <c r="E158" s="22"/>
      <c r="F158" s="22"/>
      <c r="G158" s="145">
        <f t="shared" si="13"/>
        <v>0</v>
      </c>
      <c r="H158" s="144"/>
      <c r="I158" s="193"/>
      <c r="J158" s="132"/>
      <c r="K158" s="60"/>
    </row>
    <row r="159" spans="2:11" ht="15.75" hidden="1" x14ac:dyDescent="0.25">
      <c r="B159" s="115" t="s">
        <v>504</v>
      </c>
      <c r="C159" s="55"/>
      <c r="D159" s="22"/>
      <c r="E159" s="22"/>
      <c r="F159" s="22"/>
      <c r="G159" s="145">
        <f t="shared" si="13"/>
        <v>0</v>
      </c>
      <c r="H159" s="144"/>
      <c r="I159" s="193"/>
      <c r="J159" s="132"/>
      <c r="K159" s="60"/>
    </row>
    <row r="160" spans="2:11" ht="15.75" hidden="1" x14ac:dyDescent="0.25">
      <c r="C160" s="116" t="s">
        <v>534</v>
      </c>
      <c r="D160" s="26">
        <f>SUM(D152:D159)</f>
        <v>0</v>
      </c>
      <c r="E160" s="26">
        <f>SUM(E152:E159)</f>
        <v>0</v>
      </c>
      <c r="F160" s="26">
        <f>SUM(F152:F159)</f>
        <v>0</v>
      </c>
      <c r="G160" s="26">
        <f>SUM(G152:G159)</f>
        <v>0</v>
      </c>
      <c r="H160" s="231">
        <f>(H152*G152)+(H153*G153)+(H154*G154)+(H155*G155)+(H156*G156)+(H157*G157)+(H158*G158)+(H159*G159)</f>
        <v>0</v>
      </c>
      <c r="I160" s="134">
        <f>SUM(I152:I159)</f>
        <v>0</v>
      </c>
      <c r="J160" s="132"/>
      <c r="K160" s="62"/>
    </row>
    <row r="161" spans="2:11" ht="15.75" hidden="1" x14ac:dyDescent="0.25">
      <c r="B161" s="114" t="s">
        <v>505</v>
      </c>
      <c r="C161" s="254"/>
      <c r="D161" s="254"/>
      <c r="E161" s="254"/>
      <c r="F161" s="254"/>
      <c r="G161" s="254"/>
      <c r="H161" s="254"/>
      <c r="I161" s="255"/>
      <c r="J161" s="254"/>
      <c r="K161" s="59"/>
    </row>
    <row r="162" spans="2:11" ht="15.75" hidden="1" x14ac:dyDescent="0.25">
      <c r="B162" s="115" t="s">
        <v>506</v>
      </c>
      <c r="C162" s="19"/>
      <c r="D162" s="21"/>
      <c r="E162" s="21"/>
      <c r="F162" s="21"/>
      <c r="G162" s="145">
        <f>SUM(D162:F162)</f>
        <v>0</v>
      </c>
      <c r="H162" s="144"/>
      <c r="I162" s="192"/>
      <c r="J162" s="131"/>
      <c r="K162" s="60"/>
    </row>
    <row r="163" spans="2:11" ht="15.75" hidden="1" x14ac:dyDescent="0.25">
      <c r="B163" s="115" t="s">
        <v>507</v>
      </c>
      <c r="C163" s="19"/>
      <c r="D163" s="21"/>
      <c r="E163" s="21"/>
      <c r="F163" s="21"/>
      <c r="G163" s="145">
        <f t="shared" ref="G163:G169" si="14">SUM(D163:F163)</f>
        <v>0</v>
      </c>
      <c r="H163" s="144"/>
      <c r="I163" s="192"/>
      <c r="J163" s="131"/>
      <c r="K163" s="60"/>
    </row>
    <row r="164" spans="2:11" ht="15.75" hidden="1" x14ac:dyDescent="0.25">
      <c r="B164" s="115" t="s">
        <v>508</v>
      </c>
      <c r="C164" s="19"/>
      <c r="D164" s="21"/>
      <c r="E164" s="21"/>
      <c r="F164" s="21"/>
      <c r="G164" s="145">
        <f t="shared" si="14"/>
        <v>0</v>
      </c>
      <c r="H164" s="144"/>
      <c r="I164" s="192"/>
      <c r="J164" s="131"/>
      <c r="K164" s="60"/>
    </row>
    <row r="165" spans="2:11" ht="15.75" hidden="1" x14ac:dyDescent="0.25">
      <c r="B165" s="115" t="s">
        <v>509</v>
      </c>
      <c r="C165" s="19"/>
      <c r="D165" s="21"/>
      <c r="E165" s="21"/>
      <c r="F165" s="21"/>
      <c r="G165" s="145">
        <f t="shared" si="14"/>
        <v>0</v>
      </c>
      <c r="H165" s="144"/>
      <c r="I165" s="192"/>
      <c r="J165" s="131"/>
      <c r="K165" s="60"/>
    </row>
    <row r="166" spans="2:11" ht="15.75" hidden="1" x14ac:dyDescent="0.25">
      <c r="B166" s="115" t="s">
        <v>510</v>
      </c>
      <c r="C166" s="19"/>
      <c r="D166" s="21"/>
      <c r="E166" s="21"/>
      <c r="F166" s="21"/>
      <c r="G166" s="145">
        <f t="shared" si="14"/>
        <v>0</v>
      </c>
      <c r="H166" s="144"/>
      <c r="I166" s="192"/>
      <c r="J166" s="131"/>
      <c r="K166" s="60"/>
    </row>
    <row r="167" spans="2:11" ht="15.75" hidden="1" x14ac:dyDescent="0.25">
      <c r="B167" s="115" t="s">
        <v>511</v>
      </c>
      <c r="C167" s="19"/>
      <c r="D167" s="21"/>
      <c r="E167" s="21"/>
      <c r="F167" s="21"/>
      <c r="G167" s="145">
        <f t="shared" si="14"/>
        <v>0</v>
      </c>
      <c r="H167" s="144"/>
      <c r="I167" s="192"/>
      <c r="J167" s="131"/>
      <c r="K167" s="60"/>
    </row>
    <row r="168" spans="2:11" ht="15.75" hidden="1" x14ac:dyDescent="0.25">
      <c r="B168" s="115" t="s">
        <v>512</v>
      </c>
      <c r="C168" s="55"/>
      <c r="D168" s="22"/>
      <c r="E168" s="22"/>
      <c r="F168" s="22"/>
      <c r="G168" s="145">
        <f t="shared" si="14"/>
        <v>0</v>
      </c>
      <c r="H168" s="144"/>
      <c r="I168" s="193"/>
      <c r="J168" s="132"/>
      <c r="K168" s="60"/>
    </row>
    <row r="169" spans="2:11" ht="15.75" hidden="1" x14ac:dyDescent="0.25">
      <c r="B169" s="115" t="s">
        <v>513</v>
      </c>
      <c r="C169" s="55"/>
      <c r="D169" s="22"/>
      <c r="E169" s="22"/>
      <c r="F169" s="22"/>
      <c r="G169" s="145">
        <f t="shared" si="14"/>
        <v>0</v>
      </c>
      <c r="H169" s="144"/>
      <c r="I169" s="193"/>
      <c r="J169" s="132"/>
      <c r="K169" s="60"/>
    </row>
    <row r="170" spans="2:11" ht="15.75" hidden="1" x14ac:dyDescent="0.25">
      <c r="C170" s="116" t="s">
        <v>534</v>
      </c>
      <c r="D170" s="26">
        <f>SUM(D162:D169)</f>
        <v>0</v>
      </c>
      <c r="E170" s="26">
        <f>SUM(E162:E169)</f>
        <v>0</v>
      </c>
      <c r="F170" s="26">
        <f>SUM(F162:F169)</f>
        <v>0</v>
      </c>
      <c r="G170" s="26">
        <f>SUM(G162:G169)</f>
        <v>0</v>
      </c>
      <c r="H170" s="231">
        <f>(H162*G162)+(H163*G163)+(H164*G164)+(H165*G165)+(H166*G166)+(H167*G167)+(H168*G168)+(H169*G169)</f>
        <v>0</v>
      </c>
      <c r="I170" s="134">
        <f>SUM(I162:I169)</f>
        <v>0</v>
      </c>
      <c r="J170" s="132"/>
      <c r="K170" s="62"/>
    </row>
    <row r="171" spans="2:11" ht="15.75" hidden="1" x14ac:dyDescent="0.25">
      <c r="B171" s="114" t="s">
        <v>514</v>
      </c>
      <c r="C171" s="254"/>
      <c r="D171" s="254"/>
      <c r="E171" s="254"/>
      <c r="F171" s="254"/>
      <c r="G171" s="254"/>
      <c r="H171" s="254"/>
      <c r="I171" s="255"/>
      <c r="J171" s="254"/>
      <c r="K171" s="59"/>
    </row>
    <row r="172" spans="2:11" ht="15.75" hidden="1" x14ac:dyDescent="0.25">
      <c r="B172" s="115" t="s">
        <v>515</v>
      </c>
      <c r="C172" s="19"/>
      <c r="D172" s="21"/>
      <c r="E172" s="21"/>
      <c r="F172" s="21"/>
      <c r="G172" s="145">
        <f>SUM(D172:F172)</f>
        <v>0</v>
      </c>
      <c r="H172" s="144"/>
      <c r="I172" s="192"/>
      <c r="J172" s="131"/>
      <c r="K172" s="60"/>
    </row>
    <row r="173" spans="2:11" ht="15.75" hidden="1" x14ac:dyDescent="0.25">
      <c r="B173" s="115" t="s">
        <v>516</v>
      </c>
      <c r="C173" s="19"/>
      <c r="D173" s="21"/>
      <c r="E173" s="21"/>
      <c r="F173" s="21"/>
      <c r="G173" s="145">
        <f t="shared" ref="G173:G179" si="15">SUM(D173:F173)</f>
        <v>0</v>
      </c>
      <c r="H173" s="144"/>
      <c r="I173" s="192"/>
      <c r="J173" s="131"/>
      <c r="K173" s="60"/>
    </row>
    <row r="174" spans="2:11" ht="15.75" hidden="1" x14ac:dyDescent="0.25">
      <c r="B174" s="115" t="s">
        <v>517</v>
      </c>
      <c r="C174" s="19"/>
      <c r="D174" s="21"/>
      <c r="E174" s="21"/>
      <c r="F174" s="21"/>
      <c r="G174" s="145">
        <f t="shared" si="15"/>
        <v>0</v>
      </c>
      <c r="H174" s="144"/>
      <c r="I174" s="192"/>
      <c r="J174" s="131"/>
      <c r="K174" s="60"/>
    </row>
    <row r="175" spans="2:11" ht="15.75" hidden="1" x14ac:dyDescent="0.25">
      <c r="B175" s="115" t="s">
        <v>518</v>
      </c>
      <c r="C175" s="19"/>
      <c r="D175" s="21"/>
      <c r="E175" s="21"/>
      <c r="F175" s="21"/>
      <c r="G175" s="145">
        <f t="shared" si="15"/>
        <v>0</v>
      </c>
      <c r="H175" s="144"/>
      <c r="I175" s="192"/>
      <c r="J175" s="131"/>
      <c r="K175" s="60"/>
    </row>
    <row r="176" spans="2:11" ht="15.75" hidden="1" x14ac:dyDescent="0.25">
      <c r="B176" s="115" t="s">
        <v>519</v>
      </c>
      <c r="C176" s="19"/>
      <c r="D176" s="21"/>
      <c r="E176" s="21"/>
      <c r="F176" s="21"/>
      <c r="G176" s="145">
        <f>SUM(D176:F176)</f>
        <v>0</v>
      </c>
      <c r="H176" s="144"/>
      <c r="I176" s="192"/>
      <c r="J176" s="131"/>
      <c r="K176" s="60"/>
    </row>
    <row r="177" spans="2:11" ht="15.75" hidden="1" x14ac:dyDescent="0.25">
      <c r="B177" s="115" t="s">
        <v>520</v>
      </c>
      <c r="C177" s="19"/>
      <c r="D177" s="21"/>
      <c r="E177" s="21"/>
      <c r="F177" s="21"/>
      <c r="G177" s="145">
        <f t="shared" si="15"/>
        <v>0</v>
      </c>
      <c r="H177" s="144"/>
      <c r="I177" s="192"/>
      <c r="J177" s="131"/>
      <c r="K177" s="60"/>
    </row>
    <row r="178" spans="2:11" ht="15.75" hidden="1" x14ac:dyDescent="0.25">
      <c r="B178" s="115" t="s">
        <v>521</v>
      </c>
      <c r="C178" s="55"/>
      <c r="D178" s="22"/>
      <c r="E178" s="22"/>
      <c r="F178" s="22"/>
      <c r="G178" s="145">
        <f t="shared" si="15"/>
        <v>0</v>
      </c>
      <c r="H178" s="144"/>
      <c r="I178" s="193"/>
      <c r="J178" s="132"/>
      <c r="K178" s="60"/>
    </row>
    <row r="179" spans="2:11" ht="15.75" hidden="1" x14ac:dyDescent="0.25">
      <c r="B179" s="115" t="s">
        <v>522</v>
      </c>
      <c r="C179" s="19"/>
      <c r="D179" s="22"/>
      <c r="E179" s="22"/>
      <c r="F179" s="22"/>
      <c r="G179" s="145">
        <f t="shared" si="15"/>
        <v>0</v>
      </c>
      <c r="H179" s="144"/>
      <c r="I179" s="192"/>
      <c r="J179" s="131"/>
      <c r="K179" s="60"/>
    </row>
    <row r="180" spans="2:11" ht="15.75" hidden="1" x14ac:dyDescent="0.25">
      <c r="C180" s="116" t="s">
        <v>534</v>
      </c>
      <c r="D180" s="23">
        <f>SUM(D172:D179)</f>
        <v>0</v>
      </c>
      <c r="E180" s="23">
        <f>SUM(E172:E179)</f>
        <v>0</v>
      </c>
      <c r="F180" s="23">
        <f>SUM(F172:F179)</f>
        <v>0</v>
      </c>
      <c r="G180" s="23">
        <f>SUM(G172:G179)</f>
        <v>0</v>
      </c>
      <c r="H180" s="231">
        <f>(H172*G172)+(H173*G173)+(H174*G174)+(H175*G175)+(H176*G176)+(H177*G177)+(H178*G178)+(H179*G179)</f>
        <v>0</v>
      </c>
      <c r="I180" s="134">
        <f>SUM(I172:I179)</f>
        <v>0</v>
      </c>
      <c r="J180" s="132"/>
      <c r="K180" s="62"/>
    </row>
    <row r="181" spans="2:11" ht="15.75" x14ac:dyDescent="0.25">
      <c r="B181" s="7"/>
      <c r="C181" s="13"/>
      <c r="D181" s="28"/>
      <c r="E181" s="28"/>
      <c r="F181" s="28"/>
      <c r="G181" s="28"/>
      <c r="H181" s="28"/>
      <c r="I181" s="28"/>
      <c r="J181" s="13"/>
      <c r="K181" s="4"/>
    </row>
    <row r="182" spans="2:11" ht="15.75" x14ac:dyDescent="0.25">
      <c r="B182" s="7"/>
      <c r="C182" s="13"/>
      <c r="D182" s="28"/>
      <c r="E182" s="28"/>
      <c r="F182" s="28"/>
      <c r="G182" s="28"/>
      <c r="H182" s="28"/>
      <c r="I182" s="28"/>
      <c r="J182" s="13"/>
      <c r="K182" s="4"/>
    </row>
    <row r="183" spans="2:11" ht="57" customHeight="1" x14ac:dyDescent="0.25">
      <c r="B183" s="116" t="s">
        <v>523</v>
      </c>
      <c r="C183" s="213"/>
      <c r="D183" s="217">
        <v>199869.15887850468</v>
      </c>
      <c r="E183" s="245">
        <v>100000</v>
      </c>
      <c r="F183" s="36"/>
      <c r="G183" s="135">
        <f>SUM(D183:F183)</f>
        <v>299869.15887850465</v>
      </c>
      <c r="H183" s="232">
        <v>1</v>
      </c>
      <c r="I183" s="221">
        <f>233073.84+102103</f>
        <v>335176.83999999997</v>
      </c>
      <c r="J183" s="225"/>
      <c r="K183" s="62"/>
    </row>
    <row r="184" spans="2:11" ht="47.45" customHeight="1" x14ac:dyDescent="0.25">
      <c r="B184" s="116" t="s">
        <v>524</v>
      </c>
      <c r="C184" s="213"/>
      <c r="D184" s="217">
        <v>45000</v>
      </c>
      <c r="E184" s="245">
        <v>22000</v>
      </c>
      <c r="F184" s="36"/>
      <c r="G184" s="135">
        <f>SUM(D184:F184)</f>
        <v>67000</v>
      </c>
      <c r="H184" s="232">
        <v>1</v>
      </c>
      <c r="I184" s="221">
        <f>33325.85+49624</f>
        <v>82949.850000000006</v>
      </c>
      <c r="J184" s="225"/>
      <c r="K184" s="62"/>
    </row>
    <row r="185" spans="2:11" ht="15.75" x14ac:dyDescent="0.25">
      <c r="B185" s="116" t="s">
        <v>525</v>
      </c>
      <c r="C185" s="214"/>
      <c r="D185" s="217">
        <v>40000</v>
      </c>
      <c r="E185" s="245">
        <v>30000</v>
      </c>
      <c r="F185" s="36"/>
      <c r="G185" s="135">
        <f>SUM(D185:F185)</f>
        <v>70000</v>
      </c>
      <c r="H185" s="232">
        <v>1</v>
      </c>
      <c r="I185" s="246">
        <f>27881.6+25991.21</f>
        <v>53872.81</v>
      </c>
      <c r="J185" s="225"/>
      <c r="K185" s="62"/>
    </row>
    <row r="186" spans="2:11" ht="47.25" x14ac:dyDescent="0.25">
      <c r="B186" s="140" t="s">
        <v>526</v>
      </c>
      <c r="C186" s="213"/>
      <c r="D186" s="217">
        <v>50000</v>
      </c>
      <c r="E186" s="245"/>
      <c r="F186" s="36"/>
      <c r="G186" s="135">
        <f>SUM(D186:F186)</f>
        <v>50000</v>
      </c>
      <c r="H186" s="232">
        <v>1</v>
      </c>
      <c r="I186" s="221">
        <v>46371.3</v>
      </c>
      <c r="J186" s="139"/>
      <c r="K186" s="62"/>
    </row>
    <row r="187" spans="2:11" ht="15.75" x14ac:dyDescent="0.25">
      <c r="B187" s="7"/>
      <c r="C187" s="141" t="s">
        <v>535</v>
      </c>
      <c r="D187" s="146">
        <f>SUM(D183:D186)</f>
        <v>334869.15887850465</v>
      </c>
      <c r="E187" s="146">
        <f>SUM(E183:E186)</f>
        <v>152000</v>
      </c>
      <c r="F187" s="146">
        <f>SUM(F183:F186)</f>
        <v>0</v>
      </c>
      <c r="G187" s="146">
        <f>SUM(G183:G186)</f>
        <v>486869.15887850465</v>
      </c>
      <c r="H187" s="146">
        <f>(H183*G183)+(H184*G184)+(H185*G185)+(H186*G186)</f>
        <v>486869.15887850465</v>
      </c>
      <c r="I187" s="134">
        <f>SUM(I183:I186)</f>
        <v>518370.79999999993</v>
      </c>
      <c r="J187" s="18"/>
      <c r="K187" s="16"/>
    </row>
    <row r="188" spans="2:11" ht="15.75" x14ac:dyDescent="0.25">
      <c r="B188" s="7"/>
      <c r="C188" s="13"/>
      <c r="D188" s="28"/>
      <c r="E188" s="28"/>
      <c r="F188" s="28"/>
      <c r="G188" s="28"/>
      <c r="H188" s="28"/>
      <c r="I188" s="28"/>
      <c r="J188" s="13"/>
      <c r="K188" s="16"/>
    </row>
    <row r="189" spans="2:11" ht="15.75" x14ac:dyDescent="0.25">
      <c r="B189" s="7"/>
      <c r="C189" s="13"/>
      <c r="D189" s="28"/>
      <c r="E189" s="236"/>
      <c r="F189" s="28"/>
      <c r="G189" s="28"/>
      <c r="H189" s="28"/>
      <c r="I189" s="28"/>
      <c r="J189" s="13"/>
      <c r="K189" s="16"/>
    </row>
    <row r="190" spans="2:11" ht="15.75" x14ac:dyDescent="0.25">
      <c r="B190" s="7"/>
      <c r="C190" s="13"/>
      <c r="D190" s="16"/>
      <c r="E190" s="28"/>
      <c r="F190" s="28"/>
      <c r="G190" s="28"/>
      <c r="H190" s="28"/>
      <c r="I190" s="28"/>
      <c r="J190" s="13"/>
      <c r="K190" s="16"/>
    </row>
    <row r="191" spans="2:11" ht="15.75" x14ac:dyDescent="0.25">
      <c r="B191" s="7"/>
      <c r="C191" s="13"/>
      <c r="D191" s="28"/>
      <c r="E191" s="28"/>
      <c r="F191" s="28"/>
      <c r="G191" s="28"/>
      <c r="H191" s="28"/>
      <c r="I191" s="28"/>
      <c r="J191" s="237"/>
      <c r="K191" s="16"/>
    </row>
    <row r="192" spans="2:11" ht="15.75" x14ac:dyDescent="0.25">
      <c r="B192" s="7"/>
      <c r="C192" s="13"/>
      <c r="D192" s="28"/>
      <c r="E192" s="28"/>
      <c r="F192" s="28"/>
      <c r="G192" s="28"/>
      <c r="H192" s="28"/>
      <c r="I192" s="28"/>
      <c r="J192" s="13"/>
      <c r="K192" s="16"/>
    </row>
    <row r="193" spans="2:11" ht="15.75" x14ac:dyDescent="0.25">
      <c r="B193" s="7"/>
      <c r="C193" s="13"/>
      <c r="D193" s="28"/>
      <c r="E193" s="28"/>
      <c r="F193" s="28"/>
      <c r="G193" s="28"/>
      <c r="H193" s="28"/>
      <c r="I193" s="236"/>
      <c r="J193" s="238"/>
      <c r="K193" s="16"/>
    </row>
    <row r="194" spans="2:11" ht="16.5" thickBot="1" x14ac:dyDescent="0.3">
      <c r="B194" s="7"/>
      <c r="C194" s="13"/>
      <c r="D194" s="28"/>
      <c r="E194" s="28"/>
      <c r="F194" s="28"/>
      <c r="G194" s="28"/>
      <c r="H194" s="28"/>
      <c r="I194" s="236"/>
      <c r="J194" s="237"/>
      <c r="K194" s="16"/>
    </row>
    <row r="195" spans="2:11" ht="15.75" x14ac:dyDescent="0.25">
      <c r="B195" s="7"/>
      <c r="C195" s="284" t="s">
        <v>547</v>
      </c>
      <c r="D195" s="285"/>
      <c r="E195" s="285"/>
      <c r="F195" s="285"/>
      <c r="G195" s="286"/>
      <c r="H195" s="16"/>
      <c r="I195" s="194"/>
      <c r="J195" s="239"/>
    </row>
    <row r="196" spans="2:11" ht="31.5" x14ac:dyDescent="0.25">
      <c r="B196" s="7"/>
      <c r="C196" s="274"/>
      <c r="D196" s="134" t="s">
        <v>538</v>
      </c>
      <c r="E196" s="134" t="s">
        <v>539</v>
      </c>
      <c r="F196" s="134" t="s">
        <v>540</v>
      </c>
      <c r="G196" s="276" t="s">
        <v>13</v>
      </c>
      <c r="H196" s="13"/>
      <c r="I196" s="16"/>
      <c r="J196" s="222"/>
    </row>
    <row r="197" spans="2:11" ht="15.75" x14ac:dyDescent="0.25">
      <c r="B197" s="7"/>
      <c r="C197" s="275"/>
      <c r="D197" s="127">
        <f>D13</f>
        <v>0</v>
      </c>
      <c r="E197" s="127">
        <f>E13</f>
        <v>0</v>
      </c>
      <c r="F197" s="127">
        <f>F13</f>
        <v>0</v>
      </c>
      <c r="G197" s="277"/>
      <c r="H197" s="13"/>
      <c r="I197" s="28"/>
      <c r="J197" s="239"/>
    </row>
    <row r="198" spans="2:11" ht="15.75" x14ac:dyDescent="0.25">
      <c r="B198" s="29"/>
      <c r="C198" s="136" t="s">
        <v>536</v>
      </c>
      <c r="D198" s="117">
        <f>SUM(D24,D34,D44,D54,D66,D76,D86,D96,D108,D118,D128,D138,D150,D160,D170,D180,D183,D184,D185,D186)</f>
        <v>929869.15887850465</v>
      </c>
      <c r="E198" s="117">
        <f>SUM(E24,E34,E44,E54,E66,E76,E86,E96,E108,E118,E128,E138,E150,E160,E170,E180,E183,E184,E185,E186)</f>
        <v>472000</v>
      </c>
      <c r="F198" s="117">
        <f>SUM(F24,F34,F44,F54,F66,F76,F86,F96,F108,F118,F128,F138,F150,F160,F170,F180,F183,F184,F185,F186)</f>
        <v>0</v>
      </c>
      <c r="G198" s="137">
        <f>SUM(D198:F198)</f>
        <v>1401869.1588785048</v>
      </c>
      <c r="H198" s="13"/>
      <c r="I198" s="28"/>
      <c r="J198" s="17"/>
    </row>
    <row r="199" spans="2:11" ht="15.75" x14ac:dyDescent="0.25">
      <c r="B199" s="5"/>
      <c r="C199" s="206" t="s">
        <v>537</v>
      </c>
      <c r="D199" s="117">
        <f>D198*0.07</f>
        <v>65090.84112149533</v>
      </c>
      <c r="E199" s="117">
        <f>E198*0.07</f>
        <v>33040</v>
      </c>
      <c r="F199" s="117">
        <f>F198*0.07</f>
        <v>0</v>
      </c>
      <c r="G199" s="137">
        <f>G198*0.07</f>
        <v>98130.841121495338</v>
      </c>
      <c r="H199" s="13"/>
      <c r="I199" s="195"/>
      <c r="J199" s="2"/>
    </row>
    <row r="200" spans="2:11" ht="16.5" thickBot="1" x14ac:dyDescent="0.3">
      <c r="B200" s="5"/>
      <c r="C200" s="38" t="s">
        <v>13</v>
      </c>
      <c r="D200" s="122">
        <f>SUM(D198:D199)</f>
        <v>994960</v>
      </c>
      <c r="E200" s="122">
        <f>SUM(E198:E199)</f>
        <v>505040</v>
      </c>
      <c r="F200" s="122">
        <f>SUM(F198:F199)</f>
        <v>0</v>
      </c>
      <c r="G200" s="138">
        <f>SUM(G198:G199)</f>
        <v>1500000</v>
      </c>
      <c r="H200" s="13"/>
      <c r="I200" s="195"/>
      <c r="J200" s="2"/>
    </row>
    <row r="201" spans="2:11" ht="15.75" x14ac:dyDescent="0.25">
      <c r="B201" s="5"/>
      <c r="J201" s="4"/>
      <c r="K201" s="2"/>
    </row>
    <row r="202" spans="2:11" s="46" customFormat="1" ht="16.5" thickBot="1" x14ac:dyDescent="0.3">
      <c r="B202" s="13"/>
      <c r="C202" s="40"/>
      <c r="D202" s="41"/>
      <c r="E202" s="41"/>
      <c r="F202" s="41"/>
      <c r="G202" s="41"/>
      <c r="H202" s="41"/>
      <c r="I202" s="197"/>
      <c r="J202" s="16"/>
      <c r="K202" s="17"/>
    </row>
    <row r="203" spans="2:11" ht="15.75" x14ac:dyDescent="0.25">
      <c r="B203" s="2"/>
      <c r="C203" s="268" t="s">
        <v>541</v>
      </c>
      <c r="D203" s="269"/>
      <c r="E203" s="270"/>
      <c r="F203" s="270"/>
      <c r="G203" s="270"/>
      <c r="H203" s="271"/>
      <c r="I203" s="198"/>
      <c r="J203" s="2"/>
      <c r="K203" s="47"/>
    </row>
    <row r="204" spans="2:11" ht="31.5" x14ac:dyDescent="0.25">
      <c r="B204" s="2"/>
      <c r="C204" s="118"/>
      <c r="D204" s="134" t="s">
        <v>538</v>
      </c>
      <c r="E204" s="134" t="s">
        <v>539</v>
      </c>
      <c r="F204" s="134" t="s">
        <v>540</v>
      </c>
      <c r="G204" s="278" t="s">
        <v>13</v>
      </c>
      <c r="H204" s="280" t="s">
        <v>10</v>
      </c>
      <c r="I204" s="198"/>
      <c r="J204" s="2"/>
      <c r="K204" s="47"/>
    </row>
    <row r="205" spans="2:11" ht="15.75" x14ac:dyDescent="0.25">
      <c r="B205" s="2"/>
      <c r="C205" s="118"/>
      <c r="D205" s="119">
        <f>D13</f>
        <v>0</v>
      </c>
      <c r="E205" s="119">
        <f>E13</f>
        <v>0</v>
      </c>
      <c r="F205" s="119">
        <f>F13</f>
        <v>0</v>
      </c>
      <c r="G205" s="279"/>
      <c r="H205" s="281"/>
      <c r="I205" s="198"/>
      <c r="J205" s="2"/>
      <c r="K205" s="47"/>
    </row>
    <row r="206" spans="2:11" ht="15.75" x14ac:dyDescent="0.25">
      <c r="B206" s="2"/>
      <c r="C206" s="37" t="s">
        <v>542</v>
      </c>
      <c r="D206" s="120">
        <f>$D$200*H206</f>
        <v>696472</v>
      </c>
      <c r="E206" s="121">
        <f>$E$200*H206</f>
        <v>353528</v>
      </c>
      <c r="F206" s="121">
        <f>$F$200*H206</f>
        <v>0</v>
      </c>
      <c r="G206" s="121">
        <f>SUM(D206:F206)</f>
        <v>1050000</v>
      </c>
      <c r="H206" s="155">
        <v>0.7</v>
      </c>
      <c r="I206" s="194"/>
      <c r="J206" s="2"/>
      <c r="K206" s="47"/>
    </row>
    <row r="207" spans="2:11" ht="15.75" x14ac:dyDescent="0.25">
      <c r="B207" s="267"/>
      <c r="C207" s="142" t="s">
        <v>543</v>
      </c>
      <c r="D207" s="120">
        <f>$D$200*H207</f>
        <v>298488</v>
      </c>
      <c r="E207" s="121">
        <f>$E$200*H207</f>
        <v>151512</v>
      </c>
      <c r="F207" s="121">
        <f>$F$200*H207</f>
        <v>0</v>
      </c>
      <c r="G207" s="143">
        <f>SUM(D207:F207)</f>
        <v>450000</v>
      </c>
      <c r="H207" s="156">
        <v>0.3</v>
      </c>
      <c r="I207" s="194"/>
      <c r="J207" s="47"/>
      <c r="K207" s="47"/>
    </row>
    <row r="208" spans="2:11" ht="15.75" x14ac:dyDescent="0.25">
      <c r="B208" s="267"/>
      <c r="C208" s="142" t="s">
        <v>544</v>
      </c>
      <c r="D208" s="120">
        <f>$D$200*H208</f>
        <v>0</v>
      </c>
      <c r="E208" s="121">
        <f>$E$200*H208</f>
        <v>0</v>
      </c>
      <c r="F208" s="121">
        <f>$F$200*H208</f>
        <v>0</v>
      </c>
      <c r="G208" s="143">
        <f>SUM(D208:F208)</f>
        <v>0</v>
      </c>
      <c r="H208" s="157">
        <v>0</v>
      </c>
      <c r="I208" s="199"/>
      <c r="J208" s="47"/>
      <c r="K208" s="47"/>
    </row>
    <row r="209" spans="1:11" ht="16.5" thickBot="1" x14ac:dyDescent="0.3">
      <c r="B209" s="267"/>
      <c r="C209" s="38" t="s">
        <v>13</v>
      </c>
      <c r="D209" s="122">
        <f>SUM(D206:D208)</f>
        <v>994960</v>
      </c>
      <c r="E209" s="122">
        <f>SUM(E206:E208)</f>
        <v>505040</v>
      </c>
      <c r="F209" s="122">
        <f>SUM(F206:F208)</f>
        <v>0</v>
      </c>
      <c r="G209" s="122">
        <f>SUM(G206:G208)</f>
        <v>1500000</v>
      </c>
      <c r="H209" s="233">
        <f>SUM(H206:H208)</f>
        <v>1</v>
      </c>
      <c r="I209" s="200"/>
      <c r="J209" s="47"/>
      <c r="K209" s="47"/>
    </row>
    <row r="210" spans="1:11" ht="16.5" thickBot="1" x14ac:dyDescent="0.3">
      <c r="B210" s="267"/>
      <c r="C210" s="3"/>
      <c r="D210" s="8"/>
      <c r="E210" s="8"/>
      <c r="F210" s="8"/>
      <c r="G210" s="8"/>
      <c r="H210" s="41"/>
      <c r="I210" s="201"/>
      <c r="J210" s="47"/>
      <c r="K210" s="47"/>
    </row>
    <row r="211" spans="1:11" ht="15.75" x14ac:dyDescent="0.25">
      <c r="B211" s="267"/>
      <c r="C211" s="123" t="s">
        <v>598</v>
      </c>
      <c r="D211" s="124">
        <f>SUM(H24,H34,H44,H54,H66,H76,H86,H96,H108,H118,H128,H138,H150,H160,H170,H180,H187)*1.07</f>
        <v>1500000.0000000002</v>
      </c>
      <c r="E211" s="41"/>
      <c r="F211" s="41"/>
      <c r="G211" s="41"/>
      <c r="H211" s="234" t="s">
        <v>600</v>
      </c>
      <c r="I211" s="207">
        <f>SUM(I187,I180,I170,I160,I150,I138,I128,I118,I108,I96,I86,I76,I66,I54,I44,I34,I24)</f>
        <v>1395925.16</v>
      </c>
      <c r="J211" s="47"/>
      <c r="K211" s="47"/>
    </row>
    <row r="212" spans="1:11" ht="16.5" thickBot="1" x14ac:dyDescent="0.3">
      <c r="B212" s="267"/>
      <c r="C212" s="125" t="s">
        <v>545</v>
      </c>
      <c r="D212" s="190">
        <f>D211/G200</f>
        <v>1.0000000000000002</v>
      </c>
      <c r="E212" s="52"/>
      <c r="F212" s="52"/>
      <c r="G212" s="52"/>
      <c r="H212" s="235" t="s">
        <v>601</v>
      </c>
      <c r="I212" s="240">
        <f>I211/G198</f>
        <v>0.99575994746666652</v>
      </c>
      <c r="J212" s="47"/>
      <c r="K212" s="47"/>
    </row>
    <row r="213" spans="1:11" x14ac:dyDescent="0.25">
      <c r="B213" s="267"/>
      <c r="C213" s="282"/>
      <c r="D213" s="283"/>
      <c r="E213" s="53"/>
      <c r="F213" s="53"/>
      <c r="G213" s="53"/>
      <c r="J213" s="47"/>
      <c r="K213" s="47"/>
    </row>
    <row r="214" spans="1:11" ht="15.75" x14ac:dyDescent="0.25">
      <c r="B214" s="267"/>
      <c r="C214" s="125" t="s">
        <v>599</v>
      </c>
      <c r="D214" s="126">
        <f>SUM(D185:F186)*1.07</f>
        <v>128400.00000000001</v>
      </c>
      <c r="E214" s="54"/>
      <c r="F214" s="54"/>
      <c r="G214" s="54"/>
      <c r="J214" s="47"/>
      <c r="K214" s="47"/>
    </row>
    <row r="215" spans="1:11" ht="15.75" x14ac:dyDescent="0.25">
      <c r="B215" s="267"/>
      <c r="C215" s="125" t="s">
        <v>546</v>
      </c>
      <c r="D215" s="190">
        <f>D214/G200</f>
        <v>8.5600000000000009E-2</v>
      </c>
      <c r="E215" s="54"/>
      <c r="F215" s="54"/>
      <c r="G215" s="54"/>
      <c r="J215" s="47"/>
      <c r="K215" s="47"/>
    </row>
    <row r="216" spans="1:11" ht="42" customHeight="1" thickBot="1" x14ac:dyDescent="0.3">
      <c r="B216" s="267"/>
      <c r="C216" s="272" t="s">
        <v>588</v>
      </c>
      <c r="D216" s="273"/>
      <c r="E216" s="42"/>
      <c r="F216" s="42"/>
      <c r="G216" s="42"/>
      <c r="I216" s="202"/>
      <c r="J216" s="47"/>
      <c r="K216" s="47"/>
    </row>
    <row r="217" spans="1:11" x14ac:dyDescent="0.25">
      <c r="B217" s="267"/>
      <c r="K217" s="46"/>
    </row>
    <row r="218" spans="1:11" x14ac:dyDescent="0.25">
      <c r="B218" s="267"/>
      <c r="J218" s="47"/>
    </row>
    <row r="219" spans="1:11" x14ac:dyDescent="0.25">
      <c r="B219" s="267"/>
      <c r="J219" s="47"/>
    </row>
    <row r="220" spans="1:11" x14ac:dyDescent="0.25">
      <c r="A220" s="47"/>
      <c r="B220" s="267"/>
    </row>
    <row r="221" spans="1:11" s="47" customFormat="1" x14ac:dyDescent="0.25">
      <c r="A221" s="45"/>
      <c r="B221" s="267"/>
      <c r="C221" s="45"/>
      <c r="D221" s="45"/>
      <c r="E221" s="45"/>
      <c r="F221" s="45"/>
      <c r="G221" s="45"/>
      <c r="H221" s="46"/>
      <c r="I221" s="196"/>
      <c r="J221" s="45"/>
      <c r="K221" s="45"/>
    </row>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phoneticPr fontId="23" type="noConversion"/>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20" zoomScale="60" zoomScaleNormal="60" workbookViewId="0">
      <selection activeCell="L27" sqref="L27"/>
    </sheetView>
  </sheetViews>
  <sheetFormatPr defaultColWidth="9.140625" defaultRowHeight="15.75" x14ac:dyDescent="0.25"/>
  <cols>
    <col min="1" max="1" width="4.42578125" style="65" customWidth="1"/>
    <col min="2" max="2" width="3.140625" style="65" customWidth="1"/>
    <col min="3" max="3" width="51.42578125" style="65" customWidth="1"/>
    <col min="4" max="4" width="34.140625" style="67" customWidth="1"/>
    <col min="5" max="5" width="35" style="67" customWidth="1"/>
    <col min="6" max="6" width="34" style="67" customWidth="1"/>
    <col min="7" max="7" width="25.855468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140625" style="65" customWidth="1"/>
    <col min="16" max="16" width="26.42578125" style="65" customWidth="1"/>
    <col min="17" max="17" width="30.140625" style="65" customWidth="1"/>
    <col min="18" max="18" width="33" style="65" customWidth="1"/>
    <col min="19" max="20" width="22.85546875" style="65" customWidth="1"/>
    <col min="21" max="21" width="23.42578125" style="65" customWidth="1"/>
    <col min="22" max="22" width="32.140625" style="65" customWidth="1"/>
    <col min="23" max="23" width="9.140625" style="65"/>
    <col min="24" max="24" width="17.85546875" style="65" customWidth="1"/>
    <col min="25" max="25" width="26.42578125" style="65" customWidth="1"/>
    <col min="26" max="26" width="22.42578125" style="65" customWidth="1"/>
    <col min="27" max="27" width="29.855468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62" t="s">
        <v>527</v>
      </c>
      <c r="D2" s="262"/>
      <c r="E2" s="262"/>
      <c r="F2" s="262"/>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92" t="s">
        <v>5</v>
      </c>
      <c r="D5" s="293"/>
      <c r="E5" s="293"/>
      <c r="F5" s="293"/>
      <c r="G5" s="294"/>
      <c r="J5" s="25"/>
      <c r="K5" s="6"/>
      <c r="N5" s="65"/>
    </row>
    <row r="6" spans="2:14" ht="24" customHeight="1" x14ac:dyDescent="0.25">
      <c r="C6" s="300" t="s">
        <v>589</v>
      </c>
      <c r="D6" s="301"/>
      <c r="E6" s="301"/>
      <c r="F6" s="301"/>
      <c r="G6" s="302"/>
      <c r="J6" s="25"/>
      <c r="K6" s="6"/>
      <c r="N6" s="65"/>
    </row>
    <row r="7" spans="2:14" ht="41.25" customHeight="1" x14ac:dyDescent="0.25">
      <c r="C7" s="300"/>
      <c r="D7" s="301"/>
      <c r="E7" s="301"/>
      <c r="F7" s="301"/>
      <c r="G7" s="302"/>
      <c r="J7" s="25"/>
      <c r="K7" s="6"/>
      <c r="N7" s="65"/>
    </row>
    <row r="8" spans="2:14" ht="24" customHeight="1" thickBot="1" x14ac:dyDescent="0.3">
      <c r="C8" s="303"/>
      <c r="D8" s="304"/>
      <c r="E8" s="304"/>
      <c r="F8" s="304"/>
      <c r="G8" s="305"/>
      <c r="J8" s="25"/>
      <c r="K8" s="6"/>
      <c r="N8" s="65"/>
    </row>
    <row r="9" spans="2:14" ht="24" customHeight="1" thickBot="1" x14ac:dyDescent="0.3">
      <c r="C9" s="58"/>
      <c r="D9" s="58"/>
      <c r="E9" s="58"/>
      <c r="F9" s="58"/>
      <c r="L9" s="25"/>
      <c r="M9" s="6"/>
      <c r="N9" s="65"/>
    </row>
    <row r="10" spans="2:14" ht="25.5" customHeight="1" thickBot="1" x14ac:dyDescent="0.45">
      <c r="C10" s="263" t="s">
        <v>590</v>
      </c>
      <c r="D10" s="264"/>
      <c r="E10" s="264"/>
      <c r="F10" s="265"/>
      <c r="L10" s="25"/>
      <c r="M10" s="6"/>
      <c r="N10" s="65"/>
    </row>
    <row r="11" spans="2:14" ht="24" customHeight="1" x14ac:dyDescent="0.25">
      <c r="C11" s="58"/>
      <c r="D11" s="58"/>
      <c r="E11" s="58"/>
      <c r="F11" s="58"/>
      <c r="L11" s="25"/>
      <c r="M11" s="6"/>
      <c r="N11" s="65"/>
    </row>
    <row r="12" spans="2:14" ht="40.5" customHeight="1" x14ac:dyDescent="0.25">
      <c r="C12" s="58"/>
      <c r="D12" s="134" t="s">
        <v>538</v>
      </c>
      <c r="E12" s="134" t="s">
        <v>539</v>
      </c>
      <c r="F12" s="134" t="s">
        <v>540</v>
      </c>
      <c r="G12" s="290" t="s">
        <v>13</v>
      </c>
      <c r="L12" s="25"/>
      <c r="M12" s="6"/>
      <c r="N12" s="65"/>
    </row>
    <row r="13" spans="2:14" ht="24" customHeight="1" x14ac:dyDescent="0.25">
      <c r="C13" s="58"/>
      <c r="D13" s="127">
        <f>'1) Tableau budgétaire 1'!D13</f>
        <v>0</v>
      </c>
      <c r="E13" s="127">
        <f>'1) Tableau budgétaire 1'!E13</f>
        <v>0</v>
      </c>
      <c r="F13" s="127">
        <f>'1) Tableau budgétaire 1'!F13</f>
        <v>0</v>
      </c>
      <c r="G13" s="291"/>
      <c r="L13" s="25"/>
      <c r="M13" s="6"/>
      <c r="N13" s="65"/>
    </row>
    <row r="14" spans="2:14" ht="24" customHeight="1" x14ac:dyDescent="0.25">
      <c r="B14" s="287" t="s">
        <v>548</v>
      </c>
      <c r="C14" s="288"/>
      <c r="D14" s="288"/>
      <c r="E14" s="288"/>
      <c r="F14" s="288"/>
      <c r="G14" s="289"/>
      <c r="L14" s="25"/>
      <c r="M14" s="6"/>
      <c r="N14" s="65"/>
    </row>
    <row r="15" spans="2:14" ht="22.5" customHeight="1" x14ac:dyDescent="0.25">
      <c r="C15" s="287" t="s">
        <v>549</v>
      </c>
      <c r="D15" s="288"/>
      <c r="E15" s="288"/>
      <c r="F15" s="288"/>
      <c r="G15" s="289"/>
      <c r="L15" s="25"/>
      <c r="M15" s="6"/>
      <c r="N15" s="65"/>
    </row>
    <row r="16" spans="2:14" ht="24.75" customHeight="1" thickBot="1" x14ac:dyDescent="0.3">
      <c r="C16" s="77" t="s">
        <v>550</v>
      </c>
      <c r="D16" s="78">
        <f>'1) Tableau budgétaire 1'!D24</f>
        <v>60000</v>
      </c>
      <c r="E16" s="78">
        <f>'1) Tableau budgétaire 1'!E24</f>
        <v>40000</v>
      </c>
      <c r="F16" s="78">
        <f>'1) Tableau budgétaire 1'!F24</f>
        <v>0</v>
      </c>
      <c r="G16" s="79">
        <f>SUM(D16:F16)</f>
        <v>100000</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c r="E18" s="22"/>
      <c r="F18" s="22"/>
      <c r="G18" s="74">
        <f t="shared" si="0"/>
        <v>0</v>
      </c>
      <c r="N18" s="65"/>
    </row>
    <row r="19" spans="3:14" ht="15.75" customHeight="1" x14ac:dyDescent="0.25">
      <c r="C19" s="63" t="s">
        <v>553</v>
      </c>
      <c r="D19" s="113"/>
      <c r="E19" s="113"/>
      <c r="F19" s="113"/>
      <c r="G19" s="74">
        <f t="shared" si="0"/>
        <v>0</v>
      </c>
      <c r="N19" s="65"/>
    </row>
    <row r="20" spans="3:14" x14ac:dyDescent="0.25">
      <c r="C20" s="64" t="s">
        <v>554</v>
      </c>
      <c r="D20" s="113"/>
      <c r="E20" s="113"/>
      <c r="F20" s="113"/>
      <c r="G20" s="74">
        <f t="shared" si="0"/>
        <v>0</v>
      </c>
      <c r="N20" s="65"/>
    </row>
    <row r="21" spans="3:14" x14ac:dyDescent="0.25">
      <c r="C21" s="63" t="s">
        <v>555</v>
      </c>
      <c r="D21" s="113"/>
      <c r="E21" s="113"/>
      <c r="F21" s="113"/>
      <c r="G21" s="74">
        <f t="shared" si="0"/>
        <v>0</v>
      </c>
      <c r="N21" s="65"/>
    </row>
    <row r="22" spans="3:14" ht="21.75" customHeight="1" x14ac:dyDescent="0.25">
      <c r="C22" s="63" t="s">
        <v>556</v>
      </c>
      <c r="D22" s="113"/>
      <c r="E22" s="113"/>
      <c r="F22" s="113"/>
      <c r="G22" s="74">
        <f t="shared" si="0"/>
        <v>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0</v>
      </c>
      <c r="E24" s="80">
        <f>SUM(E17:E23)</f>
        <v>0</v>
      </c>
      <c r="F24" s="80">
        <f>SUM(F17:F23)</f>
        <v>0</v>
      </c>
      <c r="G24" s="147">
        <f t="shared" si="0"/>
        <v>0</v>
      </c>
      <c r="N24" s="65"/>
    </row>
    <row r="25" spans="3:14" s="67" customFormat="1" x14ac:dyDescent="0.25">
      <c r="C25" s="81"/>
      <c r="D25" s="82"/>
      <c r="E25" s="82"/>
      <c r="F25" s="82"/>
      <c r="G25" s="148"/>
    </row>
    <row r="26" spans="3:14" x14ac:dyDescent="0.25">
      <c r="C26" s="287" t="s">
        <v>558</v>
      </c>
      <c r="D26" s="288"/>
      <c r="E26" s="288"/>
      <c r="F26" s="288"/>
      <c r="G26" s="289"/>
      <c r="N26" s="65"/>
    </row>
    <row r="27" spans="3:14" ht="27" customHeight="1" thickBot="1" x14ac:dyDescent="0.3">
      <c r="C27" s="77" t="s">
        <v>559</v>
      </c>
      <c r="D27" s="78">
        <f>'1) Tableau budgétaire 1'!D34</f>
        <v>85000</v>
      </c>
      <c r="E27" s="78">
        <f>'1) Tableau budgétaire 1'!E34</f>
        <v>30000</v>
      </c>
      <c r="F27" s="78">
        <f>'1) Tableau budgétaire 1'!F34</f>
        <v>0</v>
      </c>
      <c r="G27" s="79">
        <f t="shared" ref="G27:G35" si="1">SUM(D27:F27)</f>
        <v>115000</v>
      </c>
      <c r="N27" s="65"/>
    </row>
    <row r="28" spans="3:14" x14ac:dyDescent="0.25">
      <c r="C28" s="75" t="s">
        <v>551</v>
      </c>
      <c r="D28" s="111"/>
      <c r="E28" s="112"/>
      <c r="F28" s="112"/>
      <c r="G28" s="76">
        <f t="shared" si="1"/>
        <v>0</v>
      </c>
      <c r="N28" s="65"/>
    </row>
    <row r="29" spans="3:14" x14ac:dyDescent="0.25">
      <c r="C29" s="63" t="s">
        <v>552</v>
      </c>
      <c r="D29" s="113"/>
      <c r="E29" s="22"/>
      <c r="F29" s="22"/>
      <c r="G29" s="74">
        <f t="shared" si="1"/>
        <v>0</v>
      </c>
      <c r="N29" s="65"/>
    </row>
    <row r="30" spans="3:14" ht="31.5" x14ac:dyDescent="0.25">
      <c r="C30" s="63" t="s">
        <v>553</v>
      </c>
      <c r="D30" s="113"/>
      <c r="E30" s="113"/>
      <c r="F30" s="113"/>
      <c r="G30" s="74">
        <f t="shared" si="1"/>
        <v>0</v>
      </c>
      <c r="N30" s="65"/>
    </row>
    <row r="31" spans="3:14" x14ac:dyDescent="0.25">
      <c r="C31" s="64" t="s">
        <v>554</v>
      </c>
      <c r="D31" s="113"/>
      <c r="E31" s="113"/>
      <c r="F31" s="113"/>
      <c r="G31" s="74">
        <f t="shared" si="1"/>
        <v>0</v>
      </c>
      <c r="N31" s="65"/>
    </row>
    <row r="32" spans="3:14" x14ac:dyDescent="0.25">
      <c r="C32" s="63" t="s">
        <v>555</v>
      </c>
      <c r="D32" s="113"/>
      <c r="E32" s="113"/>
      <c r="F32" s="113"/>
      <c r="G32" s="74">
        <f t="shared" si="1"/>
        <v>0</v>
      </c>
      <c r="N32" s="65"/>
    </row>
    <row r="33" spans="3:14" x14ac:dyDescent="0.25">
      <c r="C33" s="63" t="s">
        <v>556</v>
      </c>
      <c r="D33" s="113"/>
      <c r="E33" s="113"/>
      <c r="F33" s="113"/>
      <c r="G33" s="74">
        <f t="shared" si="1"/>
        <v>0</v>
      </c>
      <c r="N33" s="65"/>
    </row>
    <row r="34" spans="3:14" ht="31.5" x14ac:dyDescent="0.25">
      <c r="C34" s="63" t="s">
        <v>557</v>
      </c>
      <c r="D34" s="113"/>
      <c r="E34" s="113"/>
      <c r="F34" s="113"/>
      <c r="G34" s="74">
        <f t="shared" si="1"/>
        <v>0</v>
      </c>
      <c r="N34" s="65"/>
    </row>
    <row r="35" spans="3:14" x14ac:dyDescent="0.25">
      <c r="C35" s="68" t="s">
        <v>21</v>
      </c>
      <c r="D35" s="80">
        <f>SUM(D28:D34)</f>
        <v>0</v>
      </c>
      <c r="E35" s="80">
        <f>SUM(E28:E34)</f>
        <v>0</v>
      </c>
      <c r="F35" s="80">
        <f>SUM(F28:F34)</f>
        <v>0</v>
      </c>
      <c r="G35" s="74">
        <f t="shared" si="1"/>
        <v>0</v>
      </c>
      <c r="N35" s="65"/>
    </row>
    <row r="36" spans="3:14" s="67" customFormat="1" x14ac:dyDescent="0.25">
      <c r="C36" s="81"/>
      <c r="D36" s="82"/>
      <c r="E36" s="82"/>
      <c r="F36" s="82"/>
      <c r="G36" s="83"/>
    </row>
    <row r="37" spans="3:14" x14ac:dyDescent="0.25">
      <c r="C37" s="287" t="s">
        <v>560</v>
      </c>
      <c r="D37" s="288"/>
      <c r="E37" s="288"/>
      <c r="F37" s="288"/>
      <c r="G37" s="289"/>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59" t="s">
        <v>21</v>
      </c>
      <c r="D46" s="160">
        <f>SUM(D39:D45)</f>
        <v>0</v>
      </c>
      <c r="E46" s="160">
        <f>SUM(E39:E45)</f>
        <v>0</v>
      </c>
      <c r="F46" s="160">
        <f>SUM(F39:F45)</f>
        <v>0</v>
      </c>
      <c r="G46" s="161">
        <f t="shared" si="2"/>
        <v>0</v>
      </c>
      <c r="N46" s="65"/>
    </row>
    <row r="47" spans="3:14" x14ac:dyDescent="0.25">
      <c r="C47" s="162"/>
      <c r="D47" s="163"/>
      <c r="E47" s="163"/>
      <c r="F47" s="163"/>
      <c r="G47" s="164"/>
      <c r="N47" s="65"/>
    </row>
    <row r="48" spans="3:14" s="67" customFormat="1" x14ac:dyDescent="0.25">
      <c r="C48" s="295" t="s">
        <v>562</v>
      </c>
      <c r="D48" s="296"/>
      <c r="E48" s="296"/>
      <c r="F48" s="296"/>
      <c r="G48" s="297"/>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87" t="s">
        <v>564</v>
      </c>
      <c r="C59" s="288"/>
      <c r="D59" s="288"/>
      <c r="E59" s="288"/>
      <c r="F59" s="288"/>
      <c r="G59" s="289"/>
      <c r="N59" s="65"/>
    </row>
    <row r="60" spans="2:14" x14ac:dyDescent="0.25">
      <c r="C60" s="287" t="s">
        <v>413</v>
      </c>
      <c r="D60" s="288"/>
      <c r="E60" s="288"/>
      <c r="F60" s="288"/>
      <c r="G60" s="289"/>
      <c r="N60" s="65"/>
    </row>
    <row r="61" spans="2:14" ht="24" customHeight="1" thickBot="1" x14ac:dyDescent="0.3">
      <c r="C61" s="77" t="s">
        <v>565</v>
      </c>
      <c r="D61" s="78">
        <f>'1) Tableau budgétaire 1'!D66</f>
        <v>0</v>
      </c>
      <c r="E61" s="78">
        <f>'1) Tableau budgétaire 1'!E66</f>
        <v>165000</v>
      </c>
      <c r="F61" s="78">
        <f>'1) Tableau budgétaire 1'!F66</f>
        <v>0</v>
      </c>
      <c r="G61" s="79">
        <f>SUM(D61:F61)</f>
        <v>165000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c r="E63" s="22"/>
      <c r="F63" s="22"/>
      <c r="G63" s="74">
        <f t="shared" si="4"/>
        <v>0</v>
      </c>
      <c r="N63" s="65"/>
    </row>
    <row r="64" spans="2:14" ht="15.75" customHeight="1" x14ac:dyDescent="0.25">
      <c r="C64" s="63" t="s">
        <v>553</v>
      </c>
      <c r="D64" s="113"/>
      <c r="E64" s="113"/>
      <c r="F64" s="113"/>
      <c r="G64" s="74">
        <f t="shared" si="4"/>
        <v>0</v>
      </c>
      <c r="N64" s="65"/>
    </row>
    <row r="65" spans="2:14" ht="18.75" customHeight="1" x14ac:dyDescent="0.25">
      <c r="C65" s="64" t="s">
        <v>554</v>
      </c>
      <c r="D65" s="113"/>
      <c r="E65" s="113"/>
      <c r="F65" s="113"/>
      <c r="G65" s="74">
        <f t="shared" si="4"/>
        <v>0</v>
      </c>
      <c r="N65" s="65"/>
    </row>
    <row r="66" spans="2:14" x14ac:dyDescent="0.25">
      <c r="C66" s="63" t="s">
        <v>555</v>
      </c>
      <c r="D66" s="113"/>
      <c r="E66" s="113"/>
      <c r="F66" s="113"/>
      <c r="G66" s="74">
        <f t="shared" si="4"/>
        <v>0</v>
      </c>
      <c r="N66" s="65"/>
    </row>
    <row r="67" spans="2:14" s="67" customFormat="1" ht="21.75" customHeight="1" x14ac:dyDescent="0.25">
      <c r="B67" s="65"/>
      <c r="C67" s="63" t="s">
        <v>556</v>
      </c>
      <c r="D67" s="113"/>
      <c r="E67" s="113"/>
      <c r="F67" s="113"/>
      <c r="G67" s="74">
        <f t="shared" si="4"/>
        <v>0</v>
      </c>
    </row>
    <row r="68" spans="2:14" s="67" customFormat="1" ht="31.5" x14ac:dyDescent="0.25">
      <c r="B68" s="65"/>
      <c r="C68" s="63" t="s">
        <v>557</v>
      </c>
      <c r="D68" s="113"/>
      <c r="E68" s="113"/>
      <c r="F68" s="113"/>
      <c r="G68" s="74">
        <f t="shared" si="4"/>
        <v>0</v>
      </c>
    </row>
    <row r="69" spans="2:14" x14ac:dyDescent="0.25">
      <c r="C69" s="68" t="s">
        <v>21</v>
      </c>
      <c r="D69" s="80">
        <f>SUM(D62:D68)</f>
        <v>0</v>
      </c>
      <c r="E69" s="80">
        <f>SUM(E62:E68)</f>
        <v>0</v>
      </c>
      <c r="F69" s="80">
        <f>SUM(F62:F68)</f>
        <v>0</v>
      </c>
      <c r="G69" s="74">
        <f t="shared" si="4"/>
        <v>0</v>
      </c>
      <c r="N69" s="65"/>
    </row>
    <row r="70" spans="2:14" s="67" customFormat="1" x14ac:dyDescent="0.25">
      <c r="C70" s="81"/>
      <c r="D70" s="82"/>
      <c r="E70" s="82"/>
      <c r="F70" s="82"/>
      <c r="G70" s="83"/>
    </row>
    <row r="71" spans="2:14" x14ac:dyDescent="0.25">
      <c r="B71" s="67"/>
      <c r="C71" s="287" t="s">
        <v>422</v>
      </c>
      <c r="D71" s="288"/>
      <c r="E71" s="288"/>
      <c r="F71" s="288"/>
      <c r="G71" s="289"/>
      <c r="N71" s="65"/>
    </row>
    <row r="72" spans="2:14" ht="21.75" customHeight="1" thickBot="1" x14ac:dyDescent="0.3">
      <c r="C72" s="77" t="s">
        <v>566</v>
      </c>
      <c r="D72" s="78">
        <f>'1) Tableau budgétaire 1'!D76</f>
        <v>0</v>
      </c>
      <c r="E72" s="78">
        <f>'1) Tableau budgétaire 1'!E76</f>
        <v>85000</v>
      </c>
      <c r="F72" s="78">
        <f>'1) Tableau budgétaire 1'!F76</f>
        <v>0</v>
      </c>
      <c r="G72" s="79">
        <f t="shared" ref="G72:G80" si="5">SUM(D72:F72)</f>
        <v>85000</v>
      </c>
      <c r="N72" s="65"/>
    </row>
    <row r="73" spans="2:14" ht="15.75" customHeight="1" x14ac:dyDescent="0.25">
      <c r="C73" s="75" t="s">
        <v>551</v>
      </c>
      <c r="D73" s="111"/>
      <c r="E73" s="112"/>
      <c r="F73" s="112"/>
      <c r="G73" s="76">
        <f t="shared" si="5"/>
        <v>0</v>
      </c>
      <c r="N73" s="65"/>
    </row>
    <row r="74" spans="2:14" ht="15.75" customHeight="1" x14ac:dyDescent="0.25">
      <c r="C74" s="63" t="s">
        <v>552</v>
      </c>
      <c r="D74" s="113"/>
      <c r="E74" s="22"/>
      <c r="F74" s="22"/>
      <c r="G74" s="74">
        <f t="shared" si="5"/>
        <v>0</v>
      </c>
      <c r="N74" s="65"/>
    </row>
    <row r="75" spans="2:14" ht="15.75" customHeight="1" x14ac:dyDescent="0.25">
      <c r="C75" s="63" t="s">
        <v>553</v>
      </c>
      <c r="D75" s="113"/>
      <c r="E75" s="113"/>
      <c r="F75" s="113"/>
      <c r="G75" s="74">
        <f t="shared" si="5"/>
        <v>0</v>
      </c>
      <c r="N75" s="65"/>
    </row>
    <row r="76" spans="2:14" x14ac:dyDescent="0.25">
      <c r="C76" s="64" t="s">
        <v>554</v>
      </c>
      <c r="D76" s="113"/>
      <c r="E76" s="113"/>
      <c r="F76" s="113"/>
      <c r="G76" s="74">
        <f t="shared" si="5"/>
        <v>0</v>
      </c>
      <c r="N76" s="65"/>
    </row>
    <row r="77" spans="2:14" x14ac:dyDescent="0.25">
      <c r="C77" s="63" t="s">
        <v>555</v>
      </c>
      <c r="D77" s="113"/>
      <c r="E77" s="113"/>
      <c r="F77" s="113"/>
      <c r="G77" s="74">
        <f t="shared" si="5"/>
        <v>0</v>
      </c>
      <c r="N77" s="65"/>
    </row>
    <row r="78" spans="2:14" x14ac:dyDescent="0.25">
      <c r="C78" s="63" t="s">
        <v>556</v>
      </c>
      <c r="D78" s="113"/>
      <c r="E78" s="113"/>
      <c r="F78" s="113"/>
      <c r="G78" s="74">
        <f t="shared" si="5"/>
        <v>0</v>
      </c>
      <c r="N78" s="65"/>
    </row>
    <row r="79" spans="2:14" ht="31.5" x14ac:dyDescent="0.25">
      <c r="C79" s="63" t="s">
        <v>557</v>
      </c>
      <c r="D79" s="113"/>
      <c r="E79" s="113"/>
      <c r="F79" s="113"/>
      <c r="G79" s="74">
        <f t="shared" si="5"/>
        <v>0</v>
      </c>
      <c r="N79" s="65"/>
    </row>
    <row r="80" spans="2:14" x14ac:dyDescent="0.25">
      <c r="C80" s="68" t="s">
        <v>21</v>
      </c>
      <c r="D80" s="80">
        <f>SUM(D73:D79)</f>
        <v>0</v>
      </c>
      <c r="E80" s="80">
        <f>SUM(E73:E79)</f>
        <v>0</v>
      </c>
      <c r="F80" s="80">
        <f>SUM(F73:F79)</f>
        <v>0</v>
      </c>
      <c r="G80" s="74">
        <f t="shared" si="5"/>
        <v>0</v>
      </c>
      <c r="N80" s="65"/>
    </row>
    <row r="81" spans="2:14" s="67" customFormat="1" x14ac:dyDescent="0.25">
      <c r="C81" s="81"/>
      <c r="D81" s="82"/>
      <c r="E81" s="82"/>
      <c r="F81" s="82"/>
      <c r="G81" s="83"/>
    </row>
    <row r="82" spans="2:14" x14ac:dyDescent="0.25">
      <c r="C82" s="287" t="s">
        <v>431</v>
      </c>
      <c r="D82" s="288"/>
      <c r="E82" s="288"/>
      <c r="F82" s="288"/>
      <c r="G82" s="289"/>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87" t="s">
        <v>440</v>
      </c>
      <c r="D93" s="288"/>
      <c r="E93" s="288"/>
      <c r="F93" s="288"/>
      <c r="G93" s="289"/>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87" t="s">
        <v>569</v>
      </c>
      <c r="C104" s="288"/>
      <c r="D104" s="288"/>
      <c r="E104" s="288"/>
      <c r="F104" s="288"/>
      <c r="G104" s="289"/>
      <c r="N104" s="65"/>
    </row>
    <row r="105" spans="2:14" x14ac:dyDescent="0.25">
      <c r="C105" s="287" t="s">
        <v>450</v>
      </c>
      <c r="D105" s="288"/>
      <c r="E105" s="288"/>
      <c r="F105" s="288"/>
      <c r="G105" s="289"/>
      <c r="N105" s="65"/>
    </row>
    <row r="106" spans="2:14" ht="22.5" customHeight="1" thickBot="1" x14ac:dyDescent="0.3">
      <c r="C106" s="77" t="s">
        <v>570</v>
      </c>
      <c r="D106" s="78">
        <f>'1) Tableau budgétaire 1'!D108</f>
        <v>151870</v>
      </c>
      <c r="E106" s="78">
        <f>'1) Tableau budgétaire 1'!E108</f>
        <v>0</v>
      </c>
      <c r="F106" s="78">
        <f>'1) Tableau budgétaire 1'!F108</f>
        <v>0</v>
      </c>
      <c r="G106" s="79">
        <f>SUM(D106:F106)</f>
        <v>151870</v>
      </c>
      <c r="N106" s="65"/>
    </row>
    <row r="107" spans="2:14" x14ac:dyDescent="0.25">
      <c r="C107" s="75" t="s">
        <v>551</v>
      </c>
      <c r="D107" s="111"/>
      <c r="E107" s="112"/>
      <c r="F107" s="112"/>
      <c r="G107" s="76">
        <f t="shared" ref="G107:G114" si="8">SUM(D107:F107)</f>
        <v>0</v>
      </c>
      <c r="N107" s="65"/>
    </row>
    <row r="108" spans="2:14" x14ac:dyDescent="0.25">
      <c r="C108" s="63" t="s">
        <v>552</v>
      </c>
      <c r="D108" s="113"/>
      <c r="E108" s="22"/>
      <c r="F108" s="22"/>
      <c r="G108" s="74">
        <f t="shared" si="8"/>
        <v>0</v>
      </c>
      <c r="N108" s="65"/>
    </row>
    <row r="109" spans="2:14" ht="15.75" customHeight="1" x14ac:dyDescent="0.25">
      <c r="C109" s="63" t="s">
        <v>553</v>
      </c>
      <c r="D109" s="113"/>
      <c r="E109" s="113"/>
      <c r="F109" s="113"/>
      <c r="G109" s="74">
        <f t="shared" si="8"/>
        <v>0</v>
      </c>
      <c r="N109" s="65"/>
    </row>
    <row r="110" spans="2:14" x14ac:dyDescent="0.25">
      <c r="C110" s="64" t="s">
        <v>554</v>
      </c>
      <c r="D110" s="113"/>
      <c r="E110" s="113"/>
      <c r="F110" s="113"/>
      <c r="G110" s="74">
        <f t="shared" si="8"/>
        <v>0</v>
      </c>
      <c r="N110" s="65"/>
    </row>
    <row r="111" spans="2:14" x14ac:dyDescent="0.25">
      <c r="C111" s="63" t="s">
        <v>555</v>
      </c>
      <c r="D111" s="113"/>
      <c r="E111" s="113"/>
      <c r="F111" s="113"/>
      <c r="G111" s="74">
        <f t="shared" si="8"/>
        <v>0</v>
      </c>
      <c r="N111" s="65"/>
    </row>
    <row r="112" spans="2:14" x14ac:dyDescent="0.25">
      <c r="C112" s="63" t="s">
        <v>556</v>
      </c>
      <c r="D112" s="113"/>
      <c r="E112" s="113"/>
      <c r="F112" s="113"/>
      <c r="G112" s="74">
        <f t="shared" si="8"/>
        <v>0</v>
      </c>
      <c r="N112" s="65"/>
    </row>
    <row r="113" spans="3:14" ht="31.5" x14ac:dyDescent="0.25">
      <c r="C113" s="63" t="s">
        <v>557</v>
      </c>
      <c r="D113" s="113"/>
      <c r="E113" s="113"/>
      <c r="F113" s="113"/>
      <c r="G113" s="74">
        <f t="shared" si="8"/>
        <v>0</v>
      </c>
      <c r="N113" s="65"/>
    </row>
    <row r="114" spans="3:14" x14ac:dyDescent="0.25">
      <c r="C114" s="68" t="s">
        <v>21</v>
      </c>
      <c r="D114" s="80">
        <f>SUM(D107:D113)</f>
        <v>0</v>
      </c>
      <c r="E114" s="80">
        <f>SUM(E107:E113)</f>
        <v>0</v>
      </c>
      <c r="F114" s="80">
        <f>SUM(F107:F113)</f>
        <v>0</v>
      </c>
      <c r="G114" s="74">
        <f t="shared" si="8"/>
        <v>0</v>
      </c>
      <c r="N114" s="65"/>
    </row>
    <row r="115" spans="3:14" s="67" customFormat="1" x14ac:dyDescent="0.25">
      <c r="C115" s="81"/>
      <c r="D115" s="82"/>
      <c r="E115" s="82"/>
      <c r="F115" s="82"/>
      <c r="G115" s="83"/>
    </row>
    <row r="116" spans="3:14" ht="15.75" customHeight="1" x14ac:dyDescent="0.25">
      <c r="C116" s="287" t="s">
        <v>571</v>
      </c>
      <c r="D116" s="288"/>
      <c r="E116" s="288"/>
      <c r="F116" s="288"/>
      <c r="G116" s="289"/>
      <c r="N116" s="65"/>
    </row>
    <row r="117" spans="3:14" ht="21.75" customHeight="1" thickBot="1" x14ac:dyDescent="0.3">
      <c r="C117" s="77" t="s">
        <v>572</v>
      </c>
      <c r="D117" s="78">
        <f>'1) Tableau budgétaire 1'!D118</f>
        <v>195000</v>
      </c>
      <c r="E117" s="78">
        <f>'1) Tableau budgétaire 1'!E118</f>
        <v>0</v>
      </c>
      <c r="F117" s="78">
        <f>'1) Tableau budgétaire 1'!F118</f>
        <v>0</v>
      </c>
      <c r="G117" s="79">
        <f t="shared" ref="G117:G125" si="9">SUM(D117:F117)</f>
        <v>195000</v>
      </c>
      <c r="N117" s="65"/>
    </row>
    <row r="118" spans="3:14" x14ac:dyDescent="0.25">
      <c r="C118" s="75" t="s">
        <v>551</v>
      </c>
      <c r="D118" s="111"/>
      <c r="E118" s="112"/>
      <c r="F118" s="112"/>
      <c r="G118" s="76">
        <f t="shared" si="9"/>
        <v>0</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c r="E124" s="113"/>
      <c r="F124" s="113"/>
      <c r="G124" s="74">
        <f t="shared" si="9"/>
        <v>0</v>
      </c>
      <c r="N124" s="65"/>
    </row>
    <row r="125" spans="3:14" x14ac:dyDescent="0.25">
      <c r="C125" s="68" t="s">
        <v>21</v>
      </c>
      <c r="D125" s="80">
        <f>SUM(D118:D124)</f>
        <v>0</v>
      </c>
      <c r="E125" s="80">
        <f>SUM(E118:E124)</f>
        <v>0</v>
      </c>
      <c r="F125" s="80">
        <f>SUM(F118:F124)</f>
        <v>0</v>
      </c>
      <c r="G125" s="74">
        <f t="shared" si="9"/>
        <v>0</v>
      </c>
      <c r="N125" s="65"/>
    </row>
    <row r="126" spans="3:14" s="67" customFormat="1" x14ac:dyDescent="0.25">
      <c r="C126" s="81"/>
      <c r="D126" s="82"/>
      <c r="E126" s="82"/>
      <c r="F126" s="82"/>
      <c r="G126" s="83"/>
    </row>
    <row r="127" spans="3:14" x14ac:dyDescent="0.25">
      <c r="C127" s="287" t="s">
        <v>468</v>
      </c>
      <c r="D127" s="288"/>
      <c r="E127" s="288"/>
      <c r="F127" s="288"/>
      <c r="G127" s="289"/>
      <c r="N127" s="65"/>
    </row>
    <row r="128" spans="3:14" ht="21" customHeight="1" thickBot="1" x14ac:dyDescent="0.3">
      <c r="C128" s="77" t="s">
        <v>573</v>
      </c>
      <c r="D128" s="78">
        <f>'1) Tableau budgétaire 1'!D128</f>
        <v>103130</v>
      </c>
      <c r="E128" s="78">
        <f>'1) Tableau budgétaire 1'!E128</f>
        <v>0</v>
      </c>
      <c r="F128" s="78">
        <f>'1) Tableau budgétaire 1'!F128</f>
        <v>0</v>
      </c>
      <c r="G128" s="79">
        <f t="shared" ref="G128:G136" si="10">SUM(D128:F128)</f>
        <v>103130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87" t="s">
        <v>477</v>
      </c>
      <c r="D138" s="288"/>
      <c r="E138" s="288"/>
      <c r="F138" s="288"/>
      <c r="G138" s="289"/>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87" t="s">
        <v>575</v>
      </c>
      <c r="C149" s="288"/>
      <c r="D149" s="288"/>
      <c r="E149" s="288"/>
      <c r="F149" s="288"/>
      <c r="G149" s="289"/>
    </row>
    <row r="150" spans="2:7" s="69" customFormat="1" x14ac:dyDescent="0.25">
      <c r="B150" s="65"/>
      <c r="C150" s="287" t="s">
        <v>487</v>
      </c>
      <c r="D150" s="288"/>
      <c r="E150" s="288"/>
      <c r="F150" s="288"/>
      <c r="G150" s="289"/>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87" t="s">
        <v>496</v>
      </c>
      <c r="D161" s="288"/>
      <c r="E161" s="288"/>
      <c r="F161" s="288"/>
      <c r="G161" s="289"/>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87" t="s">
        <v>505</v>
      </c>
      <c r="D172" s="288"/>
      <c r="E172" s="288"/>
      <c r="F172" s="288"/>
      <c r="G172" s="289"/>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87" t="s">
        <v>514</v>
      </c>
      <c r="D183" s="288"/>
      <c r="E183" s="288"/>
      <c r="F183" s="288"/>
      <c r="G183" s="289"/>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87" t="s">
        <v>580</v>
      </c>
      <c r="D194" s="288"/>
      <c r="E194" s="288"/>
      <c r="F194" s="288"/>
      <c r="G194" s="289"/>
    </row>
    <row r="195" spans="3:7" s="69" customFormat="1" ht="36" customHeight="1" thickBot="1" x14ac:dyDescent="0.3">
      <c r="C195" s="77" t="s">
        <v>581</v>
      </c>
      <c r="D195" s="78">
        <f>'1) Tableau budgétaire 1'!D187</f>
        <v>334869.15887850465</v>
      </c>
      <c r="E195" s="78">
        <f>'1) Tableau budgétaire 1'!E187</f>
        <v>152000</v>
      </c>
      <c r="F195" s="78">
        <f>'1) Tableau budgétaire 1'!F187</f>
        <v>0</v>
      </c>
      <c r="G195" s="79">
        <f t="shared" ref="G195:G203" si="16">SUM(D195:F195)</f>
        <v>486869.15887850465</v>
      </c>
    </row>
    <row r="196" spans="3:7" s="69" customFormat="1" ht="15.75" customHeight="1" x14ac:dyDescent="0.25">
      <c r="C196" s="75" t="s">
        <v>551</v>
      </c>
      <c r="D196" s="111"/>
      <c r="E196" s="112"/>
      <c r="F196" s="112"/>
      <c r="G196" s="76">
        <f t="shared" si="16"/>
        <v>0</v>
      </c>
    </row>
    <row r="197" spans="3:7" s="69" customFormat="1" ht="15.75" customHeight="1" x14ac:dyDescent="0.25">
      <c r="C197" s="63" t="s">
        <v>552</v>
      </c>
      <c r="D197" s="113"/>
      <c r="E197" s="22"/>
      <c r="F197" s="22"/>
      <c r="G197" s="74">
        <f t="shared" si="16"/>
        <v>0</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c r="E199" s="113"/>
      <c r="F199" s="113"/>
      <c r="G199" s="74">
        <f t="shared" si="16"/>
        <v>0</v>
      </c>
    </row>
    <row r="200" spans="3:7" s="69" customFormat="1" ht="15.75" customHeight="1" x14ac:dyDescent="0.25">
      <c r="C200" s="63" t="s">
        <v>555</v>
      </c>
      <c r="D200" s="113"/>
      <c r="E200" s="113"/>
      <c r="F200" s="113"/>
      <c r="G200" s="74">
        <f t="shared" si="16"/>
        <v>0</v>
      </c>
    </row>
    <row r="201" spans="3:7" s="69" customFormat="1" ht="15.75" customHeight="1" x14ac:dyDescent="0.25">
      <c r="C201" s="63" t="s">
        <v>556</v>
      </c>
      <c r="D201" s="113"/>
      <c r="E201" s="113"/>
      <c r="F201" s="113"/>
      <c r="G201" s="74">
        <f t="shared" si="16"/>
        <v>0</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306" t="s">
        <v>547</v>
      </c>
      <c r="D205" s="307"/>
      <c r="E205" s="307"/>
      <c r="F205" s="307"/>
      <c r="G205" s="308"/>
    </row>
    <row r="206" spans="3:7" s="69" customFormat="1" ht="42.75" customHeight="1" x14ac:dyDescent="0.25">
      <c r="C206" s="89"/>
      <c r="D206" s="134" t="s">
        <v>538</v>
      </c>
      <c r="E206" s="134" t="s">
        <v>539</v>
      </c>
      <c r="F206" s="134" t="s">
        <v>540</v>
      </c>
      <c r="G206" s="298" t="s">
        <v>547</v>
      </c>
    </row>
    <row r="207" spans="3:7" s="69" customFormat="1" ht="19.5" customHeight="1" x14ac:dyDescent="0.25">
      <c r="C207" s="171"/>
      <c r="D207" s="66">
        <f>'1) Tableau budgétaire 1'!D13</f>
        <v>0</v>
      </c>
      <c r="E207" s="66">
        <f>'1) Tableau budgétaire 1'!E13</f>
        <v>0</v>
      </c>
      <c r="F207" s="66">
        <f>'1) Tableau budgétaire 1'!F13</f>
        <v>0</v>
      </c>
      <c r="G207" s="299"/>
    </row>
    <row r="208" spans="3:7" s="69" customFormat="1" ht="19.5" customHeight="1" x14ac:dyDescent="0.25">
      <c r="C208" s="168" t="s">
        <v>551</v>
      </c>
      <c r="D208" s="90">
        <f>SUM(D185,D174,D163,D152,D140,D129,D118,D107,D95,D84,D73,D62,D50,D39,D28,D17,D196)</f>
        <v>0</v>
      </c>
      <c r="E208" s="90">
        <f>SUM(E185,E174,E163,E152,E140,E129,E118,E107,E95,E84,E73,E62,E50,E39,E28,E17,E196)</f>
        <v>0</v>
      </c>
      <c r="F208" s="90">
        <f t="shared" ref="F208" si="17">SUM(F185,F174,F163,F152,F140,F129,F118,F107,F95,F84,F73,F62,F50,F39,F28,F17,F196)</f>
        <v>0</v>
      </c>
      <c r="G208" s="87">
        <f t="shared" ref="G208:G215" si="18">SUM(D208:F208)</f>
        <v>0</v>
      </c>
    </row>
    <row r="209" spans="3:14" s="69" customFormat="1" ht="34.5" customHeight="1" x14ac:dyDescent="0.25">
      <c r="C209" s="169" t="s">
        <v>552</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25">
      <c r="C210" s="169"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25">
      <c r="C211" s="170" t="s">
        <v>554</v>
      </c>
      <c r="D211" s="90">
        <f t="shared" si="20"/>
        <v>0</v>
      </c>
      <c r="E211" s="90">
        <f t="shared" si="20"/>
        <v>0</v>
      </c>
      <c r="F211" s="90">
        <f t="shared" si="20"/>
        <v>0</v>
      </c>
      <c r="G211" s="88">
        <f t="shared" si="18"/>
        <v>0</v>
      </c>
    </row>
    <row r="212" spans="3:14" s="69" customFormat="1" ht="21" customHeight="1" x14ac:dyDescent="0.25">
      <c r="C212" s="169" t="s">
        <v>555</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25">
      <c r="C213" s="169" t="s">
        <v>556</v>
      </c>
      <c r="D213" s="90">
        <f t="shared" si="20"/>
        <v>0</v>
      </c>
      <c r="E213" s="90">
        <f t="shared" si="20"/>
        <v>0</v>
      </c>
      <c r="F213" s="90">
        <f t="shared" si="20"/>
        <v>0</v>
      </c>
      <c r="G213" s="88">
        <f t="shared" si="18"/>
        <v>0</v>
      </c>
      <c r="H213" s="28"/>
      <c r="I213" s="28"/>
      <c r="J213" s="28"/>
      <c r="K213" s="28"/>
      <c r="L213" s="28"/>
      <c r="M213" s="27"/>
    </row>
    <row r="214" spans="3:14" s="69" customFormat="1" ht="39.75" customHeight="1" x14ac:dyDescent="0.25">
      <c r="C214" s="169" t="s">
        <v>557</v>
      </c>
      <c r="D214" s="149">
        <f t="shared" si="20"/>
        <v>0</v>
      </c>
      <c r="E214" s="149">
        <f t="shared" si="20"/>
        <v>0</v>
      </c>
      <c r="F214" s="149">
        <f t="shared" si="20"/>
        <v>0</v>
      </c>
      <c r="G214" s="88">
        <f t="shared" si="18"/>
        <v>0</v>
      </c>
      <c r="H214" s="28"/>
      <c r="I214" s="28"/>
      <c r="J214" s="28"/>
      <c r="K214" s="28"/>
      <c r="L214" s="28"/>
      <c r="M214" s="27"/>
    </row>
    <row r="215" spans="3:14" s="69" customFormat="1" ht="22.5" customHeight="1" x14ac:dyDescent="0.25">
      <c r="C215" s="136" t="s">
        <v>536</v>
      </c>
      <c r="D215" s="150">
        <f>SUM(D208:D214)</f>
        <v>0</v>
      </c>
      <c r="E215" s="150">
        <f>SUM(E208:E214)</f>
        <v>0</v>
      </c>
      <c r="F215" s="150">
        <f>SUM(F208:F214)</f>
        <v>0</v>
      </c>
      <c r="G215" s="151">
        <f t="shared" si="18"/>
        <v>0</v>
      </c>
      <c r="H215" s="28"/>
      <c r="I215" s="28"/>
      <c r="J215" s="28"/>
      <c r="K215" s="28"/>
      <c r="L215" s="28"/>
      <c r="M215" s="27"/>
    </row>
    <row r="216" spans="3:14" s="69" customFormat="1" ht="26.25" customHeight="1" thickBot="1" x14ac:dyDescent="0.3">
      <c r="C216" s="136" t="s">
        <v>537</v>
      </c>
      <c r="D216" s="92">
        <f>D215*0.07</f>
        <v>0</v>
      </c>
      <c r="E216" s="92">
        <f t="shared" ref="E216:G216" si="21">E215*0.07</f>
        <v>0</v>
      </c>
      <c r="F216" s="92">
        <f t="shared" si="21"/>
        <v>0</v>
      </c>
      <c r="G216" s="154">
        <f t="shared" si="21"/>
        <v>0</v>
      </c>
      <c r="H216" s="41"/>
      <c r="I216" s="41"/>
      <c r="J216" s="41"/>
      <c r="K216" s="41"/>
      <c r="L216" s="70"/>
      <c r="M216" s="67"/>
    </row>
    <row r="217" spans="3:14" s="69" customFormat="1" ht="23.25" customHeight="1" thickBot="1" x14ac:dyDescent="0.3">
      <c r="C217" s="152" t="s">
        <v>371</v>
      </c>
      <c r="D217" s="153">
        <f>SUM(D215:D216)</f>
        <v>0</v>
      </c>
      <c r="E217" s="153">
        <f t="shared" ref="E217:G217" si="22">SUM(E215:E216)</f>
        <v>0</v>
      </c>
      <c r="F217" s="153">
        <f t="shared" si="22"/>
        <v>0</v>
      </c>
      <c r="G217" s="91">
        <f t="shared" si="22"/>
        <v>0</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9" workbookViewId="0"/>
  </sheetViews>
  <sheetFormatPr defaultColWidth="8.85546875" defaultRowHeight="15" x14ac:dyDescent="0.25"/>
  <cols>
    <col min="2" max="2" width="73.140625" customWidth="1"/>
  </cols>
  <sheetData>
    <row r="1" spans="2:6" ht="15.75" thickBot="1" x14ac:dyDescent="0.3"/>
    <row r="2" spans="2:6" ht="15.75" thickBot="1" x14ac:dyDescent="0.3">
      <c r="B2" s="175" t="s">
        <v>582</v>
      </c>
      <c r="C2" s="1"/>
      <c r="D2" s="1"/>
      <c r="E2" s="1"/>
      <c r="F2" s="1"/>
    </row>
    <row r="3" spans="2:6" ht="70.5" customHeight="1" x14ac:dyDescent="0.25">
      <c r="B3" s="176" t="s">
        <v>591</v>
      </c>
    </row>
    <row r="4" spans="2:6" ht="60" x14ac:dyDescent="0.25">
      <c r="B4" s="173" t="s">
        <v>583</v>
      </c>
    </row>
    <row r="5" spans="2:6" x14ac:dyDescent="0.25">
      <c r="B5" s="173"/>
    </row>
    <row r="6" spans="2:6" ht="75" x14ac:dyDescent="0.25">
      <c r="B6" s="172" t="s">
        <v>584</v>
      </c>
    </row>
    <row r="7" spans="2:6" x14ac:dyDescent="0.25">
      <c r="B7" s="173"/>
    </row>
    <row r="8" spans="2:6" ht="75" x14ac:dyDescent="0.25">
      <c r="B8" s="172" t="s">
        <v>592</v>
      </c>
    </row>
    <row r="9" spans="2:6" x14ac:dyDescent="0.25">
      <c r="B9" s="173"/>
    </row>
    <row r="10" spans="2:6" ht="30" x14ac:dyDescent="0.25">
      <c r="B10" s="173" t="s">
        <v>585</v>
      </c>
    </row>
    <row r="11" spans="2:6" x14ac:dyDescent="0.25">
      <c r="B11" s="173"/>
    </row>
    <row r="12" spans="2:6" ht="75" x14ac:dyDescent="0.25">
      <c r="B12" s="172" t="s">
        <v>593</v>
      </c>
    </row>
    <row r="13" spans="2:6" x14ac:dyDescent="0.25">
      <c r="B13" s="173"/>
    </row>
    <row r="14" spans="2:6" ht="60.75" thickBot="1" x14ac:dyDescent="0.3">
      <c r="B14" s="174"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3" zoomScale="80" zoomScaleNormal="80" zoomScaleSheetLayoutView="70" workbookViewId="0">
      <selection activeCell="H20" sqref="H20"/>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22" t="s">
        <v>372</v>
      </c>
      <c r="C2" s="323"/>
      <c r="D2" s="324"/>
    </row>
    <row r="3" spans="2:4" ht="15.75" thickBot="1" x14ac:dyDescent="0.3">
      <c r="B3" s="325"/>
      <c r="C3" s="326"/>
      <c r="D3" s="327"/>
    </row>
    <row r="4" spans="2:4" ht="15.75" thickBot="1" x14ac:dyDescent="0.3"/>
    <row r="5" spans="2:4" x14ac:dyDescent="0.25">
      <c r="B5" s="313" t="s">
        <v>22</v>
      </c>
      <c r="C5" s="314"/>
      <c r="D5" s="315"/>
    </row>
    <row r="6" spans="2:4" ht="15.75" thickBot="1" x14ac:dyDescent="0.3">
      <c r="B6" s="316"/>
      <c r="C6" s="317"/>
      <c r="D6" s="318"/>
    </row>
    <row r="7" spans="2:4" x14ac:dyDescent="0.25">
      <c r="B7" s="100" t="s">
        <v>23</v>
      </c>
      <c r="C7" s="311">
        <f>SUM('1) Tableau budgétaire 1'!D24:F24,'1) Tableau budgétaire 1'!D34:F34,'1) Tableau budgétaire 1'!D44:F44,'1) Tableau budgétaire 1'!D54:F54)</f>
        <v>215000</v>
      </c>
      <c r="D7" s="312"/>
    </row>
    <row r="8" spans="2:4" x14ac:dyDescent="0.25">
      <c r="B8" s="100" t="s">
        <v>370</v>
      </c>
      <c r="C8" s="309">
        <f>SUM(D10:D14)</f>
        <v>0</v>
      </c>
      <c r="D8" s="310"/>
    </row>
    <row r="9" spans="2:4" x14ac:dyDescent="0.25">
      <c r="B9" s="101" t="s">
        <v>364</v>
      </c>
      <c r="C9" s="102" t="s">
        <v>365</v>
      </c>
      <c r="D9" s="103" t="s">
        <v>366</v>
      </c>
    </row>
    <row r="10" spans="2:4" ht="35.1" customHeight="1" x14ac:dyDescent="0.25">
      <c r="B10" s="128"/>
      <c r="C10" s="105"/>
      <c r="D10" s="106">
        <f>$C$7*C10</f>
        <v>0</v>
      </c>
    </row>
    <row r="11" spans="2:4" ht="35.1" customHeight="1" x14ac:dyDescent="0.25">
      <c r="B11" s="128"/>
      <c r="C11" s="105"/>
      <c r="D11" s="106">
        <f>C7*C11</f>
        <v>0</v>
      </c>
    </row>
    <row r="12" spans="2:4" ht="35.1" customHeight="1" x14ac:dyDescent="0.25">
      <c r="B12" s="129"/>
      <c r="C12" s="105"/>
      <c r="D12" s="106">
        <f>C7*C12</f>
        <v>0</v>
      </c>
    </row>
    <row r="13" spans="2:4" ht="35.1" customHeight="1" x14ac:dyDescent="0.25">
      <c r="B13" s="129"/>
      <c r="C13" s="105"/>
      <c r="D13" s="106">
        <f>C7*C13</f>
        <v>0</v>
      </c>
    </row>
    <row r="14" spans="2:4" ht="35.1" customHeight="1" thickBot="1" x14ac:dyDescent="0.3">
      <c r="B14" s="130"/>
      <c r="C14" s="105"/>
      <c r="D14" s="110">
        <f>C7*C14</f>
        <v>0</v>
      </c>
    </row>
    <row r="15" spans="2:4" ht="15.75" thickBot="1" x14ac:dyDescent="0.3"/>
    <row r="16" spans="2:4" x14ac:dyDescent="0.25">
      <c r="B16" s="313" t="s">
        <v>367</v>
      </c>
      <c r="C16" s="314"/>
      <c r="D16" s="315"/>
    </row>
    <row r="17" spans="2:4" ht="15.75" thickBot="1" x14ac:dyDescent="0.3">
      <c r="B17" s="319"/>
      <c r="C17" s="320"/>
      <c r="D17" s="321"/>
    </row>
    <row r="18" spans="2:4" x14ac:dyDescent="0.25">
      <c r="B18" s="100" t="s">
        <v>23</v>
      </c>
      <c r="C18" s="311">
        <f>SUM('1) Tableau budgétaire 1'!D66:F66,'1) Tableau budgétaire 1'!D76:F76,'1) Tableau budgétaire 1'!D86:F86,'1) Tableau budgétaire 1'!D96:F96)</f>
        <v>250000</v>
      </c>
      <c r="D18" s="312"/>
    </row>
    <row r="19" spans="2:4" x14ac:dyDescent="0.25">
      <c r="B19" s="100" t="s">
        <v>370</v>
      </c>
      <c r="C19" s="309">
        <f>SUM(D21:D25)</f>
        <v>0</v>
      </c>
      <c r="D19" s="310"/>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13" t="s">
        <v>368</v>
      </c>
      <c r="C27" s="314"/>
      <c r="D27" s="315"/>
    </row>
    <row r="28" spans="2:4" ht="15.75" thickBot="1" x14ac:dyDescent="0.3">
      <c r="B28" s="316"/>
      <c r="C28" s="317"/>
      <c r="D28" s="318"/>
    </row>
    <row r="29" spans="2:4" x14ac:dyDescent="0.25">
      <c r="B29" s="100" t="s">
        <v>23</v>
      </c>
      <c r="C29" s="311">
        <f>SUM('1) Tableau budgétaire 1'!D108:F108,'1) Tableau budgétaire 1'!D118:F118,'1) Tableau budgétaire 1'!D128:F128,'1) Tableau budgétaire 1'!D138:F138)</f>
        <v>450000</v>
      </c>
      <c r="D29" s="312"/>
    </row>
    <row r="30" spans="2:4" x14ac:dyDescent="0.25">
      <c r="B30" s="100" t="s">
        <v>370</v>
      </c>
      <c r="C30" s="309">
        <f>SUM(D32:D36)</f>
        <v>0</v>
      </c>
      <c r="D30" s="310"/>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13" t="s">
        <v>369</v>
      </c>
      <c r="C38" s="314"/>
      <c r="D38" s="315"/>
    </row>
    <row r="39" spans="2:4" ht="15.75" thickBot="1" x14ac:dyDescent="0.3">
      <c r="B39" s="316"/>
      <c r="C39" s="317"/>
      <c r="D39" s="318"/>
    </row>
    <row r="40" spans="2:4" x14ac:dyDescent="0.25">
      <c r="B40" s="100" t="s">
        <v>23</v>
      </c>
      <c r="C40" s="311">
        <f>SUM('1) Tableau budgétaire 1'!D150:F150,'1) Tableau budgétaire 1'!D160:F160,'1) Tableau budgétaire 1'!D170:F170,'1) Tableau budgétaire 1'!D180:F180)</f>
        <v>0</v>
      </c>
      <c r="D40" s="312"/>
    </row>
    <row r="41" spans="2:4" x14ac:dyDescent="0.25">
      <c r="B41" s="100" t="s">
        <v>370</v>
      </c>
      <c r="C41" s="309">
        <f>SUM(D43:D47)</f>
        <v>0</v>
      </c>
      <c r="D41" s="310"/>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0" zoomScale="80" zoomScaleNormal="80" workbookViewId="0">
      <selection activeCell="A25" sqref="A25"/>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85546875" customWidth="1"/>
    <col min="9" max="10" width="15.85546875" bestFit="1" customWidth="1"/>
    <col min="11" max="11" width="11.140625" bestFit="1" customWidth="1"/>
  </cols>
  <sheetData>
    <row r="1" spans="2:6" ht="15.75" thickBot="1" x14ac:dyDescent="0.3"/>
    <row r="2" spans="2:6" s="93" customFormat="1" ht="15.75" x14ac:dyDescent="0.25">
      <c r="B2" s="331" t="s">
        <v>14</v>
      </c>
      <c r="C2" s="332"/>
      <c r="D2" s="332"/>
      <c r="E2" s="332"/>
      <c r="F2" s="333"/>
    </row>
    <row r="3" spans="2:6" s="93" customFormat="1" ht="16.5" thickBot="1" x14ac:dyDescent="0.3">
      <c r="B3" s="334"/>
      <c r="C3" s="335"/>
      <c r="D3" s="335"/>
      <c r="E3" s="335"/>
      <c r="F3" s="336"/>
    </row>
    <row r="4" spans="2:6" s="93" customFormat="1" ht="16.5" thickBot="1" x14ac:dyDescent="0.3"/>
    <row r="5" spans="2:6" s="93" customFormat="1" ht="16.5" thickBot="1" x14ac:dyDescent="0.3">
      <c r="B5" s="306" t="s">
        <v>7</v>
      </c>
      <c r="C5" s="307"/>
      <c r="D5" s="307"/>
      <c r="E5" s="307"/>
      <c r="F5" s="308"/>
    </row>
    <row r="6" spans="2:6" s="93" customFormat="1" ht="15.75" x14ac:dyDescent="0.25">
      <c r="B6" s="89"/>
      <c r="C6" s="73" t="s">
        <v>12</v>
      </c>
      <c r="D6" s="73" t="s">
        <v>15</v>
      </c>
      <c r="E6" s="73" t="s">
        <v>16</v>
      </c>
      <c r="F6" s="298" t="s">
        <v>7</v>
      </c>
    </row>
    <row r="7" spans="2:6" s="93" customFormat="1" ht="15.75" x14ac:dyDescent="0.25">
      <c r="B7" s="89"/>
      <c r="C7" s="66">
        <f>'1) Tableau budgétaire 1'!D13</f>
        <v>0</v>
      </c>
      <c r="D7" s="66">
        <f>'1) Tableau budgétaire 1'!E13</f>
        <v>0</v>
      </c>
      <c r="E7" s="66">
        <f>'1) Tableau budgétaire 1'!F13</f>
        <v>0</v>
      </c>
      <c r="F7" s="299"/>
    </row>
    <row r="8" spans="2:6" s="93" customFormat="1" ht="31.5" x14ac:dyDescent="0.25">
      <c r="B8" s="24" t="s">
        <v>0</v>
      </c>
      <c r="C8" s="90">
        <f>'2) Tableau budgétaire 2'!D208</f>
        <v>0</v>
      </c>
      <c r="D8" s="90">
        <f>'2) Tableau budgétaire 2'!E208</f>
        <v>0</v>
      </c>
      <c r="E8" s="90">
        <f>'2) Tableau budgétaire 2'!F208</f>
        <v>0</v>
      </c>
      <c r="F8" s="87">
        <f t="shared" ref="F8:F15" si="0">SUM(C8:E8)</f>
        <v>0</v>
      </c>
    </row>
    <row r="9" spans="2:6" s="93" customFormat="1" ht="47.25" x14ac:dyDescent="0.25">
      <c r="B9" s="24" t="s">
        <v>1</v>
      </c>
      <c r="C9" s="90">
        <f>'2) Tableau budgétaire 2'!D209</f>
        <v>0</v>
      </c>
      <c r="D9" s="90">
        <f>'2) Tableau budgétaire 2'!E209</f>
        <v>0</v>
      </c>
      <c r="E9" s="90">
        <f>'2) Tableau budgétaire 2'!F209</f>
        <v>0</v>
      </c>
      <c r="F9" s="88">
        <f t="shared" si="0"/>
        <v>0</v>
      </c>
    </row>
    <row r="10" spans="2:6" s="93" customFormat="1" ht="78.75" x14ac:dyDescent="0.25">
      <c r="B10" s="24" t="s">
        <v>2</v>
      </c>
      <c r="C10" s="90">
        <f>'2) Tableau budgétaire 2'!D210</f>
        <v>0</v>
      </c>
      <c r="D10" s="90">
        <f>'2) Tableau budgétaire 2'!E210</f>
        <v>0</v>
      </c>
      <c r="E10" s="90">
        <f>'2) Tableau budgétaire 2'!F210</f>
        <v>0</v>
      </c>
      <c r="F10" s="88">
        <f t="shared" si="0"/>
        <v>0</v>
      </c>
    </row>
    <row r="11" spans="2:6" s="93" customFormat="1" ht="31.5" x14ac:dyDescent="0.25">
      <c r="B11" s="39" t="s">
        <v>3</v>
      </c>
      <c r="C11" s="90">
        <f>'2) Tableau budgétaire 2'!D211</f>
        <v>0</v>
      </c>
      <c r="D11" s="90">
        <f>'2) Tableau budgétaire 2'!E211</f>
        <v>0</v>
      </c>
      <c r="E11" s="90">
        <f>'2) Tableau budgétaire 2'!F211</f>
        <v>0</v>
      </c>
      <c r="F11" s="88">
        <f t="shared" si="0"/>
        <v>0</v>
      </c>
    </row>
    <row r="12" spans="2:6" s="93" customFormat="1" ht="15.75" x14ac:dyDescent="0.25">
      <c r="B12" s="24" t="s">
        <v>6</v>
      </c>
      <c r="C12" s="90">
        <f>'2) Tableau budgétaire 2'!D212</f>
        <v>0</v>
      </c>
      <c r="D12" s="90">
        <f>'2) Tableau budgétaire 2'!E212</f>
        <v>0</v>
      </c>
      <c r="E12" s="90">
        <f>'2) Tableau budgétaire 2'!F212</f>
        <v>0</v>
      </c>
      <c r="F12" s="88">
        <f t="shared" si="0"/>
        <v>0</v>
      </c>
    </row>
    <row r="13" spans="2:6" s="93" customFormat="1" ht="47.25" x14ac:dyDescent="0.25">
      <c r="B13" s="24" t="s">
        <v>4</v>
      </c>
      <c r="C13" s="90">
        <f>'2) Tableau budgétaire 2'!D213</f>
        <v>0</v>
      </c>
      <c r="D13" s="90">
        <f>'2) Tableau budgétaire 2'!E213</f>
        <v>0</v>
      </c>
      <c r="E13" s="90">
        <f>'2) Tableau budgétaire 2'!F213</f>
        <v>0</v>
      </c>
      <c r="F13" s="88">
        <f t="shared" si="0"/>
        <v>0</v>
      </c>
    </row>
    <row r="14" spans="2:6" s="93" customFormat="1" ht="48" thickBot="1" x14ac:dyDescent="0.3">
      <c r="B14" s="182" t="s">
        <v>20</v>
      </c>
      <c r="C14" s="183">
        <f>'2) Tableau budgétaire 2'!D214</f>
        <v>0</v>
      </c>
      <c r="D14" s="183">
        <f>'2) Tableau budgétaire 2'!E214</f>
        <v>0</v>
      </c>
      <c r="E14" s="183">
        <f>'2) Tableau budgétaire 2'!F214</f>
        <v>0</v>
      </c>
      <c r="F14" s="184">
        <f t="shared" si="0"/>
        <v>0</v>
      </c>
    </row>
    <row r="15" spans="2:6" s="93" customFormat="1" ht="30" customHeight="1" x14ac:dyDescent="0.25">
      <c r="B15" s="187" t="s">
        <v>595</v>
      </c>
      <c r="C15" s="188">
        <f>SUM(C8:C14)</f>
        <v>0</v>
      </c>
      <c r="D15" s="188">
        <f>SUM(D8:D14)</f>
        <v>0</v>
      </c>
      <c r="E15" s="188">
        <f>SUM(E8:E14)</f>
        <v>0</v>
      </c>
      <c r="F15" s="189">
        <f t="shared" si="0"/>
        <v>0</v>
      </c>
    </row>
    <row r="16" spans="2:6" s="93" customFormat="1" ht="22.5" customHeight="1" x14ac:dyDescent="0.25">
      <c r="B16" s="178" t="s">
        <v>594</v>
      </c>
      <c r="C16" s="179">
        <f>C15*0.07</f>
        <v>0</v>
      </c>
      <c r="D16" s="179">
        <f t="shared" ref="D16:F16" si="1">D15*0.07</f>
        <v>0</v>
      </c>
      <c r="E16" s="179">
        <f t="shared" si="1"/>
        <v>0</v>
      </c>
      <c r="F16" s="185">
        <f t="shared" si="1"/>
        <v>0</v>
      </c>
    </row>
    <row r="17" spans="2:6" s="93" customFormat="1" ht="30" customHeight="1" thickBot="1" x14ac:dyDescent="0.3">
      <c r="B17" s="180" t="s">
        <v>13</v>
      </c>
      <c r="C17" s="181">
        <f>C15+C16</f>
        <v>0</v>
      </c>
      <c r="D17" s="181">
        <f t="shared" ref="D17:F17" si="2">D15+D16</f>
        <v>0</v>
      </c>
      <c r="E17" s="181">
        <f t="shared" si="2"/>
        <v>0</v>
      </c>
      <c r="F17" s="186">
        <f t="shared" si="2"/>
        <v>0</v>
      </c>
    </row>
    <row r="18" spans="2:6" s="93" customFormat="1" ht="16.5" thickBot="1" x14ac:dyDescent="0.3"/>
    <row r="19" spans="2:6" s="93" customFormat="1" ht="15.75" x14ac:dyDescent="0.25">
      <c r="B19" s="328" t="s">
        <v>8</v>
      </c>
      <c r="C19" s="329"/>
      <c r="D19" s="329"/>
      <c r="E19" s="329"/>
      <c r="F19" s="330"/>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696472</v>
      </c>
      <c r="D22" s="30">
        <f>'1) Tableau budgétaire 1'!E206</f>
        <v>353528</v>
      </c>
      <c r="E22" s="30">
        <f>'1) Tableau budgétaire 1'!F206</f>
        <v>0</v>
      </c>
      <c r="F22" s="9">
        <f>'1) Tableau budgétaire 1'!H206</f>
        <v>0.7</v>
      </c>
    </row>
    <row r="23" spans="2:6" ht="24.75" customHeight="1" x14ac:dyDescent="0.25">
      <c r="B23" s="32" t="s">
        <v>11</v>
      </c>
      <c r="C23" s="30">
        <f>'1) Tableau budgétaire 1'!D207</f>
        <v>298488</v>
      </c>
      <c r="D23" s="30">
        <f>'1) Tableau budgétaire 1'!E207</f>
        <v>151512</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58">
        <v>0</v>
      </c>
    </row>
    <row r="2" spans="1:1" x14ac:dyDescent="0.25">
      <c r="A2" s="158">
        <v>0.2</v>
      </c>
    </row>
    <row r="3" spans="1:1" x14ac:dyDescent="0.25">
      <c r="A3" s="158">
        <v>0.4</v>
      </c>
    </row>
    <row r="4" spans="1:1" x14ac:dyDescent="0.25">
      <c r="A4" s="158">
        <v>0.6</v>
      </c>
    </row>
    <row r="5" spans="1:1" x14ac:dyDescent="0.25">
      <c r="A5" s="158">
        <v>0.8</v>
      </c>
    </row>
    <row r="6" spans="1:1" x14ac:dyDescent="0.25">
      <c r="A6" s="15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Malika Groga Bada</cp:lastModifiedBy>
  <cp:lastPrinted>2017-12-11T22:51:21Z</cp:lastPrinted>
  <dcterms:created xsi:type="dcterms:W3CDTF">2017-11-15T21:17:43Z</dcterms:created>
  <dcterms:modified xsi:type="dcterms:W3CDTF">2022-02-14T08:53:21Z</dcterms:modified>
</cp:coreProperties>
</file>