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ELL\Documents\@ PBF BF\Programmation 2020\PBF Secretariat\"/>
    </mc:Choice>
  </mc:AlternateContent>
  <xr:revisionPtr revIDLastSave="0" documentId="13_ncr:1_{5E24AAB2-60F0-4AEE-890A-A57EAB50E375}" xr6:coauthVersionLast="46" xr6:coauthVersionMax="46" xr10:uidLastSave="{00000000-0000-0000-0000-000000000000}"/>
  <bookViews>
    <workbookView xWindow="-108" yWindow="-108" windowWidth="23256" windowHeight="12576" tabRatio="772" activeTab="1" xr2:uid="{00000000-000D-0000-FFFF-FFFF00000000}"/>
  </bookViews>
  <sheets>
    <sheet name="Recap"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9" state="hidden" r:id="rId7"/>
    <sheet name="Sheet2" sheetId="7" state="hidden" r:id="rId8"/>
  </sheets>
  <definedNames>
    <definedName name="_xlnm._FilterDatabase" localSheetId="1" hidden="1">'1) Tableau budgétaire 1'!$B$14:$K$63</definedName>
    <definedName name="_xlnm.Print_Area" localSheetId="1">'1) Tableau budgétaire 1'!$A$1:$K$406</definedName>
    <definedName name="_xlnm.Print_Area" localSheetId="0">Recap!$B$1:$L$51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2" i="1" l="1"/>
  <c r="G52" i="1"/>
  <c r="G55" i="1"/>
  <c r="G56" i="1"/>
  <c r="G53" i="1"/>
  <c r="D51" i="1" l="1"/>
  <c r="D361" i="1"/>
  <c r="G361" i="1" s="1"/>
  <c r="D18" i="1"/>
  <c r="D68" i="1"/>
  <c r="D67" i="1"/>
  <c r="D39" i="1"/>
  <c r="D362" i="1"/>
  <c r="G362" i="1" s="1"/>
  <c r="D20" i="1"/>
  <c r="G20" i="1" s="1"/>
  <c r="D19" i="1"/>
  <c r="G19" i="1" s="1"/>
  <c r="D360" i="1"/>
  <c r="G360" i="1" s="1"/>
  <c r="D57" i="1" l="1"/>
  <c r="D356" i="1"/>
  <c r="D355" i="1"/>
  <c r="D372" i="1" s="1"/>
  <c r="D17" i="1"/>
  <c r="G175" i="1" l="1"/>
  <c r="G174" i="1"/>
  <c r="G371" i="1"/>
  <c r="D50" i="1"/>
  <c r="G50" i="1" s="1"/>
  <c r="G51" i="1"/>
  <c r="G359" i="1"/>
  <c r="G358" i="1"/>
  <c r="G356" i="1"/>
  <c r="G355" i="1"/>
  <c r="D25" i="8" l="1"/>
  <c r="G68" i="1" l="1"/>
  <c r="G67" i="1"/>
  <c r="G36" i="1"/>
  <c r="G39" i="1"/>
  <c r="G18" i="1"/>
  <c r="C13" i="8"/>
  <c r="C8" i="8"/>
  <c r="D197" i="5"/>
  <c r="E197" i="5"/>
  <c r="F197" i="5"/>
  <c r="D198" i="5"/>
  <c r="E198" i="5"/>
  <c r="F198" i="5"/>
  <c r="D86" i="5"/>
  <c r="E86" i="5"/>
  <c r="F86" i="5"/>
  <c r="D87" i="5"/>
  <c r="E87" i="5"/>
  <c r="F87" i="5"/>
  <c r="D88" i="5"/>
  <c r="E88" i="5"/>
  <c r="F88" i="5"/>
  <c r="D89" i="5"/>
  <c r="E89" i="5"/>
  <c r="F89" i="5"/>
  <c r="D90" i="5"/>
  <c r="E90" i="5"/>
  <c r="F90" i="5"/>
  <c r="D91" i="5"/>
  <c r="E91" i="5"/>
  <c r="F91" i="5"/>
  <c r="F85" i="5"/>
  <c r="E85" i="5"/>
  <c r="D85" i="5"/>
  <c r="D75" i="5"/>
  <c r="E75" i="5"/>
  <c r="F75" i="5"/>
  <c r="D76" i="5"/>
  <c r="E76" i="5"/>
  <c r="F76" i="5"/>
  <c r="D77" i="5"/>
  <c r="E77" i="5"/>
  <c r="F77" i="5"/>
  <c r="D78" i="5"/>
  <c r="E78" i="5"/>
  <c r="F78" i="5"/>
  <c r="E79" i="5"/>
  <c r="F79" i="5"/>
  <c r="D80" i="5"/>
  <c r="E80" i="5"/>
  <c r="F80" i="5"/>
  <c r="F74" i="5"/>
  <c r="E74" i="5"/>
  <c r="D74" i="5"/>
  <c r="D64" i="5"/>
  <c r="E64" i="5"/>
  <c r="F64" i="5"/>
  <c r="D65" i="5"/>
  <c r="E65" i="5"/>
  <c r="F65" i="5"/>
  <c r="D66" i="5"/>
  <c r="E66" i="5"/>
  <c r="F66" i="5"/>
  <c r="D67" i="5"/>
  <c r="E67" i="5"/>
  <c r="F67" i="5"/>
  <c r="E68" i="5"/>
  <c r="F68" i="5"/>
  <c r="D69" i="5"/>
  <c r="E69" i="5"/>
  <c r="F69" i="5"/>
  <c r="F63" i="5"/>
  <c r="E63" i="5"/>
  <c r="D63" i="5"/>
  <c r="E41" i="5"/>
  <c r="F41" i="5"/>
  <c r="E42" i="5"/>
  <c r="F42" i="5"/>
  <c r="E43" i="5"/>
  <c r="F43" i="5"/>
  <c r="E44" i="5"/>
  <c r="F44" i="5"/>
  <c r="E45" i="5"/>
  <c r="F45" i="5"/>
  <c r="E46" i="5"/>
  <c r="F46" i="5"/>
  <c r="F40" i="5"/>
  <c r="E40" i="5"/>
  <c r="D41" i="5"/>
  <c r="D42" i="5"/>
  <c r="D46" i="5"/>
  <c r="D40" i="5"/>
  <c r="G169" i="1"/>
  <c r="G170" i="1"/>
  <c r="G171" i="1"/>
  <c r="G172" i="1"/>
  <c r="G173" i="1"/>
  <c r="G168" i="1"/>
  <c r="E176" i="1"/>
  <c r="F176" i="1"/>
  <c r="D176" i="1"/>
  <c r="G164" i="1"/>
  <c r="G160" i="1"/>
  <c r="E166" i="1"/>
  <c r="E73" i="5" s="1"/>
  <c r="F166" i="1"/>
  <c r="F73" i="5" s="1"/>
  <c r="G71" i="1"/>
  <c r="G72" i="1"/>
  <c r="G47" i="1"/>
  <c r="G48" i="1"/>
  <c r="G49" i="1"/>
  <c r="G54" i="1"/>
  <c r="G58" i="1"/>
  <c r="G59" i="1"/>
  <c r="G45" i="1"/>
  <c r="G38" i="1"/>
  <c r="G16" i="1"/>
  <c r="D79" i="5"/>
  <c r="G42" i="1"/>
  <c r="G40" i="1"/>
  <c r="G37" i="1"/>
  <c r="G32" i="1"/>
  <c r="H43" i="1" l="1"/>
  <c r="D68" i="5"/>
  <c r="H176" i="1"/>
  <c r="G176" i="1"/>
  <c r="D13" i="8" s="1"/>
  <c r="G43" i="1"/>
  <c r="D7" i="8" s="1"/>
  <c r="G165" i="1"/>
  <c r="G166" i="1" s="1"/>
  <c r="D12" i="8" s="1"/>
  <c r="D43" i="1"/>
  <c r="D166" i="1"/>
  <c r="D73" i="5" s="1"/>
  <c r="G17" i="1" l="1"/>
  <c r="H34" i="1" s="1"/>
  <c r="D34" i="1"/>
  <c r="G73" i="1"/>
  <c r="D158" i="1"/>
  <c r="H166" i="1"/>
  <c r="D62" i="5" l="1"/>
  <c r="D45" i="5"/>
  <c r="D44" i="5"/>
  <c r="G46" i="1"/>
  <c r="G57" i="1"/>
  <c r="D43" i="5" l="1"/>
  <c r="D63" i="1"/>
  <c r="D383" i="1" s="1"/>
  <c r="I43" i="1"/>
  <c r="D39" i="5" l="1"/>
  <c r="D18" i="5"/>
  <c r="D41" i="8" l="1"/>
  <c r="B5" i="8"/>
  <c r="B10" i="8"/>
  <c r="B18" i="8" l="1"/>
  <c r="B14" i="8"/>
  <c r="D21" i="4"/>
  <c r="E21" i="4"/>
  <c r="D7" i="4"/>
  <c r="E7" i="4"/>
  <c r="E24" i="8" l="1"/>
  <c r="D147" i="5"/>
  <c r="I340" i="1"/>
  <c r="I372" i="1"/>
  <c r="I312" i="1"/>
  <c r="I285" i="1"/>
  <c r="I244" i="1"/>
  <c r="I217" i="1"/>
  <c r="I158" i="1"/>
  <c r="I166" i="1" s="1"/>
  <c r="I176" i="1" s="1"/>
  <c r="I34" i="1"/>
  <c r="E372" i="1"/>
  <c r="F14" i="5"/>
  <c r="F188" i="5"/>
  <c r="E188" i="5"/>
  <c r="D188" i="5"/>
  <c r="D24" i="8" l="1"/>
  <c r="C21" i="8" l="1"/>
  <c r="C20" i="8"/>
  <c r="C19" i="8"/>
  <c r="C16" i="8"/>
  <c r="C15" i="8"/>
  <c r="C12" i="8"/>
  <c r="C11" i="8"/>
  <c r="C7" i="8"/>
  <c r="C6" i="8"/>
  <c r="G357" i="1" l="1"/>
  <c r="G372" i="1" s="1"/>
  <c r="H372" i="1" l="1"/>
  <c r="E158" i="1"/>
  <c r="G133" i="1"/>
  <c r="G134" i="1"/>
  <c r="G135" i="1"/>
  <c r="G136" i="1"/>
  <c r="G137" i="1"/>
  <c r="G138" i="1"/>
  <c r="G139" i="1"/>
  <c r="G140" i="1"/>
  <c r="G141" i="1"/>
  <c r="G142" i="1"/>
  <c r="G143" i="1"/>
  <c r="G144" i="1"/>
  <c r="G145" i="1"/>
  <c r="G146" i="1"/>
  <c r="G147" i="1"/>
  <c r="G148" i="1"/>
  <c r="G149" i="1"/>
  <c r="G150" i="1"/>
  <c r="G151" i="1"/>
  <c r="G152" i="1"/>
  <c r="E62" i="5" l="1"/>
  <c r="D312" i="1"/>
  <c r="G318" i="1"/>
  <c r="G231" i="1"/>
  <c r="G230" i="1"/>
  <c r="G229" i="1"/>
  <c r="G233" i="1"/>
  <c r="G315" i="1"/>
  <c r="G316" i="1"/>
  <c r="G317" i="1"/>
  <c r="G319" i="1"/>
  <c r="G320" i="1"/>
  <c r="G321" i="1"/>
  <c r="G322" i="1"/>
  <c r="G323" i="1"/>
  <c r="G324" i="1"/>
  <c r="G325" i="1"/>
  <c r="G326" i="1"/>
  <c r="G327" i="1"/>
  <c r="G328" i="1"/>
  <c r="G329" i="1"/>
  <c r="G330" i="1"/>
  <c r="G331" i="1"/>
  <c r="G332" i="1"/>
  <c r="G333" i="1"/>
  <c r="G334" i="1"/>
  <c r="G335" i="1"/>
  <c r="G336" i="1"/>
  <c r="G337" i="1"/>
  <c r="G288" i="1"/>
  <c r="G289" i="1"/>
  <c r="G290" i="1"/>
  <c r="G291" i="1"/>
  <c r="G292" i="1"/>
  <c r="G293" i="1"/>
  <c r="G294" i="1"/>
  <c r="G295" i="1"/>
  <c r="G296" i="1"/>
  <c r="G297" i="1"/>
  <c r="G298" i="1"/>
  <c r="G299" i="1"/>
  <c r="G300" i="1"/>
  <c r="G301" i="1"/>
  <c r="G302" i="1"/>
  <c r="G303" i="1"/>
  <c r="G304" i="1"/>
  <c r="G305" i="1"/>
  <c r="G306" i="1"/>
  <c r="G261" i="1"/>
  <c r="G262" i="1"/>
  <c r="G263" i="1"/>
  <c r="G264" i="1"/>
  <c r="G265" i="1"/>
  <c r="G266" i="1"/>
  <c r="G267" i="1"/>
  <c r="G268" i="1"/>
  <c r="G269" i="1"/>
  <c r="G270" i="1"/>
  <c r="G271" i="1"/>
  <c r="G272" i="1"/>
  <c r="G273" i="1"/>
  <c r="G274" i="1"/>
  <c r="G275" i="1"/>
  <c r="G220" i="1"/>
  <c r="G221" i="1"/>
  <c r="G222" i="1"/>
  <c r="G223" i="1"/>
  <c r="G224" i="1"/>
  <c r="G225" i="1"/>
  <c r="G226" i="1"/>
  <c r="G227" i="1"/>
  <c r="G232" i="1"/>
  <c r="G193" i="1"/>
  <c r="G194" i="1"/>
  <c r="G195" i="1"/>
  <c r="G196" i="1"/>
  <c r="G197" i="1"/>
  <c r="G198" i="1"/>
  <c r="G199" i="1"/>
  <c r="G200" i="1"/>
  <c r="G201" i="1"/>
  <c r="G202" i="1"/>
  <c r="G203" i="1"/>
  <c r="G204" i="1"/>
  <c r="G205" i="1"/>
  <c r="G206" i="1"/>
  <c r="G207" i="1"/>
  <c r="G208" i="1"/>
  <c r="G209" i="1"/>
  <c r="G210" i="1"/>
  <c r="G211" i="1"/>
  <c r="G212" i="1"/>
  <c r="G213" i="1"/>
  <c r="G214" i="1"/>
  <c r="G215" i="1"/>
  <c r="G216" i="1"/>
  <c r="G192" i="1"/>
  <c r="H217" i="1" l="1"/>
  <c r="E27" i="8"/>
  <c r="F27" i="8"/>
  <c r="D27" i="8"/>
  <c r="E26" i="8"/>
  <c r="F26" i="8"/>
  <c r="D26" i="8"/>
  <c r="E25" i="8"/>
  <c r="F25" i="8"/>
  <c r="F24" i="8"/>
  <c r="D23" i="8" l="1"/>
  <c r="E23" i="8"/>
  <c r="G83" i="1" l="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53" i="1"/>
  <c r="E167" i="5" l="1"/>
  <c r="E168" i="5"/>
  <c r="E169" i="5"/>
  <c r="E170" i="5"/>
  <c r="E171" i="5"/>
  <c r="E172" i="5"/>
  <c r="E166" i="5"/>
  <c r="D178" i="5"/>
  <c r="E178" i="5"/>
  <c r="F178" i="5"/>
  <c r="D179" i="5"/>
  <c r="E179" i="5"/>
  <c r="F179" i="5"/>
  <c r="D180" i="5"/>
  <c r="F180" i="5"/>
  <c r="D181" i="5"/>
  <c r="E181" i="5"/>
  <c r="F181" i="5"/>
  <c r="D182" i="5"/>
  <c r="E182" i="5"/>
  <c r="F182" i="5"/>
  <c r="D183" i="5"/>
  <c r="E183" i="5"/>
  <c r="F183" i="5"/>
  <c r="F177" i="5"/>
  <c r="E177" i="5"/>
  <c r="D177" i="5"/>
  <c r="D167" i="5"/>
  <c r="F167" i="5"/>
  <c r="D168" i="5"/>
  <c r="F168" i="5"/>
  <c r="D169" i="5"/>
  <c r="F169" i="5"/>
  <c r="D170" i="5"/>
  <c r="F170" i="5"/>
  <c r="D171" i="5"/>
  <c r="F171" i="5"/>
  <c r="D172" i="5"/>
  <c r="F172" i="5"/>
  <c r="F166" i="5"/>
  <c r="D166" i="5"/>
  <c r="D156" i="5"/>
  <c r="E156" i="5"/>
  <c r="F156" i="5"/>
  <c r="D157" i="5"/>
  <c r="E157" i="5"/>
  <c r="F157" i="5"/>
  <c r="D158" i="5"/>
  <c r="E158" i="5"/>
  <c r="F158" i="5"/>
  <c r="D159" i="5"/>
  <c r="E159" i="5"/>
  <c r="F159" i="5"/>
  <c r="D160" i="5"/>
  <c r="E160" i="5"/>
  <c r="F160" i="5"/>
  <c r="D161" i="5"/>
  <c r="E161" i="5"/>
  <c r="F161" i="5"/>
  <c r="F155" i="5"/>
  <c r="E155" i="5"/>
  <c r="D155" i="5"/>
  <c r="D145" i="5"/>
  <c r="E145" i="5"/>
  <c r="F145" i="5"/>
  <c r="D146" i="5"/>
  <c r="E146" i="5"/>
  <c r="F146" i="5"/>
  <c r="E147" i="5"/>
  <c r="F147" i="5"/>
  <c r="D148" i="5"/>
  <c r="E148" i="5"/>
  <c r="F148" i="5"/>
  <c r="D149" i="5"/>
  <c r="E149" i="5"/>
  <c r="F149" i="5"/>
  <c r="D150" i="5"/>
  <c r="E150" i="5"/>
  <c r="F150" i="5"/>
  <c r="F144" i="5"/>
  <c r="E144" i="5"/>
  <c r="D144" i="5"/>
  <c r="D134" i="5"/>
  <c r="E134" i="5"/>
  <c r="F134" i="5"/>
  <c r="D135" i="5"/>
  <c r="E135" i="5"/>
  <c r="F135" i="5"/>
  <c r="D136" i="5"/>
  <c r="E136" i="5"/>
  <c r="F136" i="5"/>
  <c r="D137" i="5"/>
  <c r="E137" i="5"/>
  <c r="F137" i="5"/>
  <c r="D138" i="5"/>
  <c r="E138" i="5"/>
  <c r="F138" i="5"/>
  <c r="D139" i="5"/>
  <c r="E139" i="5"/>
  <c r="F139" i="5"/>
  <c r="F133" i="5"/>
  <c r="E133" i="5"/>
  <c r="D133" i="5"/>
  <c r="D121" i="5"/>
  <c r="E121" i="5"/>
  <c r="F121" i="5"/>
  <c r="D122" i="5"/>
  <c r="E122" i="5"/>
  <c r="F122" i="5"/>
  <c r="D123" i="5"/>
  <c r="E123" i="5"/>
  <c r="F123" i="5"/>
  <c r="D124" i="5"/>
  <c r="E124" i="5"/>
  <c r="F124" i="5"/>
  <c r="D125" i="5"/>
  <c r="E125" i="5"/>
  <c r="F125" i="5"/>
  <c r="D126" i="5"/>
  <c r="E126" i="5"/>
  <c r="F126" i="5"/>
  <c r="F120" i="5"/>
  <c r="E120" i="5"/>
  <c r="D120" i="5"/>
  <c r="D110" i="5"/>
  <c r="E110" i="5"/>
  <c r="F110" i="5"/>
  <c r="D111" i="5"/>
  <c r="E111" i="5"/>
  <c r="F111" i="5"/>
  <c r="D112" i="5"/>
  <c r="E112" i="5"/>
  <c r="F112" i="5"/>
  <c r="D113" i="5"/>
  <c r="E113" i="5"/>
  <c r="F113" i="5"/>
  <c r="D114" i="5"/>
  <c r="E114" i="5"/>
  <c r="F114" i="5"/>
  <c r="D115" i="5"/>
  <c r="E115" i="5"/>
  <c r="F115" i="5"/>
  <c r="F109" i="5"/>
  <c r="E109" i="5"/>
  <c r="D109" i="5"/>
  <c r="D99" i="5"/>
  <c r="E99" i="5"/>
  <c r="F99" i="5"/>
  <c r="D100" i="5"/>
  <c r="E100" i="5"/>
  <c r="F100" i="5"/>
  <c r="D101" i="5"/>
  <c r="E101" i="5"/>
  <c r="F101" i="5"/>
  <c r="D102" i="5"/>
  <c r="E102" i="5"/>
  <c r="F102" i="5"/>
  <c r="D103" i="5"/>
  <c r="E103" i="5"/>
  <c r="F103" i="5"/>
  <c r="D104" i="5"/>
  <c r="E104" i="5"/>
  <c r="F104" i="5"/>
  <c r="F98" i="5"/>
  <c r="E98" i="5"/>
  <c r="D98" i="5"/>
  <c r="E30" i="5"/>
  <c r="F30" i="5"/>
  <c r="E31" i="5"/>
  <c r="F31" i="5"/>
  <c r="E32" i="5"/>
  <c r="F32" i="5"/>
  <c r="E33" i="5"/>
  <c r="F33" i="5"/>
  <c r="E34" i="5"/>
  <c r="F34" i="5"/>
  <c r="E35" i="5"/>
  <c r="F35" i="5"/>
  <c r="F29" i="5"/>
  <c r="E29" i="5"/>
  <c r="D30" i="5"/>
  <c r="D31" i="5"/>
  <c r="D32" i="5"/>
  <c r="D33" i="5"/>
  <c r="D34" i="5"/>
  <c r="D35" i="5"/>
  <c r="D29" i="5"/>
  <c r="E19" i="5"/>
  <c r="F19" i="5"/>
  <c r="E20" i="5"/>
  <c r="F20" i="5"/>
  <c r="E21" i="5"/>
  <c r="F21" i="5"/>
  <c r="E22" i="5"/>
  <c r="F22" i="5"/>
  <c r="E23" i="5"/>
  <c r="F23" i="5"/>
  <c r="E24" i="5"/>
  <c r="F24" i="5"/>
  <c r="F18" i="5"/>
  <c r="E18" i="5"/>
  <c r="D19" i="5"/>
  <c r="D20" i="5"/>
  <c r="D21" i="5"/>
  <c r="D22" i="5"/>
  <c r="D23" i="5"/>
  <c r="D24" i="5"/>
  <c r="I352" i="1"/>
  <c r="G351" i="1"/>
  <c r="G350" i="1"/>
  <c r="G349" i="1"/>
  <c r="G348" i="1"/>
  <c r="G347" i="1"/>
  <c r="G346" i="1"/>
  <c r="G345" i="1"/>
  <c r="G344" i="1"/>
  <c r="G343" i="1"/>
  <c r="G342" i="1"/>
  <c r="G339" i="1"/>
  <c r="G338" i="1"/>
  <c r="G314" i="1"/>
  <c r="G311" i="1"/>
  <c r="G310" i="1"/>
  <c r="G309" i="1"/>
  <c r="G308" i="1"/>
  <c r="G307" i="1"/>
  <c r="G287" i="1"/>
  <c r="G284" i="1"/>
  <c r="G283" i="1"/>
  <c r="G282" i="1"/>
  <c r="G281" i="1"/>
  <c r="G280" i="1"/>
  <c r="G279" i="1"/>
  <c r="G278" i="1"/>
  <c r="G277" i="1"/>
  <c r="G276" i="1"/>
  <c r="G260" i="1"/>
  <c r="G255" i="1"/>
  <c r="G254" i="1"/>
  <c r="G253" i="1"/>
  <c r="G252" i="1"/>
  <c r="G251" i="1"/>
  <c r="G250" i="1"/>
  <c r="G249" i="1"/>
  <c r="G248" i="1"/>
  <c r="G247" i="1"/>
  <c r="G246" i="1"/>
  <c r="G243" i="1"/>
  <c r="G242" i="1"/>
  <c r="G241" i="1"/>
  <c r="G240" i="1"/>
  <c r="G239" i="1"/>
  <c r="G238" i="1"/>
  <c r="G237" i="1"/>
  <c r="G236" i="1"/>
  <c r="G235" i="1"/>
  <c r="G234" i="1"/>
  <c r="G219" i="1"/>
  <c r="G187" i="1"/>
  <c r="G186" i="1"/>
  <c r="G185" i="1"/>
  <c r="G184" i="1"/>
  <c r="G183" i="1"/>
  <c r="G182" i="1"/>
  <c r="G181" i="1"/>
  <c r="G180" i="1"/>
  <c r="G179" i="1"/>
  <c r="G178" i="1"/>
  <c r="G157" i="1"/>
  <c r="G156" i="1"/>
  <c r="G155" i="1"/>
  <c r="G154" i="1"/>
  <c r="G82" i="1"/>
  <c r="G81" i="1"/>
  <c r="G80" i="1"/>
  <c r="G79" i="1"/>
  <c r="G78" i="1"/>
  <c r="G77" i="1"/>
  <c r="G76" i="1"/>
  <c r="G75" i="1"/>
  <c r="G74" i="1"/>
  <c r="G62" i="1"/>
  <c r="H63" i="1" s="1"/>
  <c r="F34" i="1"/>
  <c r="F43" i="1"/>
  <c r="H158" i="1" l="1"/>
  <c r="D396" i="1" s="1"/>
  <c r="G34" i="1"/>
  <c r="D6" i="8" s="1"/>
  <c r="F195" i="5"/>
  <c r="F191" i="5"/>
  <c r="F44" i="8" s="1"/>
  <c r="E189" i="5"/>
  <c r="F7" i="8"/>
  <c r="F8" i="8"/>
  <c r="D195" i="5"/>
  <c r="D191" i="5"/>
  <c r="E195" i="5"/>
  <c r="E48" i="8" s="1"/>
  <c r="F190" i="5"/>
  <c r="E194" i="5"/>
  <c r="D194" i="5"/>
  <c r="D190" i="5"/>
  <c r="E193" i="5"/>
  <c r="F193" i="5"/>
  <c r="F194" i="5"/>
  <c r="D193" i="5"/>
  <c r="E191" i="5"/>
  <c r="D189" i="5"/>
  <c r="D42" i="8" s="1"/>
  <c r="F192" i="5"/>
  <c r="E190" i="5"/>
  <c r="F189" i="5"/>
  <c r="D192" i="5"/>
  <c r="G63" i="1"/>
  <c r="D399" i="1" s="1"/>
  <c r="G158" i="1"/>
  <c r="G147" i="5"/>
  <c r="H340" i="1"/>
  <c r="H244" i="1"/>
  <c r="H285" i="1"/>
  <c r="H312" i="1"/>
  <c r="G285" i="1"/>
  <c r="G340" i="1"/>
  <c r="G312" i="1"/>
  <c r="G244" i="1"/>
  <c r="H256" i="1"/>
  <c r="F6" i="8"/>
  <c r="H188" i="1"/>
  <c r="H352" i="1"/>
  <c r="E47" i="5"/>
  <c r="F47" i="5"/>
  <c r="G46" i="5"/>
  <c r="G352" i="1"/>
  <c r="G188" i="1"/>
  <c r="G256" i="1"/>
  <c r="G217" i="1"/>
  <c r="F24" i="4"/>
  <c r="F23" i="4"/>
  <c r="F22" i="4"/>
  <c r="D8" i="8" l="1"/>
  <c r="D5" i="8" s="1"/>
  <c r="I256" i="1"/>
  <c r="I188" i="1"/>
  <c r="I63" i="1"/>
  <c r="G18" i="5" l="1"/>
  <c r="G19" i="5"/>
  <c r="G20" i="5"/>
  <c r="G21" i="5"/>
  <c r="G22" i="5"/>
  <c r="G23" i="5"/>
  <c r="G24" i="5"/>
  <c r="D48" i="8" l="1"/>
  <c r="D43" i="8"/>
  <c r="D45" i="8"/>
  <c r="D46" i="8"/>
  <c r="D47" i="8"/>
  <c r="C21" i="4"/>
  <c r="C10" i="4" l="1"/>
  <c r="D44" i="8"/>
  <c r="C7" i="4"/>
  <c r="D20" i="8" l="1"/>
  <c r="E312" i="1"/>
  <c r="E20" i="8" s="1"/>
  <c r="D14" i="5"/>
  <c r="E390" i="1"/>
  <c r="F390" i="1"/>
  <c r="D390" i="1"/>
  <c r="E382" i="1"/>
  <c r="F382" i="1"/>
  <c r="D382" i="1"/>
  <c r="F184" i="5"/>
  <c r="D184" i="5"/>
  <c r="G183" i="5"/>
  <c r="G182" i="5"/>
  <c r="G181" i="5"/>
  <c r="G179" i="5"/>
  <c r="G178" i="5"/>
  <c r="G177" i="5"/>
  <c r="F372" i="1"/>
  <c r="F176" i="5" s="1"/>
  <c r="D176" i="5"/>
  <c r="E176" i="5" l="1"/>
  <c r="G176" i="5" s="1"/>
  <c r="E180" i="5"/>
  <c r="E192" i="5" s="1"/>
  <c r="D14" i="4"/>
  <c r="E47" i="8"/>
  <c r="C14" i="4"/>
  <c r="C11" i="4"/>
  <c r="C12" i="4"/>
  <c r="C13" i="4"/>
  <c r="C8" i="4"/>
  <c r="E14" i="5"/>
  <c r="G144" i="5"/>
  <c r="G145" i="5"/>
  <c r="G146" i="5"/>
  <c r="G148" i="5"/>
  <c r="G149" i="5"/>
  <c r="G150" i="5"/>
  <c r="D151" i="5"/>
  <c r="E151" i="5"/>
  <c r="F151" i="5"/>
  <c r="G155" i="5"/>
  <c r="G156" i="5"/>
  <c r="G157" i="5"/>
  <c r="G158" i="5"/>
  <c r="G159" i="5"/>
  <c r="G160" i="5"/>
  <c r="G161" i="5"/>
  <c r="D162" i="5"/>
  <c r="E162" i="5"/>
  <c r="F162" i="5"/>
  <c r="G166" i="5"/>
  <c r="G167" i="5"/>
  <c r="G168" i="5"/>
  <c r="G169" i="5"/>
  <c r="G170" i="5"/>
  <c r="G171" i="5"/>
  <c r="G172" i="5"/>
  <c r="D173" i="5"/>
  <c r="E173" i="5"/>
  <c r="F173" i="5"/>
  <c r="F140" i="5"/>
  <c r="E140" i="5"/>
  <c r="D140" i="5"/>
  <c r="G139" i="5"/>
  <c r="G138" i="5"/>
  <c r="G137" i="5"/>
  <c r="G136" i="5"/>
  <c r="G135" i="5"/>
  <c r="G134" i="5"/>
  <c r="G133" i="5"/>
  <c r="G109" i="5"/>
  <c r="G110" i="5"/>
  <c r="G111" i="5"/>
  <c r="G112" i="5"/>
  <c r="G113" i="5"/>
  <c r="G114" i="5"/>
  <c r="G115" i="5"/>
  <c r="D116" i="5"/>
  <c r="E116" i="5"/>
  <c r="F116" i="5"/>
  <c r="G120" i="5"/>
  <c r="G121" i="5"/>
  <c r="G122" i="5"/>
  <c r="G123" i="5"/>
  <c r="G124" i="5"/>
  <c r="G125" i="5"/>
  <c r="G126" i="5"/>
  <c r="D127" i="5"/>
  <c r="E127" i="5"/>
  <c r="F127" i="5"/>
  <c r="F105" i="5"/>
  <c r="E105" i="5"/>
  <c r="D105" i="5"/>
  <c r="G104" i="5"/>
  <c r="G103" i="5"/>
  <c r="G102" i="5"/>
  <c r="G101" i="5"/>
  <c r="G100" i="5"/>
  <c r="G99" i="5"/>
  <c r="G98" i="5"/>
  <c r="G85" i="5"/>
  <c r="G86" i="5"/>
  <c r="G87" i="5"/>
  <c r="G88" i="5"/>
  <c r="G89" i="5"/>
  <c r="G90" i="5"/>
  <c r="G91" i="5"/>
  <c r="D92" i="5"/>
  <c r="E92" i="5"/>
  <c r="F92" i="5"/>
  <c r="G74" i="5"/>
  <c r="G75" i="5"/>
  <c r="G76" i="5"/>
  <c r="G77" i="5"/>
  <c r="G78" i="5"/>
  <c r="G79" i="5"/>
  <c r="G80" i="5"/>
  <c r="D81" i="5"/>
  <c r="E81" i="5"/>
  <c r="F81" i="5"/>
  <c r="G29" i="5"/>
  <c r="G30" i="5"/>
  <c r="G31" i="5"/>
  <c r="G32" i="5"/>
  <c r="G33" i="5"/>
  <c r="G34" i="5"/>
  <c r="G35" i="5"/>
  <c r="D36" i="5"/>
  <c r="E36" i="5"/>
  <c r="F36" i="5"/>
  <c r="G40" i="5"/>
  <c r="G41" i="5"/>
  <c r="G42" i="5"/>
  <c r="G43" i="5"/>
  <c r="G44" i="5"/>
  <c r="G45" i="5"/>
  <c r="D47" i="5"/>
  <c r="G47" i="5" s="1"/>
  <c r="G63" i="5"/>
  <c r="G64" i="5"/>
  <c r="G65" i="5"/>
  <c r="G66" i="5"/>
  <c r="G67" i="5"/>
  <c r="G68" i="5"/>
  <c r="G69" i="5"/>
  <c r="D70" i="5"/>
  <c r="E70" i="5"/>
  <c r="F70" i="5"/>
  <c r="E25" i="5"/>
  <c r="F25" i="5"/>
  <c r="D25" i="5"/>
  <c r="F196" i="5" l="1"/>
  <c r="D196" i="5"/>
  <c r="D49" i="8" s="1"/>
  <c r="D50" i="8" s="1"/>
  <c r="D51" i="8" s="1"/>
  <c r="G180" i="5"/>
  <c r="E184" i="5"/>
  <c r="G184" i="5" s="1"/>
  <c r="G81" i="5"/>
  <c r="G162" i="5"/>
  <c r="D9" i="4"/>
  <c r="E43" i="8"/>
  <c r="E8" i="4"/>
  <c r="F42" i="8"/>
  <c r="E10" i="4"/>
  <c r="E14" i="4"/>
  <c r="F14" i="4" s="1"/>
  <c r="F48" i="8"/>
  <c r="E9" i="4"/>
  <c r="F43" i="8"/>
  <c r="D8" i="4"/>
  <c r="E42" i="8"/>
  <c r="D10" i="4"/>
  <c r="E44" i="8"/>
  <c r="E11" i="4"/>
  <c r="F45" i="8"/>
  <c r="E12" i="4"/>
  <c r="F46" i="8"/>
  <c r="E13" i="4"/>
  <c r="F47" i="8"/>
  <c r="D12" i="4"/>
  <c r="E46" i="8"/>
  <c r="G25" i="5"/>
  <c r="G127" i="5"/>
  <c r="C9" i="4"/>
  <c r="G194" i="5"/>
  <c r="G47" i="8" s="1"/>
  <c r="G189" i="5"/>
  <c r="G42" i="8" s="1"/>
  <c r="D13" i="4"/>
  <c r="G190" i="5"/>
  <c r="G43" i="8" s="1"/>
  <c r="G195" i="5"/>
  <c r="G48" i="8" s="1"/>
  <c r="G193" i="5"/>
  <c r="G46" i="8" s="1"/>
  <c r="G191" i="5"/>
  <c r="G44" i="8" s="1"/>
  <c r="G116" i="5"/>
  <c r="G140" i="5"/>
  <c r="G151" i="5"/>
  <c r="G173" i="5"/>
  <c r="G92" i="5"/>
  <c r="G105" i="5"/>
  <c r="G36" i="5"/>
  <c r="G70" i="5"/>
  <c r="E352" i="1"/>
  <c r="F352" i="1"/>
  <c r="E340" i="1"/>
  <c r="E21" i="8" s="1"/>
  <c r="F340" i="1"/>
  <c r="F21" i="8" s="1"/>
  <c r="E143" i="5"/>
  <c r="F312" i="1"/>
  <c r="F20" i="8" s="1"/>
  <c r="E285" i="1"/>
  <c r="E19" i="8" s="1"/>
  <c r="F285" i="1"/>
  <c r="F19" i="8" s="1"/>
  <c r="E256" i="1"/>
  <c r="E17" i="8" s="1"/>
  <c r="F256" i="1"/>
  <c r="F17" i="8" s="1"/>
  <c r="E244" i="1"/>
  <c r="F244" i="1"/>
  <c r="F16" i="8" s="1"/>
  <c r="E217" i="1"/>
  <c r="E15" i="8" s="1"/>
  <c r="F217" i="1"/>
  <c r="F15" i="8" s="1"/>
  <c r="E188" i="1"/>
  <c r="F188" i="1"/>
  <c r="E11" i="8"/>
  <c r="F158" i="1"/>
  <c r="E63" i="1"/>
  <c r="E39" i="5" s="1"/>
  <c r="F63" i="1"/>
  <c r="E43" i="1"/>
  <c r="E8" i="8" s="1"/>
  <c r="G8" i="8" s="1"/>
  <c r="F28" i="5"/>
  <c r="F17" i="5"/>
  <c r="E34" i="1"/>
  <c r="E6" i="8" l="1"/>
  <c r="E383" i="1"/>
  <c r="C7" i="6"/>
  <c r="F39" i="5"/>
  <c r="F383" i="1"/>
  <c r="E196" i="5"/>
  <c r="E49" i="8" s="1"/>
  <c r="F62" i="5"/>
  <c r="C18" i="6"/>
  <c r="F8" i="4"/>
  <c r="F12" i="4"/>
  <c r="F13" i="4"/>
  <c r="F10" i="4"/>
  <c r="C15" i="4"/>
  <c r="C16" i="4" s="1"/>
  <c r="C17" i="4" s="1"/>
  <c r="F9" i="4"/>
  <c r="E16" i="8"/>
  <c r="E14" i="8" s="1"/>
  <c r="E45" i="8"/>
  <c r="E50" i="8"/>
  <c r="D11" i="4"/>
  <c r="G192" i="5"/>
  <c r="G45" i="8" s="1"/>
  <c r="F14" i="8"/>
  <c r="E15" i="4"/>
  <c r="F143" i="5"/>
  <c r="G25" i="8"/>
  <c r="E13" i="8"/>
  <c r="E119" i="5"/>
  <c r="E154" i="5"/>
  <c r="E28" i="5"/>
  <c r="E7" i="8"/>
  <c r="F119" i="5"/>
  <c r="F165" i="5"/>
  <c r="F108" i="5"/>
  <c r="E84" i="5"/>
  <c r="E12" i="8"/>
  <c r="F154" i="5"/>
  <c r="E165" i="5"/>
  <c r="F13" i="8"/>
  <c r="F11" i="8"/>
  <c r="F97" i="5"/>
  <c r="F132" i="5"/>
  <c r="F49" i="8"/>
  <c r="F50" i="8"/>
  <c r="F84" i="5"/>
  <c r="F12" i="8"/>
  <c r="E108" i="5"/>
  <c r="D28" i="5"/>
  <c r="E132" i="5"/>
  <c r="E17" i="5"/>
  <c r="E97" i="5"/>
  <c r="E384" i="1" l="1"/>
  <c r="E385" i="1" s="1"/>
  <c r="G383" i="1"/>
  <c r="G196" i="5"/>
  <c r="G197" i="5" s="1"/>
  <c r="G50" i="8" s="1"/>
  <c r="D15" i="4"/>
  <c r="D16" i="4" s="1"/>
  <c r="D17" i="4" s="1"/>
  <c r="F11" i="4"/>
  <c r="E51" i="8"/>
  <c r="E10" i="8"/>
  <c r="E16" i="4"/>
  <c r="E17" i="4" s="1"/>
  <c r="F10" i="8"/>
  <c r="E5" i="8"/>
  <c r="F5" i="8"/>
  <c r="G28" i="5"/>
  <c r="F23" i="8"/>
  <c r="E18" i="8"/>
  <c r="G7" i="8"/>
  <c r="F18" i="8"/>
  <c r="F51" i="8"/>
  <c r="F384" i="1"/>
  <c r="F385" i="1" s="1"/>
  <c r="D352" i="1"/>
  <c r="D340" i="1"/>
  <c r="D143" i="5"/>
  <c r="G143" i="5" s="1"/>
  <c r="D285" i="1"/>
  <c r="D19" i="8" s="1"/>
  <c r="D256" i="1"/>
  <c r="D17" i="8" s="1"/>
  <c r="G17" i="8" s="1"/>
  <c r="D244" i="1"/>
  <c r="D16" i="8" s="1"/>
  <c r="G16" i="8" s="1"/>
  <c r="D217" i="1"/>
  <c r="D15" i="8" s="1"/>
  <c r="D188" i="1"/>
  <c r="G49" i="8" l="1"/>
  <c r="E22" i="8"/>
  <c r="E28" i="8" s="1"/>
  <c r="E29" i="8" s="1"/>
  <c r="E30" i="8" s="1"/>
  <c r="F392" i="1"/>
  <c r="E23" i="4" s="1"/>
  <c r="F393" i="1"/>
  <c r="E24" i="4" s="1"/>
  <c r="F391" i="1"/>
  <c r="E392" i="1"/>
  <c r="D23" i="4" s="1"/>
  <c r="E391" i="1"/>
  <c r="E393" i="1"/>
  <c r="D24" i="4" s="1"/>
  <c r="F15" i="4"/>
  <c r="F16" i="4" s="1"/>
  <c r="D21" i="8"/>
  <c r="G21" i="8" s="1"/>
  <c r="D14" i="8"/>
  <c r="G15" i="8"/>
  <c r="G14" i="8" s="1"/>
  <c r="F22" i="8"/>
  <c r="F28" i="8" s="1"/>
  <c r="F29" i="8" s="1"/>
  <c r="F30" i="8" s="1"/>
  <c r="F34" i="8" s="1"/>
  <c r="C29" i="6"/>
  <c r="D11" i="8"/>
  <c r="D10" i="8" s="1"/>
  <c r="G62" i="5"/>
  <c r="G24" i="8"/>
  <c r="D154" i="5"/>
  <c r="G154" i="5" s="1"/>
  <c r="G26" i="8"/>
  <c r="D165" i="5"/>
  <c r="G165" i="5" s="1"/>
  <c r="G27" i="8"/>
  <c r="D84" i="5"/>
  <c r="G84" i="5" s="1"/>
  <c r="G12" i="8"/>
  <c r="D119" i="5"/>
  <c r="G119" i="5" s="1"/>
  <c r="G198" i="5"/>
  <c r="G51" i="8" s="1"/>
  <c r="G13" i="8"/>
  <c r="D108" i="5"/>
  <c r="G108" i="5" s="1"/>
  <c r="G20" i="8"/>
  <c r="D17" i="5"/>
  <c r="G17" i="5" s="1"/>
  <c r="D97" i="5"/>
  <c r="G97" i="5" s="1"/>
  <c r="D132" i="5"/>
  <c r="G132" i="5" s="1"/>
  <c r="C40" i="6"/>
  <c r="G73" i="5"/>
  <c r="G39" i="5"/>
  <c r="D10" i="6"/>
  <c r="D22" i="8" l="1"/>
  <c r="D18" i="8"/>
  <c r="D384" i="1"/>
  <c r="D385" i="1" s="1"/>
  <c r="G6" i="8"/>
  <c r="F17" i="4"/>
  <c r="F394" i="1"/>
  <c r="E22" i="4"/>
  <c r="E394" i="1"/>
  <c r="G11" i="8"/>
  <c r="G10" i="8" s="1"/>
  <c r="G19" i="8"/>
  <c r="G18" i="8" s="1"/>
  <c r="D22" i="4"/>
  <c r="F33" i="8"/>
  <c r="E33" i="8"/>
  <c r="E34" i="8"/>
  <c r="G23" i="8"/>
  <c r="D45" i="6"/>
  <c r="D47" i="6"/>
  <c r="D46" i="6"/>
  <c r="D43" i="6"/>
  <c r="D44" i="6"/>
  <c r="D34" i="6"/>
  <c r="D36" i="6"/>
  <c r="D32" i="6"/>
  <c r="D33" i="6"/>
  <c r="D35" i="6"/>
  <c r="D24" i="6"/>
  <c r="D25" i="6"/>
  <c r="D21" i="6"/>
  <c r="D22" i="6"/>
  <c r="D23" i="6"/>
  <c r="D12" i="6"/>
  <c r="D11" i="6"/>
  <c r="D14" i="6"/>
  <c r="D13" i="6"/>
  <c r="D391" i="1" l="1"/>
  <c r="G391" i="1" s="1"/>
  <c r="D28" i="8"/>
  <c r="D29" i="8" s="1"/>
  <c r="G5" i="8"/>
  <c r="G22" i="8" s="1"/>
  <c r="D393" i="1"/>
  <c r="G393" i="1" s="1"/>
  <c r="D392" i="1"/>
  <c r="G392" i="1" s="1"/>
  <c r="G384" i="1"/>
  <c r="G385" i="1" s="1"/>
  <c r="D397" i="1" s="1"/>
  <c r="C30" i="6"/>
  <c r="C41" i="6"/>
  <c r="C19" i="6"/>
  <c r="C8" i="6"/>
  <c r="D394" i="1" l="1"/>
  <c r="D400" i="1"/>
  <c r="G394" i="1"/>
  <c r="G28" i="8"/>
  <c r="C23" i="4"/>
  <c r="C24" i="4"/>
  <c r="C22" i="4"/>
  <c r="D30" i="8" l="1"/>
  <c r="G29" i="8"/>
  <c r="D34" i="8" l="1"/>
  <c r="G34" i="8" s="1"/>
  <c r="D33" i="8"/>
  <c r="G33" i="8" s="1"/>
  <c r="G30" i="8"/>
  <c r="H23" i="8" s="1"/>
  <c r="H5" i="8" l="1"/>
  <c r="H29" i="8"/>
  <c r="H18" i="8"/>
  <c r="H10" i="8"/>
  <c r="H14" i="8"/>
  <c r="H30" i="8"/>
</calcChain>
</file>

<file path=xl/sharedStrings.xml><?xml version="1.0" encoding="utf-8"?>
<sst xmlns="http://schemas.openxmlformats.org/spreadsheetml/2006/main" count="832" uniqueCount="645">
  <si>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</si>
  <si>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</si>
  <si>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</si>
  <si>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</si>
  <si>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</si>
  <si>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</si>
  <si>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</si>
  <si>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</si>
  <si>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</si>
  <si>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</si>
  <si>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</si>
  <si>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</si>
  <si>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</si>
  <si>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</si>
  <si>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</si>
  <si>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</si>
  <si>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</si>
  <si>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</si>
  <si>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</si>
  <si>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</si>
  <si>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</si>
  <si>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</si>
  <si>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</si>
  <si>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</si>
  <si>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</si>
  <si>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</si>
  <si>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</si>
  <si>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</si>
  <si>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</si>
  <si>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</si>
  <si>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</si>
  <si>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</si>
  <si>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</si>
  <si>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</si>
  <si>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</si>
  <si>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</si>
  <si>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</si>
  <si>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</si>
  <si>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</si>
  <si>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</si>
  <si>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</si>
  <si>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</si>
  <si>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</si>
  <si>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</si>
  <si>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</si>
  <si>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</si>
  <si>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</si>
  <si>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</si>
  <si>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</si>
  <si>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</si>
  <si>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</si>
  <si>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</si>
  <si>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</si>
  <si>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</si>
  <si>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</si>
  <si>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</si>
  <si>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</si>
  <si>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</si>
  <si>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</si>
  <si>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</si>
  <si>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</si>
  <si>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</si>
  <si>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</si>
  <si>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</si>
  <si>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</si>
  <si>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</si>
  <si>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</si>
  <si>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</si>
  <si>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</si>
  <si>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</si>
  <si>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</si>
  <si>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</si>
  <si>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</si>
  <si>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</si>
  <si>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</si>
  <si>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</si>
  <si>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</si>
  <si>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</si>
  <si>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</si>
  <si>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</si>
  <si>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</si>
  <si>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</si>
  <si>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</si>
  <si>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</si>
  <si>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</si>
  <si>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</si>
  <si>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</si>
  <si>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</si>
  <si>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</si>
  <si>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</si>
  <si>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</si>
  <si>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</si>
  <si>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</si>
  <si>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</si>
  <si>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</si>
  <si>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</si>
  <si>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</si>
  <si>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</si>
  <si>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</si>
  <si>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</si>
  <si>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</si>
  <si>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</si>
  <si>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</si>
  <si>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</si>
  <si>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</si>
  <si>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</si>
  <si>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</si>
  <si>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</si>
  <si>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</si>
  <si>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</si>
  <si>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</si>
  <si>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</si>
  <si>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</si>
  <si>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</si>
  <si>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</si>
  <si>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</si>
  <si>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</si>
  <si>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</si>
  <si>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</si>
  <si>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</si>
  <si>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</si>
  <si>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</si>
  <si>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</si>
  <si>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</si>
  <si>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</si>
  <si>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</si>
  <si>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</si>
  <si>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</si>
  <si>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</si>
  <si>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</si>
  <si>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</si>
  <si>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</si>
  <si>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</si>
  <si>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</si>
  <si>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</si>
  <si>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</si>
  <si>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</si>
  <si>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</si>
  <si>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</si>
  <si>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</si>
  <si>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</si>
  <si>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</si>
  <si>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</si>
  <si>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</si>
  <si>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</si>
  <si>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</si>
  <si>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</si>
  <si>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</si>
  <si>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</si>
  <si>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</si>
  <si>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</si>
  <si>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</si>
  <si>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</si>
  <si>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</si>
  <si>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</si>
  <si>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</si>
  <si>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</si>
  <si>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</si>
  <si>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</si>
  <si>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</si>
  <si>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</si>
  <si>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</si>
  <si>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</si>
  <si>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</si>
  <si>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</si>
  <si>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</si>
  <si>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</si>
  <si>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</si>
  <si>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</si>
  <si>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</si>
  <si>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</si>
  <si>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</si>
  <si>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</si>
  <si>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</si>
  <si>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</si>
  <si>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</si>
  <si>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</si>
  <si>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</si>
  <si>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</si>
  <si>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</si>
  <si>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</si>
  <si>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</si>
  <si>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</si>
  <si>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</si>
  <si>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</si>
  <si>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</si>
  <si>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</si>
  <si>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</si>
  <si>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</si>
  <si>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</si>
  <si>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</si>
  <si>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</si>
  <si>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</si>
  <si>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</si>
  <si>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</si>
  <si>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</si>
  <si>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</si>
  <si>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</si>
  <si>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</si>
  <si>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</si>
  <si>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</si>
  <si>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</si>
  <si>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</si>
  <si>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</si>
  <si>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</si>
  <si>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</si>
  <si>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</si>
  <si>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</si>
  <si>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</si>
  <si>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</si>
  <si>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</si>
  <si>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</si>
  <si>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</si>
  <si>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</si>
  <si>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</si>
  <si>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</si>
  <si>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</si>
  <si>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</si>
  <si>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</si>
  <si>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</si>
  <si>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</si>
  <si>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</si>
  <si>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</si>
  <si>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</si>
  <si>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</si>
  <si>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</si>
  <si>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</si>
  <si>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</si>
  <si>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</si>
  <si>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</si>
  <si>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</si>
  <si>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</si>
  <si>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</si>
  <si>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</si>
  <si>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</si>
  <si>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</si>
  <si>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</si>
  <si>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</si>
  <si>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</si>
  <si>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</si>
  <si>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</si>
  <si>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</si>
  <si>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</si>
  <si>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</si>
  <si>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</si>
  <si>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</si>
  <si>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</si>
  <si>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</si>
  <si>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</si>
  <si>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</si>
  <si>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</si>
  <si>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</si>
  <si>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</si>
  <si>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</si>
  <si>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</si>
  <si>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</si>
  <si>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</si>
  <si>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</si>
  <si>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</si>
  <si>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</si>
  <si>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</si>
  <si>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</si>
  <si>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</si>
  <si>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</si>
  <si>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</si>
  <si>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</si>
  <si>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</si>
  <si>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</si>
  <si>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</si>
  <si>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</si>
  <si>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</si>
  <si>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</si>
  <si>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</si>
  <si>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</si>
  <si>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</si>
  <si>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</si>
  <si>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</si>
  <si>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</si>
  <si>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</si>
  <si>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</si>
  <si>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</si>
  <si>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</si>
  <si>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</si>
  <si>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</si>
  <si>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</si>
  <si>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</si>
  <si>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</si>
  <si>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</si>
  <si>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</si>
  <si>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</si>
  <si>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</si>
  <si>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</si>
  <si>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</si>
  <si>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</si>
  <si>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</si>
  <si>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</si>
  <si>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</si>
  <si>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</si>
  <si>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</si>
  <si>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</si>
  <si>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</si>
  <si>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</si>
  <si>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</si>
  <si>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</si>
  <si>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</si>
  <si>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</si>
  <si>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</si>
  <si>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</si>
  <si>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</si>
  <si>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</si>
  <si>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</si>
  <si>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</si>
  <si>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</si>
  <si>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</si>
  <si>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</si>
  <si>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</si>
  <si>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</si>
  <si>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</si>
  <si>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</si>
  <si>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</si>
  <si>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</si>
  <si>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</si>
  <si>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</si>
  <si>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</si>
  <si>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</si>
  <si>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</si>
  <si>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</si>
  <si>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</si>
  <si>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</si>
  <si>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</si>
  <si>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</si>
  <si>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</si>
  <si>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</si>
  <si>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</si>
  <si>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</si>
  <si>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</si>
  <si>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</si>
  <si>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</si>
  <si>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</si>
  <si>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</si>
  <si>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</si>
  <si>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</si>
  <si>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</si>
  <si>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</si>
  <si>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</si>
  <si>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</si>
  <si>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</si>
  <si>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</si>
  <si>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</si>
  <si>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</si>
  <si>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</si>
  <si>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</si>
  <si>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</si>
  <si>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</si>
  <si>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</si>
  <si>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</si>
  <si>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</si>
  <si>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</si>
  <si>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</si>
  <si>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</si>
  <si>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</si>
  <si>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</si>
  <si>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</si>
  <si>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</si>
  <si>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</si>
  <si>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</si>
  <si>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</si>
  <si>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</si>
  <si>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</si>
  <si>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Third Tranche:</t>
  </si>
  <si>
    <t>TOTAL</t>
  </si>
  <si>
    <t>For PBSO Use</t>
  </si>
  <si>
    <t>Nombre de resultat/ produit</t>
  </si>
  <si>
    <t>Notes quelconque le cas echeant (.e.g sur types des entrants ou justification du budget)</t>
  </si>
  <si>
    <t xml:space="preserve">RESULTAT 1: </t>
  </si>
  <si>
    <t>Produit 1.1:</t>
  </si>
  <si>
    <t>Produit 1.2:</t>
  </si>
  <si>
    <t>Total pour produit 1.2</t>
  </si>
  <si>
    <t>Total pour produit 1.1</t>
  </si>
  <si>
    <t>Produit 1.3:</t>
  </si>
  <si>
    <t>Total pour produit 1.3</t>
  </si>
  <si>
    <t xml:space="preserve">RESULTAT 2: </t>
  </si>
  <si>
    <t>Produit 2.1</t>
  </si>
  <si>
    <t>Produit 2.2</t>
  </si>
  <si>
    <t>Total pour produit 2.2</t>
  </si>
  <si>
    <t>Total pour produit 2.1</t>
  </si>
  <si>
    <t>Produit 2.3</t>
  </si>
  <si>
    <t>Total pour produit 2.3</t>
  </si>
  <si>
    <t xml:space="preserve">RESULTAT 3: </t>
  </si>
  <si>
    <t>Formulation du resultat/ produit/activite</t>
  </si>
  <si>
    <t>Produit 3.1</t>
  </si>
  <si>
    <t>Total pour produit 3.1</t>
  </si>
  <si>
    <t>Produit 3.2:</t>
  </si>
  <si>
    <t>Total pour produit 3.2</t>
  </si>
  <si>
    <t>Produit 3.3</t>
  </si>
  <si>
    <t>Total pour produit 3.3</t>
  </si>
  <si>
    <t xml:space="preserve">RESULTAT 4: </t>
  </si>
  <si>
    <t>Produit 4.1</t>
  </si>
  <si>
    <t>Total pour produit 4.1</t>
  </si>
  <si>
    <t>Produit 4.2</t>
  </si>
  <si>
    <t>Total pour produit 4.3</t>
  </si>
  <si>
    <t>Produit 4.3</t>
  </si>
  <si>
    <t>Total pour produit 4.2</t>
  </si>
  <si>
    <t>Produit 4.4</t>
  </si>
  <si>
    <t>Total pour produit 4.4</t>
  </si>
  <si>
    <t>Cout de personnel du projet si pas inclus dans les activites si-dessus</t>
  </si>
  <si>
    <t>Couts operationnels si pas inclus dans les activites si-dessus</t>
  </si>
  <si>
    <t>Budget de suivi</t>
  </si>
  <si>
    <t>Sous-budget total du projet</t>
  </si>
  <si>
    <t>Coûts indirects (7%):</t>
  </si>
  <si>
    <t>Première tranche</t>
  </si>
  <si>
    <t>Deuxième tranche</t>
  </si>
  <si>
    <t>Troisième tranche</t>
  </si>
  <si>
    <t xml:space="preserve">Pourcentage du budget pour chaque produit ou activite reserve pour action directe sur égalité des sexes et autonomisation des femmes (GEWE) (cas echeant) </t>
  </si>
  <si>
    <t>% alloué à GEWE</t>
  </si>
  <si>
    <t>% alloué à S&amp;E</t>
  </si>
  <si>
    <t>Totaux</t>
  </si>
  <si>
    <t>Répartition des tranches basée sur la performance</t>
  </si>
  <si>
    <t>Annexe D - Budget du projet PBF</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</si>
  <si>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</si>
  <si>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</si>
  <si>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</si>
  <si>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</si>
  <si>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</si>
  <si>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</si>
  <si>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</si>
  <si>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</si>
  <si>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</si>
  <si>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</si>
  <si>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</si>
  <si>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</si>
  <si>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</si>
  <si>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</si>
  <si>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</si>
  <si>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</si>
  <si>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</si>
  <si>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</si>
  <si>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</si>
  <si>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</si>
  <si>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</si>
  <si>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</si>
  <si>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</si>
  <si>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</si>
  <si>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</si>
  <si>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</si>
  <si>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</si>
  <si>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RESULTAT 3</t>
  </si>
  <si>
    <t>Total pour produit 3.1 (du tableau 1)</t>
  </si>
  <si>
    <t>Produit 3.2</t>
  </si>
  <si>
    <t>Total pour produit 3.2 (du tableau 1)</t>
  </si>
  <si>
    <t>Total pour produit 3.3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</si>
  <si>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</si>
  <si>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</si>
  <si>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</si>
  <si>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</si>
  <si>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</si>
  <si>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</si>
  <si>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</si>
  <si>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</si>
  <si>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</si>
  <si>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</si>
  <si>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</si>
  <si>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</si>
  <si>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</si>
  <si>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</si>
  <si>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Ensuite, divisez chaque budget en fonction</t>
    </r>
    <r>
      <rPr>
        <b/>
        <sz val="16"/>
        <color theme="1"/>
        <rFont val="Calibri"/>
        <family val="2"/>
        <scheme val="minor"/>
      </rPr>
      <t xml:space="preserve"> des catégories de budget des Nations Unies dans la feuille 2.
3. </t>
    </r>
    <r>
      <rPr>
        <sz val="16"/>
        <color theme="1"/>
        <rFont val="Calibri"/>
        <family val="2"/>
        <scheme val="minor"/>
      </rPr>
      <t>Assurez-vous d’inclure</t>
    </r>
    <r>
      <rPr>
        <b/>
        <sz val="16"/>
        <color theme="1"/>
        <rFont val="Calibri"/>
        <family val="2"/>
        <scheme val="minor"/>
      </rPr>
      <t xml:space="preserve"> %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toutes </t>
    </r>
    <r>
      <rPr>
        <sz val="16"/>
        <color theme="1"/>
        <rFont val="Calibri"/>
        <family val="2"/>
        <scheme val="minor"/>
      </rPr>
      <t>les organisations / résultats / réalisations / activités qui ne sont pas nécessaires. NE PAS supprimer les cellules.</t>
    </r>
    <r>
      <rPr>
        <b/>
        <sz val="16"/>
        <color theme="1"/>
        <rFont val="Calibri"/>
        <family val="2"/>
        <scheme val="minor"/>
      </rPr>
      <t xml:space="preserve">
6. Ne pas ajuster les montants des tranches</t>
    </r>
    <r>
      <rPr>
        <sz val="16"/>
        <color theme="1"/>
        <rFont val="Calibri"/>
        <family val="2"/>
        <scheme val="minor"/>
      </rPr>
      <t xml:space="preserve"> sans consulter PBSO.</t>
    </r>
  </si>
  <si>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</si>
  <si>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</si>
  <si>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</si>
  <si>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t>Niveau de depense/ engagement actuel 
(a remplir au moment des rapports de projet)</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</si>
  <si>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</si>
  <si>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</si>
  <si>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Activite 2.3.1:</t>
  </si>
  <si>
    <t>Activite 2.3.2:</t>
  </si>
  <si>
    <t>Activite 3.2.4:</t>
  </si>
  <si>
    <t>Activite 3.2.5:</t>
  </si>
  <si>
    <t>Activite 3.3.1:</t>
  </si>
  <si>
    <t>Activite 3.3.2:</t>
  </si>
  <si>
    <t>Activite 4.1.4:</t>
  </si>
  <si>
    <t>Activite 4.1.5:</t>
  </si>
  <si>
    <t>Activite 4.2.5:</t>
  </si>
  <si>
    <t>Activite 4.3.5:</t>
  </si>
  <si>
    <t>Activite 4.4.1:</t>
  </si>
  <si>
    <t>Activite 4.4.2:</t>
  </si>
  <si>
    <t>RECAPITULATIF DU BUDGET</t>
  </si>
  <si>
    <t>Ref de Resultats / Produits</t>
  </si>
  <si>
    <t>Formulation des produits</t>
  </si>
  <si>
    <t>TOTAL BUDGET</t>
  </si>
  <si>
    <t>%</t>
  </si>
  <si>
    <t xml:space="preserve">Produit 1.1: </t>
  </si>
  <si>
    <t xml:space="preserve">Produit 1.2: </t>
  </si>
  <si>
    <t xml:space="preserve">Produit 1.3: </t>
  </si>
  <si>
    <t xml:space="preserve">Produit 2.2 </t>
  </si>
  <si>
    <t xml:space="preserve">Produit 2.3 </t>
  </si>
  <si>
    <t xml:space="preserve">Produit 3.1 </t>
  </si>
  <si>
    <t>SOUS TOTAL DES ACTIVITES</t>
  </si>
  <si>
    <t>Coût de personnel du projet si pas inclus dans les activites si-dessus</t>
  </si>
  <si>
    <t>Coûts operationnels si pas inclus dans les activites si-dessus</t>
  </si>
  <si>
    <t>Suivi Evaluation</t>
  </si>
  <si>
    <t>GMS / Couts indirects (7%):</t>
  </si>
  <si>
    <t>BUDGET TOTAL DU PROJET</t>
  </si>
  <si>
    <t>TRANCHES DE VERSEMENTS</t>
  </si>
  <si>
    <t xml:space="preserve">TOTAL </t>
  </si>
  <si>
    <t>Organisation recipiendiaire 1</t>
  </si>
  <si>
    <t>Organisation recipiendiaire 2</t>
  </si>
  <si>
    <t>Organisation recipiendiaire 3</t>
  </si>
  <si>
    <t xml:space="preserve">Produit 1.4: </t>
  </si>
  <si>
    <t>SOUS TOTAL ACTIVITES + COORDINATION ET GESTION</t>
  </si>
  <si>
    <t>Evaluation finale du projet</t>
  </si>
  <si>
    <t xml:space="preserve"> </t>
  </si>
  <si>
    <t>Organisation recipiendiaire 2 (budget en USD)
FAO</t>
  </si>
  <si>
    <t xml:space="preserve">Organisation recipiendiaire 3 (budget en USD)
</t>
  </si>
  <si>
    <t xml:space="preserve">Recipient Organization 3
</t>
  </si>
  <si>
    <t>Activite 2.1.:</t>
  </si>
  <si>
    <t>Catégorie UNDG</t>
  </si>
  <si>
    <t>Resultat 5: Coordination, Suivi-Evaluation et Gestion</t>
  </si>
  <si>
    <t>RECAPITULATIF DU BUDGET PAR CATEGORIE UNDG</t>
  </si>
  <si>
    <t>Recipient Organization 2</t>
  </si>
  <si>
    <t>Recipient Organization 1</t>
  </si>
  <si>
    <t>UNFPA</t>
  </si>
  <si>
    <t xml:space="preserve">Activite 4.3.4: </t>
  </si>
  <si>
    <t>Organisation recipiendiaire 1 (budget en USD)</t>
  </si>
  <si>
    <t xml:space="preserve">Activite 2.1.4: </t>
  </si>
  <si>
    <t xml:space="preserve">Activite 2.1.5: </t>
  </si>
  <si>
    <t xml:space="preserve">Activite 3.1.1: </t>
  </si>
  <si>
    <t xml:space="preserve">Activite 3.1.2: </t>
  </si>
  <si>
    <t xml:space="preserve">Activite 3.1.3: </t>
  </si>
  <si>
    <t xml:space="preserve">Activite 3.1.4: </t>
  </si>
  <si>
    <t xml:space="preserve">Activite 3.1.5: </t>
  </si>
  <si>
    <t xml:space="preserve">Activite 3.2.1: </t>
  </si>
  <si>
    <t xml:space="preserve">Activite 3.2.2: </t>
  </si>
  <si>
    <t xml:space="preserve">Activite 3.2.3: </t>
  </si>
  <si>
    <t xml:space="preserve">Activite 4.1.1: </t>
  </si>
  <si>
    <t xml:space="preserve">Activite 4.1.2: </t>
  </si>
  <si>
    <t xml:space="preserve">Activite 4.1.3: </t>
  </si>
  <si>
    <t xml:space="preserve">Activite 4.2.1: </t>
  </si>
  <si>
    <t xml:space="preserve">Activite 4.2.2: </t>
  </si>
  <si>
    <t xml:space="preserve">Activite 4.2.3: </t>
  </si>
  <si>
    <t xml:space="preserve">Activite 4.2.4: </t>
  </si>
  <si>
    <t xml:space="preserve">Activite 4.3.1: </t>
  </si>
  <si>
    <t xml:space="preserve">Activite 4.3.2: </t>
  </si>
  <si>
    <t xml:space="preserve">Activite 4.3.3: </t>
  </si>
  <si>
    <t>Budget pour l'évaluation</t>
  </si>
  <si>
    <t xml:space="preserve"> Le Secrétariat du PBF est fonctionnel </t>
  </si>
  <si>
    <t>UNV International - Suivi-Evaluation/Reporting</t>
  </si>
  <si>
    <t>Assistant Adminstratif et Financier</t>
  </si>
  <si>
    <t>La plateforme servira à consolider les données des ministères sectoriels, des projets PBF et des projets d'autres PTF pour une meilleure visibilité de la MAP.</t>
  </si>
  <si>
    <t>Réunions de coordination et de suivi des projets.</t>
  </si>
  <si>
    <t>Organiser des formations pour les agences et ONG récipendaires sur des thématiques identifiées.</t>
  </si>
  <si>
    <t>Participer / Organiser des réunions régionales pour la coordination et le suivi des projets transfrontaliers.</t>
  </si>
  <si>
    <t>Developpement d'une base des données en ligne avec système de collecte électronique integrée pour le portefeuille PUS intégrant PBF et les autres partenaires contribuant à la MAP.</t>
  </si>
  <si>
    <t>DSA du personnel du secrétariat PBF aux missions de suivi des projets.</t>
  </si>
  <si>
    <t>Prise en charge du personnel du secrétariat PUS aux missions de suivi des projets.</t>
  </si>
  <si>
    <t>Appui à l’assurance qualité des rapports.</t>
  </si>
  <si>
    <t>Au moins une mission conjointe par le CCO et 2 missions par le CTS à organiser par an.</t>
  </si>
  <si>
    <t>La coordination, le suivi &amp; évaluation et le rapportage des résultats du portefeuille du PBF sont assurés par le Secrétariat.</t>
  </si>
  <si>
    <t>Activite 1.1.1: Prise en charge du personnel du secrétariat</t>
  </si>
  <si>
    <t>Des mécanismes de coordination entre les projets et avec les partenaires clés sont fonctionnels pour assurer la réalisation des résultats stratégiques du portefeuille PBF et la cohérence/synergies entre les projets et les activités.</t>
  </si>
  <si>
    <t>Activite 1.2.1: Organisation des réunions de coordination et de suivi avec les agences et ONG récipiendaires.</t>
  </si>
  <si>
    <t>Activite 1.2.2: Renforcement des capacités des agences récipiendaires et des partenaires en matière d’approches sensibles aux conflits, consolidation de la paix, suivi/évaluation en matière de consolidation de la paix et programmation sensible au genre et aux Droits de l’Homme.</t>
  </si>
  <si>
    <t>Activite 1.2.3: Réalisation de la cartographie des interventions et des acteurs dans le domaine de la consolidation de la paix.</t>
  </si>
  <si>
    <t>Activite 1.2.4: Soutien à l'organisation des Cadres de Concertation Régionaux (CCR) du PUS.</t>
  </si>
  <si>
    <t>Activite 1.2.5: Organisation de retraite de capitalisation de leçons apprises de la mise en œuvre des projets PBF.</t>
  </si>
  <si>
    <t>Le suivi et évaluation du portefeuille du PBF est assuré de manière participative avec tous les acteurs</t>
  </si>
  <si>
    <t>Elaboration du rapport annuel du portefeuille.</t>
  </si>
  <si>
    <t>Le Comité pilotage assure de manière effective l’orientation stratégique et le suivi évaluation du portefeuille de consolidation de la paix au Burkina Faso</t>
  </si>
  <si>
    <t>Les organes de gouvernance du PBF au Burkina Faso sont renforcées pour assurer la supervision et le suivi stratégiques du portefeuille.</t>
  </si>
  <si>
    <t>Activite 2.1.1: Organisation des sessions semestrielles du Comité Conjoint d'Orientation (CCO) pour le pilotage stratégique du portefeuille PBF.</t>
  </si>
  <si>
    <t>Activite 2.1.2: Organisation des sessions trimestrielles du Comité Technique de suivi (CTS).</t>
  </si>
  <si>
    <t>Un cadre stratégique et technique pour l’identification des besoins critiques de consolidation de la paix et de définition des réponses programmatiques adaptées est effectif, en complémentarité avec d’autres plan stratégiques (UNDSCF, PNDES, Stratégies régionales, etc.)</t>
  </si>
  <si>
    <t>Activite 2.2.1: Facilitation de la mise à jour périodique de l’analyse de conflits en étroite coordination avec le PDA et en collaboration entre le SNU, le Gouvernement, la Société Civile et les PTF.</t>
  </si>
  <si>
    <t>Le plaidoyer, la communication et le partenariat sont assurés pour promouvoir la visibilité du portefeuille PBF et de ses résultats au sein des autorités nationales, de la société civile, des bailleurs de fonds et du grand public.</t>
  </si>
  <si>
    <t>Plaidoyer et développement d’un partenariat stratégique pour une réponse adéquate aux défis de consolidation de la Paix au Burkina Faso (effet catalytique).</t>
  </si>
  <si>
    <t>Activite 2.3.1: Mise en place d’un plan de communication afin de promouvoir la visibilité des activités du PBF dans le pays et parmi les parties intéressées.</t>
  </si>
  <si>
    <t>Activite 2.3.2: Plaidoyer et développement d’un partenariat stratégique pour une réponse adéquate aux défis de consolidation de la Paix au Burkina Faso (effet catalytique).</t>
  </si>
  <si>
    <t xml:space="preserve">Activite 2.3.3: Renforcer les capacités des agences et ONG récipiendaire sur la communication et la visibilité des interventions du PBF.  </t>
  </si>
  <si>
    <t>Assurer une liaison régulière avec PBSO par rapports a la mise en œuvre des projets PBF, l’évolution du contexte politique et les processus de planification au sein des UN et du Gouvernement en lien avec les activités du PBF.</t>
  </si>
  <si>
    <t>Activite 2.3.5: Produire les supports de communication.</t>
  </si>
  <si>
    <t>Activite 2.3.5: Organiser des diners de presse.</t>
  </si>
  <si>
    <t xml:space="preserve">Activite 2.3.4: Assurer une liaison régulière avec PBSO par rapports a la mise en œuvre des projets PBF, l’évolution du contexte politique et les processus de planification au sein des UN et du Gouvernement en lien avec les activités du PBF. </t>
  </si>
  <si>
    <t>Activite 2.3.5: Organiser des missions de supervision inter-agences élargies au siège et appuyer les missions de suivi du PBSO (le cas échéant).</t>
  </si>
  <si>
    <t>Activite 1.2.6: Organisation des réunions régionales dans le cadre des projets transfrontaliers et s’assurer de la coordination avec les autres pays impliqués.</t>
  </si>
  <si>
    <t>Activite 1.3.1:Appui au développement et à la mise en place d’un plan de suivi/évaluation de qualité par projet du portefeuille PBF.</t>
  </si>
  <si>
    <t>Activite 1.3.2:Mise en place d'une plateforme de collecte et de consolidation des données du portefeuille PBF et du PUS.</t>
  </si>
  <si>
    <t>Activite 1.3.9: Élaboration du rapport annuel du portefeuille.</t>
  </si>
  <si>
    <t>Equipements et mobiliers de bureau</t>
  </si>
  <si>
    <t>Fournitures et consommables de bureau</t>
  </si>
  <si>
    <t>Appui aux évennements de promotion de la Paix organisés par le Gouvernement ou les associations locales.</t>
  </si>
  <si>
    <t>Prestations pour la réalisation des cartographies</t>
  </si>
  <si>
    <t>Appui technique aux évaluations indépendantes des projets PBF.</t>
  </si>
  <si>
    <t>Contribution au coût Operations manager UNFPA 10%</t>
  </si>
  <si>
    <t>Produire les supports de communication et de visibilité PBF PUS</t>
  </si>
  <si>
    <t>Participation à des formations et retraites du PBF</t>
  </si>
  <si>
    <t>Mise en place du dispositif de suivi-évaluation des projets</t>
  </si>
  <si>
    <t>Activite 2.1.5: Organisation des missions de suivi de terrain par le Comité Conjoint d'Orientation (CCO).</t>
  </si>
  <si>
    <t>Elaborer un plan de communication afin de promouvoir la visibilité des activités du PBF.</t>
  </si>
  <si>
    <t>Organiser des dejeuners de presse sur le portefeuille PBF</t>
  </si>
  <si>
    <t>Activite 1.3.3:Organisation des missions régulières / conjointes sur le terrain pour le suivi des projets PBF</t>
  </si>
  <si>
    <t>Mise à jour de l'analyse de fragilité lors d'ateliers avec les acteurs nationaux</t>
  </si>
  <si>
    <t>Contribution au coût du Chargé de Programme UNFPA 10%</t>
  </si>
  <si>
    <t>Sessions semestrielles du CCO</t>
  </si>
  <si>
    <t>Sessions trimestrielles du CTS</t>
  </si>
  <si>
    <t>Activite 1.1.2 : Renforcement des capacités du personnel du secrétariat conjoint PUS-PBF</t>
  </si>
  <si>
    <t>Activite 1.1.3 : Soutien et participation aux événements liés à la consolidation de la paix (Journée Internationale de la Paix) et autres manifestations organisées par les associations locales.</t>
  </si>
  <si>
    <t>Aménagement (MOSS) et entretien des bureaux</t>
  </si>
  <si>
    <t>Communication : tel et internet</t>
  </si>
  <si>
    <t>Staff du Secrétariat PBF :</t>
  </si>
  <si>
    <t>P4 - Coordonnateur du secrétariat PBF</t>
  </si>
  <si>
    <t>Organisation 
recipiendiaire 1</t>
  </si>
  <si>
    <t>Atelier de capitalisation</t>
  </si>
  <si>
    <t xml:space="preserve">Deux fois par an : 2 équipes de 4 personnes pour 6 jours
Des rapports de mission à produire et partager avec le RCO et PBSO. </t>
  </si>
  <si>
    <t>Formations en analyse de conflits, en GAR, Genre, S&amp;E, etc. ou atéliers de renforcement des capacités techniques PUS, RUNO, NUNO, Ministères sectoriels</t>
  </si>
  <si>
    <t>Prestations des Consultants</t>
  </si>
  <si>
    <t>Prestations des bureaux d'études</t>
  </si>
  <si>
    <t>Evaluation à mi-parcours du portefeuille en collaboration avec le PBSO</t>
  </si>
  <si>
    <t>Organisation de missions de supervision inter-agences et appuyer les missions de suivi du PBSO (le cas échéant).</t>
  </si>
  <si>
    <t>Former agences et ONG récipiendaires sur le guideline et les outils de communication et la visibilité des interventions du PBF.</t>
  </si>
  <si>
    <t xml:space="preserve">	Projet Secrétariat : Appui à la Coordination et au Suivi des Projets du Fonds pour la Consolidation de la Paix (PBF) au Burkina Faso</t>
  </si>
  <si>
    <t>Projet Secrétariat : Appui à la Coordination et au Suivi des Projets du Fonds pour la Consolidation de la Paix (PBF) au Burkina Faso</t>
  </si>
  <si>
    <t>Réalisation de deux enquêtes de perception et tudes</t>
  </si>
  <si>
    <t>Missions de suivi des membres du CCO</t>
  </si>
  <si>
    <t>Entretien et fonctionnement véhicule</t>
  </si>
  <si>
    <t>Chauffeur</t>
  </si>
  <si>
    <t>Atelier / rencontre d'analyse participative de conflits.</t>
  </si>
  <si>
    <t>Participation à l'organisation des Cadres de Concertation Régionaux (CCR) du PUS PBF.</t>
  </si>
  <si>
    <t>Appui pour l'organisation de deux ateliers régionaux pour l'année 2021 dans 6 régions</t>
  </si>
  <si>
    <t>Budget pour 2 CCO de l'année 2021</t>
  </si>
  <si>
    <t>A réaliser en 2022</t>
  </si>
  <si>
    <t>Budget pour 3 CTS de l'année 2021</t>
  </si>
  <si>
    <t>Première tranche 70%</t>
  </si>
  <si>
    <t>Deuxième tranche 30%</t>
  </si>
  <si>
    <t>Support logistique revue thématique</t>
  </si>
  <si>
    <t>Pour logistique des activités de la revue thématique.</t>
  </si>
  <si>
    <t>Missions terrain revue thématique</t>
  </si>
  <si>
    <t>DSA UNV et chauffeur des missions terrain dans le cadre de la revue thématique</t>
  </si>
  <si>
    <t>Une activité qui ne demande pas de budget</t>
  </si>
  <si>
    <t>Activite 1.3.5:Organisation des missions conjointes inter-agence/ONG et la partie nationale pour le suivi des projets.</t>
  </si>
  <si>
    <t>Missions conjointes avec les agences récipiendaires et la partie nationale</t>
  </si>
  <si>
    <t>Une activité qui ne demande pas de budget (prise en compte par les agences)</t>
  </si>
  <si>
    <t>Activite 1.3.6:Appui technique aux agences récipiendaires pour l’assurance qualité des rapports semestriels, annuels et de clôture des projets (narratifs et financiers), en lien avec les indicateurs établis dans les documents de projet et les données recueillies pendant les visites de terrain.</t>
  </si>
  <si>
    <t>Activite 1.3.7: Elaboration du rapport annuel du portefeuille.</t>
  </si>
  <si>
    <t>Activite 1.3.8: Réalisation de deux enquêtes de perception du portefeuille PBF (une enquête par an)</t>
  </si>
  <si>
    <t>Activite 1.3.9: Appui à la réalisation des évaluations indépendantes des projets PBF (en tant que membre du groupe de référence de l’évaluation).</t>
  </si>
  <si>
    <t>Activité 1.3.4: Revue thématique de consolidation au niveau local</t>
  </si>
  <si>
    <t>Sera prise en charge directement par le PBSO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</si>
</sst>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0.00_);_(&quot;$&quot;* \(#,##0.00\);_(&quot;$&quot;* &quot;-&quot;??_);_(@_)"/>
    <numFmt numFmtId="165" formatCode="_-* #,##0.00\ _€_-;\-* #,##0.00\ _€_-;_-* &quot;-&quot;??\ _€_-;_-@_-"/>
    <numFmt numFmtId="166" formatCode="_(&quot;$&quot;* #,##0_);_(&quot;$&quot;* \(#,##0\);_(&quot;$&quot;* &quot;-&quot;??_);_(@_)"/>
    <numFmt numFmtId="167" formatCode="_-* #,##0\ _F_G_-;\-* #,##0\ _F_G_-;_-* &quot;-&quot;\ _F_G_-;_-@_-"/>
    <numFmt numFmtId="168" formatCode="_-* #,##0.00\ _F_G_-;\-* #,##0.00\ _F_G_-;_-* &quot;-&quot;\ _F_G_-;_-@_-"/>
    <numFmt numFmtId="169" formatCode="_-* #,##0\ _$_-;\-* #,##0\ _$_-;_-* &quot;-&quot;??\ _$_-;_-@_-"/>
    <numFmt numFmtId="170" formatCode="_-* #,##0_-;\-* #,##0_-;_-* &quot;-&quot;??_-;_-@_-"/>
  </numFmts>
  <fonts count="41"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4"/>
      <color theme="1"/>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
      <b/>
      <sz val="14"/>
      <color theme="1"/>
      <name val="Arial"/>
      <family val="2"/>
    </font>
    <font>
      <sz val="12"/>
      <name val="Calibri"/>
      <family val="2"/>
      <scheme val="minor"/>
    </font>
    <font>
      <b/>
      <sz val="12"/>
      <name val="Calibri"/>
      <family val="2"/>
      <scheme val="minor"/>
    </font>
    <font>
      <b/>
      <sz val="12"/>
      <color theme="1"/>
      <name val="Times New Roman"/>
      <family val="1"/>
    </font>
    <font>
      <b/>
      <sz val="12"/>
      <name val="Times New Roman"/>
      <family val="1"/>
    </font>
    <font>
      <sz val="12"/>
      <color theme="1"/>
      <name val="Times New Roman"/>
      <family val="1"/>
    </font>
    <font>
      <sz val="12"/>
      <name val="Times New Roman"/>
      <family val="1"/>
    </font>
    <font>
      <b/>
      <sz val="12"/>
      <color theme="1"/>
      <name val="Arial"/>
      <family val="2"/>
    </font>
    <font>
      <sz val="12"/>
      <color theme="1"/>
      <name val="Arial"/>
      <family val="2"/>
    </font>
    <font>
      <sz val="11"/>
      <color theme="1"/>
      <name val="Arial"/>
      <family val="2"/>
    </font>
    <font>
      <sz val="11"/>
      <name val="Arial Narrow"/>
      <family val="2"/>
    </font>
    <font>
      <b/>
      <sz val="12"/>
      <name val="Arial"/>
      <family val="2"/>
    </font>
    <font>
      <sz val="12"/>
      <color rgb="FF0070C0"/>
      <name val="Calibri"/>
      <family val="2"/>
      <scheme val="minor"/>
    </font>
    <font>
      <b/>
      <sz val="18"/>
      <name val="Calibri"/>
      <family val="2"/>
      <scheme val="minor"/>
    </font>
    <font>
      <b/>
      <sz val="28"/>
      <color rgb="FF00B0F0"/>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39997558519241921"/>
        <bgColor indexed="64"/>
      </patternFill>
    </fill>
  </fills>
  <borders count="5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cellStyleXfs>
  <cellXfs count="516">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0" borderId="3" xfId="0" applyFont="1" applyBorder="1" applyAlignment="1" applyProtection="1">
      <alignment horizontal="left" vertical="top" wrapText="1"/>
      <protection locked="0"/>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7" xfId="0" applyFont="1" applyFill="1" applyBorder="1" applyAlignment="1">
      <alignment horizontal="center" wrapText="1"/>
    </xf>
    <xf numFmtId="164" fontId="2" fillId="2" borderId="3" xfId="0" applyNumberFormat="1" applyFont="1" applyFill="1" applyBorder="1" applyAlignment="1">
      <alignment wrapText="1"/>
    </xf>
    <xf numFmtId="0" fontId="7" fillId="2" borderId="37" xfId="0" applyFont="1" applyFill="1" applyBorder="1" applyAlignment="1" applyProtection="1">
      <alignment vertical="center" wrapText="1"/>
    </xf>
    <xf numFmtId="164" fontId="2" fillId="2" borderId="37" xfId="0" applyNumberFormat="1" applyFont="1" applyFill="1" applyBorder="1" applyAlignment="1">
      <alignment wrapText="1"/>
    </xf>
    <xf numFmtId="0" fontId="2" fillId="2" borderId="14" xfId="0" applyFont="1" applyFill="1" applyBorder="1" applyAlignment="1">
      <alignment horizontal="left" wrapText="1"/>
    </xf>
    <xf numFmtId="164" fontId="2" fillId="2" borderId="14" xfId="0" applyNumberFormat="1" applyFont="1" applyFill="1" applyBorder="1" applyAlignment="1">
      <alignment horizontal="center" wrapText="1"/>
    </xf>
    <xf numFmtId="164" fontId="2" fillId="2" borderId="14"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2" borderId="11" xfId="0" applyFont="1" applyFill="1" applyBorder="1" applyAlignment="1">
      <alignment horizontal="center" wrapText="1"/>
    </xf>
    <xf numFmtId="164" fontId="6" fillId="2" borderId="37" xfId="0" applyNumberFormat="1" applyFont="1" applyFill="1" applyBorder="1" applyAlignment="1">
      <alignment wrapText="1"/>
    </xf>
    <xf numFmtId="164" fontId="6" fillId="2" borderId="14" xfId="0" applyNumberFormat="1" applyFont="1" applyFill="1" applyBorder="1" applyAlignment="1">
      <alignment wrapText="1"/>
    </xf>
    <xf numFmtId="0" fontId="6"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6" fillId="0" borderId="37"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14"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7"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0" fillId="7"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5"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4" borderId="3" xfId="0" applyFont="1" applyFill="1" applyBorder="1" applyAlignment="1" applyProtection="1">
      <alignment vertical="center" wrapText="1"/>
      <protection locked="0"/>
    </xf>
    <xf numFmtId="0" fontId="2" fillId="2" borderId="33" xfId="0"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7" xfId="0" applyFont="1" applyFill="1" applyBorder="1" applyAlignment="1">
      <alignment horizontal="left" vertical="top" wrapText="1"/>
    </xf>
    <xf numFmtId="0" fontId="6" fillId="0" borderId="11" xfId="0" applyFont="1" applyBorder="1" applyAlignment="1">
      <alignment wrapText="1"/>
    </xf>
    <xf numFmtId="0" fontId="2" fillId="4" borderId="39" xfId="0" applyFont="1" applyFill="1" applyBorder="1" applyAlignment="1" applyProtection="1">
      <alignment vertical="center" wrapText="1"/>
    </xf>
    <xf numFmtId="16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164" fontId="6" fillId="2" borderId="2" xfId="0" applyNumberFormat="1" applyFont="1" applyFill="1" applyBorder="1" applyAlignment="1" applyProtection="1">
      <alignment vertical="center" wrapText="1"/>
    </xf>
    <xf numFmtId="164" fontId="2" fillId="2" borderId="46" xfId="1" applyFont="1" applyFill="1" applyBorder="1" applyAlignment="1" applyProtection="1">
      <alignment vertical="center" wrapText="1"/>
    </xf>
    <xf numFmtId="164" fontId="2" fillId="2" borderId="9" xfId="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164" fontId="6" fillId="2" borderId="47" xfId="0" applyNumberFormat="1" applyFont="1" applyFill="1" applyBorder="1" applyAlignment="1">
      <alignment wrapText="1"/>
    </xf>
    <xf numFmtId="164" fontId="6" fillId="2" borderId="46" xfId="0" applyNumberFormat="1" applyFont="1" applyFill="1" applyBorder="1" applyAlignment="1">
      <alignment wrapText="1"/>
    </xf>
    <xf numFmtId="0" fontId="2" fillId="2" borderId="47" xfId="0" applyFont="1" applyFill="1" applyBorder="1" applyAlignment="1">
      <alignment horizontal="center" wrapText="1"/>
    </xf>
    <xf numFmtId="0" fontId="2" fillId="2" borderId="36" xfId="0" applyFont="1" applyFill="1" applyBorder="1" applyAlignment="1">
      <alignment horizontal="center" wrapText="1"/>
    </xf>
    <xf numFmtId="164" fontId="2" fillId="2" borderId="9" xfId="0" applyNumberFormat="1" applyFont="1" applyFill="1" applyBorder="1" applyAlignment="1">
      <alignment horizontal="center" wrapText="1"/>
    </xf>
    <xf numFmtId="164" fontId="6" fillId="2" borderId="36" xfId="0" applyNumberFormat="1" applyFont="1" applyFill="1" applyBorder="1" applyAlignment="1">
      <alignment wrapText="1"/>
    </xf>
    <xf numFmtId="164" fontId="6" fillId="2" borderId="15" xfId="0" applyNumberFormat="1" applyFont="1" applyFill="1" applyBorder="1" applyAlignment="1">
      <alignment wrapText="1"/>
    </xf>
    <xf numFmtId="0" fontId="10" fillId="7" borderId="16" xfId="0" applyFont="1" applyFill="1" applyBorder="1" applyAlignment="1">
      <alignment wrapText="1"/>
    </xf>
    <xf numFmtId="0" fontId="10" fillId="7" borderId="19" xfId="0" applyFont="1" applyFill="1" applyBorder="1" applyAlignment="1">
      <alignment wrapText="1"/>
    </xf>
    <xf numFmtId="0" fontId="6" fillId="7" borderId="16" xfId="0" applyFont="1" applyFill="1" applyBorder="1" applyAlignment="1">
      <alignment wrapText="1"/>
    </xf>
    <xf numFmtId="164" fontId="8" fillId="7" borderId="19" xfId="1" applyFont="1" applyFill="1" applyBorder="1" applyAlignment="1" applyProtection="1">
      <alignment vertical="center" wrapText="1"/>
    </xf>
    <xf numFmtId="0" fontId="2" fillId="2" borderId="31" xfId="0" applyFont="1" applyFill="1" applyBorder="1" applyAlignment="1">
      <alignment horizontal="left" wrapText="1"/>
    </xf>
    <xf numFmtId="164" fontId="2" fillId="2" borderId="31" xfId="0" applyNumberFormat="1" applyFont="1" applyFill="1" applyBorder="1" applyAlignment="1">
      <alignment horizontal="center" wrapText="1"/>
    </xf>
    <xf numFmtId="164" fontId="2" fillId="2" borderId="31" xfId="0" applyNumberFormat="1" applyFont="1" applyFill="1" applyBorder="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0" fontId="2" fillId="2" borderId="9" xfId="2" applyNumberFormat="1" applyFont="1" applyFill="1" applyBorder="1" applyAlignment="1" applyProtection="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3" borderId="0" xfId="1" applyFont="1" applyFill="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Border="1" applyAlignment="1">
      <alignment wrapText="1"/>
    </xf>
    <xf numFmtId="164" fontId="0" fillId="0" borderId="0" xfId="1" applyFont="1" applyFill="1" applyBorder="1" applyAlignment="1">
      <alignment wrapText="1"/>
    </xf>
    <xf numFmtId="164" fontId="14" fillId="0" borderId="0" xfId="1" applyFont="1" applyBorder="1" applyAlignment="1">
      <alignment wrapText="1"/>
    </xf>
    <xf numFmtId="164" fontId="10" fillId="7" borderId="16" xfId="1" applyFont="1" applyFill="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0" fontId="2" fillId="4" borderId="40" xfId="0" applyFont="1" applyFill="1" applyBorder="1" applyAlignment="1" applyProtection="1">
      <alignment vertical="center" wrapText="1"/>
    </xf>
    <xf numFmtId="166" fontId="2" fillId="3" borderId="0" xfId="0" applyNumberFormat="1" applyFont="1" applyFill="1" applyBorder="1" applyAlignment="1" applyProtection="1">
      <alignment vertical="center" wrapText="1"/>
      <protection locked="0"/>
    </xf>
    <xf numFmtId="166" fontId="0" fillId="0" borderId="0" xfId="0" applyNumberFormat="1" applyFont="1" applyBorder="1" applyAlignment="1">
      <alignment wrapText="1"/>
    </xf>
    <xf numFmtId="166" fontId="6" fillId="0" borderId="0" xfId="0" applyNumberFormat="1" applyFont="1" applyFill="1" applyBorder="1" applyAlignment="1">
      <alignment vertical="center" wrapText="1"/>
    </xf>
    <xf numFmtId="166" fontId="6" fillId="3" borderId="0" xfId="0" applyNumberFormat="1" applyFont="1" applyFill="1" applyBorder="1" applyAlignment="1">
      <alignment vertical="center" wrapText="1"/>
    </xf>
    <xf numFmtId="166" fontId="0" fillId="0" borderId="0" xfId="0" applyNumberFormat="1" applyFont="1" applyFill="1" applyBorder="1" applyAlignment="1">
      <alignment wrapText="1"/>
    </xf>
    <xf numFmtId="166" fontId="0" fillId="3" borderId="0" xfId="0" applyNumberFormat="1" applyFont="1" applyFill="1" applyBorder="1" applyAlignment="1">
      <alignment wrapText="1"/>
    </xf>
    <xf numFmtId="0" fontId="0" fillId="0" borderId="0" xfId="0"/>
    <xf numFmtId="0" fontId="0" fillId="0" borderId="0" xfId="0"/>
    <xf numFmtId="168" fontId="5" fillId="0" borderId="0" xfId="3" applyNumberFormat="1" applyFont="1" applyFill="1"/>
    <xf numFmtId="0" fontId="0" fillId="0" borderId="0" xfId="0" applyFill="1"/>
    <xf numFmtId="9" fontId="20" fillId="0" borderId="6" xfId="2" applyFont="1" applyFill="1" applyBorder="1" applyAlignment="1">
      <alignment vertical="center" wrapText="1"/>
    </xf>
    <xf numFmtId="167" fontId="22" fillId="0" borderId="6" xfId="3" applyNumberFormat="1" applyFont="1" applyFill="1" applyBorder="1" applyAlignment="1">
      <alignment horizontal="center" vertical="center" wrapText="1"/>
    </xf>
    <xf numFmtId="168" fontId="22" fillId="0" borderId="6" xfId="3" applyNumberFormat="1" applyFont="1" applyFill="1" applyBorder="1" applyAlignment="1">
      <alignment horizontal="center" vertical="center" wrapText="1"/>
    </xf>
    <xf numFmtId="3" fontId="21" fillId="0" borderId="6" xfId="0" applyNumberFormat="1" applyFont="1" applyFill="1" applyBorder="1" applyAlignment="1">
      <alignment vertical="center" wrapText="1"/>
    </xf>
    <xf numFmtId="167" fontId="21" fillId="0" borderId="6" xfId="3" applyNumberFormat="1" applyFont="1" applyFill="1" applyBorder="1" applyAlignment="1">
      <alignment horizontal="center" vertical="center" wrapText="1"/>
    </xf>
    <xf numFmtId="168" fontId="21" fillId="0" borderId="6" xfId="3" applyNumberFormat="1" applyFont="1" applyFill="1" applyBorder="1" applyAlignment="1">
      <alignment horizontal="center" vertical="center" wrapText="1"/>
    </xf>
    <xf numFmtId="0" fontId="23" fillId="0" borderId="6" xfId="0" applyFont="1" applyFill="1" applyBorder="1" applyAlignment="1">
      <alignment horizontal="justify" vertical="center" wrapText="1"/>
    </xf>
    <xf numFmtId="0" fontId="23" fillId="0" borderId="6" xfId="0" applyFont="1" applyFill="1" applyBorder="1" applyAlignment="1">
      <alignment vertical="center" wrapText="1"/>
    </xf>
    <xf numFmtId="0" fontId="23" fillId="0" borderId="6" xfId="0" applyFont="1" applyFill="1" applyBorder="1" applyAlignment="1">
      <alignment horizontal="left" vertical="center" wrapText="1"/>
    </xf>
    <xf numFmtId="167" fontId="21" fillId="0" borderId="6" xfId="0" applyNumberFormat="1" applyFont="1" applyFill="1" applyBorder="1" applyAlignment="1">
      <alignment horizontal="center" vertical="center" wrapText="1"/>
    </xf>
    <xf numFmtId="167" fontId="21" fillId="0" borderId="6" xfId="3" applyNumberFormat="1" applyFont="1" applyFill="1" applyBorder="1" applyAlignment="1">
      <alignment vertical="center" wrapText="1"/>
    </xf>
    <xf numFmtId="0" fontId="3" fillId="0" borderId="0" xfId="0" applyFont="1" applyAlignment="1">
      <alignment horizontal="right"/>
    </xf>
    <xf numFmtId="3" fontId="3" fillId="0" borderId="0" xfId="0" applyNumberFormat="1" applyFont="1" applyFill="1"/>
    <xf numFmtId="168" fontId="3" fillId="0" borderId="0" xfId="3" applyNumberFormat="1" applyFont="1" applyFill="1" applyAlignment="1">
      <alignment horizontal="center"/>
    </xf>
    <xf numFmtId="9" fontId="3" fillId="0" borderId="0" xfId="2" applyFont="1" applyFill="1" applyAlignment="1">
      <alignment horizontal="center"/>
    </xf>
    <xf numFmtId="0" fontId="0" fillId="0" borderId="0" xfId="0" applyAlignment="1">
      <alignment horizontal="left"/>
    </xf>
    <xf numFmtId="0" fontId="8" fillId="2" borderId="7" xfId="0" applyFont="1" applyFill="1" applyBorder="1" applyAlignment="1" applyProtection="1">
      <alignment vertical="center" wrapText="1"/>
      <protection locked="0"/>
    </xf>
    <xf numFmtId="0" fontId="8" fillId="2" borderId="54" xfId="0" applyFont="1" applyFill="1" applyBorder="1" applyAlignment="1" applyProtection="1">
      <alignment vertical="center" wrapText="1"/>
    </xf>
    <xf numFmtId="0" fontId="8" fillId="2" borderId="7" xfId="0" applyFont="1" applyFill="1" applyBorder="1" applyAlignment="1" applyProtection="1">
      <alignment vertical="center" wrapText="1"/>
    </xf>
    <xf numFmtId="0" fontId="6" fillId="2" borderId="7" xfId="0" applyFont="1" applyFill="1" applyBorder="1" applyAlignment="1" applyProtection="1">
      <alignment vertical="center" wrapText="1"/>
    </xf>
    <xf numFmtId="164" fontId="2" fillId="2" borderId="3" xfId="0" applyNumberFormat="1" applyFont="1" applyFill="1" applyBorder="1" applyAlignment="1">
      <alignment horizontal="center" wrapText="1"/>
    </xf>
    <xf numFmtId="164" fontId="2" fillId="2" borderId="36"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0" fontId="8" fillId="2" borderId="48" xfId="0" applyFont="1" applyFill="1" applyBorder="1" applyAlignment="1" applyProtection="1">
      <alignment vertical="center" wrapText="1"/>
    </xf>
    <xf numFmtId="0" fontId="8" fillId="2" borderId="49" xfId="0" applyFont="1" applyFill="1" applyBorder="1" applyAlignment="1" applyProtection="1">
      <alignment vertical="center" wrapText="1"/>
    </xf>
    <xf numFmtId="0" fontId="8" fillId="2" borderId="49" xfId="0" applyFont="1" applyFill="1" applyBorder="1" applyAlignment="1" applyProtection="1">
      <alignment vertical="center" wrapText="1"/>
      <protection locked="0"/>
    </xf>
    <xf numFmtId="167" fontId="22" fillId="0" borderId="6" xfId="3" applyNumberFormat="1" applyFont="1" applyFill="1" applyBorder="1" applyAlignment="1">
      <alignment horizontal="center" vertical="center" wrapText="1"/>
    </xf>
    <xf numFmtId="3" fontId="21" fillId="0" borderId="6" xfId="0" applyNumberFormat="1" applyFont="1" applyFill="1" applyBorder="1" applyAlignment="1">
      <alignment vertical="center" wrapText="1"/>
    </xf>
    <xf numFmtId="0" fontId="23" fillId="0" borderId="6" xfId="0" applyFont="1" applyFill="1" applyBorder="1" applyAlignment="1">
      <alignment horizontal="justify" vertical="center" wrapText="1"/>
    </xf>
    <xf numFmtId="167" fontId="21" fillId="0" borderId="6" xfId="3" applyNumberFormat="1" applyFont="1" applyFill="1" applyBorder="1" applyAlignment="1">
      <alignment vertical="center" wrapText="1"/>
    </xf>
    <xf numFmtId="164" fontId="2" fillId="2" borderId="15" xfId="1" applyNumberFormat="1" applyFont="1" applyFill="1" applyBorder="1" applyAlignment="1">
      <alignment wrapText="1"/>
    </xf>
    <xf numFmtId="164" fontId="2" fillId="2" borderId="43" xfId="1" applyFont="1" applyFill="1" applyBorder="1" applyAlignment="1" applyProtection="1">
      <alignment wrapText="1"/>
    </xf>
    <xf numFmtId="164" fontId="6" fillId="2" borderId="9" xfId="1" applyNumberFormat="1" applyFont="1" applyFill="1" applyBorder="1" applyAlignment="1">
      <alignment wrapText="1"/>
    </xf>
    <xf numFmtId="0" fontId="2" fillId="2" borderId="53" xfId="0" applyFont="1" applyFill="1" applyBorder="1" applyAlignment="1">
      <alignment horizontal="center" wrapText="1"/>
    </xf>
    <xf numFmtId="0" fontId="2" fillId="2" borderId="48" xfId="0" applyFont="1" applyFill="1" applyBorder="1" applyAlignment="1">
      <alignment horizontal="center" wrapText="1"/>
    </xf>
    <xf numFmtId="164" fontId="2" fillId="2" borderId="28" xfId="1" applyFont="1" applyFill="1" applyBorder="1" applyAlignment="1" applyProtection="1">
      <alignment horizontal="center" vertical="center" wrapText="1"/>
    </xf>
    <xf numFmtId="164" fontId="2" fillId="2" borderId="29" xfId="1" applyFont="1" applyFill="1" applyBorder="1" applyAlignment="1" applyProtection="1">
      <alignment horizontal="center" vertical="center" wrapText="1"/>
    </xf>
    <xf numFmtId="164" fontId="2" fillId="2" borderId="8" xfId="0" applyNumberFormat="1" applyFont="1" applyFill="1" applyBorder="1" applyAlignment="1">
      <alignment horizontal="center" wrapText="1"/>
    </xf>
    <xf numFmtId="164" fontId="6" fillId="2" borderId="10" xfId="0" applyNumberFormat="1" applyFont="1" applyFill="1" applyBorder="1" applyAlignment="1">
      <alignment wrapText="1"/>
    </xf>
    <xf numFmtId="164" fontId="2" fillId="2" borderId="13" xfId="0" applyNumberFormat="1" applyFont="1" applyFill="1" applyBorder="1" applyAlignment="1">
      <alignment horizontal="center" wrapText="1"/>
    </xf>
    <xf numFmtId="0" fontId="25" fillId="0" borderId="0" xfId="0" applyFont="1"/>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43" fontId="0" fillId="0" borderId="0" xfId="10" applyFont="1" applyBorder="1" applyAlignment="1">
      <alignment wrapText="1"/>
    </xf>
    <xf numFmtId="164" fontId="1" fillId="0" borderId="3" xfId="1" applyNumberFormat="1" applyFont="1" applyBorder="1" applyAlignment="1" applyProtection="1">
      <alignment horizontal="left" vertical="center" wrapText="1"/>
      <protection locked="0"/>
    </xf>
    <xf numFmtId="49" fontId="1" fillId="3" borderId="3" xfId="1" applyNumberFormat="1" applyFont="1" applyFill="1" applyBorder="1" applyAlignment="1" applyProtection="1">
      <alignment horizontal="left" wrapText="1"/>
      <protection locked="0"/>
    </xf>
    <xf numFmtId="9" fontId="1" fillId="0" borderId="3" xfId="2" applyFont="1" applyBorder="1" applyAlignment="1" applyProtection="1">
      <alignment horizontal="center" vertical="center" wrapText="1"/>
      <protection locked="0"/>
    </xf>
    <xf numFmtId="43" fontId="0" fillId="0" borderId="0" xfId="0" applyNumberFormat="1"/>
    <xf numFmtId="164" fontId="0" fillId="0" borderId="0" xfId="0" applyNumberFormat="1" applyFont="1" applyBorder="1" applyAlignment="1">
      <alignment wrapText="1"/>
    </xf>
    <xf numFmtId="43" fontId="2" fillId="2" borderId="3" xfId="1" applyNumberFormat="1" applyFont="1" applyFill="1" applyBorder="1" applyAlignment="1" applyProtection="1">
      <alignment horizontal="center" vertical="center" wrapText="1"/>
    </xf>
    <xf numFmtId="164" fontId="1" fillId="0" borderId="3" xfId="1" applyNumberFormat="1" applyFont="1" applyBorder="1" applyAlignment="1" applyProtection="1">
      <alignment horizontal="center" vertical="center" wrapText="1"/>
      <protection locked="0"/>
    </xf>
    <xf numFmtId="9" fontId="6" fillId="3" borderId="0" xfId="2" applyFont="1" applyFill="1" applyBorder="1" applyAlignment="1" applyProtection="1">
      <alignment vertical="center" wrapText="1"/>
      <protection locked="0"/>
    </xf>
    <xf numFmtId="43" fontId="0" fillId="0" borderId="0" xfId="0" applyNumberFormat="1" applyFont="1" applyBorder="1" applyAlignment="1">
      <alignment wrapText="1"/>
    </xf>
    <xf numFmtId="164" fontId="1" fillId="0" borderId="3" xfId="1" applyFont="1" applyFill="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164" fontId="6" fillId="0" borderId="3" xfId="1" applyFont="1" applyFill="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26" fillId="0" borderId="3" xfId="1" applyNumberFormat="1" applyFont="1" applyFill="1" applyBorder="1" applyAlignment="1" applyProtection="1">
      <alignment horizontal="center" vertical="center" wrapText="1"/>
    </xf>
    <xf numFmtId="0" fontId="27" fillId="0" borderId="0" xfId="1" applyNumberFormat="1" applyFont="1" applyFill="1" applyBorder="1" applyAlignment="1" applyProtection="1">
      <alignment horizontal="center" vertical="center" wrapText="1"/>
    </xf>
    <xf numFmtId="0" fontId="27" fillId="0" borderId="0" xfId="1" applyNumberFormat="1" applyFont="1" applyFill="1" applyBorder="1" applyAlignment="1" applyProtection="1">
      <alignment vertical="center" wrapText="1"/>
    </xf>
    <xf numFmtId="0" fontId="26" fillId="0" borderId="0" xfId="1" applyNumberFormat="1" applyFont="1" applyFill="1" applyBorder="1" applyAlignment="1" applyProtection="1">
      <alignment horizontal="center" vertical="center" wrapText="1"/>
    </xf>
    <xf numFmtId="0" fontId="26" fillId="0" borderId="0" xfId="1"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wrapText="1"/>
      <protection locked="0"/>
    </xf>
    <xf numFmtId="0" fontId="27" fillId="0" borderId="3" xfId="1" applyNumberFormat="1" applyFont="1" applyFill="1" applyBorder="1" applyAlignment="1" applyProtection="1">
      <alignment horizontal="center" vertical="center" wrapText="1"/>
    </xf>
    <xf numFmtId="164" fontId="2" fillId="2" borderId="30" xfId="0" applyNumberFormat="1" applyFont="1" applyFill="1" applyBorder="1" applyAlignment="1">
      <alignment wrapText="1"/>
    </xf>
    <xf numFmtId="9" fontId="0" fillId="0" borderId="0" xfId="2" applyFont="1"/>
    <xf numFmtId="167" fontId="0" fillId="0" borderId="0" xfId="0" applyNumberFormat="1"/>
    <xf numFmtId="9" fontId="0" fillId="0" borderId="0" xfId="2" applyNumberFormat="1" applyFont="1"/>
    <xf numFmtId="0" fontId="20" fillId="2" borderId="6" xfId="0" applyFont="1" applyFill="1" applyBorder="1" applyAlignment="1">
      <alignment vertical="center" wrapText="1"/>
    </xf>
    <xf numFmtId="167" fontId="20" fillId="2" borderId="6" xfId="3" applyFont="1" applyFill="1" applyBorder="1" applyAlignment="1">
      <alignment vertical="center" wrapText="1"/>
    </xf>
    <xf numFmtId="167" fontId="20" fillId="2" borderId="6" xfId="3" applyFont="1" applyFill="1" applyBorder="1" applyAlignment="1">
      <alignment horizontal="center" vertical="center" wrapText="1"/>
    </xf>
    <xf numFmtId="3" fontId="21" fillId="2" borderId="6" xfId="0" applyNumberFormat="1" applyFont="1" applyFill="1" applyBorder="1" applyAlignment="1">
      <alignment horizontal="center" vertical="center" wrapText="1"/>
    </xf>
    <xf numFmtId="3" fontId="21" fillId="2" borderId="6" xfId="0" applyNumberFormat="1" applyFont="1" applyFill="1" applyBorder="1" applyAlignment="1">
      <alignment horizontal="left" vertical="center" wrapText="1"/>
    </xf>
    <xf numFmtId="3" fontId="21" fillId="2" borderId="6" xfId="0" applyNumberFormat="1" applyFont="1" applyFill="1" applyBorder="1" applyAlignment="1">
      <alignment vertical="center" wrapText="1"/>
    </xf>
    <xf numFmtId="0" fontId="21" fillId="2" borderId="6" xfId="0" applyNumberFormat="1" applyFont="1" applyFill="1" applyBorder="1" applyAlignment="1">
      <alignment horizontal="center" vertical="center" wrapText="1"/>
    </xf>
    <xf numFmtId="167" fontId="24" fillId="2" borderId="6" xfId="3" applyNumberFormat="1" applyFont="1" applyFill="1" applyBorder="1" applyAlignment="1">
      <alignment horizontal="center" vertical="center" wrapText="1"/>
    </xf>
    <xf numFmtId="9" fontId="20" fillId="2" borderId="6" xfId="2" applyFont="1" applyFill="1" applyBorder="1" applyAlignment="1">
      <alignment vertical="center" wrapText="1"/>
    </xf>
    <xf numFmtId="167" fontId="22" fillId="2" borderId="6" xfId="3" applyNumberFormat="1" applyFont="1" applyFill="1" applyBorder="1" applyAlignment="1">
      <alignment horizontal="center" vertical="center" wrapText="1"/>
    </xf>
    <xf numFmtId="167" fontId="24" fillId="2" borderId="6" xfId="3" applyNumberFormat="1" applyFont="1" applyFill="1" applyBorder="1" applyAlignment="1">
      <alignment vertical="center" wrapText="1"/>
    </xf>
    <xf numFmtId="168" fontId="24" fillId="2" borderId="6" xfId="3" applyNumberFormat="1" applyFont="1" applyFill="1" applyBorder="1" applyAlignment="1">
      <alignment vertical="center" wrapText="1"/>
    </xf>
    <xf numFmtId="167" fontId="20" fillId="2" borderId="6" xfId="3" applyNumberFormat="1" applyFont="1" applyFill="1" applyBorder="1" applyAlignment="1">
      <alignment vertical="center" wrapText="1"/>
    </xf>
    <xf numFmtId="0" fontId="3" fillId="2" borderId="6" xfId="0" applyFont="1" applyFill="1" applyBorder="1" applyAlignment="1">
      <alignment horizontal="left" vertical="center"/>
    </xf>
    <xf numFmtId="167" fontId="20" fillId="2" borderId="6" xfId="3" applyFont="1" applyFill="1" applyBorder="1" applyAlignment="1">
      <alignment horizontal="center" vertical="top" wrapText="1"/>
    </xf>
    <xf numFmtId="3" fontId="3" fillId="2" borderId="6" xfId="0" applyNumberFormat="1" applyFont="1" applyFill="1" applyBorder="1" applyAlignment="1">
      <alignment vertical="center"/>
    </xf>
    <xf numFmtId="167" fontId="3" fillId="2" borderId="6" xfId="3" applyNumberFormat="1" applyFont="1" applyFill="1" applyBorder="1" applyAlignment="1">
      <alignment vertical="center"/>
    </xf>
    <xf numFmtId="167" fontId="20" fillId="2" borderId="6" xfId="0" applyNumberFormat="1" applyFont="1" applyFill="1" applyBorder="1" applyAlignment="1">
      <alignment vertical="center" wrapText="1"/>
    </xf>
    <xf numFmtId="9" fontId="5" fillId="0" borderId="0" xfId="2" applyFont="1" applyFill="1"/>
    <xf numFmtId="0" fontId="2" fillId="2" borderId="24" xfId="0" applyFont="1" applyFill="1" applyBorder="1" applyAlignment="1">
      <alignment horizontal="right" wrapText="1"/>
    </xf>
    <xf numFmtId="0" fontId="2" fillId="2" borderId="49" xfId="0" applyFont="1" applyFill="1" applyBorder="1" applyAlignment="1" applyProtection="1">
      <alignment vertical="center" wrapText="1"/>
    </xf>
    <xf numFmtId="0" fontId="28" fillId="2" borderId="3" xfId="0" applyFont="1" applyFill="1" applyBorder="1" applyAlignment="1" applyProtection="1">
      <alignment horizontal="center" vertical="center" wrapText="1"/>
    </xf>
    <xf numFmtId="0" fontId="29" fillId="2" borderId="3" xfId="0" applyFont="1" applyFill="1" applyBorder="1" applyAlignment="1" applyProtection="1">
      <alignment horizontal="center" vertical="center" wrapText="1"/>
    </xf>
    <xf numFmtId="0" fontId="30" fillId="2" borderId="3" xfId="0" applyFont="1" applyFill="1" applyBorder="1" applyAlignment="1" applyProtection="1">
      <alignment horizontal="center" vertical="center" wrapText="1"/>
    </xf>
    <xf numFmtId="164" fontId="30" fillId="2" borderId="3" xfId="1" applyFont="1" applyFill="1" applyBorder="1" applyAlignment="1" applyProtection="1">
      <alignment horizontal="center" vertical="center" wrapText="1"/>
    </xf>
    <xf numFmtId="0" fontId="31" fillId="0" borderId="3" xfId="0" applyFont="1" applyFill="1" applyBorder="1" applyAlignment="1" applyProtection="1">
      <alignment horizontal="left" vertical="top" wrapText="1"/>
      <protection locked="0"/>
    </xf>
    <xf numFmtId="164" fontId="30" fillId="0" borderId="3" xfId="1" applyNumberFormat="1" applyFont="1" applyBorder="1" applyAlignment="1" applyProtection="1">
      <alignment horizontal="center" vertical="center" wrapText="1"/>
      <protection locked="0"/>
    </xf>
    <xf numFmtId="164" fontId="30" fillId="2" borderId="3" xfId="1" applyNumberFormat="1" applyFont="1" applyFill="1" applyBorder="1" applyAlignment="1" applyProtection="1">
      <alignment horizontal="center" vertical="center" wrapText="1"/>
    </xf>
    <xf numFmtId="9" fontId="30" fillId="0" borderId="3" xfId="2" applyFont="1" applyBorder="1" applyAlignment="1" applyProtection="1">
      <alignment horizontal="center" vertical="center" wrapText="1"/>
      <protection locked="0"/>
    </xf>
    <xf numFmtId="164" fontId="30" fillId="0" borderId="3" xfId="1" applyFont="1" applyBorder="1" applyAlignment="1" applyProtection="1">
      <alignment horizontal="center" vertical="center" wrapText="1"/>
      <protection locked="0"/>
    </xf>
    <xf numFmtId="0" fontId="31" fillId="0" borderId="3" xfId="1" applyNumberFormat="1" applyFont="1" applyFill="1" applyBorder="1" applyAlignment="1" applyProtection="1">
      <alignment horizontal="center" vertical="center" wrapText="1"/>
    </xf>
    <xf numFmtId="0" fontId="30" fillId="0" borderId="3" xfId="0" applyFont="1" applyBorder="1" applyAlignment="1" applyProtection="1">
      <alignment horizontal="left" vertical="top" wrapText="1"/>
      <protection locked="0"/>
    </xf>
    <xf numFmtId="49" fontId="30" fillId="0" borderId="3" xfId="1" applyNumberFormat="1" applyFont="1" applyBorder="1" applyAlignment="1" applyProtection="1">
      <alignment horizontal="left" wrapText="1"/>
      <protection locked="0"/>
    </xf>
    <xf numFmtId="0" fontId="28" fillId="2" borderId="3" xfId="0" applyFont="1" applyFill="1" applyBorder="1" applyAlignment="1" applyProtection="1">
      <alignment vertical="center" wrapText="1"/>
    </xf>
    <xf numFmtId="164" fontId="28" fillId="2" borderId="3" xfId="1" applyNumberFormat="1" applyFont="1" applyFill="1" applyBorder="1" applyAlignment="1" applyProtection="1">
      <alignment horizontal="center" vertical="center" wrapText="1"/>
    </xf>
    <xf numFmtId="164" fontId="28" fillId="2" borderId="3" xfId="1" applyFont="1" applyFill="1" applyBorder="1" applyAlignment="1" applyProtection="1">
      <alignment horizontal="center" vertical="center" wrapText="1"/>
    </xf>
    <xf numFmtId="49" fontId="30" fillId="3" borderId="3" xfId="1" applyNumberFormat="1" applyFont="1" applyFill="1" applyBorder="1" applyAlignment="1" applyProtection="1">
      <alignment horizontal="left" wrapText="1"/>
      <protection locked="0"/>
    </xf>
    <xf numFmtId="0" fontId="28" fillId="0" borderId="0" xfId="1" applyNumberFormat="1" applyFont="1" applyFill="1" applyBorder="1" applyAlignment="1" applyProtection="1">
      <alignment horizontal="center" vertical="center" wrapText="1"/>
    </xf>
    <xf numFmtId="164" fontId="28" fillId="2" borderId="5" xfId="1" applyNumberFormat="1" applyFont="1" applyFill="1" applyBorder="1" applyAlignment="1" applyProtection="1">
      <alignment horizontal="center" vertical="center" wrapText="1"/>
    </xf>
    <xf numFmtId="0" fontId="29" fillId="0" borderId="0" xfId="1" applyNumberFormat="1" applyFont="1" applyFill="1" applyBorder="1" applyAlignment="1" applyProtection="1">
      <alignment horizontal="center" vertical="center" wrapText="1"/>
    </xf>
    <xf numFmtId="0" fontId="28" fillId="2" borderId="3" xfId="0" applyFont="1" applyFill="1" applyBorder="1" applyAlignment="1" applyProtection="1">
      <alignment horizontal="center" vertical="center" wrapText="1"/>
      <protection locked="0"/>
    </xf>
    <xf numFmtId="0" fontId="32" fillId="9" borderId="3" xfId="0" applyFont="1" applyFill="1" applyBorder="1" applyAlignment="1" applyProtection="1">
      <alignment vertical="center" wrapText="1"/>
    </xf>
    <xf numFmtId="0" fontId="32" fillId="6" borderId="3" xfId="0" applyFont="1" applyFill="1" applyBorder="1" applyAlignment="1" applyProtection="1">
      <alignment vertical="center" wrapText="1"/>
    </xf>
    <xf numFmtId="0" fontId="34" fillId="0" borderId="0" xfId="0" applyFont="1" applyBorder="1" applyAlignment="1">
      <alignment wrapText="1"/>
    </xf>
    <xf numFmtId="0" fontId="33" fillId="3" borderId="0" xfId="0" applyFont="1" applyFill="1" applyBorder="1" applyAlignment="1" applyProtection="1">
      <alignment vertical="center" wrapText="1"/>
      <protection locked="0"/>
    </xf>
    <xf numFmtId="0" fontId="34" fillId="6" borderId="0" xfId="0" applyFont="1" applyFill="1" applyBorder="1" applyAlignment="1">
      <alignment wrapText="1"/>
    </xf>
    <xf numFmtId="0" fontId="32" fillId="6" borderId="0" xfId="0" applyFont="1" applyFill="1" applyBorder="1" applyAlignment="1" applyProtection="1">
      <alignment vertical="center" wrapText="1"/>
    </xf>
    <xf numFmtId="0" fontId="28" fillId="2" borderId="5" xfId="0" applyFont="1" applyFill="1" applyBorder="1" applyAlignment="1" applyProtection="1">
      <alignment vertical="center" wrapText="1"/>
    </xf>
    <xf numFmtId="164" fontId="28" fillId="2" borderId="5" xfId="1" applyFont="1" applyFill="1" applyBorder="1" applyAlignment="1" applyProtection="1">
      <alignment horizontal="center" vertical="center" wrapText="1"/>
    </xf>
    <xf numFmtId="49" fontId="30" fillId="3" borderId="5" xfId="1" applyNumberFormat="1" applyFont="1" applyFill="1" applyBorder="1" applyAlignment="1" applyProtection="1">
      <alignment horizontal="left" wrapText="1"/>
      <protection locked="0"/>
    </xf>
    <xf numFmtId="49" fontId="23" fillId="0" borderId="6" xfId="0" applyNumberFormat="1" applyFont="1" applyFill="1" applyBorder="1" applyAlignment="1">
      <alignment horizontal="justify" vertical="center" wrapText="1"/>
    </xf>
    <xf numFmtId="49" fontId="1" fillId="0" borderId="3" xfId="0" applyNumberFormat="1" applyFont="1" applyBorder="1" applyAlignment="1" applyProtection="1">
      <alignment horizontal="left" wrapText="1"/>
      <protection locked="0"/>
    </xf>
    <xf numFmtId="0" fontId="29" fillId="0" borderId="3" xfId="1" applyNumberFormat="1" applyFont="1" applyFill="1" applyBorder="1" applyAlignment="1" applyProtection="1">
      <alignment horizontal="center" vertical="center" wrapText="1"/>
    </xf>
    <xf numFmtId="169" fontId="35" fillId="0" borderId="3" xfId="10" applyNumberFormat="1" applyFont="1" applyFill="1" applyBorder="1" applyAlignment="1">
      <alignment horizontal="left" vertical="center"/>
    </xf>
    <xf numFmtId="0" fontId="33" fillId="6" borderId="52" xfId="0" applyFont="1" applyFill="1" applyBorder="1" applyAlignment="1" applyProtection="1">
      <alignment vertical="center" wrapText="1"/>
    </xf>
    <xf numFmtId="0" fontId="33" fillId="6" borderId="37" xfId="0" applyFont="1" applyFill="1" applyBorder="1" applyAlignment="1" applyProtection="1">
      <alignment vertical="center" wrapText="1"/>
    </xf>
    <xf numFmtId="0" fontId="33" fillId="6" borderId="5" xfId="0" applyFont="1" applyFill="1" applyBorder="1" applyAlignment="1" applyProtection="1">
      <alignment vertical="center" wrapText="1"/>
    </xf>
    <xf numFmtId="0" fontId="33" fillId="6" borderId="52" xfId="0" applyFont="1" applyFill="1" applyBorder="1" applyAlignment="1" applyProtection="1">
      <alignment vertical="center" wrapText="1"/>
    </xf>
    <xf numFmtId="0" fontId="33" fillId="6" borderId="37" xfId="0" applyFont="1" applyFill="1" applyBorder="1" applyAlignment="1" applyProtection="1">
      <alignment vertical="center" wrapText="1"/>
    </xf>
    <xf numFmtId="0" fontId="33" fillId="6" borderId="3" xfId="0" applyFont="1" applyFill="1" applyBorder="1" applyAlignment="1" applyProtection="1">
      <alignment vertical="center" wrapText="1"/>
    </xf>
    <xf numFmtId="0" fontId="29" fillId="8" borderId="3" xfId="1" applyNumberFormat="1" applyFont="1" applyFill="1" applyBorder="1" applyAlignment="1" applyProtection="1">
      <alignment horizontal="center" vertical="center" wrapText="1"/>
    </xf>
    <xf numFmtId="0" fontId="33" fillId="6" borderId="52" xfId="0" applyFont="1" applyFill="1" applyBorder="1" applyAlignment="1" applyProtection="1">
      <alignment vertical="center" wrapText="1"/>
    </xf>
    <xf numFmtId="0" fontId="2" fillId="2" borderId="26" xfId="0" applyFont="1" applyFill="1" applyBorder="1" applyAlignment="1">
      <alignment horizontal="center" wrapText="1"/>
    </xf>
    <xf numFmtId="0" fontId="33" fillId="6" borderId="5" xfId="0" applyFont="1" applyFill="1" applyBorder="1" applyAlignment="1" applyProtection="1">
      <alignment vertical="center" wrapText="1"/>
    </xf>
    <xf numFmtId="0" fontId="34" fillId="6" borderId="3" xfId="0" applyFont="1" applyFill="1" applyBorder="1" applyAlignment="1">
      <alignment wrapText="1"/>
    </xf>
    <xf numFmtId="0" fontId="30" fillId="0" borderId="3" xfId="0" applyFont="1" applyFill="1" applyBorder="1" applyAlignment="1" applyProtection="1">
      <alignment horizontal="left" vertical="top" wrapText="1"/>
      <protection locked="0"/>
    </xf>
    <xf numFmtId="164" fontId="6" fillId="2" borderId="50" xfId="0" applyNumberFormat="1" applyFont="1" applyFill="1" applyBorder="1" applyAlignment="1">
      <alignment wrapText="1"/>
    </xf>
    <xf numFmtId="170" fontId="0" fillId="0" borderId="0" xfId="10" applyNumberFormat="1" applyFont="1" applyBorder="1" applyAlignment="1">
      <alignment wrapText="1"/>
    </xf>
    <xf numFmtId="0" fontId="33" fillId="6" borderId="5" xfId="0" applyFont="1" applyFill="1" applyBorder="1" applyAlignment="1" applyProtection="1">
      <alignment vertical="top" wrapText="1"/>
    </xf>
    <xf numFmtId="49" fontId="1" fillId="0" borderId="3" xfId="1" applyNumberFormat="1" applyFont="1" applyBorder="1" applyAlignment="1" applyProtection="1">
      <alignment horizontal="left" vertical="center" wrapText="1"/>
      <protection locked="0"/>
    </xf>
    <xf numFmtId="49" fontId="30" fillId="0" borderId="3" xfId="1" applyNumberFormat="1" applyFont="1" applyBorder="1" applyAlignment="1" applyProtection="1">
      <alignment horizontal="left" vertical="top" wrapText="1"/>
      <protection locked="0"/>
    </xf>
    <xf numFmtId="164" fontId="31" fillId="0" borderId="3" xfId="1" applyNumberFormat="1" applyFont="1" applyBorder="1" applyAlignment="1" applyProtection="1">
      <alignment horizontal="center" vertical="center" wrapText="1"/>
      <protection locked="0"/>
    </xf>
    <xf numFmtId="0" fontId="33" fillId="6" borderId="5" xfId="0" applyFont="1" applyFill="1" applyBorder="1" applyAlignment="1" applyProtection="1">
      <alignment vertical="center" wrapText="1"/>
    </xf>
    <xf numFmtId="0" fontId="30" fillId="0" borderId="3" xfId="0" applyFont="1" applyBorder="1" applyAlignment="1" applyProtection="1">
      <alignment horizontal="left" vertical="center" wrapText="1"/>
      <protection locked="0"/>
    </xf>
    <xf numFmtId="49" fontId="30" fillId="0" borderId="3" xfId="1" applyNumberFormat="1"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49" fontId="6" fillId="0" borderId="3" xfId="1" applyNumberFormat="1" applyFont="1" applyBorder="1" applyAlignment="1" applyProtection="1">
      <alignment horizontal="left" vertical="center" wrapText="1"/>
      <protection locked="0"/>
    </xf>
    <xf numFmtId="0" fontId="26" fillId="0" borderId="3" xfId="0" applyFont="1" applyFill="1" applyBorder="1" applyAlignment="1" applyProtection="1">
      <alignment horizontal="left" vertical="center" wrapText="1"/>
      <protection locked="0"/>
    </xf>
    <xf numFmtId="164" fontId="26" fillId="0" borderId="3" xfId="1" applyNumberFormat="1" applyFont="1" applyFill="1" applyBorder="1" applyAlignment="1" applyProtection="1">
      <alignment horizontal="center" vertical="center" wrapText="1"/>
      <protection locked="0"/>
    </xf>
    <xf numFmtId="9" fontId="26" fillId="0" borderId="3" xfId="2" applyFont="1" applyFill="1" applyBorder="1" applyAlignment="1" applyProtection="1">
      <alignment horizontal="center" vertical="center" wrapText="1"/>
      <protection locked="0"/>
    </xf>
    <xf numFmtId="164" fontId="26" fillId="0" borderId="3" xfId="1" applyFont="1" applyFill="1" applyBorder="1" applyAlignment="1" applyProtection="1">
      <alignment horizontal="center" vertical="center" wrapText="1"/>
      <protection locked="0"/>
    </xf>
    <xf numFmtId="49" fontId="26" fillId="0" borderId="3" xfId="1" applyNumberFormat="1" applyFont="1" applyFill="1" applyBorder="1" applyAlignment="1" applyProtection="1">
      <alignment horizontal="left" vertical="center" wrapText="1"/>
      <protection locked="0"/>
    </xf>
    <xf numFmtId="0" fontId="31" fillId="0" borderId="3" xfId="0" applyFont="1" applyBorder="1" applyAlignment="1" applyProtection="1">
      <alignment horizontal="left" vertical="center" wrapText="1"/>
      <protection locked="0"/>
    </xf>
    <xf numFmtId="0" fontId="33" fillId="6" borderId="5" xfId="0" applyFont="1" applyFill="1" applyBorder="1" applyAlignment="1" applyProtection="1">
      <alignment vertical="center" wrapText="1"/>
    </xf>
    <xf numFmtId="0" fontId="33" fillId="6" borderId="37" xfId="0" applyFont="1" applyFill="1" applyBorder="1" applyAlignment="1" applyProtection="1">
      <alignment vertical="center" wrapText="1"/>
    </xf>
    <xf numFmtId="164" fontId="37" fillId="0" borderId="3" xfId="1" applyFont="1" applyFill="1" applyBorder="1" applyAlignment="1" applyProtection="1">
      <alignment vertical="center" wrapText="1"/>
      <protection locked="0"/>
    </xf>
    <xf numFmtId="0" fontId="30" fillId="0" borderId="3" xfId="0" applyFont="1" applyFill="1" applyBorder="1" applyAlignment="1" applyProtection="1">
      <alignment horizontal="left" vertical="center" wrapText="1"/>
      <protection locked="0"/>
    </xf>
    <xf numFmtId="164" fontId="30" fillId="0" borderId="3" xfId="1" applyNumberFormat="1" applyFont="1" applyFill="1" applyBorder="1" applyAlignment="1" applyProtection="1">
      <alignment horizontal="center" vertical="center" wrapText="1"/>
      <protection locked="0"/>
    </xf>
    <xf numFmtId="43" fontId="0" fillId="0" borderId="0" xfId="10" applyFont="1" applyBorder="1" applyAlignment="1">
      <alignment vertical="center" wrapText="1"/>
    </xf>
    <xf numFmtId="43" fontId="0" fillId="0" borderId="3" xfId="10" applyFont="1" applyBorder="1" applyAlignment="1">
      <alignment vertical="center" wrapText="1"/>
    </xf>
    <xf numFmtId="0" fontId="1" fillId="0" borderId="3" xfId="0" applyFont="1" applyFill="1" applyBorder="1" applyAlignment="1" applyProtection="1">
      <alignment horizontal="left" vertical="center" wrapText="1"/>
      <protection locked="0"/>
    </xf>
    <xf numFmtId="164" fontId="6" fillId="0" borderId="3" xfId="1" applyNumberFormat="1" applyFont="1" applyFill="1" applyBorder="1" applyAlignment="1" applyProtection="1">
      <alignment horizontal="center" vertical="center" wrapText="1"/>
      <protection locked="0"/>
    </xf>
    <xf numFmtId="164" fontId="26" fillId="0" borderId="3" xfId="1" applyFont="1" applyFill="1" applyBorder="1" applyAlignment="1" applyProtection="1">
      <alignment vertical="center" wrapText="1"/>
      <protection locked="0"/>
    </xf>
    <xf numFmtId="0" fontId="31" fillId="0" borderId="3" xfId="0" applyFont="1" applyFill="1" applyBorder="1" applyAlignment="1" applyProtection="1">
      <alignment horizontal="left" vertical="center" wrapText="1"/>
      <protection locked="0"/>
    </xf>
    <xf numFmtId="166" fontId="2" fillId="2" borderId="3" xfId="1" applyNumberFormat="1" applyFont="1" applyFill="1" applyBorder="1" applyAlignment="1" applyProtection="1">
      <alignment vertical="center" wrapText="1"/>
    </xf>
    <xf numFmtId="166" fontId="2" fillId="2" borderId="4" xfId="1" applyNumberFormat="1" applyFont="1" applyFill="1" applyBorder="1" applyAlignment="1" applyProtection="1">
      <alignment vertical="center" wrapText="1"/>
    </xf>
    <xf numFmtId="166" fontId="2" fillId="2" borderId="5" xfId="1" applyNumberFormat="1" applyFont="1" applyFill="1" applyBorder="1" applyAlignment="1" applyProtection="1">
      <alignment vertical="center" wrapText="1"/>
    </xf>
    <xf numFmtId="166" fontId="2" fillId="2" borderId="14" xfId="1" applyNumberFormat="1" applyFont="1" applyFill="1" applyBorder="1" applyAlignment="1" applyProtection="1">
      <alignment vertical="center" wrapText="1"/>
    </xf>
    <xf numFmtId="9" fontId="2" fillId="2" borderId="9" xfId="2" applyFont="1" applyFill="1" applyBorder="1" applyAlignment="1" applyProtection="1">
      <alignment vertical="center" wrapText="1"/>
      <protection locked="0"/>
    </xf>
    <xf numFmtId="9" fontId="2" fillId="2" borderId="30" xfId="2" applyFont="1" applyFill="1" applyBorder="1" applyAlignment="1" applyProtection="1">
      <alignment vertical="center" wrapText="1"/>
      <protection locked="0"/>
    </xf>
    <xf numFmtId="164" fontId="6" fillId="2" borderId="28" xfId="1" applyFont="1" applyFill="1" applyBorder="1" applyAlignment="1" applyProtection="1">
      <alignment wrapText="1"/>
    </xf>
    <xf numFmtId="164" fontId="6" fillId="2" borderId="29" xfId="1" applyNumberFormat="1" applyFont="1" applyFill="1" applyBorder="1" applyAlignment="1">
      <alignment wrapText="1"/>
    </xf>
    <xf numFmtId="164" fontId="2" fillId="2" borderId="29" xfId="1" applyNumberFormat="1" applyFont="1" applyFill="1" applyBorder="1" applyAlignment="1">
      <alignment wrapText="1"/>
    </xf>
    <xf numFmtId="164" fontId="2" fillId="2" borderId="17" xfId="0" applyNumberFormat="1" applyFont="1" applyFill="1" applyBorder="1" applyAlignment="1">
      <alignment wrapText="1"/>
    </xf>
    <xf numFmtId="164" fontId="6" fillId="2" borderId="33" xfId="1" applyFont="1" applyFill="1" applyBorder="1" applyAlignment="1" applyProtection="1">
      <alignment wrapText="1"/>
    </xf>
    <xf numFmtId="164" fontId="6" fillId="2" borderId="5" xfId="1" applyNumberFormat="1" applyFont="1" applyFill="1" applyBorder="1" applyAlignment="1">
      <alignment wrapText="1"/>
    </xf>
    <xf numFmtId="164" fontId="2" fillId="2" borderId="30" xfId="1" applyFont="1" applyFill="1" applyBorder="1" applyAlignment="1">
      <alignment wrapText="1"/>
    </xf>
    <xf numFmtId="164" fontId="2" fillId="2" borderId="57" xfId="1" applyFont="1" applyFill="1" applyBorder="1" applyAlignment="1" applyProtection="1">
      <alignment wrapText="1"/>
    </xf>
    <xf numFmtId="164" fontId="2" fillId="2" borderId="58" xfId="1" applyNumberFormat="1" applyFont="1" applyFill="1" applyBorder="1" applyAlignment="1">
      <alignment wrapText="1"/>
    </xf>
    <xf numFmtId="164" fontId="2" fillId="2" borderId="58" xfId="1" applyFont="1" applyFill="1" applyBorder="1" applyAlignment="1">
      <alignment wrapText="1"/>
    </xf>
    <xf numFmtId="166" fontId="2" fillId="2" borderId="3" xfId="1" applyNumberFormat="1" applyFont="1" applyFill="1" applyBorder="1" applyAlignment="1">
      <alignment vertical="center" wrapText="1"/>
    </xf>
    <xf numFmtId="166" fontId="2" fillId="2" borderId="14" xfId="1" applyNumberFormat="1" applyFont="1" applyFill="1" applyBorder="1" applyAlignment="1">
      <alignment vertical="center" wrapText="1"/>
    </xf>
    <xf numFmtId="0" fontId="38" fillId="0" borderId="0" xfId="0" applyFont="1" applyBorder="1" applyAlignment="1"/>
    <xf numFmtId="166" fontId="1" fillId="2" borderId="10" xfId="0" applyNumberFormat="1" applyFont="1" applyFill="1" applyBorder="1" applyAlignment="1">
      <alignment wrapText="1"/>
    </xf>
    <xf numFmtId="166" fontId="1" fillId="2" borderId="37" xfId="0" applyNumberFormat="1" applyFont="1" applyFill="1" applyBorder="1" applyAlignment="1">
      <alignment wrapText="1"/>
    </xf>
    <xf numFmtId="166" fontId="1" fillId="2" borderId="36" xfId="0" applyNumberFormat="1" applyFont="1" applyFill="1" applyBorder="1" applyAlignment="1">
      <alignment wrapText="1"/>
    </xf>
    <xf numFmtId="166" fontId="2" fillId="2" borderId="50" xfId="0" applyNumberFormat="1" applyFont="1" applyFill="1" applyBorder="1" applyAlignment="1">
      <alignment wrapText="1"/>
    </xf>
    <xf numFmtId="166" fontId="2" fillId="2" borderId="31" xfId="0" applyNumberFormat="1" applyFont="1" applyFill="1" applyBorder="1" applyAlignment="1">
      <alignment wrapText="1"/>
    </xf>
    <xf numFmtId="166" fontId="2" fillId="2" borderId="32" xfId="0" applyNumberFormat="1" applyFont="1" applyFill="1" applyBorder="1" applyAlignment="1">
      <alignment wrapText="1"/>
    </xf>
    <xf numFmtId="0" fontId="1" fillId="2" borderId="49" xfId="0" applyFont="1" applyFill="1" applyBorder="1" applyAlignment="1" applyProtection="1">
      <alignment vertical="center" wrapText="1"/>
    </xf>
    <xf numFmtId="164" fontId="31" fillId="0" borderId="3" xfId="1" applyNumberFormat="1" applyFont="1" applyFill="1" applyBorder="1" applyAlignment="1" applyProtection="1">
      <alignment horizontal="center" vertical="center" wrapText="1"/>
      <protection locked="0"/>
    </xf>
    <xf numFmtId="164" fontId="30" fillId="0" borderId="3" xfId="1" applyFont="1" applyFill="1" applyBorder="1" applyAlignment="1" applyProtection="1">
      <alignment horizontal="center" vertical="center" wrapText="1"/>
      <protection locked="0"/>
    </xf>
    <xf numFmtId="165" fontId="0" fillId="0" borderId="0" xfId="0" applyNumberFormat="1" applyFont="1" applyBorder="1" applyAlignment="1">
      <alignment wrapText="1"/>
    </xf>
    <xf numFmtId="166" fontId="0" fillId="0" borderId="0" xfId="1" applyNumberFormat="1" applyFont="1" applyBorder="1" applyAlignment="1">
      <alignment wrapText="1"/>
    </xf>
    <xf numFmtId="164" fontId="6" fillId="0" borderId="3" xfId="1" applyFont="1" applyFill="1" applyBorder="1" applyAlignment="1" applyProtection="1">
      <alignment vertical="center" wrapText="1"/>
    </xf>
    <xf numFmtId="9" fontId="6" fillId="0" borderId="3" xfId="2" applyFont="1" applyFill="1" applyBorder="1" applyAlignment="1" applyProtection="1">
      <alignment vertical="center" wrapText="1"/>
      <protection locked="0"/>
    </xf>
    <xf numFmtId="49" fontId="1" fillId="0" borderId="3" xfId="0" applyNumberFormat="1" applyFont="1" applyFill="1" applyBorder="1" applyAlignment="1" applyProtection="1">
      <alignment horizontal="left" wrapText="1"/>
      <protection locked="0"/>
    </xf>
    <xf numFmtId="164" fontId="26" fillId="0" borderId="3" xfId="1" applyFont="1" applyFill="1" applyBorder="1" applyAlignment="1" applyProtection="1">
      <alignment vertical="center" wrapText="1"/>
    </xf>
    <xf numFmtId="49" fontId="26" fillId="0" borderId="3" xfId="0" applyNumberFormat="1" applyFont="1" applyFill="1" applyBorder="1" applyAlignment="1" applyProtection="1">
      <alignment horizontal="left" vertical="center" wrapText="1"/>
      <protection locked="0"/>
    </xf>
    <xf numFmtId="3" fontId="24" fillId="2" borderId="6" xfId="0" applyNumberFormat="1" applyFont="1" applyFill="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6" xfId="0" applyFont="1" applyBorder="1" applyAlignment="1">
      <alignment horizontal="center"/>
    </xf>
    <xf numFmtId="0" fontId="19" fillId="0" borderId="27" xfId="0" applyFont="1" applyBorder="1" applyAlignment="1">
      <alignment horizontal="center"/>
    </xf>
    <xf numFmtId="0" fontId="19" fillId="0" borderId="22" xfId="0" applyFont="1" applyBorder="1" applyAlignment="1">
      <alignment horizontal="center"/>
    </xf>
    <xf numFmtId="49" fontId="20" fillId="2" borderId="26" xfId="0" applyNumberFormat="1" applyFont="1" applyFill="1" applyBorder="1" applyAlignment="1">
      <alignment horizontal="left" vertical="center" wrapText="1"/>
    </xf>
    <xf numFmtId="49" fontId="20" fillId="2" borderId="22" xfId="0" applyNumberFormat="1" applyFont="1" applyFill="1" applyBorder="1" applyAlignment="1">
      <alignment horizontal="left" vertical="center" wrapText="1"/>
    </xf>
    <xf numFmtId="49" fontId="20" fillId="2" borderId="6" xfId="0" applyNumberFormat="1" applyFont="1" applyFill="1" applyBorder="1" applyAlignment="1">
      <alignment horizontal="left" vertical="center" wrapText="1"/>
    </xf>
    <xf numFmtId="0" fontId="20" fillId="2" borderId="6"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0" fontId="2" fillId="2" borderId="51" xfId="0" applyFont="1" applyFill="1" applyBorder="1" applyAlignment="1">
      <alignment horizontal="center" vertical="center" wrapText="1"/>
    </xf>
    <xf numFmtId="0" fontId="2" fillId="2" borderId="36" xfId="0" applyFont="1" applyFill="1" applyBorder="1" applyAlignment="1">
      <alignment horizontal="center" vertical="center" wrapText="1"/>
    </xf>
    <xf numFmtId="3" fontId="24" fillId="2" borderId="6" xfId="0" applyNumberFormat="1" applyFont="1" applyFill="1" applyBorder="1" applyAlignment="1">
      <alignment horizontal="left" vertical="center" wrapText="1"/>
    </xf>
    <xf numFmtId="3" fontId="21" fillId="0" borderId="6" xfId="0" applyNumberFormat="1" applyFont="1" applyFill="1" applyBorder="1" applyAlignment="1">
      <alignment horizontal="center" vertical="center" wrapText="1"/>
    </xf>
    <xf numFmtId="3" fontId="20" fillId="2" borderId="6" xfId="0" applyNumberFormat="1" applyFont="1" applyFill="1" applyBorder="1" applyAlignment="1">
      <alignment horizontal="left" vertical="center" wrapText="1"/>
    </xf>
    <xf numFmtId="0" fontId="33" fillId="6" borderId="5" xfId="0" applyFont="1" applyFill="1" applyBorder="1" applyAlignment="1" applyProtection="1">
      <alignment horizontal="center" vertical="center" wrapText="1"/>
    </xf>
    <xf numFmtId="0" fontId="33" fillId="6" borderId="52" xfId="0" applyFont="1" applyFill="1" applyBorder="1" applyAlignment="1" applyProtection="1">
      <alignment horizontal="center" vertical="center" wrapText="1"/>
    </xf>
    <xf numFmtId="0" fontId="33" fillId="6" borderId="37"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6" xfId="1" applyFont="1" applyFill="1" applyBorder="1" applyAlignment="1" applyProtection="1">
      <alignment horizontal="center" vertical="center" wrapText="1"/>
    </xf>
    <xf numFmtId="0" fontId="32" fillId="6" borderId="5" xfId="0" applyFont="1" applyFill="1" applyBorder="1" applyAlignment="1" applyProtection="1">
      <alignment horizontal="left" vertical="center" wrapText="1"/>
    </xf>
    <xf numFmtId="0" fontId="32" fillId="6" borderId="52" xfId="0" applyFont="1" applyFill="1" applyBorder="1" applyAlignment="1" applyProtection="1">
      <alignment horizontal="left" vertical="center" wrapText="1"/>
    </xf>
    <xf numFmtId="0" fontId="32" fillId="6" borderId="37" xfId="0" applyFont="1" applyFill="1" applyBorder="1" applyAlignment="1" applyProtection="1">
      <alignment horizontal="left" vertical="center" wrapText="1"/>
    </xf>
    <xf numFmtId="0" fontId="33" fillId="3" borderId="3" xfId="0" applyFont="1" applyFill="1" applyBorder="1" applyAlignment="1" applyProtection="1">
      <alignment horizontal="left" vertical="top" wrapText="1"/>
      <protection locked="0"/>
    </xf>
    <xf numFmtId="164" fontId="33" fillId="3" borderId="3" xfId="1" applyFont="1" applyFill="1" applyBorder="1" applyAlignment="1" applyProtection="1">
      <alignment horizontal="left" vertical="top" wrapText="1"/>
      <protection locked="0"/>
    </xf>
    <xf numFmtId="0" fontId="33" fillId="3" borderId="3" xfId="0" applyFont="1" applyFill="1" applyBorder="1" applyAlignment="1" applyProtection="1">
      <alignment horizontal="left" vertical="center" wrapText="1"/>
      <protection locked="0"/>
    </xf>
    <xf numFmtId="164" fontId="33" fillId="3" borderId="3" xfId="1" applyFont="1" applyFill="1" applyBorder="1" applyAlignment="1" applyProtection="1">
      <alignment horizontal="left" vertical="center" wrapText="1"/>
      <protection locked="0"/>
    </xf>
    <xf numFmtId="0" fontId="2" fillId="4" borderId="38"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2" borderId="5"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49" fontId="32" fillId="2" borderId="3" xfId="0" applyNumberFormat="1" applyFont="1" applyFill="1" applyBorder="1" applyAlignment="1" applyProtection="1">
      <alignment horizontal="left" vertical="center" wrapText="1"/>
      <protection locked="0"/>
    </xf>
    <xf numFmtId="0" fontId="39" fillId="0" borderId="0" xfId="0" applyFont="1" applyBorder="1" applyAlignment="1">
      <alignment horizontal="left" vertical="top" wrapText="1"/>
    </xf>
    <xf numFmtId="0" fontId="12" fillId="7" borderId="26" xfId="0" applyFont="1" applyFill="1" applyBorder="1" applyAlignment="1">
      <alignment horizontal="left" wrapText="1"/>
    </xf>
    <xf numFmtId="0" fontId="12" fillId="7" borderId="27" xfId="0" applyFont="1" applyFill="1" applyBorder="1" applyAlignment="1">
      <alignment horizontal="left" wrapText="1"/>
    </xf>
    <xf numFmtId="0" fontId="12" fillId="7" borderId="22" xfId="0" applyFont="1" applyFill="1" applyBorder="1" applyAlignment="1">
      <alignment horizontal="left" wrapText="1"/>
    </xf>
    <xf numFmtId="0" fontId="33" fillId="6" borderId="5" xfId="0" applyFont="1" applyFill="1" applyBorder="1" applyAlignment="1" applyProtection="1">
      <alignment horizontal="left" vertical="center" wrapText="1"/>
    </xf>
    <xf numFmtId="0" fontId="33" fillId="6" borderId="52" xfId="0" applyFont="1" applyFill="1" applyBorder="1" applyAlignment="1" applyProtection="1">
      <alignment horizontal="left" vertical="center" wrapText="1"/>
    </xf>
    <xf numFmtId="0" fontId="33" fillId="6" borderId="37" xfId="0" applyFont="1" applyFill="1" applyBorder="1" applyAlignment="1" applyProtection="1">
      <alignment horizontal="left" vertical="center" wrapText="1"/>
    </xf>
    <xf numFmtId="49" fontId="32" fillId="9" borderId="3" xfId="0" applyNumberFormat="1" applyFont="1" applyFill="1" applyBorder="1" applyAlignment="1" applyProtection="1">
      <alignment horizontal="left" vertical="top" wrapText="1"/>
      <protection locked="0"/>
    </xf>
    <xf numFmtId="49" fontId="36" fillId="2" borderId="4" xfId="0" applyNumberFormat="1" applyFont="1" applyFill="1" applyBorder="1" applyAlignment="1" applyProtection="1">
      <alignment horizontal="left" vertical="center" wrapText="1"/>
      <protection locked="0"/>
    </xf>
    <xf numFmtId="49" fontId="36" fillId="2" borderId="1" xfId="0" applyNumberFormat="1" applyFont="1" applyFill="1" applyBorder="1" applyAlignment="1" applyProtection="1">
      <alignment horizontal="left" vertical="center" wrapText="1"/>
      <protection locked="0"/>
    </xf>
    <xf numFmtId="0" fontId="33" fillId="6" borderId="3" xfId="0" applyFont="1" applyFill="1" applyBorder="1" applyAlignment="1" applyProtection="1">
      <alignment horizontal="left" vertical="center" wrapText="1"/>
    </xf>
    <xf numFmtId="49" fontId="30" fillId="0" borderId="5" xfId="1" applyNumberFormat="1" applyFont="1" applyBorder="1" applyAlignment="1" applyProtection="1">
      <alignment horizontal="left" vertical="center" wrapText="1"/>
      <protection locked="0"/>
    </xf>
    <xf numFmtId="49" fontId="30" fillId="0" borderId="37" xfId="1" applyNumberFormat="1" applyFont="1" applyBorder="1" applyAlignment="1" applyProtection="1">
      <alignment horizontal="left" vertical="center" wrapText="1"/>
      <protection locked="0"/>
    </xf>
    <xf numFmtId="0" fontId="4" fillId="7" borderId="20" xfId="0" applyFont="1" applyFill="1" applyBorder="1" applyAlignment="1">
      <alignment horizontal="left" wrapText="1"/>
    </xf>
    <xf numFmtId="0" fontId="4" fillId="7" borderId="25" xfId="0" applyFont="1" applyFill="1" applyBorder="1" applyAlignment="1">
      <alignment horizontal="left" wrapText="1"/>
    </xf>
    <xf numFmtId="0" fontId="4" fillId="7" borderId="21" xfId="0" applyFont="1" applyFill="1" applyBorder="1" applyAlignment="1">
      <alignment horizontal="left" wrapText="1"/>
    </xf>
    <xf numFmtId="0" fontId="40" fillId="6" borderId="5" xfId="0" applyFont="1" applyFill="1" applyBorder="1" applyAlignment="1" applyProtection="1">
      <alignment vertical="center" wrapText="1"/>
    </xf>
    <xf numFmtId="0" fontId="40" fillId="6" borderId="37" xfId="0" applyFont="1" applyFill="1" applyBorder="1" applyAlignment="1" applyProtection="1">
      <alignment vertical="center" wrapText="1"/>
    </xf>
    <xf numFmtId="0" fontId="33" fillId="6" borderId="5" xfId="0" applyFont="1" applyFill="1" applyBorder="1" applyAlignment="1" applyProtection="1">
      <alignment vertical="center" wrapText="1"/>
    </xf>
    <xf numFmtId="0" fontId="33" fillId="6" borderId="37" xfId="0" applyFont="1" applyFill="1" applyBorder="1" applyAlignment="1" applyProtection="1">
      <alignment vertical="center" wrapText="1"/>
    </xf>
    <xf numFmtId="0" fontId="33" fillId="6"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33" fillId="3" borderId="41" xfId="0" applyFont="1" applyFill="1" applyBorder="1" applyAlignment="1" applyProtection="1">
      <alignment horizontal="center" vertical="top" wrapText="1"/>
      <protection locked="0"/>
    </xf>
    <xf numFmtId="0" fontId="33" fillId="3" borderId="56" xfId="0" applyFont="1" applyFill="1" applyBorder="1" applyAlignment="1" applyProtection="1">
      <alignment horizontal="center" vertical="top" wrapText="1"/>
      <protection locked="0"/>
    </xf>
    <xf numFmtId="0" fontId="32" fillId="3" borderId="3" xfId="0" applyFont="1" applyFill="1" applyBorder="1" applyAlignment="1" applyProtection="1">
      <alignment horizontal="left" vertical="top" wrapText="1"/>
      <protection locked="0"/>
    </xf>
    <xf numFmtId="164" fontId="32" fillId="3" borderId="3" xfId="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wrapText="1"/>
    </xf>
    <xf numFmtId="0" fontId="2" fillId="2" borderId="19" xfId="0" applyFont="1" applyFill="1" applyBorder="1" applyAlignment="1">
      <alignment horizontal="center" wrapText="1"/>
    </xf>
    <xf numFmtId="0" fontId="17" fillId="0" borderId="0" xfId="0" applyFont="1" applyBorder="1" applyAlignment="1">
      <alignment horizontal="left" vertical="top"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0" fillId="7" borderId="18" xfId="0" applyFont="1" applyFill="1" applyBorder="1" applyAlignment="1">
      <alignment horizontal="left" wrapText="1"/>
    </xf>
    <xf numFmtId="0" fontId="10" fillId="7" borderId="16" xfId="0" applyFont="1" applyFill="1" applyBorder="1" applyAlignment="1">
      <alignment horizontal="left"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4" fontId="3" fillId="2" borderId="41" xfId="0" applyNumberFormat="1" applyFont="1" applyFill="1" applyBorder="1" applyAlignment="1">
      <alignment horizontal="center"/>
    </xf>
    <xf numFmtId="164" fontId="3" fillId="2" borderId="42" xfId="0" applyNumberFormat="1" applyFont="1" applyFill="1" applyBorder="1" applyAlignment="1">
      <alignment horizontal="center"/>
    </xf>
    <xf numFmtId="49" fontId="0" fillId="2" borderId="43" xfId="0" applyNumberFormat="1" applyFill="1" applyBorder="1" applyAlignment="1">
      <alignment horizontal="center" wrapText="1"/>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0" fontId="3" fillId="2" borderId="38" xfId="0" applyFont="1" applyFill="1" applyBorder="1" applyAlignment="1">
      <alignment horizontal="left"/>
    </xf>
    <xf numFmtId="0" fontId="3" fillId="2" borderId="39" xfId="0" applyFont="1" applyFill="1" applyBorder="1" applyAlignment="1">
      <alignment horizontal="left"/>
    </xf>
    <xf numFmtId="0" fontId="3" fillId="2" borderId="40" xfId="0" applyFont="1" applyFill="1" applyBorder="1" applyAlignment="1">
      <alignment horizontal="left"/>
    </xf>
    <xf numFmtId="164" fontId="3" fillId="2" borderId="4" xfId="0" applyNumberFormat="1" applyFont="1" applyFill="1" applyBorder="1" applyAlignment="1">
      <alignment horizontal="center"/>
    </xf>
    <xf numFmtId="164" fontId="3" fillId="2" borderId="34" xfId="0" applyNumberFormat="1" applyFont="1" applyFill="1" applyBorder="1" applyAlignment="1">
      <alignment horizontal="center"/>
    </xf>
    <xf numFmtId="0" fontId="0" fillId="2" borderId="43" xfId="0" applyNumberFormat="1" applyFill="1" applyBorder="1" applyAlignment="1">
      <alignment horizontal="center" wrapText="1"/>
    </xf>
    <xf numFmtId="0" fontId="0" fillId="2" borderId="44" xfId="0" applyNumberFormat="1" applyFill="1" applyBorder="1" applyAlignment="1">
      <alignment horizontal="center" wrapText="1"/>
    </xf>
    <xf numFmtId="0" fontId="0" fillId="2" borderId="45"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xf numFmtId="0" fontId="2" fillId="2" borderId="55" xfId="0" applyFont="1" applyFill="1" applyBorder="1" applyAlignment="1">
      <alignment horizontal="center" vertical="center" wrapText="1"/>
    </xf>
  </cellXfs>
  <cellStyles count="11">
    <cellStyle name="Milliers" xfId="10" builtinId="3"/>
    <cellStyle name="Milliers [0] 2" xfId="3" xr:uid="{38715A68-814D-4AE7-83FD-5BABE974CFE9}"/>
    <cellStyle name="Milliers 2" xfId="4" xr:uid="{10477FFE-B713-4C07-A3CE-D4941DD1468E}"/>
    <cellStyle name="Milliers 3" xfId="5" xr:uid="{6A59FE76-0A33-4326-9A45-32143CAB5B19}"/>
    <cellStyle name="Milliers 4" xfId="6" xr:uid="{D7A76858-9D0F-4F59-8E2B-63828049E8D8}"/>
    <cellStyle name="Milliers 5" xfId="7" xr:uid="{3EFEEE50-754C-4386-820B-A493EE0809C9}"/>
    <cellStyle name="Milliers 6" xfId="8" xr:uid="{F74BCFF5-0923-480B-91AD-477EFD5F65CF}"/>
    <cellStyle name="Milliers 7" xfId="9" xr:uid="{C448FF00-0D3A-431D-B562-C85363220306}"/>
    <cellStyle name="Monétaire" xfId="1" builtinId="4"/>
    <cellStyle name="Normal" xfId="0" builtinId="0"/>
    <cellStyle name="Pourcentage"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71FF4-832B-4EB0-840E-C4300A7DEB48}">
  <sheetPr>
    <pageSetUpPr fitToPage="1"/>
  </sheetPr>
  <dimension ref="A1:K55"/>
  <sheetViews>
    <sheetView topLeftCell="A38" zoomScaleNormal="100" workbookViewId="0">
      <selection activeCell="C56" sqref="C56"/>
    </sheetView>
  </sheetViews>
  <sheetFormatPr baseColWidth="10" defaultColWidth="11.5546875" defaultRowHeight="14.4" x14ac:dyDescent="0.3"/>
  <cols>
    <col min="1" max="1" width="2.6640625" style="188" customWidth="1"/>
    <col min="2" max="2" width="13.33203125" customWidth="1"/>
    <col min="3" max="3" width="77.77734375" customWidth="1"/>
    <col min="4" max="4" width="16.6640625" customWidth="1"/>
    <col min="5" max="6" width="16.6640625" hidden="1" customWidth="1"/>
    <col min="7" max="8" width="16.6640625" customWidth="1"/>
  </cols>
  <sheetData>
    <row r="1" spans="2:8" ht="42.6" customHeight="1" thickBot="1" x14ac:dyDescent="0.35">
      <c r="B1" s="392" t="s">
        <v>618</v>
      </c>
      <c r="C1" s="393"/>
      <c r="D1" s="393"/>
      <c r="E1" s="393"/>
      <c r="F1" s="393"/>
      <c r="G1" s="393"/>
      <c r="H1" s="394"/>
    </row>
    <row r="2" spans="2:8" ht="18.600000000000001" thickBot="1" x14ac:dyDescent="0.4">
      <c r="B2" s="395" t="s">
        <v>484</v>
      </c>
      <c r="C2" s="396"/>
      <c r="D2" s="396"/>
      <c r="E2" s="396"/>
      <c r="F2" s="396"/>
      <c r="G2" s="396"/>
      <c r="H2" s="397"/>
    </row>
    <row r="3" spans="2:8" ht="15" thickBot="1" x14ac:dyDescent="0.35">
      <c r="B3" s="188"/>
      <c r="C3" s="190"/>
      <c r="D3" s="189"/>
      <c r="E3" s="189"/>
      <c r="F3" s="189"/>
      <c r="G3" s="189"/>
      <c r="H3" s="189"/>
    </row>
    <row r="4" spans="2:8" ht="42" thickBot="1" x14ac:dyDescent="0.35">
      <c r="B4" s="261" t="s">
        <v>485</v>
      </c>
      <c r="C4" s="261" t="s">
        <v>486</v>
      </c>
      <c r="D4" s="262" t="s">
        <v>519</v>
      </c>
      <c r="E4" s="262"/>
      <c r="F4" s="262"/>
      <c r="G4" s="262" t="s">
        <v>487</v>
      </c>
      <c r="H4" s="263" t="s">
        <v>488</v>
      </c>
    </row>
    <row r="5" spans="2:8" ht="45.6" customHeight="1" thickBot="1" x14ac:dyDescent="0.35">
      <c r="B5" s="398" t="str">
        <f>'1) Tableau budgétaire 1'!C14</f>
        <v>La coordination, le suivi &amp; évaluation et le rapportage des résultats du portefeuille du PBF sont assurés par le Secrétariat.</v>
      </c>
      <c r="C5" s="399"/>
      <c r="D5" s="278">
        <f>SUM(D6:D9)</f>
        <v>969034.50718181813</v>
      </c>
      <c r="E5" s="278">
        <f>SUM(E6:E9)</f>
        <v>0</v>
      </c>
      <c r="F5" s="278">
        <f t="shared" ref="F5" si="0">SUM(F6:F9)</f>
        <v>0</v>
      </c>
      <c r="G5" s="278">
        <f>SUM(G6:G9)</f>
        <v>969034.50718181813</v>
      </c>
      <c r="H5" s="269">
        <f>G5/$G$30</f>
        <v>0.8008549618735592</v>
      </c>
    </row>
    <row r="6" spans="2:8" ht="30" customHeight="1" thickBot="1" x14ac:dyDescent="0.35">
      <c r="B6" s="264" t="s">
        <v>489</v>
      </c>
      <c r="C6" s="194" t="str">
        <f>'1) Tableau budgétaire 1'!C15:J15</f>
        <v xml:space="preserve"> Le Secrétariat du PBF est fonctionnel </v>
      </c>
      <c r="D6" s="192">
        <f>'1) Tableau budgétaire 1'!G34</f>
        <v>679779.62181818183</v>
      </c>
      <c r="E6" s="192">
        <f>'1) Tableau budgétaire 1'!E34</f>
        <v>0</v>
      </c>
      <c r="F6" s="192">
        <f>'1) Tableau budgétaire 1'!F34</f>
        <v>0</v>
      </c>
      <c r="G6" s="192">
        <f>SUM(D6:F6)</f>
        <v>679779.62181818183</v>
      </c>
      <c r="H6" s="193"/>
    </row>
    <row r="7" spans="2:8" ht="27" customHeight="1" thickBot="1" x14ac:dyDescent="0.35">
      <c r="B7" s="264" t="s">
        <v>490</v>
      </c>
      <c r="C7" s="194" t="str">
        <f>'1) Tableau budgétaire 1'!C35:J35</f>
        <v>Des mécanismes de coordination entre les projets et avec les partenaires clés sont fonctionnels pour assurer la réalisation des résultats stratégiques du portefeuille PBF et la cohérence/synergies entre les projets et les activités.</v>
      </c>
      <c r="D7" s="195">
        <f>'1) Tableau budgétaire 1'!G43</f>
        <v>131090.90909090909</v>
      </c>
      <c r="E7" s="195">
        <f>'1) Tableau budgétaire 1'!E43</f>
        <v>0</v>
      </c>
      <c r="F7" s="195">
        <f>'1) Tableau budgétaire 1'!F43</f>
        <v>0</v>
      </c>
      <c r="G7" s="192">
        <f t="shared" ref="G7" si="1">SUM(D7:F7)</f>
        <v>131090.90909090909</v>
      </c>
      <c r="H7" s="196"/>
    </row>
    <row r="8" spans="2:8" ht="31.2" customHeight="1" thickBot="1" x14ac:dyDescent="0.35">
      <c r="B8" s="264" t="s">
        <v>491</v>
      </c>
      <c r="C8" s="194" t="str">
        <f>'1) Tableau budgétaire 1'!C44</f>
        <v>Le suivi et évaluation du portefeuille du PBF est assuré de manière participative avec tous les acteurs</v>
      </c>
      <c r="D8" s="195">
        <f>'1) Tableau budgétaire 1'!G63</f>
        <v>158163.97627272728</v>
      </c>
      <c r="E8" s="195">
        <f>'1) Tableau budgétaire 1'!E43</f>
        <v>0</v>
      </c>
      <c r="F8" s="195">
        <f>'1) Tableau budgétaire 1'!F43</f>
        <v>0</v>
      </c>
      <c r="G8" s="192">
        <f>SUM(D8:F8)</f>
        <v>158163.97627272728</v>
      </c>
      <c r="H8" s="196"/>
    </row>
    <row r="9" spans="2:8" s="188" customFormat="1" ht="15" hidden="1" thickBot="1" x14ac:dyDescent="0.35">
      <c r="B9" s="264" t="s">
        <v>506</v>
      </c>
      <c r="C9" s="194"/>
      <c r="D9" s="195"/>
      <c r="E9" s="195"/>
      <c r="F9" s="195"/>
      <c r="G9" s="192"/>
      <c r="H9" s="196"/>
    </row>
    <row r="10" spans="2:8" ht="31.8" customHeight="1" thickBot="1" x14ac:dyDescent="0.35">
      <c r="B10" s="400" t="str">
        <f>'1) Tableau budgétaire 1'!C65</f>
        <v>Le Comité pilotage assure de manière effective l’orientation stratégique et le suivi évaluation du portefeuille de consolidation de la paix au Burkina Faso</v>
      </c>
      <c r="C10" s="401"/>
      <c r="D10" s="278">
        <f>SUM(D11:D13)</f>
        <v>76772.727272727265</v>
      </c>
      <c r="E10" s="278">
        <f>SUM(E11:E13)</f>
        <v>0</v>
      </c>
      <c r="F10" s="278">
        <f>SUM(F11:F13)</f>
        <v>0</v>
      </c>
      <c r="G10" s="278">
        <f>SUM(G11:G13)</f>
        <v>76772.727272727265</v>
      </c>
      <c r="H10" s="269">
        <f>G10/$G$30</f>
        <v>6.3448534719097532E-2</v>
      </c>
    </row>
    <row r="11" spans="2:8" ht="41.4" customHeight="1" thickBot="1" x14ac:dyDescent="0.35">
      <c r="B11" s="265" t="s">
        <v>382</v>
      </c>
      <c r="C11" s="194" t="str">
        <f>'1) Tableau budgétaire 1'!C66:J66</f>
        <v>Les organes de gouvernance du PBF au Burkina Faso sont renforcées pour assurer la supervision et le suivi stratégiques du portefeuille.</v>
      </c>
      <c r="D11" s="195">
        <f>'1) Tableau budgétaire 1'!D158</f>
        <v>19272.727272727272</v>
      </c>
      <c r="E11" s="195">
        <f>'1) Tableau budgétaire 1'!E158</f>
        <v>0</v>
      </c>
      <c r="F11" s="195">
        <f>'1) Tableau budgétaire 1'!F158</f>
        <v>0</v>
      </c>
      <c r="G11" s="192">
        <f>SUM(D11:F11)</f>
        <v>19272.727272727272</v>
      </c>
      <c r="H11" s="193"/>
    </row>
    <row r="12" spans="2:8" ht="42" thickBot="1" x14ac:dyDescent="0.35">
      <c r="B12" s="266" t="s">
        <v>492</v>
      </c>
      <c r="C12" s="197" t="str">
        <f>'1) Tableau budgétaire 1'!C159:J159</f>
        <v>Un cadre stratégique et technique pour l’identification des besoins critiques de consolidation de la paix et de définition des réponses programmatiques adaptées est effectif, en complémentarité avec d’autres plan stratégiques (UNDSCF, PNDES, Stratégies régionales, etc.)</v>
      </c>
      <c r="D12" s="195">
        <f>'1) Tableau budgétaire 1'!G166</f>
        <v>0</v>
      </c>
      <c r="E12" s="195">
        <f>'1) Tableau budgétaire 1'!E176</f>
        <v>0</v>
      </c>
      <c r="F12" s="195">
        <f>'1) Tableau budgétaire 1'!F176</f>
        <v>0</v>
      </c>
      <c r="G12" s="192">
        <f>SUM(D12:F12)</f>
        <v>0</v>
      </c>
      <c r="H12" s="196"/>
    </row>
    <row r="13" spans="2:8" ht="47.4" customHeight="1" thickBot="1" x14ac:dyDescent="0.35">
      <c r="B13" s="266" t="s">
        <v>493</v>
      </c>
      <c r="C13" s="311" t="str">
        <f>'1) Tableau budgétaire 1'!C167:K167</f>
        <v>Le plaidoyer, la communication et le partenariat sont assurés pour promouvoir la visibilité du portefeuille PBF et de ses résultats au sein des autorités nationales, de la société civile, des bailleurs de fonds et du grand public.</v>
      </c>
      <c r="D13" s="195">
        <f>'1) Tableau budgétaire 1'!G176</f>
        <v>57500</v>
      </c>
      <c r="E13" s="195">
        <f>'1) Tableau budgétaire 1'!E188</f>
        <v>0</v>
      </c>
      <c r="F13" s="195">
        <f>'1) Tableau budgétaire 1'!F188</f>
        <v>0</v>
      </c>
      <c r="G13" s="192">
        <f t="shared" ref="G13" si="2">SUM(D13:F13)</f>
        <v>57500</v>
      </c>
      <c r="H13" s="196"/>
    </row>
    <row r="14" spans="2:8" s="188" customFormat="1" ht="39.6" hidden="1" customHeight="1" thickBot="1" x14ac:dyDescent="0.35">
      <c r="B14" s="401">
        <f>'1) Tableau budgétaire 1'!C190</f>
        <v>0</v>
      </c>
      <c r="C14" s="401"/>
      <c r="D14" s="278">
        <f>SUM(D15:D17)</f>
        <v>0</v>
      </c>
      <c r="E14" s="278">
        <f>SUM(E15:E17)</f>
        <v>0</v>
      </c>
      <c r="F14" s="278">
        <f>SUM(F15:F17)</f>
        <v>0</v>
      </c>
      <c r="G14" s="278">
        <f>SUM(G15:G17)</f>
        <v>0</v>
      </c>
      <c r="H14" s="269">
        <f>G14/$G$30</f>
        <v>0</v>
      </c>
    </row>
    <row r="15" spans="2:8" s="188" customFormat="1" ht="15" hidden="1" thickBot="1" x14ac:dyDescent="0.35">
      <c r="B15" s="266" t="s">
        <v>494</v>
      </c>
      <c r="C15" s="220">
        <f>'1) Tableau budgétaire 1'!C191:J191</f>
        <v>0</v>
      </c>
      <c r="D15" s="195">
        <f>'1) Tableau budgétaire 1'!D217</f>
        <v>0</v>
      </c>
      <c r="E15" s="195">
        <f>'1) Tableau budgétaire 1'!E217</f>
        <v>0</v>
      </c>
      <c r="F15" s="195">
        <f>'1) Tableau budgétaire 1'!F217</f>
        <v>0</v>
      </c>
      <c r="G15" s="218">
        <f>SUM(D15:F15)</f>
        <v>0</v>
      </c>
      <c r="H15" s="196"/>
    </row>
    <row r="16" spans="2:8" s="188" customFormat="1" ht="15" hidden="1" thickBot="1" x14ac:dyDescent="0.35">
      <c r="B16" s="265" t="s">
        <v>448</v>
      </c>
      <c r="C16" s="220">
        <f>'1) Tableau budgétaire 1'!C218:J218</f>
        <v>0</v>
      </c>
      <c r="D16" s="195">
        <f>'1) Tableau budgétaire 1'!D244</f>
        <v>0</v>
      </c>
      <c r="E16" s="195">
        <f>'1) Tableau budgétaire 1'!E244</f>
        <v>0</v>
      </c>
      <c r="F16" s="195">
        <f>'1) Tableau budgétaire 1'!F244</f>
        <v>0</v>
      </c>
      <c r="G16" s="218">
        <f>SUM(D16:F16)</f>
        <v>0</v>
      </c>
      <c r="H16" s="196"/>
    </row>
    <row r="17" spans="2:11" s="188" customFormat="1" ht="15" hidden="1" thickBot="1" x14ac:dyDescent="0.35">
      <c r="B17" s="265" t="s">
        <v>394</v>
      </c>
      <c r="C17" s="220"/>
      <c r="D17" s="195">
        <f>'1) Tableau budgétaire 1'!D256</f>
        <v>0</v>
      </c>
      <c r="E17" s="195">
        <f>'1) Tableau budgétaire 1'!E256</f>
        <v>0</v>
      </c>
      <c r="F17" s="195">
        <f>'1) Tableau budgétaire 1'!F256</f>
        <v>0</v>
      </c>
      <c r="G17" s="218">
        <f t="shared" ref="G17" si="3">SUM(D17:F17)</f>
        <v>0</v>
      </c>
      <c r="H17" s="196"/>
    </row>
    <row r="18" spans="2:11" ht="43.8" hidden="1" customHeight="1" thickBot="1" x14ac:dyDescent="0.35">
      <c r="B18" s="401">
        <f>'1) Tableau budgétaire 1'!C258</f>
        <v>0</v>
      </c>
      <c r="C18" s="401"/>
      <c r="D18" s="278">
        <f>SUM(D19:D21)</f>
        <v>0</v>
      </c>
      <c r="E18" s="278">
        <f>SUM(E19:E21)</f>
        <v>0</v>
      </c>
      <c r="F18" s="278">
        <f>SUM(F19:F21)</f>
        <v>0</v>
      </c>
      <c r="G18" s="278">
        <f>SUM(G19:G21)</f>
        <v>0</v>
      </c>
      <c r="H18" s="269">
        <f>G18/$G$30</f>
        <v>0</v>
      </c>
    </row>
    <row r="19" spans="2:11" ht="34.200000000000003" hidden="1" customHeight="1" thickBot="1" x14ac:dyDescent="0.35">
      <c r="B19" s="266" t="s">
        <v>397</v>
      </c>
      <c r="C19" s="198">
        <f>'1) Tableau budgétaire 1'!C259:J259</f>
        <v>0</v>
      </c>
      <c r="D19" s="195">
        <f>'1) Tableau budgétaire 1'!D285</f>
        <v>0</v>
      </c>
      <c r="E19" s="195">
        <f>'1) Tableau budgétaire 1'!E285</f>
        <v>0</v>
      </c>
      <c r="F19" s="195">
        <f>'1) Tableau budgétaire 1'!F285</f>
        <v>0</v>
      </c>
      <c r="G19" s="192">
        <f>SUM(D19:F19)</f>
        <v>0</v>
      </c>
      <c r="H19" s="193"/>
    </row>
    <row r="20" spans="2:11" ht="15" hidden="1" thickBot="1" x14ac:dyDescent="0.35">
      <c r="B20" s="265" t="s">
        <v>399</v>
      </c>
      <c r="C20" s="199">
        <f>'1) Tableau budgétaire 1'!C286:J286</f>
        <v>0</v>
      </c>
      <c r="D20" s="195">
        <f>'1) Tableau budgétaire 1'!D312</f>
        <v>0</v>
      </c>
      <c r="E20" s="195">
        <f>'1) Tableau budgétaire 1'!E312</f>
        <v>0</v>
      </c>
      <c r="F20" s="195">
        <f>'1) Tableau budgétaire 1'!F312</f>
        <v>0</v>
      </c>
      <c r="G20" s="192">
        <f t="shared" ref="G20:G21" si="4">SUM(D20:F20)</f>
        <v>0</v>
      </c>
      <c r="H20" s="196"/>
    </row>
    <row r="21" spans="2:11" s="188" customFormat="1" ht="15" hidden="1" thickBot="1" x14ac:dyDescent="0.35">
      <c r="B21" s="265" t="s">
        <v>401</v>
      </c>
      <c r="C21" s="199">
        <f>'1) Tableau budgétaire 1'!C313:J313</f>
        <v>0</v>
      </c>
      <c r="D21" s="195">
        <f>'1) Tableau budgétaire 1'!D340</f>
        <v>0</v>
      </c>
      <c r="E21" s="195">
        <f>'1) Tableau budgétaire 1'!E340</f>
        <v>0</v>
      </c>
      <c r="F21" s="195">
        <f>'1) Tableau budgétaire 1'!F340</f>
        <v>0</v>
      </c>
      <c r="G21" s="192">
        <f t="shared" si="4"/>
        <v>0</v>
      </c>
      <c r="H21" s="196"/>
    </row>
    <row r="22" spans="2:11" ht="15" thickBot="1" x14ac:dyDescent="0.35">
      <c r="B22" s="391" t="s">
        <v>495</v>
      </c>
      <c r="C22" s="391"/>
      <c r="D22" s="268">
        <f>D10+D5+D14</f>
        <v>1045807.2344545454</v>
      </c>
      <c r="E22" s="268">
        <f>E18+E10+E5+E14</f>
        <v>0</v>
      </c>
      <c r="F22" s="268">
        <f>F18+F10+F5+F14</f>
        <v>0</v>
      </c>
      <c r="G22" s="268">
        <f>G18+G10+G5+G14</f>
        <v>1045807.2344545454</v>
      </c>
      <c r="H22" s="269"/>
    </row>
    <row r="23" spans="2:11" ht="28.95" customHeight="1" thickBot="1" x14ac:dyDescent="0.35">
      <c r="B23" s="407" t="s">
        <v>515</v>
      </c>
      <c r="C23" s="407"/>
      <c r="D23" s="278">
        <f>SUM(D24:D27)</f>
        <v>85033.890909090915</v>
      </c>
      <c r="E23" s="278">
        <f>SUM(E24:E27)</f>
        <v>0</v>
      </c>
      <c r="F23" s="278">
        <f t="shared" ref="F23" si="5">SUM(F24:F27)</f>
        <v>0</v>
      </c>
      <c r="G23" s="278">
        <f t="shared" ref="G23" si="6">SUM(G24:G27)</f>
        <v>85033.890909090915</v>
      </c>
      <c r="H23" s="269">
        <f>G23/$G$30</f>
        <v>7.0275942659679666E-2</v>
      </c>
    </row>
    <row r="24" spans="2:11" ht="15" thickBot="1" x14ac:dyDescent="0.35">
      <c r="B24" s="267">
        <v>5.0999999999999996</v>
      </c>
      <c r="C24" s="220" t="s">
        <v>496</v>
      </c>
      <c r="D24" s="195">
        <f>SUM('1) Tableau budgétaire 1'!D355:D356)</f>
        <v>30324.800000000003</v>
      </c>
      <c r="E24" s="195">
        <f>SUM('1) Tableau budgétaire 1'!E355:E356)</f>
        <v>0</v>
      </c>
      <c r="F24" s="195">
        <f>'1) Tableau budgétaire 1'!F355</f>
        <v>0</v>
      </c>
      <c r="G24" s="192">
        <f>SUM(D24:F24)</f>
        <v>30324.800000000003</v>
      </c>
      <c r="H24" s="193"/>
    </row>
    <row r="25" spans="2:11" ht="15" thickBot="1" x14ac:dyDescent="0.35">
      <c r="B25" s="267">
        <v>5.2</v>
      </c>
      <c r="C25" s="219" t="s">
        <v>497</v>
      </c>
      <c r="D25" s="200">
        <f>SUM('1) Tableau budgétaire 1'!G358:G367)</f>
        <v>54709.090909090912</v>
      </c>
      <c r="E25" s="200">
        <f>'1) Tableau budgétaire 1'!E358</f>
        <v>0</v>
      </c>
      <c r="F25" s="200">
        <f>'1) Tableau budgétaire 1'!F358</f>
        <v>0</v>
      </c>
      <c r="G25" s="192">
        <f t="shared" ref="G25:G26" si="7">SUM(D25:F25)</f>
        <v>54709.090909090912</v>
      </c>
      <c r="H25" s="196"/>
    </row>
    <row r="26" spans="2:11" ht="15" thickBot="1" x14ac:dyDescent="0.35">
      <c r="B26" s="267">
        <v>5.3</v>
      </c>
      <c r="C26" s="219" t="s">
        <v>498</v>
      </c>
      <c r="D26" s="201">
        <f>'1) Tableau budgétaire 1'!D369</f>
        <v>0</v>
      </c>
      <c r="E26" s="221">
        <f>'1) Tableau budgétaire 1'!E369</f>
        <v>0</v>
      </c>
      <c r="F26" s="221">
        <f>'1) Tableau budgétaire 1'!F369</f>
        <v>0</v>
      </c>
      <c r="G26" s="192">
        <f t="shared" si="7"/>
        <v>0</v>
      </c>
      <c r="H26" s="196"/>
    </row>
    <row r="27" spans="2:11" s="188" customFormat="1" ht="15" thickBot="1" x14ac:dyDescent="0.35">
      <c r="B27" s="267">
        <v>5.4</v>
      </c>
      <c r="C27" s="194" t="s">
        <v>508</v>
      </c>
      <c r="D27" s="201">
        <f>'1) Tableau budgétaire 1'!D371</f>
        <v>0</v>
      </c>
      <c r="E27" s="221">
        <f>'1) Tableau budgétaire 1'!E371</f>
        <v>0</v>
      </c>
      <c r="F27" s="221">
        <f>'1) Tableau budgétaire 1'!F371</f>
        <v>0</v>
      </c>
      <c r="G27" s="192">
        <f>SUM(D27:F27)</f>
        <v>0</v>
      </c>
      <c r="H27" s="196"/>
    </row>
    <row r="28" spans="2:11" ht="15" thickBot="1" x14ac:dyDescent="0.35">
      <c r="B28" s="391" t="s">
        <v>507</v>
      </c>
      <c r="C28" s="391"/>
      <c r="D28" s="271">
        <f>+D23+D22</f>
        <v>1130841.1253636363</v>
      </c>
      <c r="E28" s="271">
        <f>+E23+E22</f>
        <v>0</v>
      </c>
      <c r="F28" s="271">
        <f>+F23+F22</f>
        <v>0</v>
      </c>
      <c r="G28" s="270">
        <f>SUM(D28:F28)</f>
        <v>1130841.1253636363</v>
      </c>
      <c r="H28" s="272"/>
    </row>
    <row r="29" spans="2:11" ht="15" thickBot="1" x14ac:dyDescent="0.35">
      <c r="B29" s="408" t="s">
        <v>499</v>
      </c>
      <c r="C29" s="408"/>
      <c r="D29" s="201">
        <f>D28*7%</f>
        <v>79158.878775454548</v>
      </c>
      <c r="E29" s="221">
        <f>E28*7%</f>
        <v>0</v>
      </c>
      <c r="F29" s="221">
        <f t="shared" ref="F29" si="8">F28*7%</f>
        <v>0</v>
      </c>
      <c r="G29" s="201">
        <f>SUM(D29:F29)</f>
        <v>79158.878775454548</v>
      </c>
      <c r="H29" s="191">
        <f>G29/$G$30</f>
        <v>6.5420560747663559E-2</v>
      </c>
      <c r="J29" s="259"/>
      <c r="K29" s="259"/>
    </row>
    <row r="30" spans="2:11" ht="15" thickBot="1" x14ac:dyDescent="0.35">
      <c r="B30" s="409" t="s">
        <v>500</v>
      </c>
      <c r="C30" s="409"/>
      <c r="D30" s="273">
        <f>D29+D28</f>
        <v>1210000.0041390909</v>
      </c>
      <c r="E30" s="273">
        <f>E29+E28</f>
        <v>0</v>
      </c>
      <c r="F30" s="273">
        <f t="shared" ref="F30" si="9">F29+F28</f>
        <v>0</v>
      </c>
      <c r="G30" s="273">
        <f>SUM(D30:F30)</f>
        <v>1210000.0041390909</v>
      </c>
      <c r="H30" s="269">
        <f>G30/G30</f>
        <v>1</v>
      </c>
    </row>
    <row r="31" spans="2:11" ht="15" thickBot="1" x14ac:dyDescent="0.35">
      <c r="B31" s="202"/>
      <c r="C31" s="203"/>
      <c r="D31" s="204"/>
      <c r="E31" s="204"/>
      <c r="F31" s="204"/>
      <c r="G31" s="204"/>
      <c r="H31" s="205"/>
    </row>
    <row r="32" spans="2:11" ht="15" thickBot="1" x14ac:dyDescent="0.35">
      <c r="B32" s="206"/>
      <c r="C32" s="274" t="s">
        <v>501</v>
      </c>
      <c r="D32" s="275" t="s">
        <v>519</v>
      </c>
      <c r="E32" s="275"/>
      <c r="F32" s="275"/>
      <c r="G32" s="275" t="s">
        <v>502</v>
      </c>
      <c r="H32" s="188"/>
    </row>
    <row r="33" spans="2:9" ht="15" thickBot="1" x14ac:dyDescent="0.35">
      <c r="B33" s="188"/>
      <c r="C33" s="276" t="s">
        <v>629</v>
      </c>
      <c r="D33" s="277">
        <f>D30*70%</f>
        <v>847000.00289736362</v>
      </c>
      <c r="E33" s="277">
        <f t="shared" ref="E33:F33" si="10">E30*35%</f>
        <v>0</v>
      </c>
      <c r="F33" s="277">
        <f t="shared" si="10"/>
        <v>0</v>
      </c>
      <c r="G33" s="277">
        <f>SUM(D33:F33)</f>
        <v>847000.00289736362</v>
      </c>
      <c r="H33" s="189"/>
    </row>
    <row r="34" spans="2:9" ht="15" thickBot="1" x14ac:dyDescent="0.35">
      <c r="B34" s="188"/>
      <c r="C34" s="276" t="s">
        <v>630</v>
      </c>
      <c r="D34" s="277">
        <f>D30*30%</f>
        <v>363000.00124172727</v>
      </c>
      <c r="E34" s="277">
        <f t="shared" ref="E34:F34" si="11">E30*35%</f>
        <v>0</v>
      </c>
      <c r="F34" s="277">
        <f t="shared" si="11"/>
        <v>0</v>
      </c>
      <c r="G34" s="277">
        <f t="shared" ref="G34" si="12">SUM(D34:F34)</f>
        <v>363000.00124172727</v>
      </c>
      <c r="H34" s="189"/>
    </row>
    <row r="35" spans="2:9" ht="15" hidden="1" thickBot="1" x14ac:dyDescent="0.35">
      <c r="B35" s="188"/>
      <c r="C35" s="276"/>
      <c r="D35" s="277"/>
      <c r="E35" s="277"/>
      <c r="F35" s="277"/>
      <c r="G35" s="277"/>
      <c r="H35" s="189"/>
    </row>
    <row r="36" spans="2:9" x14ac:dyDescent="0.3">
      <c r="B36" s="188"/>
      <c r="C36" s="190"/>
      <c r="D36" s="189"/>
      <c r="E36" s="189"/>
      <c r="F36" s="189"/>
      <c r="G36" s="189"/>
      <c r="H36" s="189"/>
    </row>
    <row r="37" spans="2:9" x14ac:dyDescent="0.3">
      <c r="B37" s="188"/>
      <c r="C37" s="190"/>
      <c r="D37" s="189"/>
      <c r="E37" s="189"/>
      <c r="F37" s="189"/>
      <c r="G37" s="189"/>
      <c r="H37" s="189"/>
    </row>
    <row r="38" spans="2:9" ht="15" thickBot="1" x14ac:dyDescent="0.35">
      <c r="B38" s="188"/>
      <c r="C38" s="190"/>
      <c r="D38" s="189"/>
      <c r="E38" s="189"/>
      <c r="F38" s="189"/>
      <c r="G38" s="189"/>
      <c r="H38" s="189"/>
    </row>
    <row r="39" spans="2:9" ht="16.2" thickBot="1" x14ac:dyDescent="0.35">
      <c r="B39" s="187"/>
      <c r="C39" s="402" t="s">
        <v>516</v>
      </c>
      <c r="D39" s="403"/>
      <c r="E39" s="403"/>
      <c r="F39" s="403"/>
      <c r="G39" s="404"/>
      <c r="H39" s="189"/>
    </row>
    <row r="40" spans="2:9" ht="31.2" x14ac:dyDescent="0.3">
      <c r="B40" s="187"/>
      <c r="C40" s="225"/>
      <c r="D40" s="227" t="s">
        <v>503</v>
      </c>
      <c r="E40" s="228" t="s">
        <v>504</v>
      </c>
      <c r="F40" s="228" t="s">
        <v>505</v>
      </c>
      <c r="G40" s="405" t="s">
        <v>416</v>
      </c>
      <c r="H40" s="189"/>
    </row>
    <row r="41" spans="2:9" ht="15.6" x14ac:dyDescent="0.3">
      <c r="B41" s="187"/>
      <c r="C41" s="226"/>
      <c r="D41" s="229" t="str">
        <f>D4</f>
        <v>UNFPA</v>
      </c>
      <c r="E41" s="211"/>
      <c r="F41" s="211"/>
      <c r="G41" s="406"/>
      <c r="H41" s="189"/>
    </row>
    <row r="42" spans="2:9" ht="15.6" x14ac:dyDescent="0.3">
      <c r="B42" s="187"/>
      <c r="C42" s="215" t="s">
        <v>429</v>
      </c>
      <c r="D42" s="375">
        <f>'2) Tableau budgétaire 2'!D189</f>
        <v>501540.8</v>
      </c>
      <c r="E42" s="376">
        <f>'2) Tableau budgétaire 2'!E189</f>
        <v>0</v>
      </c>
      <c r="F42" s="376">
        <f>'2) Tableau budgétaire 2'!F189</f>
        <v>0</v>
      </c>
      <c r="G42" s="377">
        <f>'2) Tableau budgétaire 2'!G189</f>
        <v>501540.8</v>
      </c>
      <c r="H42" s="279"/>
      <c r="I42" s="260"/>
    </row>
    <row r="43" spans="2:9" ht="15.6" x14ac:dyDescent="0.3">
      <c r="B43" s="187"/>
      <c r="C43" s="216" t="s">
        <v>430</v>
      </c>
      <c r="D43" s="375">
        <f>'2) Tableau budgétaire 2'!D190</f>
        <v>0</v>
      </c>
      <c r="E43" s="376">
        <f>'2) Tableau budgétaire 2'!E190</f>
        <v>0</v>
      </c>
      <c r="F43" s="376">
        <f>'2) Tableau budgétaire 2'!F190</f>
        <v>0</v>
      </c>
      <c r="G43" s="377">
        <f>'2) Tableau budgétaire 2'!G190</f>
        <v>0</v>
      </c>
      <c r="H43" s="189"/>
      <c r="I43" s="258"/>
    </row>
    <row r="44" spans="2:9" ht="15.6" x14ac:dyDescent="0.3">
      <c r="B44" s="187"/>
      <c r="C44" s="216" t="s">
        <v>431</v>
      </c>
      <c r="D44" s="375">
        <f>'2) Tableau budgétaire 2'!D191</f>
        <v>7000</v>
      </c>
      <c r="E44" s="376">
        <f>'2) Tableau budgétaire 2'!E191</f>
        <v>0</v>
      </c>
      <c r="F44" s="376">
        <f>'2) Tableau budgétaire 2'!F191</f>
        <v>0</v>
      </c>
      <c r="G44" s="377">
        <f>'2) Tableau budgétaire 2'!G191</f>
        <v>7000</v>
      </c>
      <c r="H44" s="189"/>
      <c r="I44" s="258"/>
    </row>
    <row r="45" spans="2:9" ht="15.6" x14ac:dyDescent="0.3">
      <c r="B45" s="187"/>
      <c r="C45" s="217" t="s">
        <v>432</v>
      </c>
      <c r="D45" s="375">
        <f>'2) Tableau budgétaire 2'!D192</f>
        <v>376063.62181818183</v>
      </c>
      <c r="E45" s="376">
        <f>'2) Tableau budgétaire 2'!E192</f>
        <v>0</v>
      </c>
      <c r="F45" s="376">
        <f>'2) Tableau budgétaire 2'!F192</f>
        <v>0</v>
      </c>
      <c r="G45" s="377">
        <f>'2) Tableau budgétaire 2'!G192</f>
        <v>376063.62181818183</v>
      </c>
      <c r="H45" s="189"/>
      <c r="I45" s="258"/>
    </row>
    <row r="46" spans="2:9" ht="15.6" x14ac:dyDescent="0.3">
      <c r="B46" s="187"/>
      <c r="C46" s="216" t="s">
        <v>433</v>
      </c>
      <c r="D46" s="375">
        <f>'2) Tableau budgétaire 2'!D193</f>
        <v>22522.272727272728</v>
      </c>
      <c r="E46" s="376">
        <f>'2) Tableau budgétaire 2'!E193</f>
        <v>0</v>
      </c>
      <c r="F46" s="376">
        <f>'2) Tableau budgétaire 2'!F193</f>
        <v>0</v>
      </c>
      <c r="G46" s="377">
        <f>'2) Tableau budgétaire 2'!G193</f>
        <v>22522.272727272728</v>
      </c>
      <c r="H46" s="189"/>
      <c r="I46" s="258"/>
    </row>
    <row r="47" spans="2:9" ht="15.6" x14ac:dyDescent="0.3">
      <c r="B47" s="187"/>
      <c r="C47" s="216" t="s">
        <v>434</v>
      </c>
      <c r="D47" s="375">
        <f>'2) Tableau budgétaire 2'!D194</f>
        <v>181974.54090909089</v>
      </c>
      <c r="E47" s="376">
        <f>'2) Tableau budgétaire 2'!E194</f>
        <v>0</v>
      </c>
      <c r="F47" s="376">
        <f>'2) Tableau budgétaire 2'!F194</f>
        <v>0</v>
      </c>
      <c r="G47" s="377">
        <f>'2) Tableau budgétaire 2'!G194</f>
        <v>181974.54090909089</v>
      </c>
      <c r="H47" s="189"/>
      <c r="I47" s="258"/>
    </row>
    <row r="48" spans="2:9" ht="15.6" x14ac:dyDescent="0.3">
      <c r="B48" s="187"/>
      <c r="C48" s="216" t="s">
        <v>435</v>
      </c>
      <c r="D48" s="375">
        <f>'2) Tableau budgétaire 2'!D195</f>
        <v>41739.889909090911</v>
      </c>
      <c r="E48" s="376">
        <f>'2) Tableau budgétaire 2'!E195</f>
        <v>0</v>
      </c>
      <c r="F48" s="376">
        <f>'2) Tableau budgétaire 2'!F195</f>
        <v>0</v>
      </c>
      <c r="G48" s="377">
        <f>'2) Tableau budgétaire 2'!G195</f>
        <v>41739.889909090911</v>
      </c>
      <c r="H48" s="189"/>
      <c r="I48" s="258"/>
    </row>
    <row r="49" spans="2:9" ht="15.6" x14ac:dyDescent="0.3">
      <c r="B49" s="187"/>
      <c r="C49" s="381" t="s">
        <v>408</v>
      </c>
      <c r="D49" s="375">
        <f>'2) Tableau budgétaire 2'!D196</f>
        <v>1130841.1253636363</v>
      </c>
      <c r="E49" s="376">
        <f>'2) Tableau budgétaire 2'!E196</f>
        <v>0</v>
      </c>
      <c r="F49" s="376">
        <f>'2) Tableau budgétaire 2'!F196</f>
        <v>0</v>
      </c>
      <c r="G49" s="377">
        <f>'2) Tableau budgétaire 2'!G196</f>
        <v>1130841.1253636363</v>
      </c>
      <c r="H49" s="189"/>
      <c r="I49" s="258"/>
    </row>
    <row r="50" spans="2:9" ht="15.6" x14ac:dyDescent="0.3">
      <c r="B50" s="187"/>
      <c r="C50" s="281" t="s">
        <v>409</v>
      </c>
      <c r="D50" s="375">
        <f>D49*0.07</f>
        <v>79158.878775454548</v>
      </c>
      <c r="E50" s="376">
        <f>'2) Tableau budgétaire 2'!E197</f>
        <v>0</v>
      </c>
      <c r="F50" s="376">
        <f>'2) Tableau budgétaire 2'!F197</f>
        <v>0</v>
      </c>
      <c r="G50" s="377">
        <f>'2) Tableau budgétaire 2'!G197</f>
        <v>79158.878775454548</v>
      </c>
      <c r="H50" s="189"/>
      <c r="I50" s="258"/>
    </row>
    <row r="51" spans="2:9" ht="16.2" thickBot="1" x14ac:dyDescent="0.35">
      <c r="B51" s="187"/>
      <c r="C51" s="280" t="s">
        <v>370</v>
      </c>
      <c r="D51" s="378">
        <f>D49+D50</f>
        <v>1210000.0041390909</v>
      </c>
      <c r="E51" s="379">
        <f>'2) Tableau budgétaire 2'!E198</f>
        <v>0</v>
      </c>
      <c r="F51" s="379">
        <f>'2) Tableau budgétaire 2'!F198</f>
        <v>0</v>
      </c>
      <c r="G51" s="380">
        <f>'2) Tableau budgétaire 2'!G198</f>
        <v>1210000.0041390909</v>
      </c>
      <c r="H51" s="189"/>
      <c r="I51" s="258"/>
    </row>
    <row r="53" spans="2:9" x14ac:dyDescent="0.3">
      <c r="C53" s="239"/>
      <c r="D53" s="239"/>
      <c r="E53" s="239"/>
      <c r="G53" s="239"/>
    </row>
    <row r="54" spans="2:9" x14ac:dyDescent="0.3">
      <c r="D54" s="239"/>
    </row>
    <row r="55" spans="2:9" x14ac:dyDescent="0.3">
      <c r="D55" s="239"/>
    </row>
  </sheetData>
  <mergeCells count="13">
    <mergeCell ref="C39:G39"/>
    <mergeCell ref="G40:G41"/>
    <mergeCell ref="B23:C23"/>
    <mergeCell ref="B28:C28"/>
    <mergeCell ref="B29:C29"/>
    <mergeCell ref="B30:C30"/>
    <mergeCell ref="B22:C22"/>
    <mergeCell ref="B1:H1"/>
    <mergeCell ref="B2:H2"/>
    <mergeCell ref="B5:C5"/>
    <mergeCell ref="B10:C10"/>
    <mergeCell ref="B18:C18"/>
    <mergeCell ref="B14:C14"/>
  </mergeCells>
  <pageMargins left="0.70866141732283472" right="0.70866141732283472" top="0.74803149606299213" bottom="0.74803149606299213" header="0.31496062992125984" footer="0.31496062992125984"/>
  <pageSetup paperSize="9" scale="46" fitToHeight="3" orientation="portrait" r:id="rId1"/>
  <ignoredErrors>
    <ignoredError sqref="G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M415"/>
  <sheetViews>
    <sheetView showGridLines="0" showZeros="0" tabSelected="1" topLeftCell="A391" zoomScale="88" zoomScaleNormal="88" workbookViewId="0">
      <selection activeCell="D416" sqref="D416"/>
    </sheetView>
  </sheetViews>
  <sheetFormatPr baseColWidth="10" defaultColWidth="9.109375" defaultRowHeight="14.4" x14ac:dyDescent="0.3"/>
  <cols>
    <col min="1" max="1" width="9.109375" style="42"/>
    <col min="2" max="2" width="37.109375" style="42" customWidth="1"/>
    <col min="3" max="3" width="36.109375" style="42" customWidth="1"/>
    <col min="4" max="4" width="27.77734375" style="42" customWidth="1"/>
    <col min="5" max="5" width="23" style="42" hidden="1" customWidth="1"/>
    <col min="6" max="6" width="23.88671875" style="42" hidden="1" customWidth="1"/>
    <col min="7" max="7" width="15" style="42" bestFit="1" customWidth="1"/>
    <col min="8" max="8" width="22.44140625" style="42" customWidth="1"/>
    <col min="9" max="9" width="22.44140625" style="173" hidden="1" customWidth="1"/>
    <col min="10" max="10" width="38.88671875" style="42" customWidth="1"/>
    <col min="11" max="11" width="9.5546875" style="182" customWidth="1"/>
    <col min="12" max="12" width="11.88671875" style="42" bestFit="1" customWidth="1"/>
    <col min="13" max="13" width="17.6640625" style="42" customWidth="1"/>
    <col min="14" max="14" width="26.44140625" style="42" customWidth="1"/>
    <col min="15" max="15" width="22.44140625" style="42" customWidth="1"/>
    <col min="16" max="16" width="29.6640625" style="42" customWidth="1"/>
    <col min="17" max="17" width="23.44140625" style="42" customWidth="1"/>
    <col min="18" max="18" width="18.44140625" style="42" customWidth="1"/>
    <col min="19" max="19" width="17.44140625" style="42" customWidth="1"/>
    <col min="20" max="20" width="25.109375" style="42" customWidth="1"/>
    <col min="21" max="16384" width="9.109375" style="42"/>
  </cols>
  <sheetData>
    <row r="1" spans="2:13" x14ac:dyDescent="0.3">
      <c r="K1" s="42"/>
    </row>
    <row r="2" spans="2:13" ht="47.25" customHeight="1" x14ac:dyDescent="0.85">
      <c r="B2" s="442" t="s">
        <v>418</v>
      </c>
      <c r="C2" s="442"/>
      <c r="D2" s="442"/>
      <c r="E2" s="442"/>
      <c r="F2" s="40"/>
      <c r="G2" s="40"/>
      <c r="H2" s="41"/>
      <c r="I2" s="175"/>
      <c r="J2" s="41"/>
      <c r="K2" s="42"/>
    </row>
    <row r="3" spans="2:13" ht="23.4" x14ac:dyDescent="0.45">
      <c r="B3" s="374" t="s">
        <v>617</v>
      </c>
      <c r="K3" s="42"/>
    </row>
    <row r="4" spans="2:13" ht="16.2" thickBot="1" x14ac:dyDescent="0.35">
      <c r="B4" s="45"/>
      <c r="K4" s="42"/>
    </row>
    <row r="5" spans="2:13" ht="36.6" x14ac:dyDescent="0.7">
      <c r="B5" s="116" t="s">
        <v>5</v>
      </c>
      <c r="C5" s="151"/>
      <c r="D5" s="151"/>
      <c r="E5" s="151"/>
      <c r="F5" s="151"/>
      <c r="G5" s="151"/>
      <c r="H5" s="151"/>
      <c r="I5" s="176"/>
      <c r="J5" s="151"/>
      <c r="K5" s="152"/>
    </row>
    <row r="6" spans="2:13" ht="189" customHeight="1" thickBot="1" x14ac:dyDescent="0.45">
      <c r="B6" s="455" t="s">
        <v>465</v>
      </c>
      <c r="C6" s="456"/>
      <c r="D6" s="456"/>
      <c r="E6" s="456"/>
      <c r="F6" s="456"/>
      <c r="G6" s="456"/>
      <c r="H6" s="456"/>
      <c r="I6" s="456"/>
      <c r="J6" s="456"/>
      <c r="K6" s="457"/>
    </row>
    <row r="7" spans="2:13" ht="15.75" customHeight="1" x14ac:dyDescent="0.3">
      <c r="B7" s="46"/>
      <c r="K7" s="42"/>
    </row>
    <row r="8" spans="2:13" ht="15.75" customHeight="1" thickBot="1" x14ac:dyDescent="0.35">
      <c r="K8" s="42"/>
    </row>
    <row r="9" spans="2:13" ht="27" customHeight="1" thickBot="1" x14ac:dyDescent="0.55000000000000004">
      <c r="B9" s="443" t="s">
        <v>419</v>
      </c>
      <c r="C9" s="444"/>
      <c r="D9" s="444"/>
      <c r="E9" s="444"/>
      <c r="F9" s="444"/>
      <c r="G9" s="444"/>
      <c r="H9" s="445"/>
      <c r="I9" s="177"/>
      <c r="K9" s="42"/>
    </row>
    <row r="10" spans="2:13" x14ac:dyDescent="0.3">
      <c r="K10" s="42"/>
    </row>
    <row r="11" spans="2:13" ht="25.5" customHeight="1" x14ac:dyDescent="0.3">
      <c r="D11" s="47"/>
      <c r="E11" s="47"/>
      <c r="F11" s="47"/>
      <c r="G11" s="47"/>
      <c r="H11" s="44"/>
      <c r="I11" s="174"/>
      <c r="J11" s="43"/>
      <c r="K11" s="43"/>
    </row>
    <row r="12" spans="2:13" ht="135" customHeight="1" x14ac:dyDescent="0.3">
      <c r="B12" s="282" t="s">
        <v>372</v>
      </c>
      <c r="C12" s="282" t="s">
        <v>389</v>
      </c>
      <c r="D12" s="282" t="s">
        <v>521</v>
      </c>
      <c r="E12" s="282" t="s">
        <v>510</v>
      </c>
      <c r="F12" s="282" t="s">
        <v>511</v>
      </c>
      <c r="G12" s="282" t="s">
        <v>12</v>
      </c>
      <c r="H12" s="282" t="s">
        <v>413</v>
      </c>
      <c r="I12" s="282" t="s">
        <v>469</v>
      </c>
      <c r="J12" s="282" t="s">
        <v>373</v>
      </c>
      <c r="K12" s="283" t="s">
        <v>514</v>
      </c>
    </row>
    <row r="13" spans="2:13" ht="18.75" customHeight="1" x14ac:dyDescent="0.3">
      <c r="B13" s="284"/>
      <c r="C13" s="284"/>
      <c r="D13" s="301" t="s">
        <v>519</v>
      </c>
      <c r="E13" s="301"/>
      <c r="F13" s="301"/>
      <c r="G13" s="301"/>
      <c r="H13" s="284"/>
      <c r="I13" s="285"/>
      <c r="J13" s="284"/>
      <c r="K13" s="284"/>
    </row>
    <row r="14" spans="2:13" ht="33" customHeight="1" x14ac:dyDescent="0.3">
      <c r="B14" s="302" t="s">
        <v>374</v>
      </c>
      <c r="C14" s="449" t="s">
        <v>555</v>
      </c>
      <c r="D14" s="449"/>
      <c r="E14" s="449"/>
      <c r="F14" s="449"/>
      <c r="G14" s="449"/>
      <c r="H14" s="449"/>
      <c r="I14" s="449"/>
      <c r="J14" s="449"/>
      <c r="K14" s="449"/>
    </row>
    <row r="15" spans="2:13" ht="28.95" customHeight="1" x14ac:dyDescent="0.3">
      <c r="B15" s="303" t="s">
        <v>375</v>
      </c>
      <c r="C15" s="441" t="s">
        <v>543</v>
      </c>
      <c r="D15" s="441"/>
      <c r="E15" s="441"/>
      <c r="F15" s="441"/>
      <c r="G15" s="441"/>
      <c r="H15" s="441"/>
      <c r="I15" s="441"/>
      <c r="J15" s="441"/>
      <c r="K15" s="441"/>
    </row>
    <row r="16" spans="2:13" ht="30" customHeight="1" x14ac:dyDescent="0.3">
      <c r="B16" s="446" t="s">
        <v>556</v>
      </c>
      <c r="C16" s="355" t="s">
        <v>606</v>
      </c>
      <c r="D16" s="314"/>
      <c r="E16" s="247"/>
      <c r="F16" s="247"/>
      <c r="G16" s="118">
        <f>D16+E16+F16</f>
        <v>0</v>
      </c>
      <c r="H16" s="125"/>
      <c r="I16" s="32"/>
      <c r="J16" s="312"/>
      <c r="K16" s="256"/>
      <c r="M16" s="232"/>
    </row>
    <row r="17" spans="2:13" ht="30" customHeight="1" x14ac:dyDescent="0.3">
      <c r="B17" s="447"/>
      <c r="C17" s="355" t="s">
        <v>607</v>
      </c>
      <c r="D17" s="314">
        <f>235608*2</f>
        <v>471216</v>
      </c>
      <c r="E17" s="247"/>
      <c r="F17" s="247"/>
      <c r="G17" s="118">
        <f t="shared" ref="G17:G32" si="0">D17+E17+F17</f>
        <v>471216</v>
      </c>
      <c r="H17" s="125"/>
      <c r="I17" s="32"/>
      <c r="J17" s="122"/>
      <c r="K17" s="256">
        <v>1</v>
      </c>
      <c r="M17" s="232"/>
    </row>
    <row r="18" spans="2:13" ht="30" customHeight="1" x14ac:dyDescent="0.3">
      <c r="B18" s="447"/>
      <c r="C18" s="355" t="s">
        <v>544</v>
      </c>
      <c r="D18" s="314">
        <f>55000*2</f>
        <v>110000</v>
      </c>
      <c r="E18" s="247"/>
      <c r="F18" s="247"/>
      <c r="G18" s="118">
        <f t="shared" si="0"/>
        <v>110000</v>
      </c>
      <c r="H18" s="125"/>
      <c r="I18" s="32"/>
      <c r="J18" s="312"/>
      <c r="K18" s="256">
        <v>4</v>
      </c>
      <c r="M18" s="240"/>
    </row>
    <row r="19" spans="2:13" ht="30" customHeight="1" x14ac:dyDescent="0.3">
      <c r="B19" s="447"/>
      <c r="C19" s="355" t="s">
        <v>545</v>
      </c>
      <c r="D19" s="314">
        <f>(1286000+33000+30000)*24/550</f>
        <v>58865.454545454544</v>
      </c>
      <c r="E19" s="248"/>
      <c r="F19" s="247"/>
      <c r="G19" s="118">
        <f t="shared" ref="G19:G20" si="1">D19+E19+F19</f>
        <v>58865.454545454544</v>
      </c>
      <c r="H19" s="125"/>
      <c r="I19" s="32"/>
      <c r="J19" s="122"/>
      <c r="K19" s="256">
        <v>4</v>
      </c>
      <c r="M19" s="240"/>
    </row>
    <row r="20" spans="2:13" ht="30" customHeight="1" x14ac:dyDescent="0.3">
      <c r="B20" s="447"/>
      <c r="C20" s="355" t="s">
        <v>622</v>
      </c>
      <c r="D20" s="314">
        <f>(680583*24)/550</f>
        <v>29698.167272727274</v>
      </c>
      <c r="E20" s="248"/>
      <c r="F20" s="247"/>
      <c r="G20" s="118">
        <f t="shared" si="1"/>
        <v>29698.167272727274</v>
      </c>
      <c r="H20" s="125"/>
      <c r="I20" s="32"/>
      <c r="J20" s="122"/>
      <c r="K20" s="256">
        <v>4</v>
      </c>
      <c r="M20" s="240"/>
    </row>
    <row r="21" spans="2:13" ht="30" customHeight="1" x14ac:dyDescent="0.3">
      <c r="B21" s="447"/>
      <c r="C21" s="355"/>
      <c r="D21" s="314"/>
      <c r="E21" s="248"/>
      <c r="F21" s="247"/>
      <c r="G21" s="118"/>
      <c r="H21" s="125"/>
      <c r="I21" s="32"/>
      <c r="J21" s="122"/>
      <c r="K21" s="256"/>
      <c r="M21" s="240"/>
    </row>
    <row r="22" spans="2:13" ht="34.200000000000003" hidden="1" customHeight="1" x14ac:dyDescent="0.3">
      <c r="B22" s="447"/>
      <c r="C22" s="286"/>
      <c r="D22" s="314"/>
      <c r="E22" s="248"/>
      <c r="F22" s="247"/>
      <c r="G22" s="118"/>
      <c r="H22" s="125"/>
      <c r="I22" s="32"/>
      <c r="J22" s="122"/>
      <c r="K22" s="256">
        <v>1</v>
      </c>
    </row>
    <row r="23" spans="2:13" ht="34.200000000000003" hidden="1" customHeight="1" x14ac:dyDescent="0.3">
      <c r="B23" s="448"/>
      <c r="C23" s="286"/>
      <c r="D23" s="314"/>
      <c r="E23" s="287"/>
      <c r="F23" s="287"/>
      <c r="G23" s="118"/>
      <c r="H23" s="289"/>
      <c r="I23" s="290"/>
      <c r="J23" s="293"/>
      <c r="K23" s="313">
        <v>1</v>
      </c>
    </row>
    <row r="24" spans="2:13" ht="21" hidden="1" customHeight="1" x14ac:dyDescent="0.3">
      <c r="B24" s="452"/>
      <c r="C24" s="326"/>
      <c r="D24" s="347"/>
      <c r="E24" s="247"/>
      <c r="F24" s="247"/>
      <c r="G24" s="118"/>
      <c r="H24" s="127"/>
      <c r="I24" s="32"/>
      <c r="J24" s="312"/>
      <c r="K24" s="256"/>
      <c r="M24" s="328"/>
    </row>
    <row r="25" spans="2:13" ht="29.4" hidden="1" customHeight="1" x14ac:dyDescent="0.3">
      <c r="B25" s="452"/>
      <c r="C25" s="326"/>
      <c r="D25" s="247"/>
      <c r="E25" s="247"/>
      <c r="F25" s="247"/>
      <c r="G25" s="118"/>
      <c r="H25" s="127"/>
      <c r="I25" s="32"/>
      <c r="J25" s="312"/>
      <c r="K25" s="256"/>
      <c r="M25" s="328"/>
    </row>
    <row r="26" spans="2:13" ht="29.4" hidden="1" customHeight="1" x14ac:dyDescent="0.3">
      <c r="B26" s="452"/>
      <c r="C26" s="292"/>
      <c r="D26" s="347"/>
      <c r="E26" s="247"/>
      <c r="F26" s="247"/>
      <c r="G26" s="118"/>
      <c r="H26" s="127"/>
      <c r="I26" s="32"/>
      <c r="J26" s="247"/>
      <c r="K26" s="256"/>
      <c r="M26" s="328"/>
    </row>
    <row r="27" spans="2:13" ht="29.4" hidden="1" customHeight="1" x14ac:dyDescent="0.3">
      <c r="B27" s="452"/>
      <c r="C27" s="326"/>
      <c r="D27" s="347"/>
      <c r="E27" s="247"/>
      <c r="F27" s="247"/>
      <c r="G27" s="118"/>
      <c r="H27" s="127"/>
      <c r="I27" s="32"/>
      <c r="J27" s="312"/>
      <c r="K27" s="256"/>
      <c r="M27" s="328"/>
    </row>
    <row r="28" spans="2:13" ht="29.4" hidden="1" customHeight="1" x14ac:dyDescent="0.3">
      <c r="B28" s="452"/>
      <c r="C28" s="326"/>
      <c r="D28" s="347"/>
      <c r="E28" s="247"/>
      <c r="F28" s="247"/>
      <c r="G28" s="118"/>
      <c r="H28" s="127"/>
      <c r="I28" s="32"/>
      <c r="J28" s="312"/>
      <c r="K28" s="256"/>
      <c r="M28" s="328"/>
    </row>
    <row r="29" spans="2:13" ht="29.4" hidden="1" customHeight="1" x14ac:dyDescent="0.3">
      <c r="B29" s="452"/>
      <c r="C29" s="292"/>
      <c r="D29" s="347"/>
      <c r="E29" s="247"/>
      <c r="F29" s="247"/>
      <c r="G29" s="118"/>
      <c r="H29" s="127"/>
      <c r="I29" s="32"/>
      <c r="J29" s="312"/>
      <c r="K29" s="256"/>
      <c r="M29" s="328"/>
    </row>
    <row r="30" spans="2:13" ht="29.4" hidden="1" customHeight="1" x14ac:dyDescent="0.3">
      <c r="B30" s="452"/>
      <c r="C30" s="326"/>
      <c r="D30" s="347"/>
      <c r="E30" s="247"/>
      <c r="F30" s="247"/>
      <c r="G30" s="118"/>
      <c r="H30" s="127"/>
      <c r="I30" s="32"/>
      <c r="J30" s="312"/>
      <c r="K30" s="256"/>
      <c r="M30" s="328"/>
    </row>
    <row r="31" spans="2:13" ht="38.4" hidden="1" customHeight="1" x14ac:dyDescent="0.3">
      <c r="B31" s="452"/>
      <c r="C31" s="326"/>
      <c r="D31" s="247"/>
      <c r="E31" s="247"/>
      <c r="F31" s="247"/>
      <c r="G31" s="118"/>
      <c r="H31" s="127"/>
      <c r="I31" s="32"/>
      <c r="J31" s="312"/>
      <c r="K31" s="256"/>
      <c r="M31" s="240"/>
    </row>
    <row r="32" spans="2:13" ht="60" customHeight="1" x14ac:dyDescent="0.3">
      <c r="B32" s="320" t="s">
        <v>602</v>
      </c>
      <c r="C32" s="355" t="s">
        <v>592</v>
      </c>
      <c r="D32" s="382">
        <v>10000</v>
      </c>
      <c r="E32" s="287"/>
      <c r="F32" s="287"/>
      <c r="G32" s="118">
        <f t="shared" si="0"/>
        <v>10000</v>
      </c>
      <c r="H32" s="289">
        <v>0.5</v>
      </c>
      <c r="I32" s="290"/>
      <c r="K32" s="313">
        <v>4</v>
      </c>
      <c r="M32" s="328"/>
    </row>
    <row r="33" spans="1:13" ht="15.6" x14ac:dyDescent="0.3">
      <c r="B33" s="320"/>
      <c r="C33" s="326"/>
      <c r="D33" s="287"/>
      <c r="E33" s="287"/>
      <c r="F33" s="287"/>
      <c r="G33" s="118"/>
      <c r="H33" s="289"/>
      <c r="I33" s="290"/>
      <c r="J33" s="293"/>
      <c r="K33" s="313"/>
      <c r="M33" s="240"/>
    </row>
    <row r="34" spans="1:13" ht="15.6" x14ac:dyDescent="0.3">
      <c r="A34" s="43"/>
      <c r="B34" s="304"/>
      <c r="C34" s="294" t="s">
        <v>378</v>
      </c>
      <c r="D34" s="295">
        <f>SUM(D16:D33)</f>
        <v>679779.62181818183</v>
      </c>
      <c r="E34" s="295">
        <f>SUM(E16:E33)</f>
        <v>0</v>
      </c>
      <c r="F34" s="295">
        <f>SUM(F16:F33)</f>
        <v>0</v>
      </c>
      <c r="G34" s="295">
        <f>SUM(G16:G33)</f>
        <v>679779.62181818183</v>
      </c>
      <c r="H34" s="296">
        <f>(H16*G16)+(H17*G17)+(H18*G18)+(H19*G19)+(H20*G20)+(H21*G21)+(H22*G22)+(H23*G23)+(H24*G24)+(H31*G31)+(H32*G32)+(H33*G33)</f>
        <v>5000</v>
      </c>
      <c r="I34" s="296">
        <f>SUM(I16:I33)</f>
        <v>0</v>
      </c>
      <c r="J34" s="297"/>
      <c r="K34" s="298"/>
    </row>
    <row r="35" spans="1:13" ht="34.799999999999997" customHeight="1" x14ac:dyDescent="0.3">
      <c r="A35" s="43"/>
      <c r="B35" s="303" t="s">
        <v>376</v>
      </c>
      <c r="C35" s="450" t="s">
        <v>557</v>
      </c>
      <c r="D35" s="451"/>
      <c r="E35" s="451"/>
      <c r="F35" s="451"/>
      <c r="G35" s="451"/>
      <c r="H35" s="451"/>
      <c r="I35" s="451"/>
      <c r="J35" s="451"/>
      <c r="K35" s="451"/>
    </row>
    <row r="36" spans="1:13" ht="60" x14ac:dyDescent="0.3">
      <c r="A36" s="43"/>
      <c r="B36" s="324" t="s">
        <v>558</v>
      </c>
      <c r="C36" s="348" t="s">
        <v>547</v>
      </c>
      <c r="D36" s="349">
        <v>0</v>
      </c>
      <c r="E36" s="287"/>
      <c r="F36" s="287"/>
      <c r="G36" s="288">
        <f>D36+E36+F36</f>
        <v>0</v>
      </c>
      <c r="H36" s="289"/>
      <c r="I36" s="290"/>
      <c r="J36" s="335"/>
      <c r="K36" s="313">
        <v>4</v>
      </c>
      <c r="M36" s="235"/>
    </row>
    <row r="37" spans="1:13" ht="135" x14ac:dyDescent="0.3">
      <c r="A37" s="43"/>
      <c r="B37" s="320" t="s">
        <v>559</v>
      </c>
      <c r="C37" s="334" t="s">
        <v>548</v>
      </c>
      <c r="D37" s="349">
        <v>10000</v>
      </c>
      <c r="E37" s="287"/>
      <c r="F37" s="287"/>
      <c r="G37" s="288">
        <f t="shared" ref="G37:G42" si="2">D37+E37+F37</f>
        <v>10000</v>
      </c>
      <c r="H37" s="289">
        <v>0.5</v>
      </c>
      <c r="I37" s="290"/>
      <c r="J37" s="335" t="s">
        <v>611</v>
      </c>
      <c r="K37" s="313">
        <v>4</v>
      </c>
      <c r="M37" s="235"/>
    </row>
    <row r="38" spans="1:13" ht="80.400000000000006" customHeight="1" x14ac:dyDescent="0.3">
      <c r="A38" s="43"/>
      <c r="B38" s="324" t="s">
        <v>560</v>
      </c>
      <c r="C38" s="334" t="s">
        <v>588</v>
      </c>
      <c r="D38" s="287">
        <v>12000</v>
      </c>
      <c r="E38" s="287"/>
      <c r="F38" s="287"/>
      <c r="G38" s="288">
        <f t="shared" si="2"/>
        <v>12000</v>
      </c>
      <c r="H38" s="289">
        <v>0.5</v>
      </c>
      <c r="I38" s="290"/>
      <c r="J38" s="335" t="s">
        <v>612</v>
      </c>
      <c r="K38" s="313">
        <v>6</v>
      </c>
      <c r="M38" s="235"/>
    </row>
    <row r="39" spans="1:13" ht="80.400000000000006" customHeight="1" x14ac:dyDescent="0.3">
      <c r="A39" s="43"/>
      <c r="B39" s="324" t="s">
        <v>561</v>
      </c>
      <c r="C39" s="334" t="s">
        <v>624</v>
      </c>
      <c r="D39" s="349">
        <f>5000000*6*2/550</f>
        <v>109090.90909090909</v>
      </c>
      <c r="E39" s="287"/>
      <c r="F39" s="287"/>
      <c r="G39" s="288">
        <f t="shared" si="2"/>
        <v>109090.90909090909</v>
      </c>
      <c r="H39" s="289">
        <v>0.5</v>
      </c>
      <c r="I39" s="290"/>
      <c r="J39" s="335" t="s">
        <v>625</v>
      </c>
      <c r="K39" s="313">
        <v>6</v>
      </c>
      <c r="M39" s="235"/>
    </row>
    <row r="40" spans="1:13" ht="62.4" customHeight="1" x14ac:dyDescent="0.3">
      <c r="A40" s="43"/>
      <c r="B40" s="446" t="s">
        <v>562</v>
      </c>
      <c r="C40" s="344" t="s">
        <v>609</v>
      </c>
      <c r="D40" s="332">
        <v>0</v>
      </c>
      <c r="E40" s="287"/>
      <c r="F40" s="287"/>
      <c r="G40" s="288">
        <f t="shared" si="2"/>
        <v>0</v>
      </c>
      <c r="H40" s="289"/>
      <c r="I40" s="290"/>
      <c r="J40" s="453" t="s">
        <v>627</v>
      </c>
      <c r="K40" s="313">
        <v>4</v>
      </c>
      <c r="M40" s="235"/>
    </row>
    <row r="41" spans="1:13" ht="36.6" hidden="1" customHeight="1" x14ac:dyDescent="0.3">
      <c r="A41" s="43"/>
      <c r="B41" s="448"/>
      <c r="C41" s="334"/>
      <c r="D41" s="287"/>
      <c r="E41" s="287"/>
      <c r="F41" s="287"/>
      <c r="G41" s="288"/>
      <c r="H41" s="289"/>
      <c r="I41" s="290"/>
      <c r="J41" s="454"/>
      <c r="K41" s="313"/>
      <c r="M41" s="235"/>
    </row>
    <row r="42" spans="1:13" ht="75" x14ac:dyDescent="0.3">
      <c r="A42" s="43"/>
      <c r="B42" s="320" t="s">
        <v>581</v>
      </c>
      <c r="C42" s="348" t="s">
        <v>549</v>
      </c>
      <c r="D42" s="349">
        <v>0</v>
      </c>
      <c r="E42" s="287"/>
      <c r="F42" s="287"/>
      <c r="G42" s="288">
        <f t="shared" si="2"/>
        <v>0</v>
      </c>
      <c r="H42" s="289"/>
      <c r="I42" s="290"/>
      <c r="J42" s="293"/>
      <c r="K42" s="313">
        <v>4</v>
      </c>
      <c r="M42" s="235"/>
    </row>
    <row r="43" spans="1:13" ht="15.6" x14ac:dyDescent="0.3">
      <c r="A43" s="43"/>
      <c r="B43" s="304"/>
      <c r="C43" s="308" t="s">
        <v>377</v>
      </c>
      <c r="D43" s="299">
        <f>SUM(D36:D42)</f>
        <v>131090.90909090909</v>
      </c>
      <c r="E43" s="299">
        <f>SUM(E36:E42)</f>
        <v>0</v>
      </c>
      <c r="F43" s="299">
        <f>SUM(F36:F42)</f>
        <v>0</v>
      </c>
      <c r="G43" s="299">
        <f>SUM(G36:G42)</f>
        <v>131090.90909090909</v>
      </c>
      <c r="H43" s="296">
        <f>(H36*G36)+(H37*G37)+(H38*G38)+(H39*G39)+(H40*G40)+(H41*G41)+(H42*G42)</f>
        <v>65545.454545454544</v>
      </c>
      <c r="I43" s="309">
        <f>SUM(I36:I42)</f>
        <v>0</v>
      </c>
      <c r="J43" s="310"/>
      <c r="K43" s="300"/>
    </row>
    <row r="44" spans="1:13" ht="36" customHeight="1" x14ac:dyDescent="0.3">
      <c r="B44" s="303" t="s">
        <v>379</v>
      </c>
      <c r="C44" s="441" t="s">
        <v>563</v>
      </c>
      <c r="D44" s="441"/>
      <c r="E44" s="441"/>
      <c r="F44" s="441"/>
      <c r="G44" s="441"/>
      <c r="H44" s="441"/>
      <c r="I44" s="441"/>
      <c r="J44" s="441"/>
      <c r="K44" s="441"/>
    </row>
    <row r="45" spans="1:13" ht="75" x14ac:dyDescent="0.3">
      <c r="B45" s="320" t="s">
        <v>582</v>
      </c>
      <c r="C45" s="292" t="s">
        <v>593</v>
      </c>
      <c r="D45" s="287">
        <v>0</v>
      </c>
      <c r="E45" s="287"/>
      <c r="F45" s="287"/>
      <c r="G45" s="288">
        <f>D45+E45+F45</f>
        <v>0</v>
      </c>
      <c r="H45" s="289"/>
      <c r="I45" s="290"/>
      <c r="J45" s="293"/>
      <c r="K45" s="313"/>
    </row>
    <row r="46" spans="1:13" ht="97.2" customHeight="1" x14ac:dyDescent="0.3">
      <c r="B46" s="320" t="s">
        <v>583</v>
      </c>
      <c r="C46" s="292" t="s">
        <v>550</v>
      </c>
      <c r="D46" s="287">
        <v>25000</v>
      </c>
      <c r="E46" s="287"/>
      <c r="F46" s="287"/>
      <c r="G46" s="288">
        <f t="shared" ref="G46:G59" si="3">D46+E46+F46</f>
        <v>25000</v>
      </c>
      <c r="H46" s="289">
        <v>0.5</v>
      </c>
      <c r="I46" s="290"/>
      <c r="J46" s="335" t="s">
        <v>546</v>
      </c>
      <c r="K46" s="313">
        <v>6</v>
      </c>
    </row>
    <row r="47" spans="1:13" ht="66.599999999999994" hidden="1" customHeight="1" x14ac:dyDescent="0.3">
      <c r="B47" s="318"/>
      <c r="C47" s="292"/>
      <c r="D47" s="287"/>
      <c r="E47" s="287"/>
      <c r="F47" s="287"/>
      <c r="G47" s="288">
        <f t="shared" si="3"/>
        <v>0</v>
      </c>
      <c r="H47" s="289"/>
      <c r="I47" s="290"/>
      <c r="J47" s="293"/>
      <c r="K47" s="313"/>
    </row>
    <row r="48" spans="1:13" ht="15.6" hidden="1" customHeight="1" x14ac:dyDescent="0.3">
      <c r="B48" s="318"/>
      <c r="C48" s="292"/>
      <c r="D48" s="287"/>
      <c r="E48" s="287"/>
      <c r="F48" s="287"/>
      <c r="G48" s="288">
        <f t="shared" si="3"/>
        <v>0</v>
      </c>
      <c r="H48" s="289"/>
      <c r="I48" s="290"/>
      <c r="J48" s="293"/>
      <c r="K48" s="313"/>
    </row>
    <row r="49" spans="2:13" ht="15.6" hidden="1" customHeight="1" x14ac:dyDescent="0.3">
      <c r="B49" s="319"/>
      <c r="C49" s="292"/>
      <c r="D49" s="287"/>
      <c r="E49" s="287"/>
      <c r="F49" s="287"/>
      <c r="G49" s="288">
        <f t="shared" si="3"/>
        <v>0</v>
      </c>
      <c r="H49" s="289"/>
      <c r="I49" s="290"/>
      <c r="J49" s="293"/>
      <c r="K49" s="313"/>
    </row>
    <row r="50" spans="2:13" ht="50.4" customHeight="1" x14ac:dyDescent="0.3">
      <c r="B50" s="460" t="s">
        <v>597</v>
      </c>
      <c r="C50" s="326" t="s">
        <v>551</v>
      </c>
      <c r="D50" s="351">
        <f>(3*10*2*2*69700)/550</f>
        <v>15207.272727272728</v>
      </c>
      <c r="E50" s="287"/>
      <c r="F50" s="287"/>
      <c r="G50" s="288">
        <f t="shared" si="3"/>
        <v>15207.272727272728</v>
      </c>
      <c r="H50" s="289">
        <v>0.4</v>
      </c>
      <c r="I50" s="290"/>
      <c r="J50" s="453" t="s">
        <v>610</v>
      </c>
      <c r="K50" s="313">
        <v>5</v>
      </c>
      <c r="M50" s="235"/>
    </row>
    <row r="51" spans="2:13" ht="50.4" customHeight="1" x14ac:dyDescent="0.3">
      <c r="B51" s="461"/>
      <c r="C51" s="326" t="s">
        <v>552</v>
      </c>
      <c r="D51" s="350">
        <f>(3*10*2*2*30000)/550+2065.45</f>
        <v>8610.9045454545449</v>
      </c>
      <c r="E51" s="287"/>
      <c r="F51" s="287"/>
      <c r="G51" s="288">
        <f t="shared" si="3"/>
        <v>8610.9045454545449</v>
      </c>
      <c r="H51" s="289">
        <v>0.4</v>
      </c>
      <c r="I51" s="290"/>
      <c r="J51" s="454"/>
      <c r="K51" s="313">
        <v>6</v>
      </c>
      <c r="M51" s="235"/>
    </row>
    <row r="52" spans="2:13" ht="48" customHeight="1" x14ac:dyDescent="0.3">
      <c r="B52" s="458" t="s">
        <v>643</v>
      </c>
      <c r="C52" s="355" t="s">
        <v>631</v>
      </c>
      <c r="D52" s="354">
        <f>1185+845.799</f>
        <v>2030.799</v>
      </c>
      <c r="E52" s="354"/>
      <c r="F52" s="354"/>
      <c r="G52" s="389">
        <f t="shared" si="3"/>
        <v>2030.799</v>
      </c>
      <c r="H52" s="341">
        <v>0.35</v>
      </c>
      <c r="I52" s="342"/>
      <c r="J52" s="390" t="s">
        <v>632</v>
      </c>
      <c r="K52" s="256">
        <v>7</v>
      </c>
    </row>
    <row r="53" spans="2:13" ht="48" customHeight="1" x14ac:dyDescent="0.3">
      <c r="B53" s="459"/>
      <c r="C53" s="355" t="s">
        <v>633</v>
      </c>
      <c r="D53" s="354">
        <v>7315</v>
      </c>
      <c r="E53" s="354"/>
      <c r="F53" s="354"/>
      <c r="G53" s="389">
        <f t="shared" si="3"/>
        <v>7315</v>
      </c>
      <c r="H53" s="341">
        <v>0.35</v>
      </c>
      <c r="I53" s="342"/>
      <c r="J53" s="390" t="s">
        <v>634</v>
      </c>
      <c r="K53" s="256">
        <v>5</v>
      </c>
    </row>
    <row r="54" spans="2:13" ht="139.19999999999999" customHeight="1" x14ac:dyDescent="0.3">
      <c r="B54" s="320" t="s">
        <v>636</v>
      </c>
      <c r="C54" s="292" t="s">
        <v>637</v>
      </c>
      <c r="D54" s="287">
        <v>0</v>
      </c>
      <c r="E54" s="287"/>
      <c r="F54" s="287"/>
      <c r="G54" s="288">
        <f t="shared" si="3"/>
        <v>0</v>
      </c>
      <c r="H54" s="289"/>
      <c r="I54" s="290"/>
      <c r="J54" s="293" t="s">
        <v>638</v>
      </c>
      <c r="K54" s="313"/>
    </row>
    <row r="55" spans="2:13" ht="135" x14ac:dyDescent="0.3">
      <c r="B55" s="320" t="s">
        <v>639</v>
      </c>
      <c r="C55" s="292" t="s">
        <v>553</v>
      </c>
      <c r="D55" s="287">
        <v>0</v>
      </c>
      <c r="E55" s="287"/>
      <c r="F55" s="287"/>
      <c r="G55" s="288">
        <f t="shared" ref="G55" si="4">D55+E55+F55</f>
        <v>0</v>
      </c>
      <c r="H55" s="289"/>
      <c r="I55" s="290"/>
      <c r="J55" s="293" t="s">
        <v>635</v>
      </c>
      <c r="K55" s="313"/>
    </row>
    <row r="56" spans="2:13" ht="31.2" x14ac:dyDescent="0.3">
      <c r="B56" s="320" t="s">
        <v>640</v>
      </c>
      <c r="C56" s="292" t="s">
        <v>564</v>
      </c>
      <c r="D56" s="287">
        <v>0</v>
      </c>
      <c r="E56" s="287"/>
      <c r="F56" s="287"/>
      <c r="G56" s="288">
        <f t="shared" ref="G56" si="5">D56+E56+F56</f>
        <v>0</v>
      </c>
      <c r="H56" s="289"/>
      <c r="I56" s="290"/>
      <c r="J56" s="293"/>
      <c r="K56" s="313"/>
    </row>
    <row r="57" spans="2:13" ht="60" x14ac:dyDescent="0.3">
      <c r="B57" s="329" t="s">
        <v>641</v>
      </c>
      <c r="C57" s="292" t="s">
        <v>619</v>
      </c>
      <c r="D57" s="287">
        <f>50000*2</f>
        <v>100000</v>
      </c>
      <c r="E57" s="287"/>
      <c r="F57" s="287"/>
      <c r="G57" s="288">
        <f t="shared" si="3"/>
        <v>100000</v>
      </c>
      <c r="H57" s="289">
        <v>0.5</v>
      </c>
      <c r="I57" s="290"/>
      <c r="J57" s="335" t="s">
        <v>613</v>
      </c>
      <c r="K57" s="313">
        <v>4</v>
      </c>
    </row>
    <row r="58" spans="2:13" ht="73.2" customHeight="1" x14ac:dyDescent="0.3">
      <c r="B58" s="320" t="s">
        <v>642</v>
      </c>
      <c r="C58" s="334" t="s">
        <v>589</v>
      </c>
      <c r="D58" s="287">
        <v>0</v>
      </c>
      <c r="E58" s="287"/>
      <c r="F58" s="287"/>
      <c r="G58" s="288">
        <f t="shared" si="3"/>
        <v>0</v>
      </c>
      <c r="H58" s="289"/>
      <c r="I58" s="290"/>
      <c r="J58" s="293"/>
      <c r="K58" s="313">
        <v>4</v>
      </c>
    </row>
    <row r="59" spans="2:13" ht="31.2" hidden="1" x14ac:dyDescent="0.3">
      <c r="B59" s="320" t="s">
        <v>584</v>
      </c>
      <c r="C59" s="292" t="s">
        <v>564</v>
      </c>
      <c r="D59" s="287">
        <v>0</v>
      </c>
      <c r="E59" s="287"/>
      <c r="F59" s="287"/>
      <c r="G59" s="288">
        <f t="shared" si="3"/>
        <v>0</v>
      </c>
      <c r="H59" s="289"/>
      <c r="I59" s="290"/>
      <c r="J59" s="293"/>
      <c r="K59" s="313"/>
    </row>
    <row r="60" spans="2:13" ht="15.6" hidden="1" x14ac:dyDescent="0.3">
      <c r="B60" s="315"/>
      <c r="C60" s="292"/>
      <c r="D60" s="287"/>
      <c r="E60" s="287"/>
      <c r="F60" s="287"/>
      <c r="G60" s="288"/>
      <c r="H60" s="289"/>
      <c r="I60" s="290"/>
      <c r="J60" s="293"/>
      <c r="K60" s="291"/>
    </row>
    <row r="61" spans="2:13" ht="15.6" hidden="1" x14ac:dyDescent="0.3">
      <c r="B61" s="315"/>
      <c r="C61" s="292"/>
      <c r="D61" s="287"/>
      <c r="E61" s="287"/>
      <c r="F61" s="287"/>
      <c r="G61" s="288"/>
      <c r="H61" s="289"/>
      <c r="I61" s="290"/>
      <c r="J61" s="293"/>
      <c r="K61" s="291"/>
    </row>
    <row r="62" spans="2:13" ht="15.6" hidden="1" x14ac:dyDescent="0.3">
      <c r="B62" s="316"/>
      <c r="C62" s="292"/>
      <c r="D62" s="287"/>
      <c r="E62" s="287"/>
      <c r="F62" s="287"/>
      <c r="G62" s="288">
        <f t="shared" ref="G62" si="6">D62+E62+F62</f>
        <v>0</v>
      </c>
      <c r="H62" s="289"/>
      <c r="I62" s="290"/>
      <c r="J62" s="293"/>
      <c r="K62" s="291"/>
    </row>
    <row r="63" spans="2:13" ht="15.6" x14ac:dyDescent="0.3">
      <c r="B63" s="304"/>
      <c r="C63" s="294" t="s">
        <v>380</v>
      </c>
      <c r="D63" s="295">
        <f>SUM(D45:D62)</f>
        <v>158163.97627272728</v>
      </c>
      <c r="E63" s="295">
        <f>SUM(E45:E62)</f>
        <v>0</v>
      </c>
      <c r="F63" s="295">
        <f>SUM(F45:F62)</f>
        <v>0</v>
      </c>
      <c r="G63" s="295">
        <f>SUM(G45:G62)</f>
        <v>158163.97627272728</v>
      </c>
      <c r="H63" s="296">
        <f>(H45*G45)+(H46*G46)+(H47*G47)+(H48*G48)+(H49*G49)+(H50*G50)+(H51*G51)+(H52*G52)+(H53*G53)+(H54*G54)+(H55*G55)+(H56*G56)+(H57*G57)+(H58*G58)+(H59*G59)+(H60*G60)+(H61*G61)+(H62*G62)</f>
        <v>75298.300559090916</v>
      </c>
      <c r="I63" s="296">
        <f>SUM(I45:I62)</f>
        <v>0</v>
      </c>
      <c r="J63" s="297"/>
      <c r="K63" s="300"/>
    </row>
    <row r="64" spans="2:13" ht="15.6" x14ac:dyDescent="0.3">
      <c r="B64" s="305"/>
      <c r="C64" s="14"/>
      <c r="D64" s="12"/>
      <c r="E64" s="12"/>
      <c r="F64" s="12"/>
      <c r="G64" s="12"/>
      <c r="H64" s="12"/>
      <c r="I64" s="12"/>
      <c r="J64" s="12"/>
      <c r="K64" s="253"/>
    </row>
    <row r="65" spans="2:13" ht="37.200000000000003" customHeight="1" x14ac:dyDescent="0.3">
      <c r="B65" s="302" t="s">
        <v>381</v>
      </c>
      <c r="C65" s="449" t="s">
        <v>565</v>
      </c>
      <c r="D65" s="449"/>
      <c r="E65" s="449"/>
      <c r="F65" s="449"/>
      <c r="G65" s="449"/>
      <c r="H65" s="449"/>
      <c r="I65" s="449"/>
      <c r="J65" s="449"/>
      <c r="K65" s="449"/>
    </row>
    <row r="66" spans="2:13" ht="27" customHeight="1" x14ac:dyDescent="0.3">
      <c r="B66" s="303" t="s">
        <v>382</v>
      </c>
      <c r="C66" s="441" t="s">
        <v>566</v>
      </c>
      <c r="D66" s="441"/>
      <c r="E66" s="441"/>
      <c r="F66" s="441"/>
      <c r="G66" s="441"/>
      <c r="H66" s="441"/>
      <c r="I66" s="441"/>
      <c r="J66" s="441"/>
      <c r="K66" s="441"/>
    </row>
    <row r="67" spans="2:13" ht="75" x14ac:dyDescent="0.3">
      <c r="B67" s="324" t="s">
        <v>567</v>
      </c>
      <c r="C67" s="334" t="s">
        <v>600</v>
      </c>
      <c r="D67" s="383">
        <f>3500000*2/550</f>
        <v>12727.272727272728</v>
      </c>
      <c r="E67" s="287"/>
      <c r="F67" s="287"/>
      <c r="G67" s="288">
        <f t="shared" ref="G67:G73" si="7">D67+E67+F67</f>
        <v>12727.272727272728</v>
      </c>
      <c r="H67" s="125">
        <v>0.5</v>
      </c>
      <c r="I67" s="290"/>
      <c r="J67" s="335" t="s">
        <v>626</v>
      </c>
      <c r="K67" s="250">
        <v>6</v>
      </c>
      <c r="M67" s="240"/>
    </row>
    <row r="68" spans="2:13" ht="45" x14ac:dyDescent="0.3">
      <c r="B68" s="324" t="s">
        <v>568</v>
      </c>
      <c r="C68" s="334" t="s">
        <v>601</v>
      </c>
      <c r="D68" s="383">
        <f>1200000*3/550</f>
        <v>6545.454545454545</v>
      </c>
      <c r="E68" s="287"/>
      <c r="F68" s="287"/>
      <c r="G68" s="288">
        <f t="shared" si="7"/>
        <v>6545.454545454545</v>
      </c>
      <c r="H68" s="125">
        <v>0.5</v>
      </c>
      <c r="I68" s="290"/>
      <c r="J68" s="335" t="s">
        <v>628</v>
      </c>
      <c r="K68" s="250">
        <v>6</v>
      </c>
      <c r="M68" s="240"/>
    </row>
    <row r="69" spans="2:13" ht="78.599999999999994" hidden="1" customHeight="1" x14ac:dyDescent="0.3">
      <c r="B69" s="333"/>
      <c r="C69" s="339"/>
      <c r="D69" s="340"/>
      <c r="E69" s="340"/>
      <c r="F69" s="340"/>
      <c r="G69" s="288"/>
      <c r="H69" s="341"/>
      <c r="I69" s="342"/>
      <c r="J69" s="343"/>
      <c r="K69" s="250"/>
      <c r="M69" s="240"/>
    </row>
    <row r="70" spans="2:13" ht="45" hidden="1" customHeight="1" x14ac:dyDescent="0.3">
      <c r="B70" s="318"/>
      <c r="C70" s="352"/>
      <c r="D70" s="353"/>
      <c r="E70" s="19"/>
      <c r="F70" s="19"/>
      <c r="G70" s="288"/>
      <c r="H70" s="125"/>
      <c r="I70" s="164"/>
      <c r="J70" s="330"/>
      <c r="K70" s="250"/>
    </row>
    <row r="71" spans="2:13" ht="15.6" hidden="1" customHeight="1" x14ac:dyDescent="0.3">
      <c r="B71" s="318"/>
      <c r="C71" s="337"/>
      <c r="D71" s="19"/>
      <c r="E71" s="19"/>
      <c r="F71" s="19"/>
      <c r="G71" s="288">
        <f t="shared" si="7"/>
        <v>0</v>
      </c>
      <c r="H71" s="125"/>
      <c r="I71" s="164"/>
      <c r="J71" s="338"/>
      <c r="K71" s="250"/>
    </row>
    <row r="72" spans="2:13" ht="15.6" hidden="1" customHeight="1" x14ac:dyDescent="0.3">
      <c r="B72" s="319"/>
      <c r="C72" s="337"/>
      <c r="D72" s="19"/>
      <c r="E72" s="19"/>
      <c r="F72" s="19"/>
      <c r="G72" s="288">
        <f t="shared" si="7"/>
        <v>0</v>
      </c>
      <c r="H72" s="125"/>
      <c r="I72" s="164"/>
      <c r="J72" s="338"/>
      <c r="K72" s="250"/>
    </row>
    <row r="73" spans="2:13" ht="81" customHeight="1" x14ac:dyDescent="0.3">
      <c r="B73" s="320" t="s">
        <v>594</v>
      </c>
      <c r="C73" s="336" t="s">
        <v>620</v>
      </c>
      <c r="D73" s="245">
        <v>0</v>
      </c>
      <c r="E73" s="19"/>
      <c r="F73" s="19"/>
      <c r="G73" s="288">
        <f t="shared" si="7"/>
        <v>0</v>
      </c>
      <c r="H73" s="125"/>
      <c r="I73" s="164"/>
      <c r="J73" s="330" t="s">
        <v>554</v>
      </c>
      <c r="K73" s="250">
        <v>6</v>
      </c>
    </row>
    <row r="74" spans="2:13" ht="15.6" hidden="1" customHeight="1" x14ac:dyDescent="0.3">
      <c r="B74" s="318"/>
      <c r="C74" s="233"/>
      <c r="D74" s="19"/>
      <c r="E74" s="19"/>
      <c r="F74" s="19"/>
      <c r="G74" s="128">
        <f t="shared" ref="G74:G157" si="8">D74+E74+F74</f>
        <v>0</v>
      </c>
      <c r="H74" s="125"/>
      <c r="I74" s="164"/>
      <c r="J74" s="234"/>
      <c r="K74" s="250"/>
      <c r="M74" s="240"/>
    </row>
    <row r="75" spans="2:13" ht="15.6" hidden="1" customHeight="1" x14ac:dyDescent="0.3">
      <c r="B75" s="318"/>
      <c r="C75" s="233"/>
      <c r="D75" s="19"/>
      <c r="E75" s="19"/>
      <c r="F75" s="19"/>
      <c r="G75" s="128">
        <f t="shared" si="8"/>
        <v>0</v>
      </c>
      <c r="H75" s="125"/>
      <c r="I75" s="164"/>
      <c r="J75" s="234"/>
      <c r="K75" s="250"/>
    </row>
    <row r="76" spans="2:13" ht="15.6" hidden="1" customHeight="1" x14ac:dyDescent="0.3">
      <c r="B76" s="318"/>
      <c r="C76" s="18"/>
      <c r="D76" s="19"/>
      <c r="E76" s="19"/>
      <c r="F76" s="19"/>
      <c r="G76" s="128">
        <f t="shared" si="8"/>
        <v>0</v>
      </c>
      <c r="H76" s="125"/>
      <c r="I76" s="164"/>
      <c r="J76" s="114"/>
      <c r="K76" s="250"/>
    </row>
    <row r="77" spans="2:13" ht="15.6" hidden="1" customHeight="1" x14ac:dyDescent="0.3">
      <c r="B77" s="319"/>
      <c r="C77" s="18"/>
      <c r="D77" s="19"/>
      <c r="E77" s="19"/>
      <c r="F77" s="19"/>
      <c r="G77" s="128">
        <f t="shared" si="8"/>
        <v>0</v>
      </c>
      <c r="H77" s="125"/>
      <c r="I77" s="164"/>
      <c r="J77" s="114"/>
      <c r="K77" s="250"/>
    </row>
    <row r="78" spans="2:13" ht="65.400000000000006" hidden="1" customHeight="1" x14ac:dyDescent="0.3">
      <c r="B78" s="410" t="s">
        <v>522</v>
      </c>
      <c r="C78" s="233"/>
      <c r="D78" s="19"/>
      <c r="E78" s="19"/>
      <c r="F78" s="19"/>
      <c r="G78" s="128">
        <f t="shared" si="8"/>
        <v>0</v>
      </c>
      <c r="H78" s="125"/>
      <c r="I78" s="164"/>
      <c r="J78" s="234"/>
      <c r="K78" s="250"/>
      <c r="M78" s="240"/>
    </row>
    <row r="79" spans="2:13" ht="33" hidden="1" customHeight="1" x14ac:dyDescent="0.3">
      <c r="B79" s="411"/>
      <c r="C79" s="233"/>
      <c r="D79" s="19"/>
      <c r="E79" s="19"/>
      <c r="F79" s="19"/>
      <c r="G79" s="128">
        <f t="shared" si="8"/>
        <v>0</v>
      </c>
      <c r="H79" s="125"/>
      <c r="I79" s="164"/>
      <c r="J79" s="234"/>
      <c r="K79" s="250"/>
      <c r="M79" s="240"/>
    </row>
    <row r="80" spans="2:13" ht="15.6" hidden="1" x14ac:dyDescent="0.3">
      <c r="B80" s="411"/>
      <c r="D80" s="19"/>
      <c r="E80" s="19"/>
      <c r="F80" s="19"/>
      <c r="G80" s="128">
        <f t="shared" si="8"/>
        <v>0</v>
      </c>
      <c r="H80" s="125"/>
      <c r="I80" s="164"/>
      <c r="J80" s="114"/>
      <c r="K80" s="250"/>
    </row>
    <row r="81" spans="2:13" ht="15.6" hidden="1" x14ac:dyDescent="0.3">
      <c r="B81" s="411"/>
      <c r="C81" s="18"/>
      <c r="D81" s="19"/>
      <c r="E81" s="19"/>
      <c r="F81" s="19"/>
      <c r="G81" s="128">
        <f t="shared" si="8"/>
        <v>0</v>
      </c>
      <c r="H81" s="125"/>
      <c r="I81" s="164"/>
      <c r="J81" s="114"/>
      <c r="K81" s="250"/>
    </row>
    <row r="82" spans="2:13" ht="15.6" hidden="1" x14ac:dyDescent="0.3">
      <c r="B82" s="412"/>
      <c r="C82" s="18"/>
      <c r="D82" s="19"/>
      <c r="E82" s="19"/>
      <c r="F82" s="19"/>
      <c r="G82" s="128">
        <f t="shared" si="8"/>
        <v>0</v>
      </c>
      <c r="H82" s="125"/>
      <c r="I82" s="164"/>
      <c r="J82" s="114"/>
      <c r="K82" s="250"/>
    </row>
    <row r="83" spans="2:13" ht="15.6" hidden="1" x14ac:dyDescent="0.3">
      <c r="B83" s="410" t="s">
        <v>523</v>
      </c>
      <c r="C83" s="233"/>
      <c r="D83" s="19"/>
      <c r="E83" s="245"/>
      <c r="F83" s="19"/>
      <c r="G83" s="128">
        <f t="shared" si="8"/>
        <v>0</v>
      </c>
      <c r="H83" s="125"/>
      <c r="I83" s="164"/>
      <c r="J83" s="234"/>
      <c r="K83" s="250"/>
    </row>
    <row r="84" spans="2:13" ht="15.6" hidden="1" x14ac:dyDescent="0.3">
      <c r="B84" s="411"/>
      <c r="C84" s="233"/>
      <c r="D84" s="19"/>
      <c r="E84" s="19"/>
      <c r="F84" s="19"/>
      <c r="G84" s="128">
        <f t="shared" si="8"/>
        <v>0</v>
      </c>
      <c r="H84" s="125"/>
      <c r="I84" s="164"/>
      <c r="J84" s="234"/>
      <c r="K84" s="250"/>
      <c r="M84" s="240"/>
    </row>
    <row r="85" spans="2:13" ht="15.6" hidden="1" x14ac:dyDescent="0.3">
      <c r="B85" s="411"/>
      <c r="C85" s="18"/>
      <c r="D85" s="19"/>
      <c r="E85" s="19"/>
      <c r="F85" s="19"/>
      <c r="G85" s="128">
        <f t="shared" si="8"/>
        <v>0</v>
      </c>
      <c r="H85" s="125"/>
      <c r="I85" s="164"/>
      <c r="J85" s="114"/>
      <c r="K85" s="250"/>
      <c r="M85" s="240"/>
    </row>
    <row r="86" spans="2:13" ht="15.6" hidden="1" x14ac:dyDescent="0.3">
      <c r="B86" s="411"/>
      <c r="C86" s="18"/>
      <c r="D86" s="19"/>
      <c r="E86" s="19"/>
      <c r="F86" s="19"/>
      <c r="G86" s="128">
        <f t="shared" si="8"/>
        <v>0</v>
      </c>
      <c r="H86" s="125"/>
      <c r="I86" s="164"/>
      <c r="J86" s="114"/>
      <c r="K86" s="250"/>
    </row>
    <row r="87" spans="2:13" ht="15.6" hidden="1" x14ac:dyDescent="0.3">
      <c r="B87" s="412"/>
      <c r="C87" s="18"/>
      <c r="D87" s="19"/>
      <c r="E87" s="19"/>
      <c r="F87" s="19"/>
      <c r="G87" s="128">
        <f t="shared" si="8"/>
        <v>0</v>
      </c>
      <c r="H87" s="125"/>
      <c r="I87" s="164"/>
      <c r="J87" s="114"/>
      <c r="K87" s="250"/>
    </row>
    <row r="88" spans="2:13" ht="15.6" hidden="1" x14ac:dyDescent="0.3">
      <c r="B88" s="410"/>
      <c r="C88" s="233"/>
      <c r="D88" s="19"/>
      <c r="E88" s="245"/>
      <c r="F88" s="19"/>
      <c r="G88" s="128">
        <f t="shared" si="8"/>
        <v>0</v>
      </c>
      <c r="H88" s="125"/>
      <c r="I88" s="164"/>
      <c r="J88" s="234"/>
      <c r="K88" s="250"/>
    </row>
    <row r="89" spans="2:13" ht="15.6" hidden="1" x14ac:dyDescent="0.3">
      <c r="B89" s="411"/>
      <c r="C89" s="233"/>
      <c r="D89" s="19"/>
      <c r="E89" s="245"/>
      <c r="F89" s="19"/>
      <c r="G89" s="128">
        <f t="shared" si="8"/>
        <v>0</v>
      </c>
      <c r="H89" s="125"/>
      <c r="I89" s="164"/>
      <c r="J89" s="234"/>
      <c r="K89" s="250"/>
      <c r="M89" s="240"/>
    </row>
    <row r="90" spans="2:13" ht="15.6" hidden="1" x14ac:dyDescent="0.3">
      <c r="B90" s="411"/>
      <c r="C90" s="233"/>
      <c r="D90" s="19"/>
      <c r="E90" s="245"/>
      <c r="F90" s="19"/>
      <c r="G90" s="128">
        <f t="shared" si="8"/>
        <v>0</v>
      </c>
      <c r="H90" s="125"/>
      <c r="I90" s="164"/>
      <c r="J90" s="234"/>
      <c r="K90" s="250"/>
      <c r="M90" s="240"/>
    </row>
    <row r="91" spans="2:13" ht="15.6" hidden="1" x14ac:dyDescent="0.3">
      <c r="B91" s="411"/>
      <c r="C91" s="18"/>
      <c r="D91" s="19"/>
      <c r="E91" s="19"/>
      <c r="F91" s="19"/>
      <c r="G91" s="128">
        <f t="shared" si="8"/>
        <v>0</v>
      </c>
      <c r="H91" s="125"/>
      <c r="I91" s="164"/>
      <c r="J91" s="114"/>
      <c r="K91" s="250"/>
    </row>
    <row r="92" spans="2:13" ht="15.6" hidden="1" x14ac:dyDescent="0.3">
      <c r="B92" s="412"/>
      <c r="C92" s="18"/>
      <c r="D92" s="19"/>
      <c r="E92" s="19"/>
      <c r="F92" s="19"/>
      <c r="G92" s="128">
        <f t="shared" si="8"/>
        <v>0</v>
      </c>
      <c r="H92" s="125"/>
      <c r="I92" s="164"/>
      <c r="J92" s="114"/>
      <c r="K92" s="250"/>
    </row>
    <row r="93" spans="2:13" ht="15.6" hidden="1" x14ac:dyDescent="0.3">
      <c r="B93" s="410"/>
      <c r="C93" s="233"/>
      <c r="D93" s="19"/>
      <c r="E93" s="245"/>
      <c r="F93" s="19"/>
      <c r="G93" s="128">
        <f t="shared" si="8"/>
        <v>0</v>
      </c>
      <c r="H93" s="125"/>
      <c r="I93" s="164"/>
      <c r="J93" s="234"/>
      <c r="K93" s="250"/>
      <c r="M93" s="240"/>
    </row>
    <row r="94" spans="2:13" ht="15.6" hidden="1" x14ac:dyDescent="0.3">
      <c r="B94" s="411"/>
      <c r="C94" s="233"/>
      <c r="D94" s="19"/>
      <c r="E94" s="245"/>
      <c r="F94" s="19"/>
      <c r="G94" s="128">
        <f t="shared" si="8"/>
        <v>0</v>
      </c>
      <c r="H94" s="125"/>
      <c r="I94" s="164"/>
      <c r="J94" s="234"/>
      <c r="K94" s="250"/>
      <c r="M94" s="240"/>
    </row>
    <row r="95" spans="2:13" ht="15.6" hidden="1" x14ac:dyDescent="0.3">
      <c r="B95" s="411"/>
      <c r="C95" s="233"/>
      <c r="D95" s="19"/>
      <c r="E95" s="245"/>
      <c r="F95" s="19"/>
      <c r="G95" s="128">
        <f t="shared" si="8"/>
        <v>0</v>
      </c>
      <c r="H95" s="125"/>
      <c r="I95" s="164"/>
      <c r="J95" s="234"/>
      <c r="K95" s="250"/>
      <c r="M95" s="240"/>
    </row>
    <row r="96" spans="2:13" ht="15.6" hidden="1" x14ac:dyDescent="0.3">
      <c r="B96" s="411"/>
      <c r="C96" s="18"/>
      <c r="D96" s="19"/>
      <c r="E96" s="19"/>
      <c r="F96" s="19"/>
      <c r="G96" s="128">
        <f t="shared" si="8"/>
        <v>0</v>
      </c>
      <c r="H96" s="125"/>
      <c r="I96" s="164"/>
      <c r="J96" s="114"/>
      <c r="K96" s="250"/>
    </row>
    <row r="97" spans="2:13" ht="15.6" hidden="1" x14ac:dyDescent="0.3">
      <c r="B97" s="412"/>
      <c r="C97" s="18"/>
      <c r="D97" s="19"/>
      <c r="E97" s="19"/>
      <c r="F97" s="19"/>
      <c r="G97" s="128">
        <f t="shared" si="8"/>
        <v>0</v>
      </c>
      <c r="H97" s="125"/>
      <c r="I97" s="164"/>
      <c r="J97" s="114"/>
      <c r="K97" s="250"/>
    </row>
    <row r="98" spans="2:13" ht="15.6" hidden="1" x14ac:dyDescent="0.3">
      <c r="B98" s="410"/>
      <c r="C98" s="233"/>
      <c r="D98" s="19"/>
      <c r="E98" s="245"/>
      <c r="F98" s="19"/>
      <c r="G98" s="128">
        <f t="shared" si="8"/>
        <v>0</v>
      </c>
      <c r="H98" s="125"/>
      <c r="I98" s="164"/>
      <c r="J98" s="234"/>
      <c r="K98" s="250"/>
      <c r="M98" s="240"/>
    </row>
    <row r="99" spans="2:13" ht="15.6" hidden="1" x14ac:dyDescent="0.3">
      <c r="B99" s="411"/>
      <c r="C99" s="233"/>
      <c r="D99" s="19"/>
      <c r="E99" s="245"/>
      <c r="F99" s="19"/>
      <c r="G99" s="128">
        <f t="shared" si="8"/>
        <v>0</v>
      </c>
      <c r="H99" s="125"/>
      <c r="J99" s="234"/>
      <c r="K99" s="250"/>
      <c r="M99" s="240"/>
    </row>
    <row r="100" spans="2:13" ht="15.6" hidden="1" x14ac:dyDescent="0.3">
      <c r="B100" s="411"/>
      <c r="C100" s="233"/>
      <c r="D100" s="19"/>
      <c r="E100" s="245"/>
      <c r="F100" s="19"/>
      <c r="G100" s="128">
        <f t="shared" si="8"/>
        <v>0</v>
      </c>
      <c r="H100" s="125"/>
      <c r="I100" s="164"/>
      <c r="J100" s="234"/>
      <c r="K100" s="250"/>
    </row>
    <row r="101" spans="2:13" ht="15.6" hidden="1" x14ac:dyDescent="0.3">
      <c r="B101" s="411"/>
      <c r="C101" s="18"/>
      <c r="D101" s="19"/>
      <c r="E101" s="19"/>
      <c r="F101" s="19"/>
      <c r="G101" s="128">
        <f t="shared" si="8"/>
        <v>0</v>
      </c>
      <c r="H101" s="125"/>
      <c r="I101" s="164"/>
      <c r="J101" s="114"/>
      <c r="K101" s="250"/>
    </row>
    <row r="102" spans="2:13" ht="15.6" hidden="1" x14ac:dyDescent="0.3">
      <c r="B102" s="412"/>
      <c r="C102" s="18"/>
      <c r="D102" s="19"/>
      <c r="E102" s="19"/>
      <c r="F102" s="19"/>
      <c r="G102" s="128">
        <f t="shared" si="8"/>
        <v>0</v>
      </c>
      <c r="H102" s="125"/>
      <c r="I102" s="164"/>
      <c r="J102" s="114"/>
      <c r="K102" s="250"/>
    </row>
    <row r="103" spans="2:13" ht="31.2" hidden="1" customHeight="1" x14ac:dyDescent="0.3">
      <c r="B103" s="410"/>
      <c r="C103" s="233"/>
      <c r="D103" s="19"/>
      <c r="E103" s="245"/>
      <c r="F103" s="19"/>
      <c r="G103" s="128">
        <f t="shared" si="8"/>
        <v>0</v>
      </c>
      <c r="H103" s="125"/>
      <c r="I103" s="164"/>
      <c r="J103" s="234"/>
      <c r="K103" s="250"/>
    </row>
    <row r="104" spans="2:13" ht="15.6" hidden="1" x14ac:dyDescent="0.3">
      <c r="B104" s="411"/>
      <c r="C104" s="233"/>
      <c r="D104" s="19"/>
      <c r="E104" s="245"/>
      <c r="F104" s="19"/>
      <c r="G104" s="128">
        <f t="shared" si="8"/>
        <v>0</v>
      </c>
      <c r="H104" s="125"/>
      <c r="I104" s="164"/>
      <c r="J104" s="234"/>
      <c r="K104" s="250"/>
      <c r="M104" s="240"/>
    </row>
    <row r="105" spans="2:13" ht="15.6" hidden="1" x14ac:dyDescent="0.3">
      <c r="B105" s="411"/>
      <c r="C105" s="233"/>
      <c r="D105" s="19"/>
      <c r="E105" s="245"/>
      <c r="F105" s="19"/>
      <c r="G105" s="128">
        <f t="shared" si="8"/>
        <v>0</v>
      </c>
      <c r="H105" s="125"/>
      <c r="I105" s="164"/>
      <c r="J105" s="234"/>
      <c r="K105" s="250"/>
    </row>
    <row r="106" spans="2:13" ht="15.6" hidden="1" x14ac:dyDescent="0.3">
      <c r="B106" s="411"/>
      <c r="C106" s="18"/>
      <c r="D106" s="19"/>
      <c r="E106" s="19"/>
      <c r="F106" s="19"/>
      <c r="G106" s="128">
        <f t="shared" si="8"/>
        <v>0</v>
      </c>
      <c r="H106" s="125"/>
      <c r="I106" s="164"/>
      <c r="J106" s="114"/>
      <c r="K106" s="250"/>
    </row>
    <row r="107" spans="2:13" ht="15.6" hidden="1" x14ac:dyDescent="0.3">
      <c r="B107" s="412"/>
      <c r="C107" s="18"/>
      <c r="D107" s="19"/>
      <c r="E107" s="19"/>
      <c r="F107" s="19"/>
      <c r="G107" s="128">
        <f t="shared" si="8"/>
        <v>0</v>
      </c>
      <c r="H107" s="125"/>
      <c r="I107" s="164"/>
      <c r="J107" s="114"/>
      <c r="K107" s="250"/>
    </row>
    <row r="108" spans="2:13" ht="31.2" hidden="1" customHeight="1" x14ac:dyDescent="0.3">
      <c r="B108" s="410"/>
      <c r="C108" s="233"/>
      <c r="D108" s="19"/>
      <c r="E108" s="245"/>
      <c r="F108" s="19"/>
      <c r="G108" s="128">
        <f t="shared" si="8"/>
        <v>0</v>
      </c>
      <c r="H108" s="125"/>
      <c r="I108" s="164"/>
      <c r="J108" s="234"/>
      <c r="K108" s="250"/>
    </row>
    <row r="109" spans="2:13" ht="15.6" hidden="1" x14ac:dyDescent="0.3">
      <c r="B109" s="411"/>
      <c r="C109" s="233"/>
      <c r="D109" s="19"/>
      <c r="E109" s="245"/>
      <c r="F109" s="19"/>
      <c r="G109" s="128">
        <f t="shared" si="8"/>
        <v>0</v>
      </c>
      <c r="H109" s="125"/>
      <c r="I109" s="164"/>
      <c r="J109" s="234"/>
      <c r="K109" s="250"/>
      <c r="M109" s="240"/>
    </row>
    <row r="110" spans="2:13" ht="15.6" hidden="1" x14ac:dyDescent="0.3">
      <c r="B110" s="411"/>
      <c r="C110" s="233"/>
      <c r="D110" s="19"/>
      <c r="E110" s="19"/>
      <c r="F110" s="19"/>
      <c r="G110" s="128">
        <f t="shared" si="8"/>
        <v>0</v>
      </c>
      <c r="H110" s="125"/>
      <c r="I110" s="164"/>
      <c r="J110" s="234"/>
      <c r="K110" s="250"/>
    </row>
    <row r="111" spans="2:13" ht="15.6" hidden="1" x14ac:dyDescent="0.3">
      <c r="B111" s="411"/>
      <c r="C111" s="18"/>
      <c r="D111" s="19"/>
      <c r="E111" s="19"/>
      <c r="F111" s="19"/>
      <c r="G111" s="128">
        <f t="shared" si="8"/>
        <v>0</v>
      </c>
      <c r="H111" s="125"/>
      <c r="I111" s="164"/>
      <c r="J111" s="114"/>
      <c r="K111" s="250"/>
    </row>
    <row r="112" spans="2:13" ht="15.6" hidden="1" x14ac:dyDescent="0.3">
      <c r="B112" s="412"/>
      <c r="C112" s="18"/>
      <c r="D112" s="19"/>
      <c r="E112" s="19"/>
      <c r="F112" s="19"/>
      <c r="G112" s="128">
        <f t="shared" si="8"/>
        <v>0</v>
      </c>
      <c r="H112" s="125"/>
      <c r="I112" s="164"/>
      <c r="J112" s="114"/>
      <c r="K112" s="250"/>
    </row>
    <row r="113" spans="2:13" ht="15.6" hidden="1" x14ac:dyDescent="0.3">
      <c r="B113" s="410"/>
      <c r="C113" s="233"/>
      <c r="D113" s="19"/>
      <c r="E113" s="245"/>
      <c r="F113" s="19"/>
      <c r="G113" s="128">
        <f t="shared" si="8"/>
        <v>0</v>
      </c>
      <c r="H113" s="125"/>
      <c r="I113" s="164"/>
      <c r="J113" s="234"/>
      <c r="K113" s="250"/>
      <c r="M113" s="240"/>
    </row>
    <row r="114" spans="2:13" ht="15.6" hidden="1" x14ac:dyDescent="0.3">
      <c r="B114" s="411"/>
      <c r="C114" s="233"/>
      <c r="D114" s="19"/>
      <c r="E114" s="245"/>
      <c r="F114" s="19"/>
      <c r="G114" s="128">
        <f t="shared" si="8"/>
        <v>0</v>
      </c>
      <c r="H114" s="125"/>
      <c r="I114" s="164"/>
      <c r="J114" s="234"/>
      <c r="K114" s="250"/>
      <c r="M114" s="240"/>
    </row>
    <row r="115" spans="2:13" ht="15.6" hidden="1" x14ac:dyDescent="0.3">
      <c r="B115" s="411"/>
      <c r="C115" s="233"/>
      <c r="D115" s="19"/>
      <c r="E115" s="245"/>
      <c r="F115" s="19"/>
      <c r="G115" s="128">
        <f t="shared" si="8"/>
        <v>0</v>
      </c>
      <c r="H115" s="125"/>
      <c r="I115" s="164"/>
      <c r="J115" s="114"/>
      <c r="K115" s="250"/>
    </row>
    <row r="116" spans="2:13" ht="15.6" hidden="1" x14ac:dyDescent="0.3">
      <c r="B116" s="411"/>
      <c r="C116" s="233"/>
      <c r="D116" s="19"/>
      <c r="E116" s="245"/>
      <c r="F116" s="19"/>
      <c r="G116" s="128">
        <f t="shared" si="8"/>
        <v>0</v>
      </c>
      <c r="H116" s="125"/>
      <c r="I116" s="164"/>
      <c r="J116" s="114"/>
      <c r="K116" s="250"/>
    </row>
    <row r="117" spans="2:13" ht="15.6" hidden="1" x14ac:dyDescent="0.3">
      <c r="B117" s="412"/>
      <c r="C117" s="18"/>
      <c r="D117" s="19"/>
      <c r="E117" s="19"/>
      <c r="F117" s="19"/>
      <c r="G117" s="128">
        <f t="shared" si="8"/>
        <v>0</v>
      </c>
      <c r="H117" s="125"/>
      <c r="I117" s="164"/>
      <c r="J117" s="114"/>
      <c r="K117" s="250"/>
    </row>
    <row r="118" spans="2:13" ht="15.6" hidden="1" x14ac:dyDescent="0.3">
      <c r="B118" s="410"/>
      <c r="C118" s="233"/>
      <c r="D118" s="19"/>
      <c r="E118" s="245"/>
      <c r="F118" s="19"/>
      <c r="G118" s="128">
        <f t="shared" si="8"/>
        <v>0</v>
      </c>
      <c r="H118" s="125"/>
      <c r="I118" s="164"/>
      <c r="J118" s="234"/>
      <c r="K118" s="250"/>
      <c r="M118" s="240"/>
    </row>
    <row r="119" spans="2:13" ht="15.6" hidden="1" x14ac:dyDescent="0.3">
      <c r="B119" s="411"/>
      <c r="C119" s="233"/>
      <c r="D119" s="19"/>
      <c r="E119" s="245"/>
      <c r="F119" s="19"/>
      <c r="G119" s="128">
        <f t="shared" si="8"/>
        <v>0</v>
      </c>
      <c r="H119" s="125"/>
      <c r="I119" s="164"/>
      <c r="J119" s="234"/>
      <c r="K119" s="250"/>
      <c r="M119" s="240"/>
    </row>
    <row r="120" spans="2:13" ht="15.6" hidden="1" x14ac:dyDescent="0.3">
      <c r="B120" s="411"/>
      <c r="C120" s="233"/>
      <c r="D120" s="19"/>
      <c r="E120" s="245"/>
      <c r="F120" s="19"/>
      <c r="G120" s="128">
        <f t="shared" si="8"/>
        <v>0</v>
      </c>
      <c r="H120" s="125"/>
      <c r="I120" s="164"/>
      <c r="J120" s="234"/>
      <c r="K120" s="250"/>
    </row>
    <row r="121" spans="2:13" ht="15.6" hidden="1" x14ac:dyDescent="0.3">
      <c r="B121" s="411"/>
      <c r="C121" s="233"/>
      <c r="D121" s="19"/>
      <c r="E121" s="245"/>
      <c r="F121" s="19"/>
      <c r="G121" s="128">
        <f t="shared" si="8"/>
        <v>0</v>
      </c>
      <c r="H121" s="125"/>
      <c r="I121" s="164"/>
      <c r="J121" s="234"/>
      <c r="K121" s="250"/>
    </row>
    <row r="122" spans="2:13" ht="15.6" hidden="1" x14ac:dyDescent="0.3">
      <c r="B122" s="412"/>
      <c r="C122" s="18"/>
      <c r="D122" s="19"/>
      <c r="E122" s="19"/>
      <c r="F122" s="19"/>
      <c r="G122" s="128">
        <f t="shared" si="8"/>
        <v>0</v>
      </c>
      <c r="H122" s="125"/>
      <c r="I122" s="164"/>
      <c r="J122" s="114"/>
      <c r="K122" s="250"/>
    </row>
    <row r="123" spans="2:13" ht="15.6" hidden="1" x14ac:dyDescent="0.3">
      <c r="B123" s="410"/>
      <c r="C123" s="233"/>
      <c r="D123" s="19"/>
      <c r="E123" s="245"/>
      <c r="F123" s="19"/>
      <c r="G123" s="128">
        <f t="shared" si="8"/>
        <v>0</v>
      </c>
      <c r="H123" s="125"/>
      <c r="I123" s="164"/>
      <c r="J123" s="234"/>
      <c r="K123" s="250"/>
    </row>
    <row r="124" spans="2:13" ht="15.6" hidden="1" x14ac:dyDescent="0.3">
      <c r="B124" s="411"/>
      <c r="C124" s="233"/>
      <c r="D124" s="19"/>
      <c r="E124" s="19"/>
      <c r="F124" s="19"/>
      <c r="G124" s="128">
        <f t="shared" si="8"/>
        <v>0</v>
      </c>
      <c r="H124" s="125"/>
      <c r="I124" s="164"/>
      <c r="J124" s="234"/>
      <c r="K124" s="250"/>
      <c r="M124" s="240"/>
    </row>
    <row r="125" spans="2:13" ht="15.6" hidden="1" x14ac:dyDescent="0.3">
      <c r="B125" s="411"/>
      <c r="C125" s="233"/>
      <c r="D125" s="19"/>
      <c r="E125" s="19"/>
      <c r="F125" s="19"/>
      <c r="G125" s="128">
        <f t="shared" si="8"/>
        <v>0</v>
      </c>
      <c r="H125" s="125"/>
      <c r="I125" s="164"/>
      <c r="J125" s="234"/>
      <c r="K125" s="250"/>
      <c r="M125" s="240"/>
    </row>
    <row r="126" spans="2:13" ht="15.6" hidden="1" x14ac:dyDescent="0.3">
      <c r="B126" s="411"/>
      <c r="C126" s="233"/>
      <c r="D126" s="19"/>
      <c r="E126" s="19"/>
      <c r="F126" s="19"/>
      <c r="G126" s="128">
        <f t="shared" si="8"/>
        <v>0</v>
      </c>
      <c r="H126" s="125"/>
      <c r="I126" s="164"/>
      <c r="J126" s="234"/>
      <c r="K126" s="250"/>
    </row>
    <row r="127" spans="2:13" ht="15.6" hidden="1" x14ac:dyDescent="0.3">
      <c r="B127" s="412"/>
      <c r="C127" s="18"/>
      <c r="D127" s="19"/>
      <c r="E127" s="19"/>
      <c r="F127" s="19"/>
      <c r="G127" s="128">
        <f t="shared" si="8"/>
        <v>0</v>
      </c>
      <c r="H127" s="125"/>
      <c r="I127" s="164"/>
      <c r="J127" s="114"/>
      <c r="K127" s="250"/>
    </row>
    <row r="128" spans="2:13" ht="15.6" hidden="1" x14ac:dyDescent="0.3">
      <c r="B128" s="410"/>
      <c r="C128" s="233"/>
      <c r="D128" s="19"/>
      <c r="E128" s="245"/>
      <c r="F128" s="19"/>
      <c r="G128" s="128">
        <f t="shared" si="8"/>
        <v>0</v>
      </c>
      <c r="H128" s="125"/>
      <c r="I128" s="164"/>
      <c r="J128" s="234"/>
      <c r="K128" s="250"/>
    </row>
    <row r="129" spans="2:13" ht="15.6" hidden="1" x14ac:dyDescent="0.3">
      <c r="B129" s="411"/>
      <c r="C129" s="18"/>
      <c r="D129" s="19"/>
      <c r="E129" s="19"/>
      <c r="F129" s="19"/>
      <c r="G129" s="128">
        <f t="shared" si="8"/>
        <v>0</v>
      </c>
      <c r="H129" s="125"/>
      <c r="I129" s="164"/>
      <c r="J129" s="114"/>
      <c r="K129" s="250"/>
      <c r="M129" s="240"/>
    </row>
    <row r="130" spans="2:13" ht="15.6" hidden="1" x14ac:dyDescent="0.3">
      <c r="B130" s="411"/>
      <c r="C130" s="18"/>
      <c r="D130" s="19"/>
      <c r="E130" s="19"/>
      <c r="F130" s="19"/>
      <c r="G130" s="128">
        <f t="shared" si="8"/>
        <v>0</v>
      </c>
      <c r="H130" s="125"/>
      <c r="I130" s="164"/>
      <c r="J130" s="114"/>
      <c r="K130" s="250"/>
      <c r="M130" s="240"/>
    </row>
    <row r="131" spans="2:13" ht="15.6" hidden="1" x14ac:dyDescent="0.3">
      <c r="B131" s="411"/>
      <c r="C131" s="18"/>
      <c r="D131" s="19"/>
      <c r="E131" s="19"/>
      <c r="F131" s="19"/>
      <c r="G131" s="128">
        <f t="shared" si="8"/>
        <v>0</v>
      </c>
      <c r="H131" s="125"/>
      <c r="I131" s="164"/>
      <c r="J131" s="114"/>
      <c r="K131" s="250"/>
    </row>
    <row r="132" spans="2:13" ht="15.6" hidden="1" x14ac:dyDescent="0.3">
      <c r="B132" s="412"/>
      <c r="C132" s="18"/>
      <c r="D132" s="19"/>
      <c r="E132" s="19"/>
      <c r="F132" s="19"/>
      <c r="G132" s="128">
        <f t="shared" si="8"/>
        <v>0</v>
      </c>
      <c r="H132" s="125"/>
      <c r="I132" s="164"/>
      <c r="J132" s="114"/>
      <c r="K132" s="250"/>
    </row>
    <row r="133" spans="2:13" ht="15.6" hidden="1" x14ac:dyDescent="0.3">
      <c r="B133" s="462"/>
      <c r="C133" s="233"/>
      <c r="D133" s="19"/>
      <c r="E133" s="245"/>
      <c r="F133" s="19"/>
      <c r="G133" s="128">
        <f t="shared" si="8"/>
        <v>0</v>
      </c>
      <c r="H133" s="125"/>
      <c r="I133" s="164"/>
      <c r="J133" s="234"/>
      <c r="K133" s="250"/>
      <c r="M133" s="240"/>
    </row>
    <row r="134" spans="2:13" ht="15.6" hidden="1" x14ac:dyDescent="0.3">
      <c r="B134" s="462"/>
      <c r="C134" s="233"/>
      <c r="D134" s="19"/>
      <c r="E134" s="245"/>
      <c r="F134" s="19"/>
      <c r="G134" s="128">
        <f t="shared" si="8"/>
        <v>0</v>
      </c>
      <c r="H134" s="125"/>
      <c r="I134" s="164"/>
      <c r="J134" s="234"/>
      <c r="K134" s="250"/>
    </row>
    <row r="135" spans="2:13" ht="15.6" hidden="1" x14ac:dyDescent="0.3">
      <c r="B135" s="462"/>
      <c r="C135" s="233"/>
      <c r="D135" s="19"/>
      <c r="E135" s="245"/>
      <c r="F135" s="19"/>
      <c r="G135" s="128">
        <f t="shared" si="8"/>
        <v>0</v>
      </c>
      <c r="H135" s="125"/>
      <c r="I135" s="164"/>
      <c r="J135" s="234"/>
      <c r="K135" s="250"/>
    </row>
    <row r="136" spans="2:13" ht="15.6" hidden="1" x14ac:dyDescent="0.3">
      <c r="B136" s="462"/>
      <c r="C136" s="233"/>
      <c r="D136" s="19"/>
      <c r="E136" s="245"/>
      <c r="F136" s="19"/>
      <c r="G136" s="128">
        <f t="shared" si="8"/>
        <v>0</v>
      </c>
      <c r="H136" s="125"/>
      <c r="I136" s="164"/>
      <c r="J136" s="233"/>
      <c r="K136" s="250"/>
    </row>
    <row r="137" spans="2:13" ht="15.6" hidden="1" x14ac:dyDescent="0.3">
      <c r="B137" s="462"/>
      <c r="C137" s="233"/>
      <c r="D137" s="19"/>
      <c r="E137" s="245"/>
      <c r="F137" s="19"/>
      <c r="G137" s="128">
        <f t="shared" si="8"/>
        <v>0</v>
      </c>
      <c r="H137" s="125"/>
      <c r="I137" s="164"/>
      <c r="J137" s="234"/>
      <c r="K137" s="250"/>
    </row>
    <row r="138" spans="2:13" ht="15.6" hidden="1" x14ac:dyDescent="0.3">
      <c r="B138" s="410"/>
      <c r="C138" s="233"/>
      <c r="D138" s="19"/>
      <c r="E138" s="245"/>
      <c r="F138" s="19"/>
      <c r="G138" s="128">
        <f t="shared" si="8"/>
        <v>0</v>
      </c>
      <c r="H138" s="125"/>
      <c r="I138" s="164"/>
      <c r="J138" s="234"/>
      <c r="K138" s="250"/>
    </row>
    <row r="139" spans="2:13" ht="15.6" hidden="1" x14ac:dyDescent="0.3">
      <c r="B139" s="411"/>
      <c r="C139" s="233"/>
      <c r="D139" s="19"/>
      <c r="E139" s="245"/>
      <c r="F139" s="19"/>
      <c r="G139" s="128">
        <f t="shared" si="8"/>
        <v>0</v>
      </c>
      <c r="H139" s="125"/>
      <c r="I139" s="164"/>
      <c r="J139" s="114"/>
      <c r="K139" s="250"/>
      <c r="M139" s="240"/>
    </row>
    <row r="140" spans="2:13" ht="15.6" hidden="1" x14ac:dyDescent="0.3">
      <c r="B140" s="411"/>
      <c r="C140" s="233"/>
      <c r="D140" s="19"/>
      <c r="E140" s="245"/>
      <c r="F140" s="19"/>
      <c r="G140" s="128">
        <f t="shared" si="8"/>
        <v>0</v>
      </c>
      <c r="H140" s="125"/>
      <c r="I140" s="164"/>
      <c r="J140" s="234"/>
      <c r="K140" s="250"/>
    </row>
    <row r="141" spans="2:13" ht="15.6" hidden="1" x14ac:dyDescent="0.3">
      <c r="B141" s="411"/>
      <c r="C141" s="233"/>
      <c r="D141" s="19"/>
      <c r="E141" s="245"/>
      <c r="F141" s="19"/>
      <c r="G141" s="128">
        <f t="shared" si="8"/>
        <v>0</v>
      </c>
      <c r="H141" s="238"/>
      <c r="I141" s="164"/>
      <c r="J141" s="234"/>
      <c r="K141" s="250"/>
    </row>
    <row r="142" spans="2:13" ht="15.6" hidden="1" x14ac:dyDescent="0.3">
      <c r="B142" s="412"/>
      <c r="C142" s="233"/>
      <c r="D142" s="19"/>
      <c r="E142" s="19"/>
      <c r="F142" s="19"/>
      <c r="G142" s="128">
        <f t="shared" si="8"/>
        <v>0</v>
      </c>
      <c r="H142" s="125"/>
      <c r="I142" s="164"/>
      <c r="J142" s="114"/>
      <c r="K142" s="250"/>
    </row>
    <row r="143" spans="2:13" ht="48.6" hidden="1" customHeight="1" x14ac:dyDescent="0.3">
      <c r="B143" s="462"/>
      <c r="C143" s="233"/>
      <c r="D143" s="19"/>
      <c r="E143" s="245"/>
      <c r="F143" s="19"/>
      <c r="G143" s="128">
        <f t="shared" si="8"/>
        <v>0</v>
      </c>
      <c r="H143" s="125"/>
      <c r="I143" s="164"/>
      <c r="J143" s="234"/>
      <c r="K143" s="250"/>
    </row>
    <row r="144" spans="2:13" ht="18.600000000000001" hidden="1" customHeight="1" x14ac:dyDescent="0.3">
      <c r="B144" s="462"/>
      <c r="C144" s="233"/>
      <c r="D144" s="19"/>
      <c r="E144" s="245"/>
      <c r="F144" s="19"/>
      <c r="G144" s="128">
        <f t="shared" si="8"/>
        <v>0</v>
      </c>
      <c r="H144" s="125"/>
      <c r="I144" s="164"/>
      <c r="J144" s="114"/>
      <c r="K144" s="250"/>
      <c r="M144" s="240"/>
    </row>
    <row r="145" spans="1:13" ht="18.600000000000001" hidden="1" customHeight="1" x14ac:dyDescent="0.3">
      <c r="B145" s="462"/>
      <c r="C145" s="233"/>
      <c r="D145" s="19"/>
      <c r="E145" s="19"/>
      <c r="F145" s="19"/>
      <c r="G145" s="128">
        <f t="shared" si="8"/>
        <v>0</v>
      </c>
      <c r="H145" s="125"/>
      <c r="I145" s="164"/>
      <c r="J145" s="114"/>
      <c r="K145" s="250"/>
    </row>
    <row r="146" spans="1:13" ht="18.600000000000001" hidden="1" customHeight="1" x14ac:dyDescent="0.3">
      <c r="B146" s="462"/>
      <c r="C146" s="233"/>
      <c r="D146" s="19"/>
      <c r="E146" s="19"/>
      <c r="F146" s="19"/>
      <c r="G146" s="128">
        <f t="shared" si="8"/>
        <v>0</v>
      </c>
      <c r="H146" s="125"/>
      <c r="I146" s="164"/>
      <c r="J146" s="114"/>
      <c r="K146" s="250"/>
    </row>
    <row r="147" spans="1:13" ht="18.600000000000001" hidden="1" customHeight="1" x14ac:dyDescent="0.3">
      <c r="B147" s="462"/>
      <c r="C147" s="18"/>
      <c r="D147" s="19"/>
      <c r="E147" s="19"/>
      <c r="F147" s="19"/>
      <c r="G147" s="128">
        <f t="shared" si="8"/>
        <v>0</v>
      </c>
      <c r="H147" s="125"/>
      <c r="I147" s="164"/>
      <c r="J147" s="114"/>
      <c r="K147" s="250"/>
    </row>
    <row r="148" spans="1:13" ht="15.6" hidden="1" x14ac:dyDescent="0.3">
      <c r="B148" s="410"/>
      <c r="C148" s="233"/>
      <c r="D148" s="19"/>
      <c r="E148" s="19"/>
      <c r="F148" s="19"/>
      <c r="G148" s="128">
        <f t="shared" si="8"/>
        <v>0</v>
      </c>
      <c r="H148" s="125"/>
      <c r="I148" s="164"/>
      <c r="J148" s="234"/>
      <c r="K148" s="250"/>
    </row>
    <row r="149" spans="1:13" ht="15.6" hidden="1" x14ac:dyDescent="0.3">
      <c r="B149" s="411"/>
      <c r="C149" s="233"/>
      <c r="D149" s="19"/>
      <c r="E149" s="19"/>
      <c r="F149" s="19"/>
      <c r="G149" s="128">
        <f t="shared" si="8"/>
        <v>0</v>
      </c>
      <c r="H149" s="125"/>
      <c r="I149" s="164"/>
      <c r="J149" s="114"/>
      <c r="K149" s="250"/>
      <c r="M149" s="240"/>
    </row>
    <row r="150" spans="1:13" ht="15.6" hidden="1" x14ac:dyDescent="0.3">
      <c r="B150" s="411"/>
      <c r="C150" s="18"/>
      <c r="D150" s="19"/>
      <c r="E150" s="19"/>
      <c r="F150" s="19"/>
      <c r="G150" s="128">
        <f t="shared" si="8"/>
        <v>0</v>
      </c>
      <c r="H150" s="125"/>
      <c r="I150" s="164"/>
      <c r="J150" s="114"/>
      <c r="K150" s="250"/>
    </row>
    <row r="151" spans="1:13" ht="15.6" hidden="1" x14ac:dyDescent="0.3">
      <c r="B151" s="411"/>
      <c r="C151" s="18"/>
      <c r="D151" s="19"/>
      <c r="E151" s="19"/>
      <c r="F151" s="19"/>
      <c r="G151" s="128">
        <f t="shared" si="8"/>
        <v>0</v>
      </c>
      <c r="H151" s="125"/>
      <c r="I151" s="164"/>
      <c r="J151" s="114"/>
      <c r="K151" s="250"/>
    </row>
    <row r="152" spans="1:13" ht="15.6" hidden="1" x14ac:dyDescent="0.3">
      <c r="B152" s="412"/>
      <c r="C152" s="18"/>
      <c r="D152" s="19"/>
      <c r="E152" s="19"/>
      <c r="F152" s="19"/>
      <c r="G152" s="128">
        <f t="shared" si="8"/>
        <v>0</v>
      </c>
      <c r="H152" s="125"/>
      <c r="I152" s="164"/>
      <c r="J152" s="114"/>
      <c r="K152" s="250"/>
    </row>
    <row r="153" spans="1:13" ht="15.6" hidden="1" x14ac:dyDescent="0.3">
      <c r="B153" s="410" t="s">
        <v>513</v>
      </c>
      <c r="C153" s="18"/>
      <c r="D153" s="19"/>
      <c r="E153" s="19"/>
      <c r="F153" s="19"/>
      <c r="G153" s="128">
        <f t="shared" si="8"/>
        <v>0</v>
      </c>
      <c r="H153" s="125"/>
      <c r="I153" s="164"/>
      <c r="J153" s="114"/>
      <c r="K153" s="250"/>
    </row>
    <row r="154" spans="1:13" ht="15.6" hidden="1" x14ac:dyDescent="0.3">
      <c r="B154" s="411"/>
      <c r="C154" s="18"/>
      <c r="D154" s="19"/>
      <c r="E154" s="19"/>
      <c r="F154" s="19"/>
      <c r="G154" s="128">
        <f t="shared" si="8"/>
        <v>0</v>
      </c>
      <c r="H154" s="125"/>
      <c r="I154" s="164"/>
      <c r="J154" s="114"/>
      <c r="K154" s="250"/>
    </row>
    <row r="155" spans="1:13" ht="15.6" hidden="1" x14ac:dyDescent="0.3">
      <c r="B155" s="411"/>
      <c r="C155" s="18"/>
      <c r="D155" s="19"/>
      <c r="E155" s="19"/>
      <c r="F155" s="19"/>
      <c r="G155" s="128">
        <f t="shared" si="8"/>
        <v>0</v>
      </c>
      <c r="H155" s="125"/>
      <c r="I155" s="164"/>
      <c r="J155" s="114"/>
      <c r="K155" s="250"/>
    </row>
    <row r="156" spans="1:13" ht="15.6" hidden="1" x14ac:dyDescent="0.3">
      <c r="A156" s="43"/>
      <c r="B156" s="411"/>
      <c r="C156" s="52"/>
      <c r="D156" s="20"/>
      <c r="E156" s="20"/>
      <c r="F156" s="20"/>
      <c r="G156" s="128">
        <f t="shared" si="8"/>
        <v>0</v>
      </c>
      <c r="H156" s="126"/>
      <c r="I156" s="165"/>
      <c r="J156" s="115"/>
      <c r="K156" s="250"/>
    </row>
    <row r="157" spans="1:13" s="43" customFormat="1" ht="15.6" hidden="1" x14ac:dyDescent="0.3">
      <c r="B157" s="412"/>
      <c r="C157" s="52"/>
      <c r="D157" s="20"/>
      <c r="E157" s="20"/>
      <c r="F157" s="20"/>
      <c r="G157" s="128">
        <f t="shared" si="8"/>
        <v>0</v>
      </c>
      <c r="H157" s="126"/>
      <c r="I157" s="165"/>
      <c r="J157" s="115"/>
      <c r="K157" s="250"/>
    </row>
    <row r="158" spans="1:13" s="43" customFormat="1" ht="15.6" x14ac:dyDescent="0.3">
      <c r="A158" s="42"/>
      <c r="B158" s="306"/>
      <c r="C158" s="99" t="s">
        <v>385</v>
      </c>
      <c r="D158" s="21">
        <f>SUM(D67:D157)</f>
        <v>19272.727272727272</v>
      </c>
      <c r="E158" s="21">
        <f>SUM(E67:E157)</f>
        <v>0</v>
      </c>
      <c r="F158" s="21">
        <f>SUM(F67:F157)</f>
        <v>0</v>
      </c>
      <c r="G158" s="21">
        <f>SUM(G67:G157)</f>
        <v>19272.727272727272</v>
      </c>
      <c r="H158" s="241">
        <f>(H67*G67)+(H68*G68)+(H69*G69)+(H70*G70)+(H71*G71)+(H72*G72)+(H73*G73)+(H74*G74)+(H75*G75)+(H76*G76)+(H77*G77)+(H78*G78)+(H79*G79)+(H80*G80)+(H81*G81)+(H82*G82)+(H83*G83)+(H84*G84)+(H85*G85)+(H86*G86)+(H87*G87)+(H88*G88)+(H89*G89)+(H90*G90)+(H91*G91)+(H92*G92)+(H93*G93)+(H94*G94)+(H95*G95)+(H96*G96)+(H97*G97)+(H98*G98)+(H99*G99)+(H100*G100)+(H101*G101)+(H102*G102)+(H103*G103)+(H104*G104)+(H105*G105)+(H106*G106)+(H107*G107)+(H108*G108)+(H109*G109)+(H110*G110)+(H111*G111)+(H112*G112)+(H113*G113)+(H114*G114)+(H115*G115)+(H116*G116)+(H117*G117)+(H118*G118)+(H119*G119)+(H120*G120)+(H121*G121)+(H122*G122)+(H123*G123)+(H124*G124)+(H125*G125)+(H126*G126)+(H127*G127)+(H128*G128)+(H129*G129)+(H130*G130)+(H131*G131)+(H132*G132)+(H133*G133)+(H134*G134)+(H135*G135)+(H136*G136)+(H137*G137)+(H138*G138)+(H139*G139)+(H140*G140)+(H141*G141)+(H142*G142)+(H143*G143)+(H144*G144)+(H145*G145)+(H146*G146)+(H147*G147)+(H148*G148)+(H149*G149)+(H150*G150)+(H151*G151)+(H152*G152)+(H153*G153)+(H154*G154)+(H155*G155)+(H156*G156)+(H157*G157)</f>
        <v>9636.363636363636</v>
      </c>
      <c r="I158" s="117">
        <f>SUM(I67:I157)</f>
        <v>0</v>
      </c>
      <c r="J158" s="115"/>
      <c r="K158" s="251"/>
    </row>
    <row r="159" spans="1:13" ht="30" customHeight="1" x14ac:dyDescent="0.3">
      <c r="B159" s="303" t="s">
        <v>383</v>
      </c>
      <c r="C159" s="441" t="s">
        <v>569</v>
      </c>
      <c r="D159" s="441"/>
      <c r="E159" s="441"/>
      <c r="F159" s="441"/>
      <c r="G159" s="441"/>
      <c r="H159" s="441"/>
      <c r="I159" s="441"/>
      <c r="J159" s="441"/>
      <c r="K159" s="441"/>
    </row>
    <row r="160" spans="1:13" ht="103.2" customHeight="1" x14ac:dyDescent="0.3">
      <c r="B160" s="345" t="s">
        <v>570</v>
      </c>
      <c r="C160" s="348" t="s">
        <v>623</v>
      </c>
      <c r="D160" s="349">
        <v>0</v>
      </c>
      <c r="E160" s="287"/>
      <c r="F160" s="287"/>
      <c r="G160" s="288">
        <f>D160+E160+F160</f>
        <v>0</v>
      </c>
      <c r="H160" s="289"/>
      <c r="I160" s="290"/>
      <c r="J160" s="335" t="s">
        <v>598</v>
      </c>
      <c r="K160" s="313">
        <v>6</v>
      </c>
    </row>
    <row r="161" spans="2:13" ht="24" hidden="1" customHeight="1" x14ac:dyDescent="0.3">
      <c r="B161" s="322"/>
      <c r="C161" s="326"/>
      <c r="D161" s="349"/>
      <c r="E161" s="287"/>
      <c r="F161" s="287"/>
      <c r="G161" s="288"/>
      <c r="H161" s="289"/>
      <c r="I161" s="290"/>
      <c r="J161" s="293"/>
      <c r="K161" s="313">
        <v>5</v>
      </c>
    </row>
    <row r="162" spans="2:13" ht="15.6" hidden="1" x14ac:dyDescent="0.3">
      <c r="B162" s="346"/>
      <c r="C162" s="326"/>
      <c r="D162" s="349"/>
      <c r="E162" s="287"/>
      <c r="F162" s="287"/>
      <c r="G162" s="288"/>
      <c r="H162" s="289"/>
      <c r="I162" s="290"/>
      <c r="J162" s="293"/>
      <c r="K162" s="313">
        <v>6</v>
      </c>
    </row>
    <row r="163" spans="2:13" ht="15.6" hidden="1" x14ac:dyDescent="0.3">
      <c r="B163" s="324"/>
      <c r="C163" s="233"/>
      <c r="D163" s="19"/>
      <c r="E163" s="19"/>
      <c r="F163" s="19"/>
      <c r="G163" s="288"/>
      <c r="H163" s="125"/>
      <c r="I163" s="164"/>
      <c r="J163" s="234"/>
      <c r="K163" s="250"/>
    </row>
    <row r="164" spans="2:13" ht="15.6" hidden="1" x14ac:dyDescent="0.3">
      <c r="B164" s="324"/>
      <c r="C164" s="292"/>
      <c r="D164" s="287"/>
      <c r="E164" s="287"/>
      <c r="F164" s="287"/>
      <c r="G164" s="288">
        <f t="shared" ref="G164:G165" si="9">D164+E164+F164</f>
        <v>0</v>
      </c>
      <c r="H164" s="289"/>
      <c r="I164" s="290"/>
      <c r="J164" s="293"/>
      <c r="K164" s="321"/>
    </row>
    <row r="165" spans="2:13" ht="15.6" hidden="1" x14ac:dyDescent="0.3">
      <c r="B165" s="324"/>
      <c r="C165" s="292"/>
      <c r="D165" s="287"/>
      <c r="E165" s="287"/>
      <c r="F165" s="287"/>
      <c r="G165" s="288">
        <f t="shared" si="9"/>
        <v>0</v>
      </c>
      <c r="H165" s="289"/>
      <c r="I165" s="290"/>
      <c r="J165" s="331"/>
      <c r="K165" s="321"/>
    </row>
    <row r="166" spans="2:13" ht="15.6" x14ac:dyDescent="0.3">
      <c r="B166" s="324"/>
      <c r="C166" s="99" t="s">
        <v>384</v>
      </c>
      <c r="D166" s="21">
        <f>SUM(D160:D165)</f>
        <v>0</v>
      </c>
      <c r="E166" s="21">
        <f t="shared" ref="E166:F166" si="10">SUM(E160:E165)</f>
        <v>0</v>
      </c>
      <c r="F166" s="21">
        <f t="shared" si="10"/>
        <v>0</v>
      </c>
      <c r="G166" s="21">
        <f>SUM(G160:G165)</f>
        <v>0</v>
      </c>
      <c r="H166" s="241">
        <f>(H160*G160)+(H161*G161)+(H162*G162)+(H163*G163)+(H164*G164)+(H165*G165)</f>
        <v>0</v>
      </c>
      <c r="I166" s="117">
        <f>SUM(I74:I165)</f>
        <v>0</v>
      </c>
      <c r="J166" s="115"/>
      <c r="K166" s="251"/>
    </row>
    <row r="167" spans="2:13" ht="37.799999999999997" customHeight="1" x14ac:dyDescent="0.3">
      <c r="B167" s="303" t="s">
        <v>386</v>
      </c>
      <c r="C167" s="441" t="s">
        <v>571</v>
      </c>
      <c r="D167" s="441"/>
      <c r="E167" s="441"/>
      <c r="F167" s="441"/>
      <c r="G167" s="441"/>
      <c r="H167" s="441"/>
      <c r="I167" s="441"/>
      <c r="J167" s="441"/>
      <c r="K167" s="441"/>
    </row>
    <row r="168" spans="2:13" ht="75" x14ac:dyDescent="0.3">
      <c r="B168" s="317" t="s">
        <v>573</v>
      </c>
      <c r="C168" s="336" t="s">
        <v>595</v>
      </c>
      <c r="D168" s="19">
        <v>0</v>
      </c>
      <c r="E168" s="19"/>
      <c r="F168" s="19"/>
      <c r="G168" s="128">
        <f>D168+E168+F168</f>
        <v>0</v>
      </c>
      <c r="H168" s="125"/>
      <c r="I168" s="164"/>
      <c r="J168" s="234"/>
      <c r="K168" s="250">
        <v>7</v>
      </c>
      <c r="M168" s="240"/>
    </row>
    <row r="169" spans="2:13" ht="90" x14ac:dyDescent="0.3">
      <c r="B169" s="317" t="s">
        <v>574</v>
      </c>
      <c r="C169" s="233" t="s">
        <v>572</v>
      </c>
      <c r="D169" s="19">
        <v>2500</v>
      </c>
      <c r="E169" s="19"/>
      <c r="F169" s="19"/>
      <c r="G169" s="128">
        <f t="shared" ref="G169:G173" si="11">D169+E169+F169</f>
        <v>2500</v>
      </c>
      <c r="H169" s="125">
        <v>0.5</v>
      </c>
      <c r="I169" s="164"/>
      <c r="J169" s="234"/>
      <c r="K169" s="250">
        <v>4</v>
      </c>
      <c r="M169" s="240"/>
    </row>
    <row r="170" spans="2:13" ht="75" x14ac:dyDescent="0.3">
      <c r="B170" s="317" t="s">
        <v>575</v>
      </c>
      <c r="C170" s="233" t="s">
        <v>616</v>
      </c>
      <c r="D170" s="19">
        <v>5000</v>
      </c>
      <c r="E170" s="19"/>
      <c r="F170" s="19"/>
      <c r="G170" s="128">
        <f t="shared" si="11"/>
        <v>5000</v>
      </c>
      <c r="H170" s="125">
        <v>0.5</v>
      </c>
      <c r="I170" s="164"/>
      <c r="J170" s="234"/>
      <c r="K170" s="250">
        <v>4</v>
      </c>
    </row>
    <row r="171" spans="2:13" ht="109.2" hidden="1" x14ac:dyDescent="0.3">
      <c r="B171" s="317" t="s">
        <v>579</v>
      </c>
      <c r="C171" s="233" t="s">
        <v>576</v>
      </c>
      <c r="D171" s="19">
        <v>0</v>
      </c>
      <c r="E171" s="19"/>
      <c r="F171" s="19"/>
      <c r="G171" s="128">
        <f t="shared" si="11"/>
        <v>0</v>
      </c>
      <c r="H171" s="125"/>
      <c r="I171" s="164"/>
      <c r="J171" s="114"/>
      <c r="K171" s="250"/>
    </row>
    <row r="172" spans="2:13" ht="79.2" customHeight="1" x14ac:dyDescent="0.3">
      <c r="B172" s="320" t="s">
        <v>580</v>
      </c>
      <c r="C172" s="233" t="s">
        <v>615</v>
      </c>
      <c r="D172" s="19">
        <v>0</v>
      </c>
      <c r="E172" s="19"/>
      <c r="F172" s="19"/>
      <c r="G172" s="128">
        <f t="shared" si="11"/>
        <v>0</v>
      </c>
      <c r="H172" s="125"/>
      <c r="I172" s="164"/>
      <c r="J172" s="234"/>
      <c r="K172" s="250">
        <v>5</v>
      </c>
    </row>
    <row r="173" spans="2:13" ht="31.8" customHeight="1" x14ac:dyDescent="0.3">
      <c r="B173" s="320" t="s">
        <v>577</v>
      </c>
      <c r="C173" s="233" t="s">
        <v>591</v>
      </c>
      <c r="D173" s="19">
        <v>40000</v>
      </c>
      <c r="E173" s="19"/>
      <c r="F173" s="19"/>
      <c r="G173" s="128">
        <f t="shared" si="11"/>
        <v>40000</v>
      </c>
      <c r="H173" s="125">
        <v>0.4</v>
      </c>
      <c r="I173" s="164"/>
      <c r="J173" s="234"/>
      <c r="K173" s="250">
        <v>4</v>
      </c>
      <c r="M173" s="240"/>
    </row>
    <row r="174" spans="2:13" ht="31.8" customHeight="1" x14ac:dyDescent="0.3">
      <c r="B174" s="320" t="s">
        <v>578</v>
      </c>
      <c r="C174" s="233" t="s">
        <v>596</v>
      </c>
      <c r="D174" s="19">
        <v>10000</v>
      </c>
      <c r="E174" s="19"/>
      <c r="F174" s="19"/>
      <c r="G174" s="128">
        <f t="shared" ref="G174:G175" si="12">D174+E174+F174</f>
        <v>10000</v>
      </c>
      <c r="H174" s="125">
        <v>0.4</v>
      </c>
      <c r="I174" s="164"/>
      <c r="J174" s="234"/>
      <c r="K174" s="250">
        <v>4</v>
      </c>
      <c r="M174" s="240"/>
    </row>
    <row r="175" spans="2:13" ht="97.8" customHeight="1" x14ac:dyDescent="0.3">
      <c r="B175" s="322" t="s">
        <v>603</v>
      </c>
      <c r="C175" s="326" t="s">
        <v>587</v>
      </c>
      <c r="D175" s="287">
        <v>0</v>
      </c>
      <c r="E175" s="287"/>
      <c r="F175" s="287"/>
      <c r="G175" s="118">
        <f t="shared" si="12"/>
        <v>0</v>
      </c>
      <c r="H175" s="289"/>
      <c r="I175" s="290"/>
      <c r="J175" s="293"/>
      <c r="K175" s="313">
        <v>6</v>
      </c>
      <c r="M175" s="240"/>
    </row>
    <row r="176" spans="2:13" ht="15.6" x14ac:dyDescent="0.3">
      <c r="B176" s="325"/>
      <c r="C176" s="99" t="s">
        <v>387</v>
      </c>
      <c r="D176" s="21">
        <f>SUM(D168:D175)</f>
        <v>57500</v>
      </c>
      <c r="E176" s="21">
        <f t="shared" ref="E176:F176" si="13">SUM(E168:E175)</f>
        <v>0</v>
      </c>
      <c r="F176" s="21">
        <f t="shared" si="13"/>
        <v>0</v>
      </c>
      <c r="G176" s="21">
        <f>SUM(G168:G175)</f>
        <v>57500</v>
      </c>
      <c r="H176" s="117">
        <f>(H168*G168)+(H169*G169)+(H170*G170)+(H171*G171)+(H172*G172)+(H173*G173)+(H175*G175)</f>
        <v>19750</v>
      </c>
      <c r="I176" s="117">
        <f>SUM(I160:I175)</f>
        <v>0</v>
      </c>
      <c r="J176" s="115"/>
      <c r="K176" s="251"/>
    </row>
    <row r="177" spans="2:11" ht="27.6" hidden="1" customHeight="1" x14ac:dyDescent="0.3">
      <c r="B177" s="303" t="s">
        <v>386</v>
      </c>
      <c r="C177" s="441"/>
      <c r="D177" s="441"/>
      <c r="E177" s="441"/>
      <c r="F177" s="441"/>
      <c r="G177" s="441"/>
      <c r="H177" s="441"/>
      <c r="I177" s="441"/>
      <c r="J177" s="441"/>
      <c r="K177" s="441"/>
    </row>
    <row r="178" spans="2:11" ht="15.6" hidden="1" x14ac:dyDescent="0.3">
      <c r="B178" s="410" t="s">
        <v>472</v>
      </c>
      <c r="C178" s="233"/>
      <c r="D178" s="19"/>
      <c r="E178" s="19"/>
      <c r="F178" s="19"/>
      <c r="G178" s="128">
        <f>D178+E178+F178</f>
        <v>0</v>
      </c>
      <c r="H178" s="125"/>
      <c r="I178" s="164"/>
      <c r="J178" s="114"/>
      <c r="K178" s="250"/>
    </row>
    <row r="179" spans="2:11" ht="15.6" hidden="1" x14ac:dyDescent="0.3">
      <c r="B179" s="411"/>
      <c r="C179" s="18"/>
      <c r="D179" s="19"/>
      <c r="E179" s="19"/>
      <c r="F179" s="19"/>
      <c r="G179" s="128">
        <f t="shared" ref="G179:G187" si="14">D179+E179+F179</f>
        <v>0</v>
      </c>
      <c r="H179" s="125"/>
      <c r="I179" s="164"/>
      <c r="J179" s="114"/>
      <c r="K179" s="250"/>
    </row>
    <row r="180" spans="2:11" ht="15.6" hidden="1" x14ac:dyDescent="0.3">
      <c r="B180" s="411"/>
      <c r="C180" s="233"/>
      <c r="D180" s="19"/>
      <c r="E180" s="19"/>
      <c r="F180" s="19"/>
      <c r="G180" s="128">
        <f t="shared" si="14"/>
        <v>0</v>
      </c>
      <c r="H180" s="125"/>
      <c r="I180" s="164"/>
      <c r="J180" s="114"/>
      <c r="K180" s="250"/>
    </row>
    <row r="181" spans="2:11" ht="15.6" hidden="1" x14ac:dyDescent="0.3">
      <c r="B181" s="411"/>
      <c r="C181" s="18"/>
      <c r="D181" s="19"/>
      <c r="E181" s="19"/>
      <c r="F181" s="19"/>
      <c r="G181" s="128">
        <f t="shared" si="14"/>
        <v>0</v>
      </c>
      <c r="H181" s="125"/>
      <c r="I181" s="164"/>
      <c r="J181" s="114"/>
      <c r="K181" s="250"/>
    </row>
    <row r="182" spans="2:11" ht="15.6" hidden="1" x14ac:dyDescent="0.3">
      <c r="B182" s="412"/>
      <c r="C182" s="18"/>
      <c r="D182" s="19"/>
      <c r="E182" s="19"/>
      <c r="F182" s="19"/>
      <c r="G182" s="128">
        <f t="shared" si="14"/>
        <v>0</v>
      </c>
      <c r="H182" s="125"/>
      <c r="I182" s="164"/>
      <c r="J182" s="114"/>
      <c r="K182" s="250"/>
    </row>
    <row r="183" spans="2:11" ht="15.6" hidden="1" x14ac:dyDescent="0.3">
      <c r="B183" s="410" t="s">
        <v>473</v>
      </c>
      <c r="C183" s="18"/>
      <c r="D183" s="19"/>
      <c r="E183" s="19"/>
      <c r="F183" s="19"/>
      <c r="G183" s="128">
        <f t="shared" si="14"/>
        <v>0</v>
      </c>
      <c r="H183" s="125"/>
      <c r="I183" s="164"/>
      <c r="J183" s="114"/>
      <c r="K183" s="250"/>
    </row>
    <row r="184" spans="2:11" ht="15.6" hidden="1" x14ac:dyDescent="0.3">
      <c r="B184" s="411"/>
      <c r="C184" s="18"/>
      <c r="D184" s="19"/>
      <c r="E184" s="19"/>
      <c r="F184" s="19"/>
      <c r="G184" s="128">
        <f t="shared" si="14"/>
        <v>0</v>
      </c>
      <c r="H184" s="125"/>
      <c r="I184" s="164"/>
      <c r="J184" s="114"/>
      <c r="K184" s="250"/>
    </row>
    <row r="185" spans="2:11" ht="15.6" hidden="1" x14ac:dyDescent="0.3">
      <c r="B185" s="411"/>
      <c r="C185" s="18"/>
      <c r="D185" s="19"/>
      <c r="E185" s="19"/>
      <c r="F185" s="19"/>
      <c r="G185" s="128">
        <f t="shared" si="14"/>
        <v>0</v>
      </c>
      <c r="H185" s="125"/>
      <c r="I185" s="164"/>
      <c r="J185" s="114"/>
      <c r="K185" s="250"/>
    </row>
    <row r="186" spans="2:11" ht="15.6" hidden="1" x14ac:dyDescent="0.3">
      <c r="B186" s="411"/>
      <c r="C186" s="18"/>
      <c r="D186" s="19"/>
      <c r="E186" s="19"/>
      <c r="F186" s="19"/>
      <c r="G186" s="128">
        <f t="shared" si="14"/>
        <v>0</v>
      </c>
      <c r="H186" s="125"/>
      <c r="I186" s="164"/>
      <c r="J186" s="114"/>
      <c r="K186" s="250"/>
    </row>
    <row r="187" spans="2:11" ht="15.6" hidden="1" x14ac:dyDescent="0.3">
      <c r="B187" s="412"/>
      <c r="C187" s="18"/>
      <c r="D187" s="19"/>
      <c r="E187" s="19"/>
      <c r="F187" s="19"/>
      <c r="G187" s="128">
        <f t="shared" si="14"/>
        <v>0</v>
      </c>
      <c r="H187" s="125"/>
      <c r="I187" s="164"/>
      <c r="J187" s="114"/>
      <c r="K187" s="250"/>
    </row>
    <row r="188" spans="2:11" ht="15.6" hidden="1" x14ac:dyDescent="0.3">
      <c r="B188" s="306"/>
      <c r="C188" s="99" t="s">
        <v>387</v>
      </c>
      <c r="D188" s="24">
        <f>SUM(D178:D187)</f>
        <v>0</v>
      </c>
      <c r="E188" s="24">
        <f>SUM(E178:E187)</f>
        <v>0</v>
      </c>
      <c r="F188" s="24">
        <f>SUM(F178:F187)</f>
        <v>0</v>
      </c>
      <c r="G188" s="21">
        <f>SUM(G178:G187)</f>
        <v>0</v>
      </c>
      <c r="H188" s="117">
        <f>(H178*G178)+(H179*G179)+(H180*G180)+(H181*G181)+(H182*G182)+(H183*G183)+(H184*G184)+(H185*G185)+(H186*G186)+(H187*G187)</f>
        <v>0</v>
      </c>
      <c r="I188" s="117">
        <f>SUM(I178:I187)</f>
        <v>0</v>
      </c>
      <c r="J188" s="115"/>
      <c r="K188" s="251"/>
    </row>
    <row r="189" spans="2:11" ht="15.6" hidden="1" x14ac:dyDescent="0.3">
      <c r="B189" s="306"/>
      <c r="C189" s="463"/>
      <c r="D189" s="464"/>
      <c r="E189" s="464"/>
      <c r="F189" s="464"/>
      <c r="G189" s="464"/>
      <c r="H189" s="464"/>
      <c r="I189" s="464"/>
      <c r="J189" s="465"/>
      <c r="K189" s="251"/>
    </row>
    <row r="190" spans="2:11" ht="35.4" hidden="1" customHeight="1" x14ac:dyDescent="0.3">
      <c r="B190" s="303" t="s">
        <v>388</v>
      </c>
      <c r="C190" s="449"/>
      <c r="D190" s="449"/>
      <c r="E190" s="449"/>
      <c r="F190" s="449"/>
      <c r="G190" s="449"/>
      <c r="H190" s="449"/>
      <c r="I190" s="449"/>
      <c r="J190" s="449"/>
      <c r="K190" s="449"/>
    </row>
    <row r="191" spans="2:11" ht="30" hidden="1" customHeight="1" x14ac:dyDescent="0.3">
      <c r="B191" s="303" t="s">
        <v>390</v>
      </c>
      <c r="C191" s="441"/>
      <c r="D191" s="441"/>
      <c r="E191" s="441"/>
      <c r="F191" s="441"/>
      <c r="G191" s="441"/>
      <c r="H191" s="441"/>
      <c r="I191" s="441"/>
      <c r="J191" s="441"/>
      <c r="K191" s="441"/>
    </row>
    <row r="192" spans="2:11" ht="15.6" hidden="1" x14ac:dyDescent="0.3">
      <c r="B192" s="410" t="s">
        <v>524</v>
      </c>
      <c r="C192" s="236"/>
      <c r="D192" s="19"/>
      <c r="E192" s="19"/>
      <c r="F192" s="19"/>
      <c r="G192" s="128">
        <f>D192+E192+F192</f>
        <v>0</v>
      </c>
      <c r="H192" s="125"/>
      <c r="I192" s="164"/>
      <c r="J192" s="234"/>
      <c r="K192" s="250"/>
    </row>
    <row r="193" spans="2:13" ht="18.600000000000001" hidden="1" customHeight="1" x14ac:dyDescent="0.3">
      <c r="B193" s="411"/>
      <c r="C193" s="19"/>
      <c r="D193" s="19"/>
      <c r="E193" s="19"/>
      <c r="F193" s="19"/>
      <c r="G193" s="128">
        <f t="shared" ref="G193:G216" si="15">D193+E193+F193</f>
        <v>0</v>
      </c>
      <c r="H193" s="125"/>
      <c r="I193" s="164"/>
      <c r="J193" s="114"/>
      <c r="K193" s="250"/>
      <c r="M193" s="240"/>
    </row>
    <row r="194" spans="2:13" ht="18.600000000000001" hidden="1" customHeight="1" x14ac:dyDescent="0.3">
      <c r="B194" s="411"/>
      <c r="C194" s="242"/>
      <c r="D194" s="19"/>
      <c r="E194" s="19"/>
      <c r="F194" s="19"/>
      <c r="G194" s="128">
        <f t="shared" si="15"/>
        <v>0</v>
      </c>
      <c r="H194" s="125"/>
      <c r="I194" s="164"/>
      <c r="J194" s="114"/>
      <c r="K194" s="250"/>
      <c r="M194" s="240"/>
    </row>
    <row r="195" spans="2:13" ht="18.600000000000001" hidden="1" customHeight="1" x14ac:dyDescent="0.3">
      <c r="B195" s="411"/>
      <c r="C195" s="19"/>
      <c r="D195" s="19"/>
      <c r="E195" s="19"/>
      <c r="F195" s="19"/>
      <c r="G195" s="128">
        <f t="shared" si="15"/>
        <v>0</v>
      </c>
      <c r="H195" s="125"/>
      <c r="I195" s="164"/>
      <c r="J195" s="114"/>
      <c r="K195" s="250"/>
    </row>
    <row r="196" spans="2:13" ht="18.600000000000001" hidden="1" customHeight="1" x14ac:dyDescent="0.3">
      <c r="B196" s="412"/>
      <c r="C196" s="19"/>
      <c r="D196" s="19"/>
      <c r="E196" s="19"/>
      <c r="F196" s="19"/>
      <c r="G196" s="128">
        <f t="shared" si="15"/>
        <v>0</v>
      </c>
      <c r="H196" s="125"/>
      <c r="I196" s="164"/>
      <c r="J196" s="114"/>
      <c r="K196" s="250"/>
    </row>
    <row r="197" spans="2:13" ht="15.6" hidden="1" x14ac:dyDescent="0.3">
      <c r="B197" s="410" t="s">
        <v>525</v>
      </c>
      <c r="C197" s="236"/>
      <c r="D197" s="19"/>
      <c r="E197" s="19"/>
      <c r="F197" s="19"/>
      <c r="G197" s="128">
        <f t="shared" si="15"/>
        <v>0</v>
      </c>
      <c r="H197" s="125"/>
      <c r="I197" s="164"/>
      <c r="J197" s="234"/>
      <c r="K197" s="250"/>
    </row>
    <row r="198" spans="2:13" ht="22.95" hidden="1" customHeight="1" x14ac:dyDescent="0.3">
      <c r="B198" s="411"/>
      <c r="C198" s="19"/>
      <c r="D198" s="19"/>
      <c r="E198" s="19"/>
      <c r="F198" s="19"/>
      <c r="G198" s="128">
        <f t="shared" si="15"/>
        <v>0</v>
      </c>
      <c r="H198" s="125"/>
      <c r="I198" s="164"/>
      <c r="J198" s="114"/>
      <c r="K198" s="250"/>
      <c r="M198" s="240"/>
    </row>
    <row r="199" spans="2:13" ht="22.95" hidden="1" customHeight="1" x14ac:dyDescent="0.3">
      <c r="B199" s="411"/>
      <c r="C199" s="19"/>
      <c r="D199" s="19"/>
      <c r="E199" s="19"/>
      <c r="F199" s="19"/>
      <c r="G199" s="128">
        <f t="shared" si="15"/>
        <v>0</v>
      </c>
      <c r="H199" s="125"/>
      <c r="I199" s="164"/>
      <c r="J199" s="114"/>
      <c r="K199" s="250"/>
    </row>
    <row r="200" spans="2:13" ht="22.95" hidden="1" customHeight="1" x14ac:dyDescent="0.3">
      <c r="B200" s="411"/>
      <c r="C200" s="19"/>
      <c r="D200" s="19"/>
      <c r="E200" s="19"/>
      <c r="F200" s="19"/>
      <c r="G200" s="128">
        <f t="shared" si="15"/>
        <v>0</v>
      </c>
      <c r="H200" s="125"/>
      <c r="I200" s="164"/>
      <c r="J200" s="114"/>
      <c r="K200" s="250"/>
    </row>
    <row r="201" spans="2:13" ht="22.95" hidden="1" customHeight="1" x14ac:dyDescent="0.3">
      <c r="B201" s="412"/>
      <c r="C201" s="19"/>
      <c r="D201" s="19"/>
      <c r="E201" s="19"/>
      <c r="F201" s="19"/>
      <c r="G201" s="128">
        <f t="shared" si="15"/>
        <v>0</v>
      </c>
      <c r="H201" s="125"/>
      <c r="I201" s="164"/>
      <c r="J201" s="114"/>
      <c r="K201" s="250"/>
    </row>
    <row r="202" spans="2:13" ht="15.6" hidden="1" x14ac:dyDescent="0.3">
      <c r="B202" s="410" t="s">
        <v>526</v>
      </c>
      <c r="C202" s="236"/>
      <c r="D202" s="19"/>
      <c r="E202" s="19"/>
      <c r="F202" s="19"/>
      <c r="G202" s="128">
        <f t="shared" si="15"/>
        <v>0</v>
      </c>
      <c r="H202" s="125"/>
      <c r="I202" s="164"/>
      <c r="J202" s="234"/>
      <c r="K202" s="250"/>
    </row>
    <row r="203" spans="2:13" ht="15.6" hidden="1" x14ac:dyDescent="0.3">
      <c r="B203" s="411"/>
      <c r="C203" s="19"/>
      <c r="D203" s="19"/>
      <c r="E203" s="19"/>
      <c r="F203" s="19"/>
      <c r="G203" s="128">
        <f t="shared" si="15"/>
        <v>0</v>
      </c>
      <c r="H203" s="125"/>
      <c r="I203" s="164"/>
      <c r="J203" s="114"/>
      <c r="K203" s="250"/>
    </row>
    <row r="204" spans="2:13" ht="15.6" hidden="1" x14ac:dyDescent="0.3">
      <c r="B204" s="411"/>
      <c r="C204" s="19"/>
      <c r="D204" s="19"/>
      <c r="E204" s="19"/>
      <c r="F204" s="19"/>
      <c r="G204" s="128">
        <f t="shared" si="15"/>
        <v>0</v>
      </c>
      <c r="H204" s="125"/>
      <c r="I204" s="164"/>
      <c r="J204" s="114"/>
      <c r="K204" s="250"/>
      <c r="M204" s="240"/>
    </row>
    <row r="205" spans="2:13" ht="15.6" hidden="1" x14ac:dyDescent="0.3">
      <c r="B205" s="411"/>
      <c r="C205" s="19"/>
      <c r="D205" s="19"/>
      <c r="E205" s="19"/>
      <c r="F205" s="19"/>
      <c r="G205" s="128">
        <f t="shared" si="15"/>
        <v>0</v>
      </c>
      <c r="H205" s="125"/>
      <c r="I205" s="164"/>
      <c r="J205" s="114"/>
      <c r="K205" s="250"/>
    </row>
    <row r="206" spans="2:13" ht="15.6" hidden="1" x14ac:dyDescent="0.3">
      <c r="B206" s="412"/>
      <c r="C206" s="19"/>
      <c r="D206" s="19"/>
      <c r="E206" s="19"/>
      <c r="F206" s="19"/>
      <c r="G206" s="128">
        <f t="shared" si="15"/>
        <v>0</v>
      </c>
      <c r="H206" s="125"/>
      <c r="I206" s="164"/>
      <c r="J206" s="114"/>
      <c r="K206" s="250"/>
    </row>
    <row r="207" spans="2:13" ht="15.6" hidden="1" x14ac:dyDescent="0.3">
      <c r="B207" s="410" t="s">
        <v>527</v>
      </c>
      <c r="C207" s="236"/>
      <c r="D207" s="19"/>
      <c r="E207" s="19"/>
      <c r="F207" s="19"/>
      <c r="G207" s="128">
        <f t="shared" si="15"/>
        <v>0</v>
      </c>
      <c r="H207" s="125"/>
      <c r="I207" s="164"/>
      <c r="J207" s="234"/>
      <c r="K207" s="250"/>
    </row>
    <row r="208" spans="2:13" ht="15.6" hidden="1" x14ac:dyDescent="0.3">
      <c r="B208" s="411"/>
      <c r="C208" s="236"/>
      <c r="D208" s="19"/>
      <c r="E208" s="19"/>
      <c r="F208" s="19"/>
      <c r="G208" s="128">
        <f t="shared" si="15"/>
        <v>0</v>
      </c>
      <c r="H208" s="125"/>
      <c r="I208" s="164"/>
      <c r="J208" s="234"/>
      <c r="K208" s="250"/>
      <c r="M208" s="240"/>
    </row>
    <row r="209" spans="2:13" ht="24.6" hidden="1" customHeight="1" x14ac:dyDescent="0.3">
      <c r="B209" s="411"/>
      <c r="C209" s="19"/>
      <c r="D209" s="19"/>
      <c r="E209" s="19"/>
      <c r="F209" s="19"/>
      <c r="G209" s="128">
        <f t="shared" si="15"/>
        <v>0</v>
      </c>
      <c r="H209" s="125"/>
      <c r="I209" s="164"/>
      <c r="J209" s="114"/>
      <c r="K209" s="250"/>
    </row>
    <row r="210" spans="2:13" ht="24.6" hidden="1" customHeight="1" x14ac:dyDescent="0.3">
      <c r="B210" s="411"/>
      <c r="C210" s="19"/>
      <c r="D210" s="19"/>
      <c r="E210" s="19"/>
      <c r="F210" s="19"/>
      <c r="G210" s="128">
        <f t="shared" si="15"/>
        <v>0</v>
      </c>
      <c r="H210" s="125"/>
      <c r="I210" s="164"/>
      <c r="J210" s="114"/>
      <c r="K210" s="250"/>
    </row>
    <row r="211" spans="2:13" ht="24.6" hidden="1" customHeight="1" x14ac:dyDescent="0.3">
      <c r="B211" s="412"/>
      <c r="C211" s="19"/>
      <c r="D211" s="19"/>
      <c r="E211" s="19"/>
      <c r="F211" s="19"/>
      <c r="G211" s="128">
        <f t="shared" si="15"/>
        <v>0</v>
      </c>
      <c r="H211" s="125"/>
      <c r="I211" s="164"/>
      <c r="J211" s="114"/>
      <c r="K211" s="250"/>
    </row>
    <row r="212" spans="2:13" ht="46.2" hidden="1" customHeight="1" x14ac:dyDescent="0.3">
      <c r="B212" s="410" t="s">
        <v>528</v>
      </c>
      <c r="C212" s="233"/>
      <c r="D212" s="19"/>
      <c r="E212" s="19"/>
      <c r="F212" s="19"/>
      <c r="G212" s="128">
        <f t="shared" si="15"/>
        <v>0</v>
      </c>
      <c r="H212" s="125"/>
      <c r="I212" s="164"/>
      <c r="J212" s="234"/>
      <c r="K212" s="250"/>
    </row>
    <row r="213" spans="2:13" ht="46.2" hidden="1" customHeight="1" x14ac:dyDescent="0.3">
      <c r="B213" s="411"/>
      <c r="C213" s="233"/>
      <c r="D213" s="19"/>
      <c r="E213" s="19"/>
      <c r="F213" s="19"/>
      <c r="G213" s="128">
        <f t="shared" si="15"/>
        <v>0</v>
      </c>
      <c r="H213" s="125"/>
      <c r="I213" s="164"/>
      <c r="J213" s="234"/>
      <c r="K213" s="250"/>
      <c r="M213" s="240"/>
    </row>
    <row r="214" spans="2:13" ht="46.2" hidden="1" customHeight="1" x14ac:dyDescent="0.3">
      <c r="B214" s="411"/>
      <c r="C214" s="233"/>
      <c r="D214" s="19"/>
      <c r="E214" s="19"/>
      <c r="F214" s="19"/>
      <c r="G214" s="128">
        <f t="shared" si="15"/>
        <v>0</v>
      </c>
      <c r="H214" s="125"/>
      <c r="I214" s="164"/>
      <c r="J214" s="234"/>
      <c r="K214" s="250"/>
      <c r="M214" s="240"/>
    </row>
    <row r="215" spans="2:13" ht="46.2" hidden="1" customHeight="1" x14ac:dyDescent="0.3">
      <c r="B215" s="411"/>
      <c r="C215" s="233"/>
      <c r="D215" s="20"/>
      <c r="E215" s="20"/>
      <c r="F215" s="20"/>
      <c r="G215" s="128">
        <f t="shared" si="15"/>
        <v>0</v>
      </c>
      <c r="H215" s="126"/>
      <c r="I215" s="165"/>
      <c r="J215" s="237"/>
      <c r="K215" s="250"/>
    </row>
    <row r="216" spans="2:13" ht="46.2" hidden="1" customHeight="1" x14ac:dyDescent="0.3">
      <c r="B216" s="412"/>
      <c r="C216" s="52"/>
      <c r="D216" s="20"/>
      <c r="E216" s="20"/>
      <c r="F216" s="20"/>
      <c r="G216" s="128">
        <f t="shared" si="15"/>
        <v>0</v>
      </c>
      <c r="H216" s="126"/>
      <c r="I216" s="165"/>
      <c r="J216" s="115"/>
      <c r="K216" s="250"/>
    </row>
    <row r="217" spans="2:13" ht="15.6" hidden="1" x14ac:dyDescent="0.3">
      <c r="B217" s="306"/>
      <c r="C217" s="99" t="s">
        <v>391</v>
      </c>
      <c r="D217" s="21">
        <f>SUM(D192:D216)</f>
        <v>0</v>
      </c>
      <c r="E217" s="21">
        <f t="shared" ref="E217:F217" si="16">SUM(E192:E216)</f>
        <v>0</v>
      </c>
      <c r="F217" s="21">
        <f t="shared" si="16"/>
        <v>0</v>
      </c>
      <c r="G217" s="21">
        <f>SUM(G192:G216)</f>
        <v>0</v>
      </c>
      <c r="H217" s="117">
        <f>(H192*G192)+(H193*G193)+(H194*G194)+(H195*G195)+(H196*G196)+(H197*G197)+(H198*G198)+(H199*G199)+(H200*G200)+(H201*G201)+(H202*G202)+(H203*G203)+(H204*G204)+(H205*G205)+(H206*G206)+(H207*G207)+(H208*G208)+(H209*G209)+(H210*G210)+(H211*G211)+(H212*G212)+(H213*G213)+(H214*G214)+(H215*G215)+(H216*G216)</f>
        <v>0</v>
      </c>
      <c r="I217" s="117">
        <f>SUM(I192:I216)</f>
        <v>0</v>
      </c>
      <c r="J217" s="115"/>
      <c r="K217" s="251"/>
    </row>
    <row r="218" spans="2:13" ht="32.4" hidden="1" customHeight="1" x14ac:dyDescent="0.3">
      <c r="B218" s="303" t="s">
        <v>392</v>
      </c>
      <c r="C218" s="466"/>
      <c r="D218" s="467"/>
      <c r="E218" s="467"/>
      <c r="F218" s="467"/>
      <c r="G218" s="467"/>
      <c r="H218" s="467"/>
      <c r="I218" s="467"/>
      <c r="J218" s="467"/>
      <c r="K218" s="467"/>
    </row>
    <row r="219" spans="2:13" ht="81" hidden="1" customHeight="1" x14ac:dyDescent="0.3">
      <c r="B219" s="410" t="s">
        <v>529</v>
      </c>
      <c r="C219" s="233"/>
      <c r="D219" s="19"/>
      <c r="E219" s="19"/>
      <c r="F219" s="19"/>
      <c r="G219" s="128">
        <f>D219+E219+F219</f>
        <v>0</v>
      </c>
      <c r="H219" s="125"/>
      <c r="I219" s="164"/>
      <c r="J219" s="234"/>
      <c r="K219" s="250"/>
    </row>
    <row r="220" spans="2:13" ht="37.200000000000003" hidden="1" customHeight="1" x14ac:dyDescent="0.3">
      <c r="B220" s="411"/>
      <c r="C220" s="233"/>
      <c r="D220" s="19"/>
      <c r="E220" s="19"/>
      <c r="F220" s="19"/>
      <c r="G220" s="128">
        <f t="shared" ref="G220:G232" si="17">D220+E220+F220</f>
        <v>0</v>
      </c>
      <c r="H220" s="125"/>
      <c r="I220" s="164"/>
      <c r="J220" s="234"/>
      <c r="K220" s="250"/>
      <c r="M220" s="240"/>
    </row>
    <row r="221" spans="2:13" ht="15.6" hidden="1" x14ac:dyDescent="0.3">
      <c r="B221" s="411"/>
      <c r="C221" s="18"/>
      <c r="D221" s="19"/>
      <c r="E221" s="19"/>
      <c r="F221" s="19"/>
      <c r="G221" s="128">
        <f t="shared" si="17"/>
        <v>0</v>
      </c>
      <c r="H221" s="125"/>
      <c r="I221" s="164"/>
      <c r="J221" s="114"/>
      <c r="K221" s="250"/>
    </row>
    <row r="222" spans="2:13" ht="15.6" hidden="1" x14ac:dyDescent="0.3">
      <c r="B222" s="411"/>
      <c r="C222" s="18"/>
      <c r="D222" s="19"/>
      <c r="E222" s="19"/>
      <c r="F222" s="19"/>
      <c r="G222" s="128">
        <f t="shared" si="17"/>
        <v>0</v>
      </c>
      <c r="H222" s="125"/>
      <c r="I222" s="164"/>
      <c r="J222" s="114"/>
      <c r="K222" s="250"/>
    </row>
    <row r="223" spans="2:13" ht="15.6" hidden="1" x14ac:dyDescent="0.3">
      <c r="B223" s="412"/>
      <c r="C223" s="18"/>
      <c r="D223" s="19"/>
      <c r="E223" s="19"/>
      <c r="F223" s="19"/>
      <c r="G223" s="128">
        <f t="shared" si="17"/>
        <v>0</v>
      </c>
      <c r="H223" s="125"/>
      <c r="I223" s="164"/>
      <c r="J223" s="114"/>
      <c r="K223" s="250"/>
    </row>
    <row r="224" spans="2:13" ht="15.6" hidden="1" x14ac:dyDescent="0.3">
      <c r="B224" s="410" t="s">
        <v>530</v>
      </c>
      <c r="C224" s="233"/>
      <c r="D224" s="19"/>
      <c r="E224" s="246"/>
      <c r="F224" s="19"/>
      <c r="G224" s="128">
        <f t="shared" si="17"/>
        <v>0</v>
      </c>
      <c r="H224" s="125"/>
      <c r="I224" s="164"/>
      <c r="J224" s="234"/>
      <c r="K224" s="250"/>
    </row>
    <row r="225" spans="2:13" ht="15.6" hidden="1" x14ac:dyDescent="0.3">
      <c r="B225" s="411"/>
      <c r="C225" s="233"/>
      <c r="D225" s="19"/>
      <c r="E225" s="19"/>
      <c r="F225" s="19"/>
      <c r="G225" s="128">
        <f t="shared" si="17"/>
        <v>0</v>
      </c>
      <c r="H225" s="125"/>
      <c r="I225" s="164"/>
      <c r="J225" s="234"/>
      <c r="K225" s="250"/>
    </row>
    <row r="226" spans="2:13" ht="15.6" hidden="1" x14ac:dyDescent="0.3">
      <c r="B226" s="411"/>
      <c r="C226" s="233"/>
      <c r="D226" s="19"/>
      <c r="E226" s="19"/>
      <c r="F226" s="19"/>
      <c r="G226" s="128">
        <f t="shared" si="17"/>
        <v>0</v>
      </c>
      <c r="H226" s="125"/>
      <c r="I226" s="164"/>
      <c r="J226" s="234"/>
      <c r="K226" s="250"/>
      <c r="M226" s="240"/>
    </row>
    <row r="227" spans="2:13" ht="15.6" hidden="1" x14ac:dyDescent="0.3">
      <c r="B227" s="411"/>
      <c r="C227" s="233"/>
      <c r="D227" s="19"/>
      <c r="E227" s="20"/>
      <c r="F227" s="20"/>
      <c r="G227" s="128">
        <f t="shared" si="17"/>
        <v>0</v>
      </c>
      <c r="H227" s="125"/>
      <c r="I227" s="164"/>
      <c r="J227" s="237"/>
      <c r="K227" s="250"/>
    </row>
    <row r="228" spans="2:13" ht="15.6" hidden="1" x14ac:dyDescent="0.3">
      <c r="B228" s="412"/>
      <c r="C228" s="18"/>
      <c r="D228" s="19"/>
      <c r="G228" s="128"/>
      <c r="H228" s="125"/>
      <c r="I228" s="164"/>
      <c r="J228" s="114"/>
      <c r="K228" s="250"/>
    </row>
    <row r="229" spans="2:13" ht="15.6" hidden="1" x14ac:dyDescent="0.3">
      <c r="B229" s="410" t="s">
        <v>531</v>
      </c>
      <c r="C229" s="233"/>
      <c r="D229" s="19"/>
      <c r="E229" s="19"/>
      <c r="F229" s="19"/>
      <c r="G229" s="128">
        <f>D229+E229+F229</f>
        <v>0</v>
      </c>
      <c r="H229" s="125"/>
      <c r="I229" s="164"/>
      <c r="J229" s="234"/>
      <c r="K229" s="250"/>
    </row>
    <row r="230" spans="2:13" ht="15.6" hidden="1" x14ac:dyDescent="0.3">
      <c r="B230" s="411"/>
      <c r="C230" s="233"/>
      <c r="D230" s="19"/>
      <c r="E230" s="19"/>
      <c r="F230" s="19"/>
      <c r="G230" s="128">
        <f>D230+E230+F230</f>
        <v>0</v>
      </c>
      <c r="H230" s="125"/>
      <c r="I230" s="164"/>
      <c r="J230" s="234"/>
      <c r="K230" s="250"/>
      <c r="M230" s="240"/>
    </row>
    <row r="231" spans="2:13" ht="15.6" hidden="1" x14ac:dyDescent="0.3">
      <c r="B231" s="411"/>
      <c r="C231" s="18"/>
      <c r="D231" s="19"/>
      <c r="E231" s="19"/>
      <c r="F231" s="19"/>
      <c r="G231" s="128">
        <f t="shared" ref="G231:G243" si="18">D231+E231+F231</f>
        <v>0</v>
      </c>
      <c r="H231" s="125"/>
      <c r="I231" s="164"/>
      <c r="J231" s="114"/>
      <c r="K231" s="250"/>
    </row>
    <row r="232" spans="2:13" ht="15.6" hidden="1" x14ac:dyDescent="0.3">
      <c r="B232" s="411"/>
      <c r="C232" s="18"/>
      <c r="D232" s="19"/>
      <c r="E232" s="19"/>
      <c r="F232" s="19"/>
      <c r="G232" s="128">
        <f t="shared" si="17"/>
        <v>0</v>
      </c>
      <c r="H232" s="125"/>
      <c r="I232" s="164"/>
      <c r="J232" s="114"/>
      <c r="K232" s="250"/>
    </row>
    <row r="233" spans="2:13" ht="15.6" hidden="1" x14ac:dyDescent="0.3">
      <c r="B233" s="412"/>
      <c r="C233" s="18"/>
      <c r="D233" s="19"/>
      <c r="E233" s="19"/>
      <c r="F233" s="19"/>
      <c r="G233" s="128">
        <f>D233+E233+F233</f>
        <v>0</v>
      </c>
      <c r="H233" s="125"/>
      <c r="I233" s="164"/>
      <c r="J233" s="114"/>
      <c r="K233" s="250"/>
    </row>
    <row r="234" spans="2:13" ht="15.6" hidden="1" x14ac:dyDescent="0.3">
      <c r="B234" s="410" t="s">
        <v>474</v>
      </c>
      <c r="C234" s="18"/>
      <c r="D234" s="19"/>
      <c r="E234" s="19"/>
      <c r="F234" s="19"/>
      <c r="G234" s="128">
        <f t="shared" si="18"/>
        <v>0</v>
      </c>
      <c r="H234" s="125"/>
      <c r="I234" s="164"/>
      <c r="J234" s="114"/>
      <c r="K234" s="250"/>
    </row>
    <row r="235" spans="2:13" ht="15.6" hidden="1" x14ac:dyDescent="0.3">
      <c r="B235" s="411"/>
      <c r="C235" s="18"/>
      <c r="D235" s="19"/>
      <c r="E235" s="19"/>
      <c r="F235" s="19"/>
      <c r="G235" s="128">
        <f t="shared" si="18"/>
        <v>0</v>
      </c>
      <c r="H235" s="125"/>
      <c r="I235" s="164"/>
      <c r="J235" s="114"/>
      <c r="K235" s="250"/>
    </row>
    <row r="236" spans="2:13" ht="15.6" hidden="1" x14ac:dyDescent="0.3">
      <c r="B236" s="411"/>
      <c r="C236" s="18"/>
      <c r="D236" s="19"/>
      <c r="E236" s="19"/>
      <c r="F236" s="19"/>
      <c r="G236" s="128">
        <f t="shared" si="18"/>
        <v>0</v>
      </c>
      <c r="H236" s="125"/>
      <c r="I236" s="164"/>
      <c r="J236" s="114"/>
      <c r="K236" s="250"/>
    </row>
    <row r="237" spans="2:13" ht="15.6" hidden="1" x14ac:dyDescent="0.3">
      <c r="B237" s="411"/>
      <c r="C237" s="18"/>
      <c r="D237" s="19"/>
      <c r="E237" s="19"/>
      <c r="F237" s="19"/>
      <c r="G237" s="128">
        <f t="shared" si="18"/>
        <v>0</v>
      </c>
      <c r="H237" s="125"/>
      <c r="I237" s="164"/>
      <c r="J237" s="114"/>
      <c r="K237" s="250"/>
    </row>
    <row r="238" spans="2:13" ht="15.6" hidden="1" x14ac:dyDescent="0.3">
      <c r="B238" s="412"/>
      <c r="C238" s="18"/>
      <c r="D238" s="19"/>
      <c r="E238" s="19"/>
      <c r="F238" s="19"/>
      <c r="G238" s="128">
        <f t="shared" si="18"/>
        <v>0</v>
      </c>
      <c r="H238" s="125"/>
      <c r="I238" s="164"/>
      <c r="J238" s="114"/>
      <c r="K238" s="250"/>
    </row>
    <row r="239" spans="2:13" ht="15.6" hidden="1" x14ac:dyDescent="0.3">
      <c r="B239" s="410" t="s">
        <v>475</v>
      </c>
      <c r="C239" s="18"/>
      <c r="D239" s="19"/>
      <c r="E239" s="19"/>
      <c r="F239" s="19"/>
      <c r="G239" s="128">
        <f t="shared" si="18"/>
        <v>0</v>
      </c>
      <c r="H239" s="125"/>
      <c r="I239" s="164"/>
      <c r="J239" s="114"/>
      <c r="K239" s="250"/>
    </row>
    <row r="240" spans="2:13" ht="15.6" hidden="1" x14ac:dyDescent="0.3">
      <c r="B240" s="411"/>
      <c r="C240" s="18"/>
      <c r="D240" s="19"/>
      <c r="E240" s="19"/>
      <c r="F240" s="19"/>
      <c r="G240" s="128">
        <f t="shared" si="18"/>
        <v>0</v>
      </c>
      <c r="H240" s="125"/>
      <c r="I240" s="164"/>
      <c r="J240" s="114"/>
      <c r="K240" s="250"/>
    </row>
    <row r="241" spans="2:11" ht="15.6" hidden="1" x14ac:dyDescent="0.3">
      <c r="B241" s="411"/>
      <c r="C241" s="18"/>
      <c r="D241" s="19"/>
      <c r="E241" s="19"/>
      <c r="F241" s="19"/>
      <c r="G241" s="128">
        <f t="shared" si="18"/>
        <v>0</v>
      </c>
      <c r="H241" s="125"/>
      <c r="I241" s="164"/>
      <c r="J241" s="114"/>
      <c r="K241" s="250"/>
    </row>
    <row r="242" spans="2:11" ht="15.6" hidden="1" x14ac:dyDescent="0.3">
      <c r="B242" s="411"/>
      <c r="C242" s="52"/>
      <c r="D242" s="20"/>
      <c r="E242" s="20"/>
      <c r="F242" s="20"/>
      <c r="G242" s="128">
        <f t="shared" si="18"/>
        <v>0</v>
      </c>
      <c r="H242" s="126"/>
      <c r="I242" s="165"/>
      <c r="J242" s="115"/>
      <c r="K242" s="250"/>
    </row>
    <row r="243" spans="2:11" ht="15.6" hidden="1" x14ac:dyDescent="0.3">
      <c r="B243" s="412"/>
      <c r="C243" s="52"/>
      <c r="D243" s="20"/>
      <c r="E243" s="20"/>
      <c r="F243" s="20"/>
      <c r="G243" s="128">
        <f t="shared" si="18"/>
        <v>0</v>
      </c>
      <c r="H243" s="126"/>
      <c r="I243" s="165"/>
      <c r="J243" s="115"/>
      <c r="K243" s="250"/>
    </row>
    <row r="244" spans="2:11" ht="15.6" hidden="1" x14ac:dyDescent="0.3">
      <c r="B244" s="306"/>
      <c r="C244" s="99" t="s">
        <v>393</v>
      </c>
      <c r="D244" s="24">
        <f>SUM(D219:D243)</f>
        <v>0</v>
      </c>
      <c r="E244" s="24">
        <f t="shared" ref="E244:F244" si="19">SUM(E219:E243)</f>
        <v>0</v>
      </c>
      <c r="F244" s="24">
        <f t="shared" si="19"/>
        <v>0</v>
      </c>
      <c r="G244" s="21">
        <f>SUM(G219:G243)</f>
        <v>0</v>
      </c>
      <c r="H244" s="117">
        <f>(H219*G219)+(H220*G220)+(H221*G221)+(H222*G222)+(H223*G223)+(H224*G224)+(H225*G225)+(H226*G226)+(H227*G227)+(H228*G228)+(H229*G229)+(H230*G230)+(H231*G231)+(H232*G232)+(H233*G233)+(H234*G234)+(H235*G235)+(H236*G236)+(H237*G237)+(H238*G238)+(H239*G239)+(H240*G240)+(H241*G241)+(H242*G242)+(H243*G243)</f>
        <v>0</v>
      </c>
      <c r="I244" s="117">
        <f>SUM(I219:I243)</f>
        <v>0</v>
      </c>
      <c r="J244" s="115"/>
      <c r="K244" s="251"/>
    </row>
    <row r="245" spans="2:11" ht="15.6" hidden="1" x14ac:dyDescent="0.3">
      <c r="B245" s="303" t="s">
        <v>394</v>
      </c>
      <c r="C245" s="426"/>
      <c r="D245" s="426"/>
      <c r="E245" s="426"/>
      <c r="F245" s="426"/>
      <c r="G245" s="426"/>
      <c r="H245" s="426"/>
      <c r="I245" s="427"/>
      <c r="J245" s="426"/>
      <c r="K245" s="252"/>
    </row>
    <row r="246" spans="2:11" ht="15.6" hidden="1" x14ac:dyDescent="0.3">
      <c r="B246" s="410" t="s">
        <v>476</v>
      </c>
      <c r="C246" s="18"/>
      <c r="D246" s="19"/>
      <c r="E246" s="19"/>
      <c r="F246" s="19"/>
      <c r="G246" s="128">
        <f>D246+E246+F246</f>
        <v>0</v>
      </c>
      <c r="H246" s="125"/>
      <c r="I246" s="164"/>
      <c r="J246" s="114"/>
      <c r="K246" s="250"/>
    </row>
    <row r="247" spans="2:11" ht="15.6" hidden="1" x14ac:dyDescent="0.3">
      <c r="B247" s="411"/>
      <c r="C247" s="18"/>
      <c r="D247" s="19"/>
      <c r="E247" s="19"/>
      <c r="F247" s="19"/>
      <c r="G247" s="128">
        <f t="shared" ref="G247:G255" si="20">D247+E247+F247</f>
        <v>0</v>
      </c>
      <c r="H247" s="125"/>
      <c r="I247" s="164"/>
      <c r="J247" s="114"/>
      <c r="K247" s="250"/>
    </row>
    <row r="248" spans="2:11" ht="15.6" hidden="1" x14ac:dyDescent="0.3">
      <c r="B248" s="411"/>
      <c r="C248" s="18"/>
      <c r="D248" s="19"/>
      <c r="E248" s="19"/>
      <c r="F248" s="19"/>
      <c r="G248" s="128">
        <f t="shared" si="20"/>
        <v>0</v>
      </c>
      <c r="H248" s="125"/>
      <c r="I248" s="164"/>
      <c r="J248" s="114"/>
      <c r="K248" s="250"/>
    </row>
    <row r="249" spans="2:11" ht="15.6" hidden="1" x14ac:dyDescent="0.3">
      <c r="B249" s="411"/>
      <c r="C249" s="18"/>
      <c r="D249" s="19"/>
      <c r="E249" s="19"/>
      <c r="F249" s="19"/>
      <c r="G249" s="128">
        <f t="shared" si="20"/>
        <v>0</v>
      </c>
      <c r="H249" s="125"/>
      <c r="I249" s="164"/>
      <c r="J249" s="114"/>
      <c r="K249" s="250"/>
    </row>
    <row r="250" spans="2:11" ht="15.6" hidden="1" x14ac:dyDescent="0.3">
      <c r="B250" s="412"/>
      <c r="C250" s="18"/>
      <c r="D250" s="19"/>
      <c r="E250" s="19"/>
      <c r="F250" s="19"/>
      <c r="G250" s="128">
        <f t="shared" si="20"/>
        <v>0</v>
      </c>
      <c r="H250" s="125"/>
      <c r="I250" s="164"/>
      <c r="J250" s="114"/>
      <c r="K250" s="250"/>
    </row>
    <row r="251" spans="2:11" ht="15.6" hidden="1" x14ac:dyDescent="0.3">
      <c r="B251" s="410" t="s">
        <v>477</v>
      </c>
      <c r="C251" s="18"/>
      <c r="D251" s="19"/>
      <c r="E251" s="19"/>
      <c r="F251" s="19"/>
      <c r="G251" s="128">
        <f t="shared" si="20"/>
        <v>0</v>
      </c>
      <c r="H251" s="125"/>
      <c r="I251" s="164"/>
      <c r="J251" s="114"/>
      <c r="K251" s="250"/>
    </row>
    <row r="252" spans="2:11" ht="15.6" hidden="1" x14ac:dyDescent="0.3">
      <c r="B252" s="411"/>
      <c r="C252" s="18"/>
      <c r="D252" s="19"/>
      <c r="E252" s="19"/>
      <c r="F252" s="19"/>
      <c r="G252" s="128">
        <f t="shared" si="20"/>
        <v>0</v>
      </c>
      <c r="H252" s="125"/>
      <c r="I252" s="164"/>
      <c r="J252" s="114"/>
      <c r="K252" s="250"/>
    </row>
    <row r="253" spans="2:11" ht="15.6" hidden="1" x14ac:dyDescent="0.3">
      <c r="B253" s="411"/>
      <c r="C253" s="18"/>
      <c r="D253" s="19"/>
      <c r="E253" s="19"/>
      <c r="F253" s="19"/>
      <c r="G253" s="128">
        <f t="shared" si="20"/>
        <v>0</v>
      </c>
      <c r="H253" s="125"/>
      <c r="I253" s="164"/>
      <c r="J253" s="114"/>
      <c r="K253" s="250"/>
    </row>
    <row r="254" spans="2:11" ht="15.6" hidden="1" x14ac:dyDescent="0.3">
      <c r="B254" s="411"/>
      <c r="C254" s="18"/>
      <c r="D254" s="19"/>
      <c r="E254" s="19"/>
      <c r="F254" s="19"/>
      <c r="G254" s="128">
        <f t="shared" si="20"/>
        <v>0</v>
      </c>
      <c r="H254" s="125"/>
      <c r="I254" s="164"/>
      <c r="J254" s="114"/>
      <c r="K254" s="250"/>
    </row>
    <row r="255" spans="2:11" ht="15.6" hidden="1" x14ac:dyDescent="0.3">
      <c r="B255" s="412"/>
      <c r="C255" s="18"/>
      <c r="D255" s="19"/>
      <c r="E255" s="19"/>
      <c r="F255" s="19"/>
      <c r="G255" s="128">
        <f t="shared" si="20"/>
        <v>0</v>
      </c>
      <c r="H255" s="125"/>
      <c r="I255" s="164"/>
      <c r="J255" s="114"/>
      <c r="K255" s="250"/>
    </row>
    <row r="256" spans="2:11" ht="15.6" hidden="1" x14ac:dyDescent="0.3">
      <c r="B256" s="306"/>
      <c r="C256" s="99" t="s">
        <v>395</v>
      </c>
      <c r="D256" s="21">
        <f>SUM(D246:D255)</f>
        <v>0</v>
      </c>
      <c r="E256" s="21">
        <f>SUM(E246:E255)</f>
        <v>0</v>
      </c>
      <c r="F256" s="21">
        <f>SUM(F246:F255)</f>
        <v>0</v>
      </c>
      <c r="G256" s="21">
        <f>SUM(G246:G255)</f>
        <v>0</v>
      </c>
      <c r="H256" s="117">
        <f>(H246*G246)+(H247*G247)+(H248*G248)+(H249*G249)+(H250*G250)+(H251*G251)+(H252*G252)+(H253*G253)+(H254*G254)+(H255*G255)</f>
        <v>0</v>
      </c>
      <c r="I256" s="117">
        <f>SUM(I246:I255)</f>
        <v>0</v>
      </c>
      <c r="J256" s="115"/>
      <c r="K256" s="251"/>
    </row>
    <row r="257" spans="2:13" ht="15.75" hidden="1" customHeight="1" x14ac:dyDescent="0.3">
      <c r="B257" s="307"/>
      <c r="C257" s="13"/>
      <c r="D257" s="26"/>
      <c r="E257" s="26"/>
      <c r="F257" s="26"/>
      <c r="G257" s="26"/>
      <c r="H257" s="26"/>
      <c r="I257" s="26"/>
      <c r="J257" s="75"/>
      <c r="K257" s="255"/>
    </row>
    <row r="258" spans="2:13" ht="34.200000000000003" hidden="1" customHeight="1" x14ac:dyDescent="0.3">
      <c r="B258" s="303" t="s">
        <v>396</v>
      </c>
      <c r="C258" s="468"/>
      <c r="D258" s="468"/>
      <c r="E258" s="468"/>
      <c r="F258" s="468"/>
      <c r="G258" s="468"/>
      <c r="H258" s="468"/>
      <c r="I258" s="469"/>
      <c r="J258" s="468"/>
      <c r="K258" s="254"/>
    </row>
    <row r="259" spans="2:13" ht="29.4" hidden="1" customHeight="1" x14ac:dyDescent="0.3">
      <c r="B259" s="303" t="s">
        <v>397</v>
      </c>
      <c r="C259" s="420"/>
      <c r="D259" s="420"/>
      <c r="E259" s="420"/>
      <c r="F259" s="420"/>
      <c r="G259" s="420"/>
      <c r="H259" s="420"/>
      <c r="I259" s="421"/>
      <c r="J259" s="420"/>
      <c r="K259" s="252"/>
    </row>
    <row r="260" spans="2:13" ht="33" hidden="1" customHeight="1" x14ac:dyDescent="0.3">
      <c r="B260" s="410" t="s">
        <v>532</v>
      </c>
      <c r="C260" s="233"/>
      <c r="D260" s="19"/>
      <c r="E260" s="19"/>
      <c r="F260" s="19"/>
      <c r="G260" s="128">
        <f>D260+E260+F260</f>
        <v>0</v>
      </c>
      <c r="H260" s="125"/>
      <c r="I260" s="164"/>
      <c r="J260" s="234"/>
      <c r="K260" s="250"/>
    </row>
    <row r="261" spans="2:13" ht="15.6" hidden="1" x14ac:dyDescent="0.3">
      <c r="B261" s="411"/>
      <c r="C261" s="18"/>
      <c r="D261" s="19"/>
      <c r="E261" s="19"/>
      <c r="F261" s="19"/>
      <c r="G261" s="128">
        <f t="shared" ref="G261:G275" si="21">D261+E261+F261</f>
        <v>0</v>
      </c>
      <c r="H261" s="125"/>
      <c r="I261" s="164"/>
      <c r="J261" s="114"/>
      <c r="K261" s="250"/>
      <c r="M261" s="240"/>
    </row>
    <row r="262" spans="2:13" ht="15.6" hidden="1" x14ac:dyDescent="0.3">
      <c r="B262" s="411"/>
      <c r="C262" s="18"/>
      <c r="D262" s="19"/>
      <c r="E262" s="19"/>
      <c r="F262" s="19"/>
      <c r="G262" s="128">
        <f t="shared" si="21"/>
        <v>0</v>
      </c>
      <c r="H262" s="125"/>
      <c r="I262" s="164"/>
      <c r="J262" s="114"/>
      <c r="K262" s="250"/>
      <c r="M262" s="240"/>
    </row>
    <row r="263" spans="2:13" ht="15.6" hidden="1" x14ac:dyDescent="0.3">
      <c r="B263" s="411"/>
      <c r="C263" s="18"/>
      <c r="D263" s="19"/>
      <c r="E263" s="19"/>
      <c r="F263" s="19"/>
      <c r="G263" s="128">
        <f t="shared" si="21"/>
        <v>0</v>
      </c>
      <c r="H263" s="125"/>
      <c r="I263" s="164"/>
      <c r="J263" s="114"/>
      <c r="K263" s="250"/>
    </row>
    <row r="264" spans="2:13" ht="15.6" hidden="1" x14ac:dyDescent="0.3">
      <c r="B264" s="412"/>
      <c r="C264" s="18"/>
      <c r="D264" s="19"/>
      <c r="E264" s="19"/>
      <c r="F264" s="19"/>
      <c r="G264" s="128">
        <f t="shared" si="21"/>
        <v>0</v>
      </c>
      <c r="H264" s="125"/>
      <c r="I264" s="164"/>
      <c r="J264" s="114"/>
      <c r="K264" s="250"/>
    </row>
    <row r="265" spans="2:13" ht="15.6" hidden="1" x14ac:dyDescent="0.3">
      <c r="B265" s="410" t="s">
        <v>533</v>
      </c>
      <c r="C265" s="233"/>
      <c r="D265" s="19"/>
      <c r="E265" s="19"/>
      <c r="F265" s="19"/>
      <c r="G265" s="128">
        <f t="shared" si="21"/>
        <v>0</v>
      </c>
      <c r="H265" s="125"/>
      <c r="I265" s="164"/>
      <c r="J265" s="234"/>
      <c r="K265" s="250"/>
    </row>
    <row r="266" spans="2:13" ht="33" hidden="1" customHeight="1" x14ac:dyDescent="0.3">
      <c r="B266" s="411"/>
      <c r="C266" s="233"/>
      <c r="D266" s="19"/>
      <c r="E266" s="19"/>
      <c r="F266" s="19"/>
      <c r="G266" s="128">
        <f t="shared" si="21"/>
        <v>0</v>
      </c>
      <c r="H266" s="125"/>
      <c r="I266" s="164"/>
      <c r="J266" s="234"/>
      <c r="K266" s="250"/>
      <c r="M266" s="240"/>
    </row>
    <row r="267" spans="2:13" ht="15.6" hidden="1" x14ac:dyDescent="0.3">
      <c r="B267" s="411"/>
      <c r="C267" s="233"/>
      <c r="D267" s="19"/>
      <c r="E267" s="19"/>
      <c r="F267" s="19"/>
      <c r="G267" s="128">
        <f t="shared" si="21"/>
        <v>0</v>
      </c>
      <c r="H267" s="125"/>
      <c r="I267" s="164"/>
      <c r="J267" s="234"/>
      <c r="K267" s="250"/>
    </row>
    <row r="268" spans="2:13" ht="15.6" hidden="1" x14ac:dyDescent="0.3">
      <c r="B268" s="411"/>
      <c r="C268" s="18"/>
      <c r="D268" s="19"/>
      <c r="E268" s="19"/>
      <c r="F268" s="19"/>
      <c r="G268" s="128">
        <f t="shared" si="21"/>
        <v>0</v>
      </c>
      <c r="H268" s="125"/>
      <c r="I268" s="164"/>
      <c r="J268" s="114"/>
      <c r="K268" s="250"/>
    </row>
    <row r="269" spans="2:13" ht="15.6" hidden="1" x14ac:dyDescent="0.3">
      <c r="B269" s="412"/>
      <c r="C269" s="18"/>
      <c r="D269" s="19"/>
      <c r="E269" s="19"/>
      <c r="F269" s="19"/>
      <c r="G269" s="128">
        <f t="shared" si="21"/>
        <v>0</v>
      </c>
      <c r="H269" s="125"/>
      <c r="I269" s="164"/>
      <c r="J269" s="114"/>
      <c r="K269" s="250"/>
    </row>
    <row r="270" spans="2:13" ht="15.6" hidden="1" x14ac:dyDescent="0.3">
      <c r="B270" s="410" t="s">
        <v>534</v>
      </c>
      <c r="C270" s="233"/>
      <c r="D270" s="19"/>
      <c r="E270" s="19"/>
      <c r="F270" s="19"/>
      <c r="G270" s="128">
        <f t="shared" si="21"/>
        <v>0</v>
      </c>
      <c r="H270" s="125"/>
      <c r="I270" s="164"/>
      <c r="J270" s="234"/>
      <c r="K270" s="250"/>
    </row>
    <row r="271" spans="2:13" ht="15.6" hidden="1" x14ac:dyDescent="0.3">
      <c r="B271" s="411"/>
      <c r="C271" s="18"/>
      <c r="D271" s="19"/>
      <c r="E271" s="19"/>
      <c r="F271" s="19"/>
      <c r="G271" s="128">
        <f t="shared" si="21"/>
        <v>0</v>
      </c>
      <c r="H271" s="125"/>
      <c r="I271" s="164"/>
      <c r="J271" s="114"/>
      <c r="K271" s="250"/>
    </row>
    <row r="272" spans="2:13" ht="15.6" hidden="1" x14ac:dyDescent="0.3">
      <c r="B272" s="411"/>
      <c r="C272" s="18"/>
      <c r="D272" s="19"/>
      <c r="E272" s="19"/>
      <c r="F272" s="19"/>
      <c r="G272" s="128">
        <f t="shared" si="21"/>
        <v>0</v>
      </c>
      <c r="H272" s="125"/>
      <c r="I272" s="164"/>
      <c r="J272" s="114"/>
      <c r="K272" s="250"/>
      <c r="M272" s="240"/>
    </row>
    <row r="273" spans="2:13" ht="15.6" hidden="1" x14ac:dyDescent="0.3">
      <c r="B273" s="411"/>
      <c r="C273" s="18"/>
      <c r="D273" s="19"/>
      <c r="E273" s="19"/>
      <c r="F273" s="19"/>
      <c r="G273" s="128">
        <f t="shared" si="21"/>
        <v>0</v>
      </c>
      <c r="H273" s="125"/>
      <c r="I273" s="164"/>
      <c r="J273" s="114"/>
      <c r="K273" s="250"/>
      <c r="M273" s="240"/>
    </row>
    <row r="274" spans="2:13" ht="15.6" hidden="1" x14ac:dyDescent="0.3">
      <c r="B274" s="412"/>
      <c r="C274" s="18"/>
      <c r="D274" s="19"/>
      <c r="E274" s="19"/>
      <c r="F274" s="19"/>
      <c r="G274" s="128">
        <f t="shared" si="21"/>
        <v>0</v>
      </c>
      <c r="H274" s="125"/>
      <c r="I274" s="164"/>
      <c r="J274" s="114"/>
      <c r="K274" s="250"/>
    </row>
    <row r="275" spans="2:13" ht="15.6" hidden="1" x14ac:dyDescent="0.3">
      <c r="B275" s="410" t="s">
        <v>478</v>
      </c>
      <c r="C275" s="18"/>
      <c r="D275" s="19"/>
      <c r="E275" s="19"/>
      <c r="F275" s="19"/>
      <c r="G275" s="128">
        <f t="shared" si="21"/>
        <v>0</v>
      </c>
      <c r="H275" s="125"/>
      <c r="I275" s="164"/>
      <c r="J275" s="114"/>
      <c r="K275" s="250"/>
    </row>
    <row r="276" spans="2:13" ht="15.6" hidden="1" x14ac:dyDescent="0.3">
      <c r="B276" s="411"/>
      <c r="C276" s="18"/>
      <c r="D276" s="19"/>
      <c r="E276" s="19"/>
      <c r="F276" s="19"/>
      <c r="G276" s="128">
        <f t="shared" ref="G276:G284" si="22">D276+E276+F276</f>
        <v>0</v>
      </c>
      <c r="H276" s="125"/>
      <c r="I276" s="164"/>
      <c r="J276" s="114"/>
      <c r="K276" s="250"/>
    </row>
    <row r="277" spans="2:13" ht="15.6" hidden="1" x14ac:dyDescent="0.3">
      <c r="B277" s="411"/>
      <c r="C277" s="18"/>
      <c r="D277" s="19"/>
      <c r="E277" s="19"/>
      <c r="F277" s="19"/>
      <c r="G277" s="128">
        <f t="shared" si="22"/>
        <v>0</v>
      </c>
      <c r="H277" s="125"/>
      <c r="I277" s="164"/>
      <c r="J277" s="114"/>
      <c r="K277" s="250"/>
    </row>
    <row r="278" spans="2:13" ht="15.6" hidden="1" x14ac:dyDescent="0.3">
      <c r="B278" s="411"/>
      <c r="C278" s="18"/>
      <c r="D278" s="19"/>
      <c r="E278" s="19"/>
      <c r="F278" s="19"/>
      <c r="G278" s="128">
        <f t="shared" si="22"/>
        <v>0</v>
      </c>
      <c r="H278" s="125"/>
      <c r="I278" s="164"/>
      <c r="J278" s="114"/>
      <c r="K278" s="250"/>
    </row>
    <row r="279" spans="2:13" ht="15.6" hidden="1" x14ac:dyDescent="0.3">
      <c r="B279" s="412"/>
      <c r="C279" s="18"/>
      <c r="D279" s="19"/>
      <c r="E279" s="19"/>
      <c r="F279" s="19"/>
      <c r="G279" s="128">
        <f t="shared" si="22"/>
        <v>0</v>
      </c>
      <c r="H279" s="125"/>
      <c r="I279" s="164"/>
      <c r="J279" s="114"/>
      <c r="K279" s="250"/>
    </row>
    <row r="280" spans="2:13" ht="15.6" hidden="1" x14ac:dyDescent="0.3">
      <c r="B280" s="410" t="s">
        <v>479</v>
      </c>
      <c r="C280" s="18"/>
      <c r="D280" s="19"/>
      <c r="E280" s="19"/>
      <c r="F280" s="19"/>
      <c r="G280" s="128">
        <f t="shared" si="22"/>
        <v>0</v>
      </c>
      <c r="H280" s="125"/>
      <c r="I280" s="164"/>
      <c r="J280" s="114"/>
      <c r="K280" s="250"/>
    </row>
    <row r="281" spans="2:13" ht="15.6" hidden="1" x14ac:dyDescent="0.3">
      <c r="B281" s="411"/>
      <c r="C281" s="18"/>
      <c r="D281" s="19"/>
      <c r="E281" s="19"/>
      <c r="F281" s="19"/>
      <c r="G281" s="128">
        <f t="shared" si="22"/>
        <v>0</v>
      </c>
      <c r="H281" s="125"/>
      <c r="I281" s="164"/>
      <c r="J281" s="114"/>
      <c r="K281" s="250"/>
    </row>
    <row r="282" spans="2:13" ht="15.6" hidden="1" x14ac:dyDescent="0.3">
      <c r="B282" s="411"/>
      <c r="C282" s="18"/>
      <c r="D282" s="19"/>
      <c r="E282" s="19"/>
      <c r="F282" s="19"/>
      <c r="G282" s="128">
        <f t="shared" si="22"/>
        <v>0</v>
      </c>
      <c r="H282" s="125"/>
      <c r="I282" s="164"/>
      <c r="J282" s="114"/>
      <c r="K282" s="250"/>
    </row>
    <row r="283" spans="2:13" ht="15.6" hidden="1" x14ac:dyDescent="0.3">
      <c r="B283" s="411"/>
      <c r="C283" s="52"/>
      <c r="D283" s="20"/>
      <c r="E283" s="20"/>
      <c r="F283" s="20"/>
      <c r="G283" s="128">
        <f t="shared" si="22"/>
        <v>0</v>
      </c>
      <c r="H283" s="126"/>
      <c r="I283" s="165"/>
      <c r="J283" s="115"/>
      <c r="K283" s="250"/>
    </row>
    <row r="284" spans="2:13" ht="15.6" hidden="1" x14ac:dyDescent="0.3">
      <c r="B284" s="412"/>
      <c r="C284" s="52"/>
      <c r="D284" s="20"/>
      <c r="E284" s="20"/>
      <c r="F284" s="20"/>
      <c r="G284" s="128">
        <f t="shared" si="22"/>
        <v>0</v>
      </c>
      <c r="H284" s="126"/>
      <c r="I284" s="165"/>
      <c r="J284" s="115"/>
      <c r="K284" s="250"/>
    </row>
    <row r="285" spans="2:13" ht="15.6" hidden="1" x14ac:dyDescent="0.3">
      <c r="B285" s="306"/>
      <c r="C285" s="99" t="s">
        <v>398</v>
      </c>
      <c r="D285" s="21">
        <f>SUM(D260:D284)</f>
        <v>0</v>
      </c>
      <c r="E285" s="21">
        <f t="shared" ref="E285:F285" si="23">SUM(E260:E284)</f>
        <v>0</v>
      </c>
      <c r="F285" s="21">
        <f t="shared" si="23"/>
        <v>0</v>
      </c>
      <c r="G285" s="21">
        <f>SUM(G260:G284)</f>
        <v>0</v>
      </c>
      <c r="H285" s="117">
        <f>(H260*G260)+(H261*G261)+(H262*G262)+(H263*G263)+(H264*G264)+(H265*G265)+(H266*G266)+(H267*G267)+(H268*G268)+(H269*G269)+(H270*G270)+(H271*G271)+(H272*G272)+(H273*G273)+(H274*G274)+(H275*G275)+(H276*G276)+(H277*G277)+(H278*G278)+(H279*G279)+(H280*G280)+(H281*G281)+(H282*G282)+(H283*G283)+(H284*G284)</f>
        <v>0</v>
      </c>
      <c r="I285" s="117">
        <f>SUM(I260:I284)</f>
        <v>0</v>
      </c>
      <c r="J285" s="115"/>
      <c r="K285" s="251"/>
    </row>
    <row r="286" spans="2:13" ht="36" hidden="1" customHeight="1" x14ac:dyDescent="0.3">
      <c r="B286" s="303" t="s">
        <v>399</v>
      </c>
      <c r="C286" s="420"/>
      <c r="D286" s="420"/>
      <c r="E286" s="420"/>
      <c r="F286" s="420"/>
      <c r="G286" s="420"/>
      <c r="H286" s="420"/>
      <c r="I286" s="421"/>
      <c r="J286" s="420"/>
      <c r="K286" s="252"/>
    </row>
    <row r="287" spans="2:13" ht="15.6" hidden="1" x14ac:dyDescent="0.3">
      <c r="B287" s="410" t="s">
        <v>535</v>
      </c>
      <c r="C287" s="233"/>
      <c r="D287" s="19"/>
      <c r="E287" s="19"/>
      <c r="F287" s="19"/>
      <c r="G287" s="128">
        <f>D287+E287+F287</f>
        <v>0</v>
      </c>
      <c r="H287" s="125"/>
      <c r="I287" s="164"/>
      <c r="J287" s="234"/>
      <c r="K287" s="250"/>
    </row>
    <row r="288" spans="2:13" ht="15.6" hidden="1" x14ac:dyDescent="0.3">
      <c r="B288" s="411"/>
      <c r="C288" s="233"/>
      <c r="D288" s="19"/>
      <c r="E288" s="19"/>
      <c r="F288" s="19"/>
      <c r="G288" s="128">
        <f t="shared" ref="G288:G306" si="24">D288+E288+F288</f>
        <v>0</v>
      </c>
      <c r="H288" s="125"/>
      <c r="I288" s="164"/>
      <c r="J288" s="234"/>
      <c r="K288" s="250"/>
      <c r="M288" s="240"/>
    </row>
    <row r="289" spans="2:13" ht="15.6" hidden="1" x14ac:dyDescent="0.3">
      <c r="B289" s="411"/>
      <c r="C289" s="233"/>
      <c r="D289" s="19"/>
      <c r="E289" s="19"/>
      <c r="F289" s="19"/>
      <c r="G289" s="128">
        <f t="shared" si="24"/>
        <v>0</v>
      </c>
      <c r="H289" s="125"/>
      <c r="I289" s="164"/>
      <c r="J289" s="234"/>
      <c r="K289" s="250"/>
      <c r="M289" s="240"/>
    </row>
    <row r="290" spans="2:13" ht="15.6" hidden="1" x14ac:dyDescent="0.3">
      <c r="B290" s="411"/>
      <c r="C290" s="18"/>
      <c r="D290" s="19"/>
      <c r="E290" s="19"/>
      <c r="F290" s="19"/>
      <c r="G290" s="128">
        <f t="shared" si="24"/>
        <v>0</v>
      </c>
      <c r="H290" s="125"/>
      <c r="I290" s="164"/>
      <c r="J290" s="114"/>
      <c r="K290" s="250"/>
    </row>
    <row r="291" spans="2:13" ht="15.6" hidden="1" x14ac:dyDescent="0.3">
      <c r="B291" s="412"/>
      <c r="C291" s="18"/>
      <c r="D291" s="19"/>
      <c r="E291" s="19"/>
      <c r="F291" s="19"/>
      <c r="G291" s="128">
        <f t="shared" si="24"/>
        <v>0</v>
      </c>
      <c r="H291" s="125"/>
      <c r="I291" s="164"/>
      <c r="J291" s="114"/>
      <c r="K291" s="250"/>
    </row>
    <row r="292" spans="2:13" ht="15.6" hidden="1" x14ac:dyDescent="0.3">
      <c r="B292" s="410" t="s">
        <v>536</v>
      </c>
      <c r="C292" s="233"/>
      <c r="D292" s="19"/>
      <c r="E292" s="19"/>
      <c r="F292" s="19"/>
      <c r="G292" s="128">
        <f t="shared" si="24"/>
        <v>0</v>
      </c>
      <c r="H292" s="125"/>
      <c r="I292" s="164"/>
      <c r="J292" s="234"/>
      <c r="K292" s="250"/>
    </row>
    <row r="293" spans="2:13" ht="15.6" hidden="1" x14ac:dyDescent="0.3">
      <c r="B293" s="411"/>
      <c r="C293" s="18"/>
      <c r="D293" s="19"/>
      <c r="E293" s="19"/>
      <c r="F293" s="19"/>
      <c r="G293" s="128">
        <f t="shared" si="24"/>
        <v>0</v>
      </c>
      <c r="H293" s="125"/>
      <c r="I293" s="164"/>
      <c r="J293" s="114"/>
      <c r="K293" s="250"/>
      <c r="M293" s="240"/>
    </row>
    <row r="294" spans="2:13" ht="15.6" hidden="1" x14ac:dyDescent="0.3">
      <c r="B294" s="411"/>
      <c r="C294" s="18"/>
      <c r="D294" s="19"/>
      <c r="E294" s="19"/>
      <c r="F294" s="19"/>
      <c r="G294" s="128">
        <f t="shared" si="24"/>
        <v>0</v>
      </c>
      <c r="H294" s="125"/>
      <c r="I294" s="164"/>
      <c r="J294" s="114"/>
      <c r="K294" s="250"/>
    </row>
    <row r="295" spans="2:13" ht="15.6" hidden="1" x14ac:dyDescent="0.3">
      <c r="B295" s="411"/>
      <c r="C295" s="18"/>
      <c r="D295" s="19"/>
      <c r="E295" s="19"/>
      <c r="F295" s="19"/>
      <c r="G295" s="128">
        <f t="shared" si="24"/>
        <v>0</v>
      </c>
      <c r="H295" s="125"/>
      <c r="I295" s="164"/>
      <c r="J295" s="114"/>
      <c r="K295" s="250"/>
    </row>
    <row r="296" spans="2:13" ht="15.6" hidden="1" x14ac:dyDescent="0.3">
      <c r="B296" s="412"/>
      <c r="C296" s="18"/>
      <c r="D296" s="19"/>
      <c r="E296" s="19"/>
      <c r="F296" s="19"/>
      <c r="G296" s="128">
        <f t="shared" si="24"/>
        <v>0</v>
      </c>
      <c r="H296" s="125"/>
      <c r="I296" s="164"/>
      <c r="J296" s="114"/>
      <c r="K296" s="250"/>
    </row>
    <row r="297" spans="2:13" ht="15.6" hidden="1" x14ac:dyDescent="0.3">
      <c r="B297" s="410" t="s">
        <v>537</v>
      </c>
      <c r="C297" s="233"/>
      <c r="D297" s="19"/>
      <c r="E297" s="19"/>
      <c r="F297" s="19"/>
      <c r="G297" s="128">
        <f t="shared" si="24"/>
        <v>0</v>
      </c>
      <c r="H297" s="125"/>
      <c r="I297" s="164"/>
      <c r="J297" s="234"/>
      <c r="K297" s="250"/>
    </row>
    <row r="298" spans="2:13" ht="15.6" hidden="1" x14ac:dyDescent="0.3">
      <c r="B298" s="411"/>
      <c r="C298" s="233"/>
      <c r="D298" s="19"/>
      <c r="E298" s="19"/>
      <c r="F298" s="19"/>
      <c r="G298" s="128">
        <f t="shared" si="24"/>
        <v>0</v>
      </c>
      <c r="H298" s="125"/>
      <c r="I298" s="164"/>
      <c r="J298" s="234"/>
      <c r="K298" s="250"/>
      <c r="M298" s="240"/>
    </row>
    <row r="299" spans="2:13" ht="15.6" hidden="1" x14ac:dyDescent="0.3">
      <c r="B299" s="411"/>
      <c r="C299" s="233"/>
      <c r="D299" s="19"/>
      <c r="E299" s="19"/>
      <c r="F299" s="19"/>
      <c r="G299" s="128">
        <f t="shared" si="24"/>
        <v>0</v>
      </c>
      <c r="H299" s="125"/>
      <c r="I299" s="164"/>
      <c r="J299" s="234"/>
      <c r="K299" s="250"/>
      <c r="M299" s="240"/>
    </row>
    <row r="300" spans="2:13" ht="15.6" hidden="1" x14ac:dyDescent="0.3">
      <c r="B300" s="411"/>
      <c r="C300" s="18"/>
      <c r="D300" s="19"/>
      <c r="E300" s="19"/>
      <c r="F300" s="19"/>
      <c r="G300" s="128">
        <f t="shared" si="24"/>
        <v>0</v>
      </c>
      <c r="H300" s="125"/>
      <c r="I300" s="164"/>
      <c r="J300" s="114"/>
      <c r="K300" s="250"/>
    </row>
    <row r="301" spans="2:13" ht="15.6" hidden="1" x14ac:dyDescent="0.3">
      <c r="B301" s="412"/>
      <c r="C301" s="18"/>
      <c r="D301" s="19"/>
      <c r="E301" s="19"/>
      <c r="F301" s="19"/>
      <c r="G301" s="128">
        <f t="shared" si="24"/>
        <v>0</v>
      </c>
      <c r="H301" s="125"/>
      <c r="I301" s="164"/>
      <c r="J301" s="114"/>
      <c r="K301" s="250"/>
    </row>
    <row r="302" spans="2:13" ht="15.6" hidden="1" x14ac:dyDescent="0.3">
      <c r="B302" s="410" t="s">
        <v>538</v>
      </c>
      <c r="C302" s="233"/>
      <c r="D302" s="19"/>
      <c r="E302" s="19"/>
      <c r="F302" s="19"/>
      <c r="G302" s="128">
        <f t="shared" si="24"/>
        <v>0</v>
      </c>
      <c r="H302" s="125"/>
      <c r="I302" s="164"/>
      <c r="J302" s="234"/>
      <c r="K302" s="250"/>
      <c r="M302" s="240"/>
    </row>
    <row r="303" spans="2:13" ht="15.6" hidden="1" x14ac:dyDescent="0.3">
      <c r="B303" s="411"/>
      <c r="C303" s="233"/>
      <c r="D303" s="19"/>
      <c r="E303" s="19"/>
      <c r="F303" s="19"/>
      <c r="G303" s="128">
        <f t="shared" si="24"/>
        <v>0</v>
      </c>
      <c r="H303" s="125"/>
      <c r="I303" s="164"/>
      <c r="J303" s="234"/>
      <c r="K303" s="250"/>
      <c r="M303" s="240"/>
    </row>
    <row r="304" spans="2:13" ht="15.6" hidden="1" x14ac:dyDescent="0.3">
      <c r="B304" s="411"/>
      <c r="C304" s="18"/>
      <c r="D304" s="19"/>
      <c r="E304" s="19"/>
      <c r="F304" s="19"/>
      <c r="G304" s="128">
        <f t="shared" si="24"/>
        <v>0</v>
      </c>
      <c r="H304" s="125"/>
      <c r="I304" s="164"/>
      <c r="J304" s="114"/>
      <c r="K304" s="250"/>
    </row>
    <row r="305" spans="2:13" ht="15.6" hidden="1" x14ac:dyDescent="0.3">
      <c r="B305" s="411"/>
      <c r="C305" s="18"/>
      <c r="D305" s="19"/>
      <c r="E305" s="19"/>
      <c r="F305" s="19"/>
      <c r="G305" s="128">
        <f t="shared" si="24"/>
        <v>0</v>
      </c>
      <c r="H305" s="125"/>
      <c r="I305" s="164"/>
      <c r="J305" s="114"/>
      <c r="K305" s="250"/>
    </row>
    <row r="306" spans="2:13" ht="15.6" hidden="1" x14ac:dyDescent="0.3">
      <c r="B306" s="412"/>
      <c r="C306" s="18"/>
      <c r="D306" s="19"/>
      <c r="E306" s="19"/>
      <c r="F306" s="19"/>
      <c r="G306" s="128">
        <f t="shared" si="24"/>
        <v>0</v>
      </c>
      <c r="H306" s="125"/>
      <c r="I306" s="164"/>
      <c r="J306" s="114"/>
      <c r="K306" s="250"/>
    </row>
    <row r="307" spans="2:13" ht="15.6" hidden="1" x14ac:dyDescent="0.3">
      <c r="B307" s="410" t="s">
        <v>480</v>
      </c>
      <c r="C307" s="18"/>
      <c r="D307" s="19"/>
      <c r="E307" s="19"/>
      <c r="F307" s="19"/>
      <c r="G307" s="128">
        <f t="shared" ref="G307:G311" si="25">D307+E307+F307</f>
        <v>0</v>
      </c>
      <c r="H307" s="125"/>
      <c r="I307" s="164"/>
      <c r="J307" s="114"/>
      <c r="K307" s="250"/>
    </row>
    <row r="308" spans="2:13" ht="15.6" hidden="1" x14ac:dyDescent="0.3">
      <c r="B308" s="411"/>
      <c r="C308" s="18"/>
      <c r="D308" s="19"/>
      <c r="E308" s="19"/>
      <c r="F308" s="19"/>
      <c r="G308" s="128">
        <f t="shared" si="25"/>
        <v>0</v>
      </c>
      <c r="H308" s="125"/>
      <c r="I308" s="164"/>
      <c r="J308" s="114"/>
      <c r="K308" s="250"/>
    </row>
    <row r="309" spans="2:13" ht="15.6" hidden="1" x14ac:dyDescent="0.3">
      <c r="B309" s="411"/>
      <c r="C309" s="18"/>
      <c r="D309" s="19"/>
      <c r="E309" s="19"/>
      <c r="F309" s="19"/>
      <c r="G309" s="128">
        <f t="shared" si="25"/>
        <v>0</v>
      </c>
      <c r="H309" s="125"/>
      <c r="I309" s="164"/>
      <c r="J309" s="114"/>
      <c r="K309" s="250"/>
    </row>
    <row r="310" spans="2:13" ht="15.6" hidden="1" x14ac:dyDescent="0.3">
      <c r="B310" s="411"/>
      <c r="C310" s="52"/>
      <c r="D310" s="20"/>
      <c r="E310" s="20"/>
      <c r="F310" s="20"/>
      <c r="G310" s="128">
        <f t="shared" si="25"/>
        <v>0</v>
      </c>
      <c r="H310" s="126"/>
      <c r="I310" s="165"/>
      <c r="J310" s="115"/>
      <c r="K310" s="250"/>
    </row>
    <row r="311" spans="2:13" ht="15.6" hidden="1" x14ac:dyDescent="0.3">
      <c r="B311" s="412"/>
      <c r="C311" s="52"/>
      <c r="D311" s="20"/>
      <c r="E311" s="20"/>
      <c r="F311" s="20"/>
      <c r="G311" s="128">
        <f t="shared" si="25"/>
        <v>0</v>
      </c>
      <c r="H311" s="126"/>
      <c r="I311" s="165"/>
      <c r="J311" s="115"/>
      <c r="K311" s="250"/>
    </row>
    <row r="312" spans="2:13" ht="15.6" hidden="1" x14ac:dyDescent="0.3">
      <c r="B312" s="306"/>
      <c r="C312" s="99" t="s">
        <v>402</v>
      </c>
      <c r="D312" s="24">
        <f>SUM(D287:D311)</f>
        <v>0</v>
      </c>
      <c r="E312" s="24">
        <f>SUM(E287:E311)</f>
        <v>0</v>
      </c>
      <c r="F312" s="24">
        <f>SUM(F287:F311)</f>
        <v>0</v>
      </c>
      <c r="G312" s="21">
        <f>SUM(G287:G311)</f>
        <v>0</v>
      </c>
      <c r="H312" s="117">
        <f>(H287*G287)+(H288*G288)+(H289*G289)+(H290*G290)+(H291*G291)+(H292*G292)+(H293*G293)+(H294*G294)+(H295*G295)+(H296*G296)+(H297*G297)+(H298*G298)+(H299*G299)+(H300*G300)+(H301*G301)+(H302*G302)+(H303*G303)+(H304*G304)+(H305*G305)+(H306*G306)+(H307*G307)+(H308*G308)+(H309*G309)+(H310*G310)+(H311*G311)</f>
        <v>0</v>
      </c>
      <c r="I312" s="117">
        <f>SUM(I287:I311)</f>
        <v>0</v>
      </c>
      <c r="J312" s="115"/>
      <c r="K312" s="251"/>
    </row>
    <row r="313" spans="2:13" ht="34.200000000000003" hidden="1" customHeight="1" x14ac:dyDescent="0.3">
      <c r="B313" s="303" t="s">
        <v>401</v>
      </c>
      <c r="C313" s="422"/>
      <c r="D313" s="422"/>
      <c r="E313" s="422"/>
      <c r="F313" s="422"/>
      <c r="G313" s="422"/>
      <c r="H313" s="422"/>
      <c r="I313" s="423"/>
      <c r="J313" s="422"/>
      <c r="K313" s="252"/>
    </row>
    <row r="314" spans="2:13" ht="15.6" hidden="1" x14ac:dyDescent="0.3">
      <c r="B314" s="410" t="s">
        <v>539</v>
      </c>
      <c r="C314" s="233"/>
      <c r="D314" s="19"/>
      <c r="E314" s="19"/>
      <c r="F314" s="19"/>
      <c r="G314" s="128">
        <f>D314+E314+F314</f>
        <v>0</v>
      </c>
      <c r="H314" s="125"/>
      <c r="I314" s="164"/>
      <c r="J314" s="234"/>
      <c r="K314" s="250"/>
    </row>
    <row r="315" spans="2:13" ht="15.6" hidden="1" x14ac:dyDescent="0.3">
      <c r="B315" s="411"/>
      <c r="C315" s="233"/>
      <c r="D315" s="19"/>
      <c r="E315" s="19"/>
      <c r="F315" s="19"/>
      <c r="G315" s="128">
        <f t="shared" ref="G315:G337" si="26">D315+E315+F315</f>
        <v>0</v>
      </c>
      <c r="H315" s="125"/>
      <c r="I315" s="164"/>
      <c r="J315" s="234"/>
      <c r="K315" s="250"/>
      <c r="M315" s="240"/>
    </row>
    <row r="316" spans="2:13" ht="15.6" hidden="1" x14ac:dyDescent="0.3">
      <c r="B316" s="411"/>
      <c r="C316" s="236"/>
      <c r="D316" s="19"/>
      <c r="E316" s="19"/>
      <c r="F316" s="19"/>
      <c r="G316" s="128">
        <f t="shared" si="26"/>
        <v>0</v>
      </c>
      <c r="H316" s="125"/>
      <c r="I316" s="164"/>
      <c r="J316" s="234"/>
      <c r="K316" s="250"/>
      <c r="M316" s="240"/>
    </row>
    <row r="317" spans="2:13" ht="15.6" hidden="1" x14ac:dyDescent="0.3">
      <c r="B317" s="411"/>
      <c r="C317" s="19"/>
      <c r="D317" s="19"/>
      <c r="E317" s="19"/>
      <c r="F317" s="19"/>
      <c r="G317" s="128">
        <f t="shared" si="26"/>
        <v>0</v>
      </c>
      <c r="H317" s="125"/>
      <c r="I317" s="164"/>
      <c r="J317" s="234"/>
      <c r="K317" s="250"/>
    </row>
    <row r="318" spans="2:13" ht="15.6" hidden="1" x14ac:dyDescent="0.3">
      <c r="B318" s="411"/>
      <c r="C318" s="233"/>
      <c r="D318" s="19"/>
      <c r="E318" s="19"/>
      <c r="F318" s="19"/>
      <c r="G318" s="128">
        <f t="shared" si="26"/>
        <v>0</v>
      </c>
      <c r="H318" s="125"/>
      <c r="I318" s="164"/>
      <c r="J318" s="234"/>
      <c r="K318" s="250"/>
    </row>
    <row r="319" spans="2:13" ht="19.95" hidden="1" customHeight="1" x14ac:dyDescent="0.3">
      <c r="B319" s="412"/>
      <c r="C319" s="233"/>
      <c r="D319" s="19"/>
      <c r="E319" s="19"/>
      <c r="F319" s="19"/>
      <c r="G319" s="128">
        <f t="shared" si="26"/>
        <v>0</v>
      </c>
      <c r="H319" s="125"/>
      <c r="I319" s="164"/>
      <c r="J319" s="114"/>
      <c r="K319" s="250"/>
    </row>
    <row r="320" spans="2:13" ht="35.4" hidden="1" customHeight="1" x14ac:dyDescent="0.3">
      <c r="B320" s="410" t="s">
        <v>540</v>
      </c>
      <c r="C320" s="233"/>
      <c r="D320" s="19"/>
      <c r="E320" s="19"/>
      <c r="F320" s="19"/>
      <c r="G320" s="128">
        <f t="shared" si="26"/>
        <v>0</v>
      </c>
      <c r="H320" s="125"/>
      <c r="I320" s="164"/>
      <c r="J320" s="234"/>
      <c r="K320" s="250"/>
      <c r="M320" s="240"/>
    </row>
    <row r="321" spans="2:13" ht="35.4" hidden="1" customHeight="1" x14ac:dyDescent="0.3">
      <c r="B321" s="411"/>
      <c r="C321" s="233"/>
      <c r="D321" s="19"/>
      <c r="E321" s="19"/>
      <c r="F321" s="19"/>
      <c r="G321" s="128">
        <f t="shared" si="26"/>
        <v>0</v>
      </c>
      <c r="H321" s="125"/>
      <c r="I321" s="164"/>
      <c r="J321" s="234"/>
      <c r="K321" s="250"/>
      <c r="M321" s="240"/>
    </row>
    <row r="322" spans="2:13" ht="35.4" hidden="1" customHeight="1" x14ac:dyDescent="0.3">
      <c r="B322" s="411"/>
      <c r="C322" s="233"/>
      <c r="D322" s="19"/>
      <c r="E322" s="19"/>
      <c r="F322" s="19"/>
      <c r="G322" s="128">
        <f t="shared" si="26"/>
        <v>0</v>
      </c>
      <c r="H322" s="125"/>
      <c r="I322" s="164"/>
      <c r="J322" s="114"/>
      <c r="K322" s="250"/>
    </row>
    <row r="323" spans="2:13" ht="35.4" hidden="1" customHeight="1" x14ac:dyDescent="0.3">
      <c r="B323" s="411"/>
      <c r="C323" s="233"/>
      <c r="D323" s="19"/>
      <c r="E323" s="19"/>
      <c r="F323" s="19"/>
      <c r="G323" s="128">
        <f t="shared" si="26"/>
        <v>0</v>
      </c>
      <c r="H323" s="125"/>
      <c r="I323" s="164"/>
      <c r="J323" s="114"/>
      <c r="K323" s="250"/>
    </row>
    <row r="324" spans="2:13" ht="35.4" hidden="1" customHeight="1" x14ac:dyDescent="0.3">
      <c r="B324" s="412"/>
      <c r="C324" s="18"/>
      <c r="D324" s="19"/>
      <c r="E324" s="19"/>
      <c r="F324" s="19"/>
      <c r="G324" s="128">
        <f t="shared" si="26"/>
        <v>0</v>
      </c>
      <c r="H324" s="125"/>
      <c r="I324" s="164"/>
      <c r="J324" s="114"/>
      <c r="K324" s="250"/>
    </row>
    <row r="325" spans="2:13" ht="15.6" hidden="1" x14ac:dyDescent="0.3">
      <c r="B325" s="410" t="s">
        <v>541</v>
      </c>
      <c r="C325" s="233"/>
      <c r="D325" s="19"/>
      <c r="E325" s="19"/>
      <c r="F325" s="19"/>
      <c r="G325" s="128">
        <f t="shared" si="26"/>
        <v>0</v>
      </c>
      <c r="H325" s="125"/>
      <c r="I325" s="164"/>
      <c r="J325" s="234"/>
      <c r="K325" s="250"/>
    </row>
    <row r="326" spans="2:13" ht="15.6" hidden="1" x14ac:dyDescent="0.3">
      <c r="B326" s="411"/>
      <c r="C326" s="233"/>
      <c r="D326" s="19"/>
      <c r="E326" s="19"/>
      <c r="F326" s="19"/>
      <c r="G326" s="128">
        <f t="shared" si="26"/>
        <v>0</v>
      </c>
      <c r="H326" s="125"/>
      <c r="I326" s="164"/>
      <c r="J326" s="234"/>
      <c r="K326" s="250"/>
      <c r="M326" s="240"/>
    </row>
    <row r="327" spans="2:13" ht="15.6" hidden="1" x14ac:dyDescent="0.3">
      <c r="B327" s="411"/>
      <c r="C327" s="233"/>
      <c r="D327" s="19"/>
      <c r="E327" s="19"/>
      <c r="F327" s="19"/>
      <c r="G327" s="128">
        <f t="shared" si="26"/>
        <v>0</v>
      </c>
      <c r="H327" s="125"/>
      <c r="I327" s="164"/>
      <c r="J327" s="234"/>
      <c r="K327" s="250"/>
      <c r="M327" s="240"/>
    </row>
    <row r="328" spans="2:13" ht="15.6" hidden="1" x14ac:dyDescent="0.3">
      <c r="B328" s="411"/>
      <c r="C328" s="233"/>
      <c r="D328" s="19"/>
      <c r="E328" s="19"/>
      <c r="F328" s="19"/>
      <c r="G328" s="128">
        <f t="shared" si="26"/>
        <v>0</v>
      </c>
      <c r="H328" s="125"/>
      <c r="I328" s="164"/>
      <c r="J328" s="234"/>
      <c r="K328" s="250"/>
    </row>
    <row r="329" spans="2:13" ht="15.6" hidden="1" x14ac:dyDescent="0.3">
      <c r="B329" s="412"/>
      <c r="C329" s="18"/>
      <c r="D329" s="19"/>
      <c r="E329" s="19"/>
      <c r="F329" s="19"/>
      <c r="G329" s="128">
        <f t="shared" si="26"/>
        <v>0</v>
      </c>
      <c r="H329" s="125"/>
      <c r="I329" s="164"/>
      <c r="J329" s="114"/>
      <c r="K329" s="250"/>
    </row>
    <row r="330" spans="2:13" ht="15.6" hidden="1" x14ac:dyDescent="0.3">
      <c r="B330" s="410" t="s">
        <v>520</v>
      </c>
      <c r="C330" s="233"/>
      <c r="D330" s="19"/>
      <c r="E330" s="19"/>
      <c r="F330" s="19"/>
      <c r="G330" s="128">
        <f t="shared" si="26"/>
        <v>0</v>
      </c>
      <c r="H330" s="125"/>
      <c r="I330" s="164"/>
      <c r="J330" s="234"/>
      <c r="K330" s="250"/>
      <c r="M330" s="240"/>
    </row>
    <row r="331" spans="2:13" ht="15.6" hidden="1" x14ac:dyDescent="0.3">
      <c r="B331" s="411"/>
      <c r="C331" s="233"/>
      <c r="D331" s="19"/>
      <c r="E331" s="19"/>
      <c r="F331" s="19"/>
      <c r="G331" s="128">
        <f t="shared" si="26"/>
        <v>0</v>
      </c>
      <c r="H331" s="125"/>
      <c r="I331" s="164"/>
      <c r="J331" s="234"/>
      <c r="K331" s="250"/>
      <c r="M331" s="240"/>
    </row>
    <row r="332" spans="2:13" ht="15.6" hidden="1" x14ac:dyDescent="0.3">
      <c r="B332" s="411"/>
      <c r="C332" s="18"/>
      <c r="D332" s="19"/>
      <c r="E332" s="19"/>
      <c r="F332" s="19"/>
      <c r="G332" s="128">
        <f t="shared" si="26"/>
        <v>0</v>
      </c>
      <c r="H332" s="125"/>
      <c r="I332" s="164"/>
      <c r="J332" s="114"/>
      <c r="K332" s="250"/>
    </row>
    <row r="333" spans="2:13" ht="15.6" hidden="1" x14ac:dyDescent="0.3">
      <c r="B333" s="411"/>
      <c r="C333" s="18"/>
      <c r="D333" s="19"/>
      <c r="E333" s="19"/>
      <c r="F333" s="19"/>
      <c r="G333" s="128">
        <f t="shared" si="26"/>
        <v>0</v>
      </c>
      <c r="H333" s="125"/>
      <c r="I333" s="164"/>
      <c r="J333" s="114"/>
      <c r="K333" s="250"/>
    </row>
    <row r="334" spans="2:13" ht="15.6" hidden="1" x14ac:dyDescent="0.3">
      <c r="B334" s="412"/>
      <c r="C334" s="18"/>
      <c r="D334" s="19"/>
      <c r="E334" s="19"/>
      <c r="F334" s="19"/>
      <c r="G334" s="128">
        <f t="shared" si="26"/>
        <v>0</v>
      </c>
      <c r="H334" s="125"/>
      <c r="I334" s="164"/>
      <c r="J334" s="114"/>
      <c r="K334" s="250"/>
    </row>
    <row r="335" spans="2:13" ht="15.6" hidden="1" x14ac:dyDescent="0.3">
      <c r="B335" s="410" t="s">
        <v>481</v>
      </c>
      <c r="C335" s="18"/>
      <c r="D335" s="19"/>
      <c r="E335" s="19"/>
      <c r="F335" s="19"/>
      <c r="G335" s="128">
        <f t="shared" si="26"/>
        <v>0</v>
      </c>
      <c r="H335" s="125"/>
      <c r="I335" s="164"/>
      <c r="J335" s="114"/>
      <c r="K335" s="250"/>
    </row>
    <row r="336" spans="2:13" ht="15.6" hidden="1" x14ac:dyDescent="0.3">
      <c r="B336" s="411"/>
      <c r="C336" s="18"/>
      <c r="D336" s="19"/>
      <c r="E336" s="19"/>
      <c r="F336" s="19"/>
      <c r="G336" s="128">
        <f t="shared" si="26"/>
        <v>0</v>
      </c>
      <c r="H336" s="125"/>
      <c r="I336" s="164"/>
      <c r="J336" s="114"/>
      <c r="K336" s="250"/>
    </row>
    <row r="337" spans="2:11" ht="15.6" hidden="1" x14ac:dyDescent="0.3">
      <c r="B337" s="411"/>
      <c r="C337" s="18"/>
      <c r="D337" s="19"/>
      <c r="E337" s="19"/>
      <c r="F337" s="19"/>
      <c r="G337" s="128">
        <f t="shared" si="26"/>
        <v>0</v>
      </c>
      <c r="H337" s="125"/>
      <c r="I337" s="164"/>
      <c r="J337" s="114"/>
      <c r="K337" s="250"/>
    </row>
    <row r="338" spans="2:11" ht="15.6" hidden="1" x14ac:dyDescent="0.3">
      <c r="B338" s="411"/>
      <c r="C338" s="52"/>
      <c r="D338" s="20"/>
      <c r="E338" s="20"/>
      <c r="F338" s="20"/>
      <c r="G338" s="128">
        <f t="shared" ref="G338:G339" si="27">D338+E338+F338</f>
        <v>0</v>
      </c>
      <c r="H338" s="126"/>
      <c r="I338" s="165"/>
      <c r="J338" s="115"/>
      <c r="K338" s="250"/>
    </row>
    <row r="339" spans="2:11" ht="15.6" hidden="1" x14ac:dyDescent="0.3">
      <c r="B339" s="412"/>
      <c r="C339" s="52"/>
      <c r="D339" s="20"/>
      <c r="E339" s="20"/>
      <c r="F339" s="20"/>
      <c r="G339" s="128">
        <f t="shared" si="27"/>
        <v>0</v>
      </c>
      <c r="H339" s="126"/>
      <c r="I339" s="165"/>
      <c r="J339" s="115"/>
      <c r="K339" s="250"/>
    </row>
    <row r="340" spans="2:11" ht="15.6" hidden="1" x14ac:dyDescent="0.3">
      <c r="B340" s="306"/>
      <c r="C340" s="99" t="s">
        <v>400</v>
      </c>
      <c r="D340" s="24">
        <f>SUM(D314:D339)</f>
        <v>0</v>
      </c>
      <c r="E340" s="24">
        <f t="shared" ref="E340:F340" si="28">SUM(E314:E339)</f>
        <v>0</v>
      </c>
      <c r="F340" s="24">
        <f t="shared" si="28"/>
        <v>0</v>
      </c>
      <c r="G340" s="21">
        <f>SUM(G314:G339)</f>
        <v>0</v>
      </c>
      <c r="H340" s="117">
        <f>(H314*G314)+(H315*G315)+(H316*G316)+(H317*G317)+(H318*G318)+(H319*G319)+(H320*G320)+(H321*G321)+(H322*G322)+(H323*G323)+(H324*G324)+(H325*G325)+(H326*G326)+(H327*G327)+(H328*G328)+(H329*G329)+(H330*G330)+(H331*G331)+(H332*G332)+(H333*G333)+(H334*G334)+(H335*G335)+(H336*G336)+(H337*G337)+(H338*G338)+(H339*G339)</f>
        <v>0</v>
      </c>
      <c r="I340" s="117">
        <f>SUM(I314:I339)</f>
        <v>0</v>
      </c>
      <c r="J340" s="115"/>
      <c r="K340" s="251"/>
    </row>
    <row r="341" spans="2:11" ht="34.200000000000003" hidden="1" customHeight="1" x14ac:dyDescent="0.3">
      <c r="B341" s="303" t="s">
        <v>403</v>
      </c>
      <c r="C341" s="426"/>
      <c r="D341" s="426"/>
      <c r="E341" s="426"/>
      <c r="F341" s="426"/>
      <c r="G341" s="426"/>
      <c r="H341" s="426"/>
      <c r="I341" s="427"/>
      <c r="J341" s="426"/>
      <c r="K341" s="252"/>
    </row>
    <row r="342" spans="2:11" ht="15.6" hidden="1" x14ac:dyDescent="0.3">
      <c r="B342" s="410" t="s">
        <v>482</v>
      </c>
      <c r="C342" s="18"/>
      <c r="D342" s="19"/>
      <c r="E342" s="19"/>
      <c r="F342" s="19"/>
      <c r="G342" s="128">
        <f>D342+E342+F342</f>
        <v>0</v>
      </c>
      <c r="H342" s="125"/>
      <c r="I342" s="164"/>
      <c r="J342" s="114"/>
      <c r="K342" s="250"/>
    </row>
    <row r="343" spans="2:11" ht="15.6" hidden="1" x14ac:dyDescent="0.3">
      <c r="B343" s="411"/>
      <c r="C343" s="18"/>
      <c r="D343" s="19"/>
      <c r="E343" s="19"/>
      <c r="F343" s="19"/>
      <c r="G343" s="128">
        <f t="shared" ref="G343:G351" si="29">D343+E343+F343</f>
        <v>0</v>
      </c>
      <c r="H343" s="125"/>
      <c r="I343" s="164"/>
      <c r="J343" s="114"/>
      <c r="K343" s="250"/>
    </row>
    <row r="344" spans="2:11" ht="15.6" hidden="1" x14ac:dyDescent="0.3">
      <c r="B344" s="411"/>
      <c r="C344" s="18"/>
      <c r="D344" s="19"/>
      <c r="E344" s="19"/>
      <c r="F344" s="19"/>
      <c r="G344" s="128">
        <f t="shared" si="29"/>
        <v>0</v>
      </c>
      <c r="H344" s="125"/>
      <c r="I344" s="164"/>
      <c r="J344" s="114"/>
      <c r="K344" s="250"/>
    </row>
    <row r="345" spans="2:11" ht="15.6" hidden="1" x14ac:dyDescent="0.3">
      <c r="B345" s="411"/>
      <c r="C345" s="18"/>
      <c r="D345" s="19"/>
      <c r="E345" s="19"/>
      <c r="F345" s="19"/>
      <c r="G345" s="128">
        <f t="shared" si="29"/>
        <v>0</v>
      </c>
      <c r="H345" s="125"/>
      <c r="I345" s="164"/>
      <c r="J345" s="114"/>
      <c r="K345" s="250"/>
    </row>
    <row r="346" spans="2:11" ht="15.6" hidden="1" x14ac:dyDescent="0.3">
      <c r="B346" s="412"/>
      <c r="C346" s="18"/>
      <c r="D346" s="19"/>
      <c r="E346" s="19"/>
      <c r="F346" s="19"/>
      <c r="G346" s="128">
        <f t="shared" si="29"/>
        <v>0</v>
      </c>
      <c r="H346" s="125"/>
      <c r="I346" s="164"/>
      <c r="J346" s="114"/>
      <c r="K346" s="250"/>
    </row>
    <row r="347" spans="2:11" ht="15.6" hidden="1" x14ac:dyDescent="0.3">
      <c r="B347" s="410" t="s">
        <v>483</v>
      </c>
      <c r="C347" s="18"/>
      <c r="D347" s="19"/>
      <c r="E347" s="19"/>
      <c r="F347" s="19"/>
      <c r="G347" s="128">
        <f t="shared" si="29"/>
        <v>0</v>
      </c>
      <c r="H347" s="125"/>
      <c r="I347" s="164"/>
      <c r="J347" s="114"/>
      <c r="K347" s="250"/>
    </row>
    <row r="348" spans="2:11" ht="15.6" hidden="1" x14ac:dyDescent="0.3">
      <c r="B348" s="411"/>
      <c r="C348" s="18"/>
      <c r="D348" s="19"/>
      <c r="E348" s="19"/>
      <c r="F348" s="19"/>
      <c r="G348" s="128">
        <f t="shared" si="29"/>
        <v>0</v>
      </c>
      <c r="H348" s="125"/>
      <c r="I348" s="164"/>
      <c r="J348" s="114"/>
      <c r="K348" s="250"/>
    </row>
    <row r="349" spans="2:11" ht="15.6" hidden="1" x14ac:dyDescent="0.3">
      <c r="B349" s="411"/>
      <c r="C349" s="18"/>
      <c r="D349" s="19"/>
      <c r="E349" s="19"/>
      <c r="F349" s="19"/>
      <c r="G349" s="128">
        <f t="shared" si="29"/>
        <v>0</v>
      </c>
      <c r="H349" s="125"/>
      <c r="I349" s="164"/>
      <c r="J349" s="114"/>
      <c r="K349" s="250"/>
    </row>
    <row r="350" spans="2:11" ht="15.6" hidden="1" x14ac:dyDescent="0.3">
      <c r="B350" s="411"/>
      <c r="C350" s="18"/>
      <c r="D350" s="19"/>
      <c r="E350" s="19"/>
      <c r="F350" s="19"/>
      <c r="G350" s="128">
        <f t="shared" si="29"/>
        <v>0</v>
      </c>
      <c r="H350" s="125"/>
      <c r="I350" s="164"/>
      <c r="J350" s="114"/>
      <c r="K350" s="250"/>
    </row>
    <row r="351" spans="2:11" ht="15.6" hidden="1" x14ac:dyDescent="0.3">
      <c r="B351" s="412"/>
      <c r="C351" s="18"/>
      <c r="D351" s="19"/>
      <c r="E351" s="19"/>
      <c r="F351" s="19"/>
      <c r="G351" s="128">
        <f t="shared" si="29"/>
        <v>0</v>
      </c>
      <c r="H351" s="125"/>
      <c r="I351" s="164"/>
      <c r="J351" s="114"/>
      <c r="K351" s="250"/>
    </row>
    <row r="352" spans="2:11" ht="15.6" hidden="1" x14ac:dyDescent="0.3">
      <c r="B352" s="306"/>
      <c r="C352" s="99" t="s">
        <v>404</v>
      </c>
      <c r="D352" s="21">
        <f>SUM(D342:D351)</f>
        <v>0</v>
      </c>
      <c r="E352" s="21">
        <f>SUM(E342:E351)</f>
        <v>0</v>
      </c>
      <c r="F352" s="21">
        <f>SUM(F342:F351)</f>
        <v>0</v>
      </c>
      <c r="G352" s="21">
        <f>SUM(G342:G351)</f>
        <v>0</v>
      </c>
      <c r="H352" s="117">
        <f>(H342*G342)+(H343*G343)+(H344*G344)+(H345*G345)+(H346*G346)+(H347*G347)+(H348*G348)+(H349*G349)+(H350*G350)+(H351*G351)</f>
        <v>0</v>
      </c>
      <c r="I352" s="117">
        <f>SUM(I342:I351)</f>
        <v>0</v>
      </c>
      <c r="J352" s="115"/>
      <c r="K352" s="251"/>
    </row>
    <row r="353" spans="2:13" ht="15.75" hidden="1" customHeight="1" x14ac:dyDescent="0.3">
      <c r="B353" s="307"/>
      <c r="C353" s="13"/>
      <c r="D353" s="26"/>
      <c r="E353" s="26"/>
      <c r="F353" s="26"/>
      <c r="G353" s="26"/>
      <c r="H353" s="26"/>
      <c r="I353" s="26"/>
      <c r="J353" s="13"/>
      <c r="K353" s="255"/>
    </row>
    <row r="354" spans="2:13" ht="15.75" customHeight="1" x14ac:dyDescent="0.3">
      <c r="B354" s="307"/>
      <c r="C354" s="13"/>
      <c r="D354" s="26"/>
      <c r="E354" s="26"/>
      <c r="F354" s="26"/>
      <c r="G354" s="26"/>
      <c r="H354" s="26"/>
      <c r="I354" s="26"/>
      <c r="J354" s="13"/>
      <c r="K354" s="255"/>
    </row>
    <row r="355" spans="2:13" ht="31.8" customHeight="1" x14ac:dyDescent="0.3">
      <c r="B355" s="417" t="s">
        <v>405</v>
      </c>
      <c r="C355" s="286" t="s">
        <v>599</v>
      </c>
      <c r="D355" s="354">
        <f>(82992*0.1*2)</f>
        <v>16598.400000000001</v>
      </c>
      <c r="E355" s="248"/>
      <c r="F355" s="247"/>
      <c r="G355" s="118">
        <f t="shared" ref="G355:G356" si="30">D355+E355+F355</f>
        <v>16598.400000000001</v>
      </c>
      <c r="H355" s="125"/>
      <c r="I355" s="32"/>
      <c r="J355" s="122"/>
      <c r="K355" s="256">
        <v>1</v>
      </c>
    </row>
    <row r="356" spans="2:13" ht="32.4" customHeight="1" x14ac:dyDescent="0.3">
      <c r="B356" s="418"/>
      <c r="C356" s="286" t="s">
        <v>590</v>
      </c>
      <c r="D356" s="354">
        <f>(68632*0.1*2)</f>
        <v>13726.400000000001</v>
      </c>
      <c r="E356" s="287"/>
      <c r="F356" s="287"/>
      <c r="G356" s="118">
        <f t="shared" si="30"/>
        <v>13726.400000000001</v>
      </c>
      <c r="H356" s="289"/>
      <c r="I356" s="290"/>
      <c r="J356" s="293"/>
      <c r="K356" s="313">
        <v>1</v>
      </c>
      <c r="M356" s="244"/>
    </row>
    <row r="357" spans="2:13" ht="23.4" hidden="1" customHeight="1" x14ac:dyDescent="0.3">
      <c r="B357" s="419"/>
      <c r="C357" s="249"/>
      <c r="D357" s="354"/>
      <c r="E357" s="247"/>
      <c r="F357" s="247"/>
      <c r="G357" s="118">
        <f t="shared" ref="G357:G358" si="31">D357+E357+F357</f>
        <v>0</v>
      </c>
      <c r="H357" s="127"/>
      <c r="I357" s="32"/>
      <c r="J357" s="122"/>
      <c r="K357" s="256"/>
    </row>
    <row r="358" spans="2:13" ht="15.6" x14ac:dyDescent="0.3">
      <c r="B358" s="417" t="s">
        <v>406</v>
      </c>
      <c r="C358" s="326" t="s">
        <v>585</v>
      </c>
      <c r="D358" s="354">
        <v>7000</v>
      </c>
      <c r="E358" s="247"/>
      <c r="F358" s="247"/>
      <c r="G358" s="118">
        <f t="shared" si="31"/>
        <v>7000</v>
      </c>
      <c r="H358" s="127"/>
      <c r="I358" s="32"/>
      <c r="J358" s="312"/>
      <c r="K358" s="256">
        <v>3</v>
      </c>
    </row>
    <row r="359" spans="2:13" ht="31.2" x14ac:dyDescent="0.3">
      <c r="B359" s="418"/>
      <c r="C359" s="292" t="s">
        <v>604</v>
      </c>
      <c r="D359" s="354">
        <v>8000</v>
      </c>
      <c r="E359" s="247"/>
      <c r="F359" s="247"/>
      <c r="G359" s="118">
        <f t="shared" ref="G359" si="32">D359+E359+F359</f>
        <v>8000</v>
      </c>
      <c r="H359" s="127"/>
      <c r="I359" s="32"/>
      <c r="J359" s="247"/>
      <c r="K359" s="256">
        <v>6</v>
      </c>
    </row>
    <row r="360" spans="2:13" ht="15.6" x14ac:dyDescent="0.3">
      <c r="B360" s="418"/>
      <c r="C360" s="326" t="s">
        <v>605</v>
      </c>
      <c r="D360" s="354">
        <f>(40000*6*24+120000*24)/550</f>
        <v>15709.09090909091</v>
      </c>
      <c r="E360" s="247"/>
      <c r="F360" s="247"/>
      <c r="G360" s="118">
        <f t="shared" ref="G360:G362" si="33">D360+E360+F360</f>
        <v>15709.09090909091</v>
      </c>
      <c r="H360" s="127"/>
      <c r="I360" s="32"/>
      <c r="J360" s="312"/>
      <c r="K360" s="256">
        <v>7</v>
      </c>
    </row>
    <row r="361" spans="2:13" ht="18" customHeight="1" x14ac:dyDescent="0.3">
      <c r="B361" s="418"/>
      <c r="C361" s="292" t="s">
        <v>586</v>
      </c>
      <c r="D361" s="354">
        <f>(150000*24)/550</f>
        <v>6545.454545454545</v>
      </c>
      <c r="E361" s="247"/>
      <c r="F361" s="247"/>
      <c r="G361" s="118">
        <f t="shared" si="33"/>
        <v>6545.454545454545</v>
      </c>
      <c r="H361" s="127"/>
      <c r="I361" s="32"/>
      <c r="J361" s="312"/>
      <c r="K361" s="256">
        <v>7</v>
      </c>
    </row>
    <row r="362" spans="2:13" ht="31.8" customHeight="1" x14ac:dyDescent="0.3">
      <c r="B362" s="418"/>
      <c r="C362" s="348" t="s">
        <v>621</v>
      </c>
      <c r="D362" s="354">
        <f>(400000*24)/550</f>
        <v>17454.545454545456</v>
      </c>
      <c r="E362" s="247"/>
      <c r="F362" s="247"/>
      <c r="G362" s="118">
        <f t="shared" si="33"/>
        <v>17454.545454545456</v>
      </c>
      <c r="H362" s="127"/>
      <c r="I362" s="32"/>
      <c r="J362" s="312"/>
      <c r="K362" s="256">
        <v>7</v>
      </c>
    </row>
    <row r="363" spans="2:13" ht="31.8" hidden="1" customHeight="1" x14ac:dyDescent="0.3">
      <c r="B363" s="418"/>
      <c r="C363" s="326"/>
      <c r="D363" s="354"/>
      <c r="E363" s="247"/>
      <c r="F363" s="247"/>
      <c r="G363" s="386"/>
      <c r="H363" s="387"/>
      <c r="I363" s="247"/>
      <c r="J363" s="388"/>
      <c r="K363" s="256"/>
    </row>
    <row r="364" spans="2:13" ht="46.2" hidden="1" customHeight="1" x14ac:dyDescent="0.3">
      <c r="B364" s="418"/>
      <c r="C364" s="348"/>
      <c r="D364" s="354"/>
      <c r="E364" s="247"/>
      <c r="F364" s="247"/>
      <c r="G364" s="386"/>
      <c r="H364" s="387"/>
      <c r="I364" s="247"/>
      <c r="J364" s="388"/>
      <c r="K364" s="256"/>
    </row>
    <row r="365" spans="2:13" ht="31.8" hidden="1" customHeight="1" x14ac:dyDescent="0.3">
      <c r="B365" s="418"/>
      <c r="C365" s="348"/>
      <c r="D365" s="354"/>
      <c r="E365" s="247"/>
      <c r="F365" s="247"/>
      <c r="G365" s="118"/>
      <c r="H365" s="127"/>
      <c r="I365" s="32"/>
      <c r="J365" s="312"/>
      <c r="K365" s="256"/>
    </row>
    <row r="366" spans="2:13" ht="31.8" hidden="1" customHeight="1" x14ac:dyDescent="0.3">
      <c r="B366" s="418"/>
      <c r="C366" s="348"/>
      <c r="D366" s="354"/>
      <c r="E366" s="247"/>
      <c r="F366" s="247"/>
      <c r="G366" s="118"/>
      <c r="H366" s="127"/>
      <c r="I366" s="32"/>
      <c r="J366" s="312"/>
      <c r="K366" s="256"/>
    </row>
    <row r="367" spans="2:13" ht="31.2" hidden="1" customHeight="1" x14ac:dyDescent="0.3">
      <c r="B367" s="418"/>
      <c r="C367" s="326"/>
      <c r="D367" s="354"/>
      <c r="E367" s="247"/>
      <c r="F367" s="247"/>
      <c r="G367" s="386"/>
      <c r="H367" s="387"/>
      <c r="I367" s="247"/>
      <c r="J367" s="388"/>
      <c r="K367" s="256"/>
    </row>
    <row r="368" spans="2:13" ht="15.6" hidden="1" x14ac:dyDescent="0.3">
      <c r="B368" s="419"/>
      <c r="C368" s="247"/>
      <c r="D368" s="247"/>
      <c r="E368" s="247"/>
      <c r="F368" s="247"/>
      <c r="G368" s="118"/>
      <c r="H368" s="127"/>
      <c r="I368" s="32"/>
      <c r="J368" s="312"/>
      <c r="K368" s="256"/>
      <c r="L368" s="244"/>
    </row>
    <row r="369" spans="2:11" ht="15.6" hidden="1" x14ac:dyDescent="0.3">
      <c r="B369" s="417" t="s">
        <v>407</v>
      </c>
      <c r="C369" s="233"/>
      <c r="D369" s="19"/>
      <c r="E369" s="19"/>
      <c r="F369" s="19"/>
      <c r="G369" s="288"/>
      <c r="H369" s="125"/>
      <c r="I369" s="164"/>
      <c r="J369" s="234"/>
      <c r="K369" s="313"/>
    </row>
    <row r="370" spans="2:11" ht="25.2" hidden="1" customHeight="1" x14ac:dyDescent="0.3">
      <c r="B370" s="419"/>
      <c r="C370" s="233"/>
      <c r="D370" s="19"/>
      <c r="E370" s="19"/>
      <c r="F370" s="19"/>
      <c r="G370" s="288"/>
      <c r="H370" s="125"/>
      <c r="I370" s="164"/>
      <c r="J370" s="234"/>
      <c r="K370" s="250">
        <v>4</v>
      </c>
    </row>
    <row r="371" spans="2:11" ht="46.8" x14ac:dyDescent="0.3">
      <c r="B371" s="303" t="s">
        <v>542</v>
      </c>
      <c r="C371" s="233" t="s">
        <v>614</v>
      </c>
      <c r="D371" s="19">
        <v>0</v>
      </c>
      <c r="E371" s="19"/>
      <c r="F371" s="19"/>
      <c r="G371" s="288">
        <f t="shared" ref="G371" si="34">D371+E371+F371</f>
        <v>0</v>
      </c>
      <c r="H371" s="125"/>
      <c r="I371" s="164"/>
      <c r="J371" s="330" t="s">
        <v>644</v>
      </c>
      <c r="K371" s="313">
        <v>4</v>
      </c>
    </row>
    <row r="372" spans="2:11" ht="42" customHeight="1" x14ac:dyDescent="0.3">
      <c r="B372" s="7"/>
      <c r="C372" s="123" t="s">
        <v>457</v>
      </c>
      <c r="D372" s="129">
        <f>SUM(D355:D371)</f>
        <v>85033.890909090915</v>
      </c>
      <c r="E372" s="129">
        <f>SUM(E355:E371)</f>
        <v>0</v>
      </c>
      <c r="F372" s="129">
        <f>SUM(F355:F371)</f>
        <v>0</v>
      </c>
      <c r="G372" s="129">
        <f>SUM(G355:G371)</f>
        <v>85033.890909090915</v>
      </c>
      <c r="H372" s="117">
        <f>(H355*G355)+(H356*G356)+(H357*G357)+(H358*G358)+(H359*G359)+(H360*G360)+(H361*G361)+(H362*G362)+(H367*G367)+(H371*G371)</f>
        <v>0</v>
      </c>
      <c r="I372" s="117">
        <f>SUM(I355:I371)</f>
        <v>0</v>
      </c>
      <c r="J372" s="117"/>
      <c r="K372" s="117"/>
    </row>
    <row r="373" spans="2:11" ht="15.75" hidden="1" customHeight="1" x14ac:dyDescent="0.3">
      <c r="B373" s="7"/>
      <c r="C373" s="13"/>
      <c r="D373" s="26"/>
      <c r="E373" s="26"/>
      <c r="F373" s="26"/>
      <c r="G373" s="26"/>
      <c r="H373" s="26"/>
      <c r="I373" s="26"/>
      <c r="J373" s="13"/>
      <c r="K373" s="181"/>
    </row>
    <row r="374" spans="2:11" ht="15.75" hidden="1" customHeight="1" x14ac:dyDescent="0.3">
      <c r="B374" s="7"/>
      <c r="C374" s="13"/>
      <c r="D374" s="26"/>
      <c r="E374" s="26"/>
      <c r="F374" s="26"/>
      <c r="G374" s="26"/>
      <c r="H374" s="26"/>
      <c r="I374" s="26"/>
      <c r="J374" s="13"/>
      <c r="K374" s="181"/>
    </row>
    <row r="375" spans="2:11" ht="15.75" hidden="1" customHeight="1" x14ac:dyDescent="0.3">
      <c r="B375" s="7"/>
      <c r="C375" s="13"/>
      <c r="D375" s="26"/>
      <c r="E375" s="26"/>
      <c r="F375" s="26"/>
      <c r="G375" s="243"/>
      <c r="H375" s="26"/>
      <c r="I375" s="26"/>
      <c r="J375" s="13"/>
      <c r="K375" s="181"/>
    </row>
    <row r="376" spans="2:11" ht="15.75" hidden="1" customHeight="1" x14ac:dyDescent="0.3">
      <c r="B376" s="7"/>
      <c r="C376" s="13"/>
      <c r="D376" s="26"/>
      <c r="E376" s="26"/>
      <c r="F376" s="26"/>
      <c r="G376" s="26"/>
      <c r="H376" s="26"/>
      <c r="I376" s="26"/>
      <c r="J376" s="13"/>
      <c r="K376" s="181"/>
    </row>
    <row r="377" spans="2:11" ht="15.75" hidden="1" customHeight="1" x14ac:dyDescent="0.3">
      <c r="B377" s="7"/>
      <c r="C377" s="13"/>
      <c r="D377" s="26"/>
      <c r="E377" s="26"/>
      <c r="F377" s="26"/>
      <c r="G377" s="26"/>
      <c r="H377" s="26"/>
      <c r="I377" s="26"/>
      <c r="J377" s="13"/>
      <c r="K377" s="181"/>
    </row>
    <row r="378" spans="2:11" ht="15.75" customHeight="1" x14ac:dyDescent="0.3">
      <c r="B378" s="7"/>
      <c r="C378" s="13"/>
      <c r="D378" s="26"/>
      <c r="E378" s="26"/>
      <c r="F378" s="26"/>
      <c r="G378" s="26"/>
      <c r="H378" s="26"/>
      <c r="I378" s="26"/>
      <c r="J378" s="13"/>
      <c r="K378" s="181"/>
    </row>
    <row r="379" spans="2:11" ht="15.75" customHeight="1" thickBot="1" x14ac:dyDescent="0.35">
      <c r="B379" s="7"/>
      <c r="C379" s="13"/>
      <c r="D379" s="26"/>
      <c r="E379" s="26"/>
      <c r="F379" s="26"/>
      <c r="G379" s="26"/>
      <c r="H379" s="26"/>
      <c r="I379" s="26"/>
      <c r="J379" s="13"/>
      <c r="K379" s="181"/>
    </row>
    <row r="380" spans="2:11" ht="15.6" x14ac:dyDescent="0.3">
      <c r="B380" s="7"/>
      <c r="C380" s="424" t="s">
        <v>416</v>
      </c>
      <c r="D380" s="425"/>
      <c r="E380" s="137"/>
      <c r="F380" s="137"/>
      <c r="G380" s="180"/>
      <c r="H380" s="16"/>
      <c r="I380" s="166"/>
      <c r="J380" s="16"/>
    </row>
    <row r="381" spans="2:11" ht="30" customHeight="1" x14ac:dyDescent="0.3">
      <c r="B381" s="7"/>
      <c r="C381" s="413"/>
      <c r="D381" s="142" t="s">
        <v>608</v>
      </c>
      <c r="E381" s="138" t="s">
        <v>517</v>
      </c>
      <c r="F381" s="117" t="s">
        <v>512</v>
      </c>
      <c r="G381" s="415" t="s">
        <v>12</v>
      </c>
      <c r="H381" s="13"/>
      <c r="I381" s="26"/>
      <c r="J381" s="16"/>
    </row>
    <row r="382" spans="2:11" ht="30" customHeight="1" x14ac:dyDescent="0.3">
      <c r="B382" s="7"/>
      <c r="C382" s="414"/>
      <c r="D382" s="143" t="str">
        <f>D13</f>
        <v>UNFPA</v>
      </c>
      <c r="E382" s="139">
        <f>E13</f>
        <v>0</v>
      </c>
      <c r="F382" s="130">
        <f>F13</f>
        <v>0</v>
      </c>
      <c r="G382" s="416"/>
      <c r="H382" s="13"/>
      <c r="I382" s="26"/>
      <c r="J382" s="16"/>
    </row>
    <row r="383" spans="2:11" ht="30" customHeight="1" x14ac:dyDescent="0.3">
      <c r="B383" s="27"/>
      <c r="C383" s="119" t="s">
        <v>408</v>
      </c>
      <c r="D383" s="120">
        <f>SUM(D34,D43,D63,D158,D166,D176,D372)</f>
        <v>1130841.1253636363</v>
      </c>
      <c r="E383" s="120">
        <f>SUM(E34,E43,E63,E158,E166,E176)</f>
        <v>0</v>
      </c>
      <c r="F383" s="120">
        <f>SUM(F34,F43,F63,F158,F166,F176)</f>
        <v>0</v>
      </c>
      <c r="G383" s="120">
        <f>SUM(D383:F383)</f>
        <v>1130841.1253636363</v>
      </c>
      <c r="H383" s="13"/>
      <c r="I383" s="26"/>
      <c r="J383" s="17"/>
    </row>
    <row r="384" spans="2:11" ht="30" customHeight="1" x14ac:dyDescent="0.3">
      <c r="B384" s="5"/>
      <c r="C384" s="178" t="s">
        <v>409</v>
      </c>
      <c r="D384" s="120">
        <f>D383*0.07</f>
        <v>79158.878775454548</v>
      </c>
      <c r="E384" s="140">
        <f>E383*0.07</f>
        <v>0</v>
      </c>
      <c r="F384" s="100">
        <f t="shared" ref="F384" si="35">F383*0.07</f>
        <v>0</v>
      </c>
      <c r="G384" s="120">
        <f>G383*0.07</f>
        <v>79158.878775454548</v>
      </c>
      <c r="H384" s="5"/>
      <c r="I384" s="167"/>
      <c r="J384" s="2"/>
    </row>
    <row r="385" spans="2:11" ht="30" customHeight="1" thickBot="1" x14ac:dyDescent="0.35">
      <c r="B385" s="5"/>
      <c r="C385" s="34" t="s">
        <v>12</v>
      </c>
      <c r="D385" s="121">
        <f>SUM(D383:D384)</f>
        <v>1210000.0041390909</v>
      </c>
      <c r="E385" s="141">
        <f>SUM(E383:E384)</f>
        <v>0</v>
      </c>
      <c r="F385" s="103">
        <f>SUM(F383:F384)</f>
        <v>0</v>
      </c>
      <c r="G385" s="121">
        <f>SUM(G383:G384)</f>
        <v>1210000.0041390909</v>
      </c>
      <c r="H385" s="5"/>
      <c r="I385" s="167"/>
      <c r="J385" s="2"/>
    </row>
    <row r="386" spans="2:11" ht="42" hidden="1" customHeight="1" x14ac:dyDescent="0.3">
      <c r="B386" s="5"/>
      <c r="I386" s="168"/>
      <c r="J386" s="4"/>
      <c r="K386" s="183"/>
    </row>
    <row r="387" spans="2:11" s="43" customFormat="1" ht="29.25" customHeight="1" thickBot="1" x14ac:dyDescent="0.35">
      <c r="B387" s="13"/>
      <c r="C387" s="37"/>
      <c r="D387" s="38"/>
      <c r="E387" s="38"/>
      <c r="F387" s="38"/>
      <c r="G387" s="38"/>
      <c r="H387" s="38"/>
      <c r="I387" s="169"/>
      <c r="J387" s="16"/>
      <c r="K387" s="184"/>
    </row>
    <row r="388" spans="2:11" ht="23.25" customHeight="1" x14ac:dyDescent="0.3">
      <c r="B388" s="2"/>
      <c r="C388" s="435" t="s">
        <v>417</v>
      </c>
      <c r="D388" s="436"/>
      <c r="E388" s="437"/>
      <c r="F388" s="437"/>
      <c r="G388" s="437"/>
      <c r="H388" s="438"/>
      <c r="I388" s="170"/>
      <c r="J388" s="2"/>
      <c r="K388" s="185"/>
    </row>
    <row r="389" spans="2:11" ht="30" customHeight="1" x14ac:dyDescent="0.3">
      <c r="B389" s="2"/>
      <c r="C389" s="101"/>
      <c r="D389" s="142" t="s">
        <v>608</v>
      </c>
      <c r="E389" s="138" t="s">
        <v>517</v>
      </c>
      <c r="F389" s="117" t="s">
        <v>512</v>
      </c>
      <c r="G389" s="428" t="s">
        <v>12</v>
      </c>
      <c r="H389" s="430" t="s">
        <v>10</v>
      </c>
      <c r="I389" s="170"/>
      <c r="J389" s="2"/>
      <c r="K389" s="185"/>
    </row>
    <row r="390" spans="2:11" ht="27.75" customHeight="1" x14ac:dyDescent="0.3">
      <c r="B390" s="2"/>
      <c r="C390" s="101"/>
      <c r="D390" s="102" t="str">
        <f>D13</f>
        <v>UNFPA</v>
      </c>
      <c r="E390" s="102">
        <f>E13</f>
        <v>0</v>
      </c>
      <c r="F390" s="102">
        <f>F13</f>
        <v>0</v>
      </c>
      <c r="G390" s="429"/>
      <c r="H390" s="431"/>
      <c r="I390" s="170"/>
      <c r="J390" s="2"/>
      <c r="K390" s="185"/>
    </row>
    <row r="391" spans="2:11" ht="30" customHeight="1" x14ac:dyDescent="0.3">
      <c r="B391" s="2"/>
      <c r="C391" s="33" t="s">
        <v>410</v>
      </c>
      <c r="D391" s="356">
        <f>$D$385*H391</f>
        <v>847000.00289736362</v>
      </c>
      <c r="E391" s="357">
        <f>$E$385*H391</f>
        <v>0</v>
      </c>
      <c r="F391" s="357">
        <f>$F$385*H391</f>
        <v>0</v>
      </c>
      <c r="G391" s="357">
        <f>SUM(D391:F391)</f>
        <v>847000.00289736362</v>
      </c>
      <c r="H391" s="360">
        <v>0.7</v>
      </c>
      <c r="I391" s="166"/>
      <c r="J391" s="2"/>
      <c r="K391" s="185"/>
    </row>
    <row r="392" spans="2:11" ht="30" customHeight="1" x14ac:dyDescent="0.3">
      <c r="B392" s="434"/>
      <c r="C392" s="124" t="s">
        <v>411</v>
      </c>
      <c r="D392" s="358">
        <f>$D$385*H392</f>
        <v>363000.00124172727</v>
      </c>
      <c r="E392" s="357">
        <f>$E$385*H392</f>
        <v>0</v>
      </c>
      <c r="F392" s="357">
        <f>$F$385*H392</f>
        <v>0</v>
      </c>
      <c r="G392" s="357">
        <f t="shared" ref="G392:G393" si="36">SUM(D392:F392)</f>
        <v>363000.00124172727</v>
      </c>
      <c r="H392" s="361">
        <v>0.3</v>
      </c>
      <c r="I392" s="166"/>
      <c r="J392" s="44"/>
      <c r="K392" s="185"/>
    </row>
    <row r="393" spans="2:11" ht="30" hidden="1" customHeight="1" x14ac:dyDescent="0.3">
      <c r="B393" s="434"/>
      <c r="C393" s="124" t="s">
        <v>412</v>
      </c>
      <c r="D393" s="358">
        <f>$D$385*H393</f>
        <v>0</v>
      </c>
      <c r="E393" s="357">
        <f>$E$385*H393</f>
        <v>0</v>
      </c>
      <c r="F393" s="357">
        <f>$F$385*H393</f>
        <v>0</v>
      </c>
      <c r="G393" s="357">
        <f t="shared" si="36"/>
        <v>0</v>
      </c>
      <c r="H393" s="361"/>
      <c r="I393" s="166"/>
      <c r="J393" s="44"/>
      <c r="K393" s="185"/>
    </row>
    <row r="394" spans="2:11" ht="30" customHeight="1" thickBot="1" x14ac:dyDescent="0.35">
      <c r="B394" s="434"/>
      <c r="C394" s="34" t="s">
        <v>12</v>
      </c>
      <c r="D394" s="359">
        <f>SUM(D391:D393)</f>
        <v>1210000.0041390909</v>
      </c>
      <c r="E394" s="359">
        <f t="shared" ref="E394:F394" si="37">SUM(E391:E393)</f>
        <v>0</v>
      </c>
      <c r="F394" s="359">
        <f t="shared" si="37"/>
        <v>0</v>
      </c>
      <c r="G394" s="359">
        <f>SUM(G391:G393)</f>
        <v>1210000.0041390909</v>
      </c>
      <c r="H394" s="104"/>
      <c r="I394" s="171"/>
      <c r="J394" s="185"/>
      <c r="K394" s="185"/>
    </row>
    <row r="395" spans="2:11" ht="21.75" customHeight="1" thickBot="1" x14ac:dyDescent="0.35">
      <c r="B395" s="434"/>
      <c r="C395" s="3"/>
      <c r="D395" s="8"/>
      <c r="E395" s="8"/>
      <c r="F395" s="8"/>
      <c r="G395" s="8"/>
      <c r="H395" s="8"/>
      <c r="I395" s="172"/>
      <c r="J395" s="44"/>
      <c r="K395" s="185"/>
    </row>
    <row r="396" spans="2:11" ht="30" customHeight="1" x14ac:dyDescent="0.3">
      <c r="B396" s="434"/>
      <c r="C396" s="105" t="s">
        <v>471</v>
      </c>
      <c r="D396" s="106">
        <f>SUM(H34,H43,H63,H158,H166,H176,H372)*1.07</f>
        <v>187496.22705277274</v>
      </c>
      <c r="E396" s="38"/>
      <c r="F396" s="38"/>
      <c r="G396" s="38"/>
      <c r="H396" s="8"/>
      <c r="I396" s="172"/>
      <c r="J396" s="44"/>
      <c r="K396" s="185"/>
    </row>
    <row r="397" spans="2:11" ht="28.5" customHeight="1" x14ac:dyDescent="0.3">
      <c r="B397" s="434"/>
      <c r="C397" s="107" t="s">
        <v>414</v>
      </c>
      <c r="D397" s="163">
        <f>D396/G385</f>
        <v>0.15495555901768396</v>
      </c>
      <c r="E397" s="49"/>
      <c r="F397" s="49"/>
      <c r="G397" s="49"/>
      <c r="H397" s="8"/>
      <c r="I397" s="172"/>
      <c r="J397" s="44"/>
      <c r="K397" s="185"/>
    </row>
    <row r="398" spans="2:11" ht="28.5" customHeight="1" x14ac:dyDescent="0.3">
      <c r="B398" s="434"/>
      <c r="C398" s="432"/>
      <c r="D398" s="433"/>
      <c r="E398" s="50" t="s">
        <v>509</v>
      </c>
      <c r="F398" s="50"/>
      <c r="G398" s="50"/>
      <c r="H398" s="8"/>
      <c r="I398" s="172"/>
      <c r="J398" s="44"/>
      <c r="K398" s="185"/>
    </row>
    <row r="399" spans="2:11" ht="28.5" customHeight="1" x14ac:dyDescent="0.3">
      <c r="B399" s="434"/>
      <c r="C399" s="107" t="s">
        <v>470</v>
      </c>
      <c r="D399" s="108">
        <f>G63+G371</f>
        <v>158163.97627272728</v>
      </c>
      <c r="E399" s="51"/>
      <c r="F399" s="51"/>
      <c r="G399" s="51"/>
      <c r="J399" s="44"/>
      <c r="K399" s="185"/>
    </row>
    <row r="400" spans="2:11" ht="23.25" customHeight="1" x14ac:dyDescent="0.3">
      <c r="B400" s="434"/>
      <c r="C400" s="107" t="s">
        <v>415</v>
      </c>
      <c r="D400" s="163">
        <f>D399/G385</f>
        <v>0.13071402953032232</v>
      </c>
      <c r="E400" s="51"/>
      <c r="F400" s="51"/>
      <c r="G400" s="51"/>
      <c r="H400" s="384"/>
      <c r="I400" s="385"/>
      <c r="J400" s="44"/>
      <c r="K400" s="185"/>
    </row>
    <row r="401" spans="1:11" ht="48" customHeight="1" thickBot="1" x14ac:dyDescent="0.35">
      <c r="B401" s="434"/>
      <c r="C401" s="439" t="s">
        <v>466</v>
      </c>
      <c r="D401" s="440"/>
      <c r="E401" s="39"/>
      <c r="F401" s="39"/>
      <c r="G401" s="39"/>
      <c r="H401" s="44"/>
      <c r="I401" s="174"/>
      <c r="J401" s="44"/>
      <c r="K401" s="185"/>
    </row>
    <row r="402" spans="1:11" ht="55.5" customHeight="1" x14ac:dyDescent="0.3">
      <c r="B402" s="434"/>
      <c r="K402" s="186"/>
    </row>
    <row r="403" spans="1:11" ht="42.75" customHeight="1" x14ac:dyDescent="0.3">
      <c r="B403" s="434"/>
      <c r="J403" s="44"/>
    </row>
    <row r="404" spans="1:11" ht="21.75" customHeight="1" x14ac:dyDescent="0.3">
      <c r="B404" s="434"/>
      <c r="J404" s="44"/>
    </row>
    <row r="405" spans="1:11" ht="21.75" customHeight="1" x14ac:dyDescent="0.3">
      <c r="A405" s="44"/>
      <c r="B405" s="434"/>
    </row>
    <row r="406" spans="1:11" s="44" customFormat="1" ht="23.25" customHeight="1" x14ac:dyDescent="0.3">
      <c r="A406" s="42"/>
      <c r="B406" s="434"/>
      <c r="C406" s="42"/>
      <c r="D406" s="42"/>
      <c r="E406" s="42"/>
      <c r="F406" s="42"/>
      <c r="G406" s="42"/>
      <c r="H406" s="42"/>
      <c r="I406" s="173"/>
      <c r="J406" s="42"/>
      <c r="K406" s="182"/>
    </row>
    <row r="407" spans="1:11" ht="23.25" customHeight="1" x14ac:dyDescent="0.3"/>
    <row r="408" spans="1:11" ht="21.75" customHeight="1" x14ac:dyDescent="0.3"/>
    <row r="409" spans="1:11" ht="16.5" customHeight="1" x14ac:dyDescent="0.3"/>
    <row r="410" spans="1:11" ht="29.25" customHeight="1" x14ac:dyDescent="0.3"/>
    <row r="411" spans="1:11" ht="24.75" customHeight="1" x14ac:dyDescent="0.3"/>
    <row r="412" spans="1:11" ht="33" customHeight="1" x14ac:dyDescent="0.3"/>
    <row r="414" spans="1:11" ht="15" customHeight="1" x14ac:dyDescent="0.3"/>
    <row r="415" spans="1:11" ht="25.5" customHeight="1" x14ac:dyDescent="0.3"/>
  </sheetData>
  <sheetProtection formatCells="0" formatColumns="0" formatRows="0"/>
  <mergeCells count="88">
    <mergeCell ref="B275:B279"/>
    <mergeCell ref="B280:B284"/>
    <mergeCell ref="C190:K190"/>
    <mergeCell ref="C191:K191"/>
    <mergeCell ref="C218:K218"/>
    <mergeCell ref="C245:J245"/>
    <mergeCell ref="C258:J258"/>
    <mergeCell ref="B192:B196"/>
    <mergeCell ref="B197:B201"/>
    <mergeCell ref="B202:B206"/>
    <mergeCell ref="B207:B211"/>
    <mergeCell ref="B260:B264"/>
    <mergeCell ref="B229:B233"/>
    <mergeCell ref="C167:K167"/>
    <mergeCell ref="C189:J189"/>
    <mergeCell ref="C177:K177"/>
    <mergeCell ref="B178:B182"/>
    <mergeCell ref="B183:B187"/>
    <mergeCell ref="B78:B82"/>
    <mergeCell ref="B153:B157"/>
    <mergeCell ref="B83:B87"/>
    <mergeCell ref="B88:B92"/>
    <mergeCell ref="B93:B97"/>
    <mergeCell ref="B98:B102"/>
    <mergeCell ref="C159:K159"/>
    <mergeCell ref="B103:B107"/>
    <mergeCell ref="B108:B112"/>
    <mergeCell ref="B123:B127"/>
    <mergeCell ref="B113:B117"/>
    <mergeCell ref="B118:B122"/>
    <mergeCell ref="B128:B132"/>
    <mergeCell ref="B133:B137"/>
    <mergeCell ref="B138:B142"/>
    <mergeCell ref="B143:B147"/>
    <mergeCell ref="B148:B152"/>
    <mergeCell ref="B52:B53"/>
    <mergeCell ref="B50:B51"/>
    <mergeCell ref="J50:J51"/>
    <mergeCell ref="C65:K65"/>
    <mergeCell ref="C66:K66"/>
    <mergeCell ref="C44:K44"/>
    <mergeCell ref="B2:E2"/>
    <mergeCell ref="B9:H9"/>
    <mergeCell ref="B16:B23"/>
    <mergeCell ref="C14:K14"/>
    <mergeCell ref="C15:K15"/>
    <mergeCell ref="C35:K35"/>
    <mergeCell ref="B24:B31"/>
    <mergeCell ref="B40:B41"/>
    <mergeCell ref="J40:J41"/>
    <mergeCell ref="B6:K6"/>
    <mergeCell ref="G389:G390"/>
    <mergeCell ref="H389:H390"/>
    <mergeCell ref="C398:D398"/>
    <mergeCell ref="B392:B406"/>
    <mergeCell ref="C388:H388"/>
    <mergeCell ref="C401:D401"/>
    <mergeCell ref="C286:J286"/>
    <mergeCell ref="C259:J259"/>
    <mergeCell ref="C313:J313"/>
    <mergeCell ref="C380:D380"/>
    <mergeCell ref="C341:J341"/>
    <mergeCell ref="C381:C382"/>
    <mergeCell ref="B314:B319"/>
    <mergeCell ref="B320:B324"/>
    <mergeCell ref="B325:B329"/>
    <mergeCell ref="G381:G382"/>
    <mergeCell ref="B330:B334"/>
    <mergeCell ref="B355:B357"/>
    <mergeCell ref="B369:B370"/>
    <mergeCell ref="B335:B339"/>
    <mergeCell ref="B358:B368"/>
    <mergeCell ref="B307:B311"/>
    <mergeCell ref="B342:B346"/>
    <mergeCell ref="B347:B351"/>
    <mergeCell ref="B212:B216"/>
    <mergeCell ref="B219:B223"/>
    <mergeCell ref="B224:B228"/>
    <mergeCell ref="B302:B306"/>
    <mergeCell ref="B292:B296"/>
    <mergeCell ref="B297:B301"/>
    <mergeCell ref="B287:B291"/>
    <mergeCell ref="B265:B269"/>
    <mergeCell ref="B270:B274"/>
    <mergeCell ref="B234:B238"/>
    <mergeCell ref="B239:B243"/>
    <mergeCell ref="B246:B250"/>
    <mergeCell ref="B251:B255"/>
  </mergeCells>
  <conditionalFormatting sqref="D397">
    <cfRule type="cellIs" dxfId="41" priority="45" operator="lessThan">
      <formula>0.15</formula>
    </cfRule>
  </conditionalFormatting>
  <conditionalFormatting sqref="D400">
    <cfRule type="cellIs" dxfId="40" priority="43" operator="lessThan">
      <formula>0.05</formula>
    </cfRule>
  </conditionalFormatting>
  <dataValidations xWindow="503" yWindow="613" count="7">
    <dataValidation allowBlank="1" showInputMessage="1" showErrorMessage="1" prompt="% Towards Gender Equality and Women's Empowerment Must be Higher than 15%_x000a_" sqref="D397:G397" xr:uid="{E72508C7-C8DD-46A5-878C-E4FA07CAB6AF}"/>
    <dataValidation allowBlank="1" showInputMessage="1" showErrorMessage="1" prompt="M&amp;E Budget Cannot be Less than 5%_x000a_" sqref="D400:G400" xr:uid="{53928C0A-D548-4B6B-97FC-07D38B0E5FA7}"/>
    <dataValidation allowBlank="1" showInputMessage="1" showErrorMessage="1" prompt="Insert *text* description of Outcome here" sqref="C258:J258 C14" xr:uid="{89ACADD6-F982-42D9-AC8D-CCF9750605B2}"/>
    <dataValidation allowBlank="1" showInputMessage="1" showErrorMessage="1" prompt="Insert *text* description of Output here" sqref="C15 C35 C44 C65:C66 C341 C190:C191 C159 C218 C245 C259 C286 C313 C177 C167" xr:uid="{31AC9CA6-D499-4711-A99F-BECD0A64F3A8}"/>
    <dataValidation allowBlank="1" showInputMessage="1" showErrorMessage="1" prompt="Insert *text* description of Activity here" sqref="C178 C172 C212 C246:C255 C260:C277 C342:C351 C287:C302 D197:D207 C219:C224 C228:C234 C314:C315 C318:C332 C16:C17 C36:C37 C39 C163 C165 C41:C42 C369:C371 C67:C77 C45:C51 C54:C6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399:G399" xr:uid="{8C6643DA-1D03-44FB-AC1F-C4CB706ED3AA}"/>
  </dataValidations>
  <pageMargins left="0.70866141732283472" right="0.70866141732283472" top="0.74803149606299213" bottom="0.74803149606299213" header="0.31496062992125984" footer="0.31496062992125984"/>
  <pageSetup paperSize="9" scale="59" fitToHeight="10" orientation="landscape" r:id="rId1"/>
  <rowBreaks count="1" manualBreakCount="1">
    <brk id="159" max="16383" man="1"/>
  </rowBreaks>
  <ignoredErrors>
    <ignoredError sqref="H18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37"/>
  <sheetViews>
    <sheetView showGridLines="0" showZeros="0" topLeftCell="A181" zoomScale="60" zoomScaleNormal="60" workbookViewId="0">
      <selection activeCell="G198" sqref="G198"/>
    </sheetView>
  </sheetViews>
  <sheetFormatPr baseColWidth="10" defaultColWidth="9.109375" defaultRowHeight="15.6" x14ac:dyDescent="0.3"/>
  <cols>
    <col min="1" max="1" width="4.44140625" style="56" customWidth="1"/>
    <col min="2" max="2" width="3.33203125" style="56" customWidth="1"/>
    <col min="3" max="3" width="51.44140625" style="56" customWidth="1"/>
    <col min="4" max="4" width="34.33203125" style="57" customWidth="1"/>
    <col min="5" max="5" width="35" style="57" customWidth="1"/>
    <col min="6" max="6" width="34" style="57" customWidth="1"/>
    <col min="7" max="7" width="25.6640625" style="56" customWidth="1"/>
    <col min="8" max="8" width="21.44140625" style="56" customWidth="1"/>
    <col min="9" max="9" width="16.88671875" style="56" customWidth="1"/>
    <col min="10" max="10" width="19.44140625" style="56" customWidth="1"/>
    <col min="11" max="11" width="19" style="56" customWidth="1"/>
    <col min="12" max="12" width="26" style="56" customWidth="1"/>
    <col min="13" max="13" width="21.109375" style="56" customWidth="1"/>
    <col min="14" max="14" width="7" style="59" customWidth="1"/>
    <col min="15" max="15" width="24.33203125" style="56" customWidth="1"/>
    <col min="16" max="16" width="26.44140625" style="56" customWidth="1"/>
    <col min="17" max="17" width="30.109375" style="56" customWidth="1"/>
    <col min="18" max="18" width="33" style="56" customWidth="1"/>
    <col min="19" max="20" width="22.6640625" style="56" customWidth="1"/>
    <col min="21" max="21" width="23.44140625" style="56" customWidth="1"/>
    <col min="22" max="22" width="32.109375" style="56" customWidth="1"/>
    <col min="23" max="23" width="9.109375" style="56"/>
    <col min="24" max="24" width="17.6640625" style="56" customWidth="1"/>
    <col min="25" max="25" width="26.44140625" style="56" customWidth="1"/>
    <col min="26" max="26" width="22.44140625" style="56" customWidth="1"/>
    <col min="27" max="27" width="29.6640625" style="56" customWidth="1"/>
    <col min="28" max="28" width="23.44140625" style="56" customWidth="1"/>
    <col min="29" max="29" width="18.44140625" style="56" customWidth="1"/>
    <col min="30" max="30" width="17.44140625" style="56" customWidth="1"/>
    <col min="31" max="31" width="25.109375" style="56" customWidth="1"/>
    <col min="32" max="16384" width="9.109375" style="56"/>
  </cols>
  <sheetData>
    <row r="1" spans="2:14" ht="24" customHeight="1" x14ac:dyDescent="0.3">
      <c r="L1" s="23"/>
      <c r="M1" s="6"/>
      <c r="N1" s="56"/>
    </row>
    <row r="2" spans="2:14" ht="46.2" x14ac:dyDescent="0.85">
      <c r="C2" s="483" t="s">
        <v>418</v>
      </c>
      <c r="D2" s="483"/>
      <c r="E2" s="483"/>
      <c r="F2" s="483"/>
      <c r="G2" s="40"/>
      <c r="H2" s="41"/>
      <c r="I2" s="41"/>
      <c r="L2" s="23"/>
      <c r="M2" s="6"/>
      <c r="N2" s="56"/>
    </row>
    <row r="3" spans="2:14" ht="24" customHeight="1" x14ac:dyDescent="0.3">
      <c r="C3" s="45"/>
      <c r="D3" s="42"/>
      <c r="E3" s="42"/>
      <c r="F3" s="42"/>
      <c r="G3" s="42"/>
      <c r="H3" s="42"/>
      <c r="I3" s="42"/>
      <c r="L3" s="23"/>
      <c r="M3" s="6"/>
      <c r="N3" s="56"/>
    </row>
    <row r="4" spans="2:14" ht="24" customHeight="1" thickBot="1" x14ac:dyDescent="0.35">
      <c r="C4" s="45"/>
      <c r="D4" s="42"/>
      <c r="E4" s="42"/>
      <c r="F4" s="42"/>
      <c r="G4" s="42"/>
      <c r="H4" s="42"/>
      <c r="I4" s="42"/>
      <c r="L4" s="23"/>
      <c r="M4" s="6"/>
      <c r="N4" s="56"/>
    </row>
    <row r="5" spans="2:14" ht="41.25" customHeight="1" x14ac:dyDescent="0.7">
      <c r="C5" s="486" t="s">
        <v>425</v>
      </c>
      <c r="D5" s="487"/>
      <c r="E5" s="487"/>
      <c r="F5" s="487"/>
      <c r="G5" s="487"/>
      <c r="H5" s="153"/>
      <c r="I5" s="153"/>
      <c r="J5" s="154"/>
      <c r="K5" s="6"/>
      <c r="N5" s="56"/>
    </row>
    <row r="6" spans="2:14" ht="24" customHeight="1" x14ac:dyDescent="0.3">
      <c r="C6" s="473" t="s">
        <v>463</v>
      </c>
      <c r="D6" s="474"/>
      <c r="E6" s="474"/>
      <c r="F6" s="474"/>
      <c r="G6" s="474"/>
      <c r="H6" s="474"/>
      <c r="I6" s="474"/>
      <c r="J6" s="475"/>
      <c r="K6" s="6"/>
      <c r="N6" s="56"/>
    </row>
    <row r="7" spans="2:14" ht="24" customHeight="1" x14ac:dyDescent="0.3">
      <c r="C7" s="473"/>
      <c r="D7" s="474"/>
      <c r="E7" s="474"/>
      <c r="F7" s="474"/>
      <c r="G7" s="474"/>
      <c r="H7" s="474"/>
      <c r="I7" s="474"/>
      <c r="J7" s="475"/>
      <c r="K7" s="6"/>
      <c r="N7" s="56"/>
    </row>
    <row r="8" spans="2:14" ht="24" customHeight="1" x14ac:dyDescent="0.3">
      <c r="C8" s="473"/>
      <c r="D8" s="474"/>
      <c r="E8" s="474"/>
      <c r="F8" s="474"/>
      <c r="G8" s="474"/>
      <c r="H8" s="474"/>
      <c r="I8" s="474"/>
      <c r="J8" s="475"/>
      <c r="K8" s="6"/>
      <c r="N8" s="56"/>
    </row>
    <row r="9" spans="2:14" ht="10.5" customHeight="1" thickBot="1" x14ac:dyDescent="0.35">
      <c r="C9" s="476"/>
      <c r="D9" s="477"/>
      <c r="E9" s="477"/>
      <c r="F9" s="477"/>
      <c r="G9" s="477"/>
      <c r="H9" s="477"/>
      <c r="I9" s="477"/>
      <c r="J9" s="478"/>
      <c r="L9" s="23"/>
      <c r="M9" s="6"/>
      <c r="N9" s="56"/>
    </row>
    <row r="10" spans="2:14" ht="24" customHeight="1" thickBot="1" x14ac:dyDescent="0.35">
      <c r="C10" s="135"/>
      <c r="D10" s="133"/>
      <c r="E10" s="133"/>
      <c r="F10" s="133"/>
      <c r="G10" s="134"/>
      <c r="H10" s="134"/>
      <c r="I10" s="134"/>
      <c r="J10" s="134"/>
      <c r="L10" s="23"/>
      <c r="M10" s="6"/>
      <c r="N10" s="56"/>
    </row>
    <row r="11" spans="2:14" ht="59.25" customHeight="1" thickBot="1" x14ac:dyDescent="0.55000000000000004">
      <c r="C11" s="443" t="s">
        <v>464</v>
      </c>
      <c r="D11" s="444"/>
      <c r="E11" s="444"/>
      <c r="F11" s="445"/>
      <c r="H11" s="136"/>
      <c r="L11" s="23"/>
      <c r="M11" s="6"/>
      <c r="N11" s="56"/>
    </row>
    <row r="12" spans="2:14" ht="24" customHeight="1" x14ac:dyDescent="0.3">
      <c r="C12" s="53"/>
      <c r="D12" s="53"/>
      <c r="E12" s="53"/>
      <c r="F12" s="53"/>
      <c r="L12" s="23"/>
      <c r="M12" s="6"/>
      <c r="N12" s="56"/>
    </row>
    <row r="13" spans="2:14" ht="40.5" customHeight="1" x14ac:dyDescent="0.3">
      <c r="C13" s="53"/>
      <c r="D13" s="109" t="s">
        <v>503</v>
      </c>
      <c r="E13" s="179" t="s">
        <v>504</v>
      </c>
      <c r="F13" s="179" t="s">
        <v>503</v>
      </c>
      <c r="G13" s="484" t="s">
        <v>12</v>
      </c>
      <c r="L13" s="23"/>
      <c r="M13" s="6"/>
      <c r="N13" s="56"/>
    </row>
    <row r="14" spans="2:14" ht="24" customHeight="1" x14ac:dyDescent="0.3">
      <c r="C14" s="53"/>
      <c r="D14" s="110" t="str">
        <f>'1) Tableau budgétaire 1'!D13</f>
        <v>UNFPA</v>
      </c>
      <c r="E14" s="110">
        <f>'1) Tableau budgétaire 1'!E13</f>
        <v>0</v>
      </c>
      <c r="F14" s="110">
        <f>'1) Tableau budgétaire 1'!F13</f>
        <v>0</v>
      </c>
      <c r="G14" s="485"/>
      <c r="L14" s="23"/>
      <c r="M14" s="6"/>
      <c r="N14" s="56"/>
    </row>
    <row r="15" spans="2:14" ht="24" customHeight="1" x14ac:dyDescent="0.3">
      <c r="B15" s="470" t="s">
        <v>426</v>
      </c>
      <c r="C15" s="471"/>
      <c r="D15" s="471"/>
      <c r="E15" s="471"/>
      <c r="F15" s="471"/>
      <c r="G15" s="472"/>
      <c r="L15" s="23"/>
      <c r="M15" s="6"/>
      <c r="N15" s="56"/>
    </row>
    <row r="16" spans="2:14" ht="22.5" customHeight="1" x14ac:dyDescent="0.3">
      <c r="C16" s="470" t="s">
        <v>427</v>
      </c>
      <c r="D16" s="471"/>
      <c r="E16" s="471"/>
      <c r="F16" s="471"/>
      <c r="G16" s="472"/>
      <c r="L16" s="23"/>
      <c r="M16" s="6"/>
      <c r="N16" s="56"/>
    </row>
    <row r="17" spans="3:14" ht="24.75" customHeight="1" thickBot="1" x14ac:dyDescent="0.35">
      <c r="C17" s="155" t="s">
        <v>428</v>
      </c>
      <c r="D17" s="156">
        <f>'1) Tableau budgétaire 1'!D34</f>
        <v>679779.62181818183</v>
      </c>
      <c r="E17" s="156">
        <f>'1) Tableau budgétaire 1'!E34</f>
        <v>0</v>
      </c>
      <c r="F17" s="156">
        <f>'1) Tableau budgétaire 1'!F34</f>
        <v>0</v>
      </c>
      <c r="G17" s="157">
        <f>SUM(D17:F17)</f>
        <v>679779.62181818183</v>
      </c>
      <c r="L17" s="23"/>
      <c r="M17" s="6"/>
      <c r="N17" s="56"/>
    </row>
    <row r="18" spans="3:14" ht="21.75" customHeight="1" x14ac:dyDescent="0.3">
      <c r="C18" s="65" t="s">
        <v>429</v>
      </c>
      <c r="D18" s="98">
        <f>SUMIF('1) Tableau budgétaire 1'!$K$16:$K$33,LEFT($C18,1),'1) Tableau budgétaire 1'!$D$16:$D$33)</f>
        <v>471216</v>
      </c>
      <c r="E18" s="98">
        <f>SUMIF('1) Tableau budgétaire 1'!$K$16:$K$33,LEFT($C18,1),'1) Tableau budgétaire 1'!$E$16:$E$33)</f>
        <v>0</v>
      </c>
      <c r="F18" s="98">
        <f>SUMIF('1) Tableau budgétaire 1'!$K$16:$K$33,LEFT($C18,1),'1) Tableau budgétaire 1'!$F$16:$F$33)</f>
        <v>0</v>
      </c>
      <c r="G18" s="66">
        <f t="shared" ref="G18:G24" si="0">SUM(D18:F18)</f>
        <v>471216</v>
      </c>
      <c r="N18" s="56"/>
    </row>
    <row r="19" spans="3:14" x14ac:dyDescent="0.3">
      <c r="C19" s="54" t="s">
        <v>430</v>
      </c>
      <c r="D19" s="98">
        <f>SUMIF('1) Tableau budgétaire 1'!$K$16:$K$33,LEFT($C19,1),'1) Tableau budgétaire 1'!$D$16:$D$33)</f>
        <v>0</v>
      </c>
      <c r="E19" s="98">
        <f>SUMIF('1) Tableau budgétaire 1'!$K$16:$K$33,LEFT($C19,1),'1) Tableau budgétaire 1'!$E$16:$E$33)</f>
        <v>0</v>
      </c>
      <c r="F19" s="98">
        <f>SUMIF('1) Tableau budgétaire 1'!$K$16:$K$33,LEFT($C19,1),'1) Tableau budgétaire 1'!$F$16:$F$33)</f>
        <v>0</v>
      </c>
      <c r="G19" s="64">
        <f t="shared" si="0"/>
        <v>0</v>
      </c>
      <c r="N19" s="56"/>
    </row>
    <row r="20" spans="3:14" ht="15.75" customHeight="1" x14ac:dyDescent="0.3">
      <c r="C20" s="54" t="s">
        <v>431</v>
      </c>
      <c r="D20" s="98">
        <f>SUMIF('1) Tableau budgétaire 1'!$K$16:$K$33,LEFT($C20,1),'1) Tableau budgétaire 1'!$D$16:$D$33)</f>
        <v>0</v>
      </c>
      <c r="E20" s="98">
        <f>SUMIF('1) Tableau budgétaire 1'!$K$16:$K$33,LEFT($C20,1),'1) Tableau budgétaire 1'!$E$16:$E$33)</f>
        <v>0</v>
      </c>
      <c r="F20" s="98">
        <f>SUMIF('1) Tableau budgétaire 1'!$K$16:$K$33,LEFT($C20,1),'1) Tableau budgétaire 1'!$F$16:$F$33)</f>
        <v>0</v>
      </c>
      <c r="G20" s="64">
        <f t="shared" si="0"/>
        <v>0</v>
      </c>
      <c r="N20" s="56"/>
    </row>
    <row r="21" spans="3:14" x14ac:dyDescent="0.3">
      <c r="C21" s="55" t="s">
        <v>432</v>
      </c>
      <c r="D21" s="98">
        <f>SUMIF('1) Tableau budgétaire 1'!$K$16:$K$33,LEFT($C21,1),'1) Tableau budgétaire 1'!$D$16:$D$33)</f>
        <v>208563.6218181818</v>
      </c>
      <c r="E21" s="98">
        <f>SUMIF('1) Tableau budgétaire 1'!$K$16:$K$33,LEFT($C21,1),'1) Tableau budgétaire 1'!$E$16:$E$33)</f>
        <v>0</v>
      </c>
      <c r="F21" s="98">
        <f>SUMIF('1) Tableau budgétaire 1'!$K$16:$K$33,LEFT($C21,1),'1) Tableau budgétaire 1'!$F$16:$F$33)</f>
        <v>0</v>
      </c>
      <c r="G21" s="64">
        <f t="shared" si="0"/>
        <v>208563.6218181818</v>
      </c>
      <c r="N21" s="56"/>
    </row>
    <row r="22" spans="3:14" x14ac:dyDescent="0.3">
      <c r="C22" s="54" t="s">
        <v>433</v>
      </c>
      <c r="D22" s="98">
        <f>SUMIF('1) Tableau budgétaire 1'!$K$16:$K$33,LEFT($C22,1),'1) Tableau budgétaire 1'!$D$16:$D$33)</f>
        <v>0</v>
      </c>
      <c r="E22" s="98">
        <f>SUMIF('1) Tableau budgétaire 1'!$K$16:$K$33,LEFT($C22,1),'1) Tableau budgétaire 1'!$E$16:$E$33)</f>
        <v>0</v>
      </c>
      <c r="F22" s="98">
        <f>SUMIF('1) Tableau budgétaire 1'!$K$16:$K$33,LEFT($C22,1),'1) Tableau budgétaire 1'!$F$16:$F$33)</f>
        <v>0</v>
      </c>
      <c r="G22" s="64">
        <f t="shared" si="0"/>
        <v>0</v>
      </c>
      <c r="N22" s="56"/>
    </row>
    <row r="23" spans="3:14" ht="21.75" customHeight="1" x14ac:dyDescent="0.3">
      <c r="C23" s="54" t="s">
        <v>434</v>
      </c>
      <c r="D23" s="98">
        <f>SUMIF('1) Tableau budgétaire 1'!$K$16:$K$33,LEFT($C23,1),'1) Tableau budgétaire 1'!$D$16:$D$33)</f>
        <v>0</v>
      </c>
      <c r="E23" s="98">
        <f>SUMIF('1) Tableau budgétaire 1'!$K$16:$K$33,LEFT($C23,1),'1) Tableau budgétaire 1'!$E$16:$E$33)</f>
        <v>0</v>
      </c>
      <c r="F23" s="98">
        <f>SUMIF('1) Tableau budgétaire 1'!$K$16:$K$33,LEFT($C23,1),'1) Tableau budgétaire 1'!$F$16:$F$33)</f>
        <v>0</v>
      </c>
      <c r="G23" s="64">
        <f t="shared" si="0"/>
        <v>0</v>
      </c>
      <c r="N23" s="56"/>
    </row>
    <row r="24" spans="3:14" ht="36.75" customHeight="1" x14ac:dyDescent="0.3">
      <c r="C24" s="54" t="s">
        <v>435</v>
      </c>
      <c r="D24" s="98">
        <f>SUMIF('1) Tableau budgétaire 1'!$K$16:$K$33,LEFT($C24,1),'1) Tableau budgétaire 1'!$D$16:$D$33)</f>
        <v>0</v>
      </c>
      <c r="E24" s="98">
        <f>SUMIF('1) Tableau budgétaire 1'!$K$16:$K$33,LEFT($C24,1),'1) Tableau budgétaire 1'!$E$16:$E$33)</f>
        <v>0</v>
      </c>
      <c r="F24" s="98">
        <f>SUMIF('1) Tableau budgétaire 1'!$K$16:$K$33,LEFT($C24,1),'1) Tableau budgétaire 1'!$F$16:$F$33)</f>
        <v>0</v>
      </c>
      <c r="G24" s="64">
        <f t="shared" si="0"/>
        <v>0</v>
      </c>
      <c r="N24" s="56"/>
    </row>
    <row r="25" spans="3:14" ht="15.75" customHeight="1" x14ac:dyDescent="0.3">
      <c r="C25" s="58" t="s">
        <v>19</v>
      </c>
      <c r="D25" s="70">
        <f>SUM(D18:D24)</f>
        <v>679779.62181818183</v>
      </c>
      <c r="E25" s="70">
        <f>SUM(E18:E24)</f>
        <v>0</v>
      </c>
      <c r="F25" s="70">
        <f t="shared" ref="F25" si="1">SUM(F18:F24)</f>
        <v>0</v>
      </c>
      <c r="G25" s="131">
        <f>SUM(D25:F25)</f>
        <v>679779.62181818183</v>
      </c>
      <c r="N25" s="56"/>
    </row>
    <row r="26" spans="3:14" s="57" customFormat="1" x14ac:dyDescent="0.3">
      <c r="C26" s="71"/>
      <c r="D26" s="72"/>
      <c r="E26" s="72"/>
      <c r="F26" s="72"/>
      <c r="G26" s="132"/>
    </row>
    <row r="27" spans="3:14" x14ac:dyDescent="0.3">
      <c r="C27" s="470" t="s">
        <v>436</v>
      </c>
      <c r="D27" s="471"/>
      <c r="E27" s="471"/>
      <c r="F27" s="471"/>
      <c r="G27" s="472"/>
      <c r="N27" s="56"/>
    </row>
    <row r="28" spans="3:14" ht="27" customHeight="1" thickBot="1" x14ac:dyDescent="0.35">
      <c r="C28" s="67" t="s">
        <v>437</v>
      </c>
      <c r="D28" s="68">
        <f>'1) Tableau budgétaire 1'!D43</f>
        <v>131090.90909090909</v>
      </c>
      <c r="E28" s="68">
        <f>'1) Tableau budgétaire 1'!E43</f>
        <v>0</v>
      </c>
      <c r="F28" s="68">
        <f>'1) Tableau budgétaire 1'!F43</f>
        <v>0</v>
      </c>
      <c r="G28" s="69">
        <f t="shared" ref="G28:G36" si="2">SUM(D28:F28)</f>
        <v>131090.90909090909</v>
      </c>
      <c r="N28" s="56"/>
    </row>
    <row r="29" spans="3:14" x14ac:dyDescent="0.3">
      <c r="C29" s="65" t="s">
        <v>429</v>
      </c>
      <c r="D29" s="98">
        <f>SUMIF('1) Tableau budgétaire 1'!$K$36:$K$42,LEFT($C29,1),'1) Tableau budgétaire 1'!$D$36:$D$42)</f>
        <v>0</v>
      </c>
      <c r="E29" s="98">
        <f>SUMIF('1) Tableau budgétaire 1'!$K$36:$K$42,LEFT($C29,1),'1) Tableau budgétaire 1'!$E$36:$E$42)</f>
        <v>0</v>
      </c>
      <c r="F29" s="98">
        <f>SUMIF('1) Tableau budgétaire 1'!$K$36:$K$42,LEFT($C29,1),'1) Tableau budgétaire 1'!$F$36:$F$42)</f>
        <v>0</v>
      </c>
      <c r="G29" s="66">
        <f t="shared" si="2"/>
        <v>0</v>
      </c>
      <c r="N29" s="56"/>
    </row>
    <row r="30" spans="3:14" x14ac:dyDescent="0.3">
      <c r="C30" s="54" t="s">
        <v>430</v>
      </c>
      <c r="D30" s="98">
        <f>SUMIF('1) Tableau budgétaire 1'!$K$36:$K$42,LEFT($C30,1),'1) Tableau budgétaire 1'!$D$36:$D$42)</f>
        <v>0</v>
      </c>
      <c r="E30" s="98">
        <f>SUMIF('1) Tableau budgétaire 1'!$K$36:$K$42,LEFT($C30,1),'1) Tableau budgétaire 1'!$E$36:$E$42)</f>
        <v>0</v>
      </c>
      <c r="F30" s="98">
        <f>SUMIF('1) Tableau budgétaire 1'!$K$36:$K$42,LEFT($C30,1),'1) Tableau budgétaire 1'!$F$36:$F$42)</f>
        <v>0</v>
      </c>
      <c r="G30" s="64">
        <f t="shared" si="2"/>
        <v>0</v>
      </c>
      <c r="N30" s="56"/>
    </row>
    <row r="31" spans="3:14" ht="31.2" x14ac:dyDescent="0.3">
      <c r="C31" s="54" t="s">
        <v>431</v>
      </c>
      <c r="D31" s="98">
        <f>SUMIF('1) Tableau budgétaire 1'!$K$36:$K$42,LEFT($C31,1),'1) Tableau budgétaire 1'!$D$36:$D$42)</f>
        <v>0</v>
      </c>
      <c r="E31" s="98">
        <f>SUMIF('1) Tableau budgétaire 1'!$K$36:$K$42,LEFT($C31,1),'1) Tableau budgétaire 1'!$E$36:$E$42)</f>
        <v>0</v>
      </c>
      <c r="F31" s="98">
        <f>SUMIF('1) Tableau budgétaire 1'!$K$36:$K$42,LEFT($C31,1),'1) Tableau budgétaire 1'!$F$36:$F$42)</f>
        <v>0</v>
      </c>
      <c r="G31" s="64">
        <f t="shared" si="2"/>
        <v>0</v>
      </c>
      <c r="N31" s="56"/>
    </row>
    <row r="32" spans="3:14" x14ac:dyDescent="0.3">
      <c r="C32" s="55" t="s">
        <v>432</v>
      </c>
      <c r="D32" s="98">
        <f>SUMIF('1) Tableau budgétaire 1'!$K$36:$K$42,LEFT($C32,1),'1) Tableau budgétaire 1'!$D$36:$D$42)</f>
        <v>10000</v>
      </c>
      <c r="E32" s="98">
        <f>SUMIF('1) Tableau budgétaire 1'!$K$36:$K$42,LEFT($C32,1),'1) Tableau budgétaire 1'!$E$36:$E$42)</f>
        <v>0</v>
      </c>
      <c r="F32" s="98">
        <f>SUMIF('1) Tableau budgétaire 1'!$K$36:$K$42,LEFT($C32,1),'1) Tableau budgétaire 1'!$F$36:$F$42)</f>
        <v>0</v>
      </c>
      <c r="G32" s="64">
        <f t="shared" si="2"/>
        <v>10000</v>
      </c>
      <c r="N32" s="56"/>
    </row>
    <row r="33" spans="3:14" x14ac:dyDescent="0.3">
      <c r="C33" s="54" t="s">
        <v>433</v>
      </c>
      <c r="D33" s="98">
        <f>SUMIF('1) Tableau budgétaire 1'!$K$36:$K$42,LEFT($C33,1),'1) Tableau budgétaire 1'!$D$36:$D$42)</f>
        <v>0</v>
      </c>
      <c r="E33" s="98">
        <f>SUMIF('1) Tableau budgétaire 1'!$K$36:$K$42,LEFT($C33,1),'1) Tableau budgétaire 1'!$E$36:$E$42)</f>
        <v>0</v>
      </c>
      <c r="F33" s="98">
        <f>SUMIF('1) Tableau budgétaire 1'!$K$36:$K$42,LEFT($C33,1),'1) Tableau budgétaire 1'!$F$36:$F$42)</f>
        <v>0</v>
      </c>
      <c r="G33" s="64">
        <f t="shared" si="2"/>
        <v>0</v>
      </c>
      <c r="N33" s="56"/>
    </row>
    <row r="34" spans="3:14" x14ac:dyDescent="0.3">
      <c r="C34" s="54" t="s">
        <v>434</v>
      </c>
      <c r="D34" s="98">
        <f>SUMIF('1) Tableau budgétaire 1'!$K$36:$K$42,LEFT($C34,1),'1) Tableau budgétaire 1'!$D$36:$D$42)</f>
        <v>121090.90909090909</v>
      </c>
      <c r="E34" s="98">
        <f>SUMIF('1) Tableau budgétaire 1'!$K$36:$K$42,LEFT($C34,1),'1) Tableau budgétaire 1'!$E$36:$E$42)</f>
        <v>0</v>
      </c>
      <c r="F34" s="98">
        <f>SUMIF('1) Tableau budgétaire 1'!$K$36:$K$42,LEFT($C34,1),'1) Tableau budgétaire 1'!$F$36:$F$42)</f>
        <v>0</v>
      </c>
      <c r="G34" s="64">
        <f t="shared" si="2"/>
        <v>121090.90909090909</v>
      </c>
      <c r="N34" s="56"/>
    </row>
    <row r="35" spans="3:14" ht="31.2" x14ac:dyDescent="0.3">
      <c r="C35" s="54" t="s">
        <v>435</v>
      </c>
      <c r="D35" s="98">
        <f>SUMIF('1) Tableau budgétaire 1'!$K$36:$K$42,LEFT($C35,1),'1) Tableau budgétaire 1'!$D$36:$D$42)</f>
        <v>0</v>
      </c>
      <c r="E35" s="98">
        <f>SUMIF('1) Tableau budgétaire 1'!$K$36:$K$42,LEFT($C35,1),'1) Tableau budgétaire 1'!$E$36:$E$42)</f>
        <v>0</v>
      </c>
      <c r="F35" s="98">
        <f>SUMIF('1) Tableau budgétaire 1'!$K$36:$K$42,LEFT($C35,1),'1) Tableau budgétaire 1'!$F$36:$F$42)</f>
        <v>0</v>
      </c>
      <c r="G35" s="64">
        <f t="shared" si="2"/>
        <v>0</v>
      </c>
      <c r="N35" s="56"/>
    </row>
    <row r="36" spans="3:14" x14ac:dyDescent="0.3">
      <c r="C36" s="58" t="s">
        <v>19</v>
      </c>
      <c r="D36" s="70">
        <f t="shared" ref="D36:E36" si="3">SUM(D29:D35)</f>
        <v>131090.90909090909</v>
      </c>
      <c r="E36" s="70">
        <f t="shared" si="3"/>
        <v>0</v>
      </c>
      <c r="F36" s="70">
        <f t="shared" ref="F36" si="4">SUM(F29:F35)</f>
        <v>0</v>
      </c>
      <c r="G36" s="64">
        <f t="shared" si="2"/>
        <v>131090.90909090909</v>
      </c>
      <c r="N36" s="56"/>
    </row>
    <row r="37" spans="3:14" s="57" customFormat="1" x14ac:dyDescent="0.3">
      <c r="C37" s="71"/>
      <c r="D37" s="72"/>
      <c r="E37" s="72"/>
      <c r="F37" s="72"/>
      <c r="G37" s="73"/>
    </row>
    <row r="38" spans="3:14" x14ac:dyDescent="0.3">
      <c r="C38" s="470" t="s">
        <v>438</v>
      </c>
      <c r="D38" s="471"/>
      <c r="E38" s="471"/>
      <c r="F38" s="471"/>
      <c r="G38" s="472"/>
      <c r="N38" s="56"/>
    </row>
    <row r="39" spans="3:14" ht="21.75" customHeight="1" thickBot="1" x14ac:dyDescent="0.35">
      <c r="C39" s="67" t="s">
        <v>439</v>
      </c>
      <c r="D39" s="68">
        <f>'1) Tableau budgétaire 1'!D63</f>
        <v>158163.97627272728</v>
      </c>
      <c r="E39" s="68">
        <f>'1) Tableau budgétaire 1'!E63</f>
        <v>0</v>
      </c>
      <c r="F39" s="68">
        <f>'1) Tableau budgétaire 1'!F63</f>
        <v>0</v>
      </c>
      <c r="G39" s="69">
        <f t="shared" ref="G39:G47" si="5">SUM(D39:F39)</f>
        <v>158163.97627272728</v>
      </c>
      <c r="N39" s="56"/>
    </row>
    <row r="40" spans="3:14" x14ac:dyDescent="0.3">
      <c r="C40" s="65" t="s">
        <v>429</v>
      </c>
      <c r="D40" s="98">
        <f>SUMIF('1) Tableau budgétaire 1'!$K$45:$K$62,LEFT($C40,1),'1) Tableau budgétaire 1'!$D$45:$D$62)</f>
        <v>0</v>
      </c>
      <c r="E40" s="98">
        <f>SUMIF('1) Tableau budgétaire 1'!$K$45:$K$62,LEFT($C40,1),'1) Tableau budgétaire 1'!$E$45:$E$62)</f>
        <v>0</v>
      </c>
      <c r="F40" s="98">
        <f>SUMIF('1) Tableau budgétaire 1'!$K$45:$K$62,LEFT($C40,1),'1) Tableau budgétaire 1'!$F$45:$F$62)</f>
        <v>0</v>
      </c>
      <c r="G40" s="66">
        <f t="shared" si="5"/>
        <v>0</v>
      </c>
      <c r="N40" s="56"/>
    </row>
    <row r="41" spans="3:14" s="57" customFormat="1" ht="15.75" customHeight="1" x14ac:dyDescent="0.3">
      <c r="C41" s="54" t="s">
        <v>430</v>
      </c>
      <c r="D41" s="98">
        <f>SUMIF('1) Tableau budgétaire 1'!$K$45:$K$62,LEFT($C41,1),'1) Tableau budgétaire 1'!$D$45:$D$62)</f>
        <v>0</v>
      </c>
      <c r="E41" s="98">
        <f>SUMIF('1) Tableau budgétaire 1'!$K$45:$K$62,LEFT($C41,1),'1) Tableau budgétaire 1'!$E$45:$E$62)</f>
        <v>0</v>
      </c>
      <c r="F41" s="98">
        <f>SUMIF('1) Tableau budgétaire 1'!$K$45:$K$62,LEFT($C41,1),'1) Tableau budgétaire 1'!$F$45:$F$62)</f>
        <v>0</v>
      </c>
      <c r="G41" s="64">
        <f t="shared" si="5"/>
        <v>0</v>
      </c>
    </row>
    <row r="42" spans="3:14" s="57" customFormat="1" ht="31.2" x14ac:dyDescent="0.3">
      <c r="C42" s="54" t="s">
        <v>431</v>
      </c>
      <c r="D42" s="98">
        <f>SUMIF('1) Tableau budgétaire 1'!$K$45:$K$62,LEFT($C42,1),'1) Tableau budgétaire 1'!$D$45:$D$62)</f>
        <v>0</v>
      </c>
      <c r="E42" s="98">
        <f>SUMIF('1) Tableau budgétaire 1'!$K$45:$K$62,LEFT($C42,1),'1) Tableau budgétaire 1'!$E$45:$E$62)</f>
        <v>0</v>
      </c>
      <c r="F42" s="98">
        <f>SUMIF('1) Tableau budgétaire 1'!$K$45:$K$62,LEFT($C42,1),'1) Tableau budgétaire 1'!$F$45:$F$62)</f>
        <v>0</v>
      </c>
      <c r="G42" s="64">
        <f t="shared" si="5"/>
        <v>0</v>
      </c>
    </row>
    <row r="43" spans="3:14" s="57" customFormat="1" x14ac:dyDescent="0.3">
      <c r="C43" s="55" t="s">
        <v>432</v>
      </c>
      <c r="D43" s="98">
        <f>SUMIF('1) Tableau budgétaire 1'!$K$45:$K$62,LEFT($C43,1),'1) Tableau budgétaire 1'!$D$45:$D$62)</f>
        <v>100000</v>
      </c>
      <c r="E43" s="98">
        <f>SUMIF('1) Tableau budgétaire 1'!$K$45:$K$62,LEFT($C43,1),'1) Tableau budgétaire 1'!$E$45:$E$62)</f>
        <v>0</v>
      </c>
      <c r="F43" s="98">
        <f>SUMIF('1) Tableau budgétaire 1'!$K$45:$K$62,LEFT($C43,1),'1) Tableau budgétaire 1'!$F$45:$F$62)</f>
        <v>0</v>
      </c>
      <c r="G43" s="64">
        <f t="shared" si="5"/>
        <v>100000</v>
      </c>
    </row>
    <row r="44" spans="3:14" x14ac:dyDescent="0.3">
      <c r="C44" s="54" t="s">
        <v>433</v>
      </c>
      <c r="D44" s="98">
        <f>SUMIF('1) Tableau budgétaire 1'!$K$45:$K$62,LEFT($C44,1),'1) Tableau budgétaire 1'!$D$45:$D$62)</f>
        <v>22522.272727272728</v>
      </c>
      <c r="E44" s="98">
        <f>SUMIF('1) Tableau budgétaire 1'!$K$45:$K$62,LEFT($C44,1),'1) Tableau budgétaire 1'!$E$45:$E$62)</f>
        <v>0</v>
      </c>
      <c r="F44" s="98">
        <f>SUMIF('1) Tableau budgétaire 1'!$K$45:$K$62,LEFT($C44,1),'1) Tableau budgétaire 1'!$F$45:$F$62)</f>
        <v>0</v>
      </c>
      <c r="G44" s="64">
        <f t="shared" si="5"/>
        <v>22522.272727272728</v>
      </c>
      <c r="N44" s="56"/>
    </row>
    <row r="45" spans="3:14" x14ac:dyDescent="0.3">
      <c r="C45" s="54" t="s">
        <v>434</v>
      </c>
      <c r="D45" s="98">
        <f>SUMIF('1) Tableau budgétaire 1'!$K$45:$K$62,LEFT($C45,1),'1) Tableau budgétaire 1'!$D$45:$D$62)</f>
        <v>33610.904545454541</v>
      </c>
      <c r="E45" s="98">
        <f>SUMIF('1) Tableau budgétaire 1'!$K$45:$K$62,LEFT($C45,1),'1) Tableau budgétaire 1'!$E$45:$E$62)</f>
        <v>0</v>
      </c>
      <c r="F45" s="98">
        <f>SUMIF('1) Tableau budgétaire 1'!$K$45:$K$62,LEFT($C45,1),'1) Tableau budgétaire 1'!$F$45:$F$62)</f>
        <v>0</v>
      </c>
      <c r="G45" s="64">
        <f t="shared" si="5"/>
        <v>33610.904545454541</v>
      </c>
      <c r="N45" s="56"/>
    </row>
    <row r="46" spans="3:14" ht="31.2" x14ac:dyDescent="0.3">
      <c r="C46" s="54" t="s">
        <v>435</v>
      </c>
      <c r="D46" s="98">
        <f>SUMIF('1) Tableau budgétaire 1'!$K$45:$K$62,LEFT($C46,1),'1) Tableau budgétaire 1'!$D$45:$D$62)</f>
        <v>2030.799</v>
      </c>
      <c r="E46" s="98">
        <f>SUMIF('1) Tableau budgétaire 1'!$K$45:$K$62,LEFT($C46,1),'1) Tableau budgétaire 1'!$E$45:$E$62)</f>
        <v>0</v>
      </c>
      <c r="F46" s="98">
        <f>SUMIF('1) Tableau budgétaire 1'!$K$45:$K$62,LEFT($C46,1),'1) Tableau budgétaire 1'!$F$45:$F$62)</f>
        <v>0</v>
      </c>
      <c r="G46" s="64">
        <f t="shared" si="5"/>
        <v>2030.799</v>
      </c>
      <c r="N46" s="56"/>
    </row>
    <row r="47" spans="3:14" x14ac:dyDescent="0.3">
      <c r="C47" s="58" t="s">
        <v>19</v>
      </c>
      <c r="D47" s="70">
        <f t="shared" ref="D47:F47" si="6">SUM(D40:D46)</f>
        <v>158163.97627272728</v>
      </c>
      <c r="E47" s="70">
        <f t="shared" si="6"/>
        <v>0</v>
      </c>
      <c r="F47" s="70">
        <f t="shared" si="6"/>
        <v>0</v>
      </c>
      <c r="G47" s="64">
        <f t="shared" si="5"/>
        <v>158163.97627272728</v>
      </c>
      <c r="N47" s="56"/>
    </row>
    <row r="48" spans="3:14" s="57" customFormat="1" x14ac:dyDescent="0.3">
      <c r="C48" s="71"/>
      <c r="D48" s="72"/>
      <c r="E48" s="72"/>
      <c r="F48" s="72"/>
      <c r="G48" s="73"/>
    </row>
    <row r="49" spans="2:14" x14ac:dyDescent="0.3">
      <c r="C49" s="470" t="s">
        <v>440</v>
      </c>
      <c r="D49" s="471"/>
      <c r="E49" s="471"/>
      <c r="F49" s="471"/>
      <c r="G49" s="472"/>
      <c r="N49" s="56"/>
    </row>
    <row r="50" spans="2:14" ht="20.25" customHeight="1" thickBot="1" x14ac:dyDescent="0.35">
      <c r="C50" s="67" t="s">
        <v>441</v>
      </c>
      <c r="D50" s="68"/>
      <c r="E50" s="68"/>
      <c r="F50" s="68"/>
      <c r="G50" s="69"/>
      <c r="N50" s="56"/>
    </row>
    <row r="51" spans="2:14" x14ac:dyDescent="0.3">
      <c r="C51" s="65" t="s">
        <v>429</v>
      </c>
      <c r="D51" s="98"/>
      <c r="E51" s="98"/>
      <c r="F51" s="98"/>
      <c r="G51" s="66"/>
      <c r="N51" s="56"/>
    </row>
    <row r="52" spans="2:14" ht="15.75" customHeight="1" x14ac:dyDescent="0.3">
      <c r="C52" s="54" t="s">
        <v>430</v>
      </c>
      <c r="D52" s="98"/>
      <c r="E52" s="98"/>
      <c r="F52" s="98"/>
      <c r="G52" s="64"/>
      <c r="N52" s="56"/>
    </row>
    <row r="53" spans="2:14" ht="32.25" customHeight="1" x14ac:dyDescent="0.3">
      <c r="C53" s="54" t="s">
        <v>431</v>
      </c>
      <c r="D53" s="98"/>
      <c r="E53" s="98"/>
      <c r="F53" s="98"/>
      <c r="G53" s="64"/>
      <c r="N53" s="56"/>
    </row>
    <row r="54" spans="2:14" s="57" customFormat="1" x14ac:dyDescent="0.3">
      <c r="C54" s="55" t="s">
        <v>432</v>
      </c>
      <c r="D54" s="98"/>
      <c r="E54" s="98"/>
      <c r="F54" s="98"/>
      <c r="G54" s="64"/>
    </row>
    <row r="55" spans="2:14" x14ac:dyDescent="0.3">
      <c r="C55" s="54" t="s">
        <v>433</v>
      </c>
      <c r="D55" s="98"/>
      <c r="E55" s="98"/>
      <c r="F55" s="98"/>
      <c r="G55" s="64"/>
      <c r="N55" s="56"/>
    </row>
    <row r="56" spans="2:14" x14ac:dyDescent="0.3">
      <c r="C56" s="54" t="s">
        <v>434</v>
      </c>
      <c r="D56" s="98"/>
      <c r="E56" s="98"/>
      <c r="F56" s="98"/>
      <c r="G56" s="64"/>
      <c r="N56" s="56"/>
    </row>
    <row r="57" spans="2:14" ht="31.2" x14ac:dyDescent="0.3">
      <c r="C57" s="54" t="s">
        <v>435</v>
      </c>
      <c r="D57" s="98"/>
      <c r="E57" s="98"/>
      <c r="F57" s="98"/>
      <c r="G57" s="64"/>
      <c r="N57" s="56"/>
    </row>
    <row r="58" spans="2:14" ht="21" customHeight="1" x14ac:dyDescent="0.3">
      <c r="C58" s="58" t="s">
        <v>19</v>
      </c>
      <c r="D58" s="70"/>
      <c r="E58" s="70"/>
      <c r="F58" s="70"/>
      <c r="G58" s="64"/>
      <c r="N58" s="56"/>
    </row>
    <row r="59" spans="2:14" s="57" customFormat="1" ht="22.5" customHeight="1" x14ac:dyDescent="0.3">
      <c r="C59" s="74"/>
      <c r="D59" s="72"/>
      <c r="E59" s="72"/>
      <c r="F59" s="72"/>
      <c r="G59" s="73"/>
    </row>
    <row r="60" spans="2:14" x14ac:dyDescent="0.3">
      <c r="B60" s="470" t="s">
        <v>442</v>
      </c>
      <c r="C60" s="471"/>
      <c r="D60" s="471"/>
      <c r="E60" s="471"/>
      <c r="F60" s="471"/>
      <c r="G60" s="472"/>
      <c r="N60" s="56"/>
    </row>
    <row r="61" spans="2:14" x14ac:dyDescent="0.3">
      <c r="C61" s="470" t="s">
        <v>382</v>
      </c>
      <c r="D61" s="471"/>
      <c r="E61" s="471"/>
      <c r="F61" s="471"/>
      <c r="G61" s="472"/>
      <c r="N61" s="56"/>
    </row>
    <row r="62" spans="2:14" ht="24" customHeight="1" thickBot="1" x14ac:dyDescent="0.35">
      <c r="C62" s="67" t="s">
        <v>443</v>
      </c>
      <c r="D62" s="68">
        <f>'1) Tableau budgétaire 1'!D158</f>
        <v>19272.727272727272</v>
      </c>
      <c r="E62" s="68">
        <f>'1) Tableau budgétaire 1'!E158</f>
        <v>0</v>
      </c>
      <c r="F62" s="68">
        <f>'1) Tableau budgétaire 1'!F158</f>
        <v>0</v>
      </c>
      <c r="G62" s="69">
        <f t="shared" ref="G62:G70" si="7">SUM(D62:F62)</f>
        <v>19272.727272727272</v>
      </c>
      <c r="N62" s="56"/>
    </row>
    <row r="63" spans="2:14" ht="15.75" customHeight="1" x14ac:dyDescent="0.3">
      <c r="C63" s="65" t="s">
        <v>429</v>
      </c>
      <c r="D63" s="98">
        <f>SUMIF('1) Tableau budgétaire 1'!$K$67:$K$157,LEFT($C51,1),'1) Tableau budgétaire 1'!$D$67:$D$157)</f>
        <v>0</v>
      </c>
      <c r="E63" s="98">
        <f>SUMIF('1) Tableau budgétaire 1'!$K$67:$K$157,LEFT($C51,1),'1) Tableau budgétaire 1'!$E$67:$E$157)</f>
        <v>0</v>
      </c>
      <c r="F63" s="98">
        <f>SUMIF('1) Tableau budgétaire 1'!$K$67:$K$157,LEFT($C51,1),'1) Tableau budgétaire 1'!$F$67:$F$157)</f>
        <v>0</v>
      </c>
      <c r="G63" s="66">
        <f t="shared" si="7"/>
        <v>0</v>
      </c>
      <c r="N63" s="56"/>
    </row>
    <row r="64" spans="2:14" ht="15.75" customHeight="1" x14ac:dyDescent="0.3">
      <c r="C64" s="54" t="s">
        <v>430</v>
      </c>
      <c r="D64" s="98">
        <f>SUMIF('1) Tableau budgétaire 1'!$K$67:$K$157,LEFT($C52,1),'1) Tableau budgétaire 1'!$D$67:$D$157)</f>
        <v>0</v>
      </c>
      <c r="E64" s="98">
        <f>SUMIF('1) Tableau budgétaire 1'!$K$67:$K$157,LEFT($C52,1),'1) Tableau budgétaire 1'!$E$67:$E$157)</f>
        <v>0</v>
      </c>
      <c r="F64" s="98">
        <f>SUMIF('1) Tableau budgétaire 1'!$K$67:$K$157,LEFT($C52,1),'1) Tableau budgétaire 1'!$F$67:$F$157)</f>
        <v>0</v>
      </c>
      <c r="G64" s="64">
        <f t="shared" si="7"/>
        <v>0</v>
      </c>
      <c r="N64" s="56"/>
    </row>
    <row r="65" spans="2:14" ht="15.75" customHeight="1" x14ac:dyDescent="0.3">
      <c r="C65" s="54" t="s">
        <v>431</v>
      </c>
      <c r="D65" s="98">
        <f>SUMIF('1) Tableau budgétaire 1'!$K$67:$K$157,LEFT($C53,1),'1) Tableau budgétaire 1'!$D$67:$D$157)</f>
        <v>0</v>
      </c>
      <c r="E65" s="98">
        <f>SUMIF('1) Tableau budgétaire 1'!$K$67:$K$157,LEFT($C53,1),'1) Tableau budgétaire 1'!$E$67:$E$157)</f>
        <v>0</v>
      </c>
      <c r="F65" s="98">
        <f>SUMIF('1) Tableau budgétaire 1'!$K$67:$K$157,LEFT($C53,1),'1) Tableau budgétaire 1'!$F$67:$F$157)</f>
        <v>0</v>
      </c>
      <c r="G65" s="64">
        <f t="shared" si="7"/>
        <v>0</v>
      </c>
      <c r="N65" s="56"/>
    </row>
    <row r="66" spans="2:14" ht="18.75" customHeight="1" x14ac:dyDescent="0.3">
      <c r="C66" s="55" t="s">
        <v>432</v>
      </c>
      <c r="D66" s="98">
        <f>SUMIF('1) Tableau budgétaire 1'!$K$67:$K$157,LEFT($C54,1),'1) Tableau budgétaire 1'!$D$67:$D$157)</f>
        <v>0</v>
      </c>
      <c r="E66" s="98">
        <f>SUMIF('1) Tableau budgétaire 1'!$K$67:$K$157,LEFT($C54,1),'1) Tableau budgétaire 1'!$E$67:$E$157)</f>
        <v>0</v>
      </c>
      <c r="F66" s="98">
        <f>SUMIF('1) Tableau budgétaire 1'!$K$67:$K$157,LEFT($C54,1),'1) Tableau budgétaire 1'!$F$67:$F$157)</f>
        <v>0</v>
      </c>
      <c r="G66" s="64">
        <f t="shared" si="7"/>
        <v>0</v>
      </c>
      <c r="N66" s="56"/>
    </row>
    <row r="67" spans="2:14" x14ac:dyDescent="0.3">
      <c r="C67" s="54" t="s">
        <v>433</v>
      </c>
      <c r="D67" s="98">
        <f>SUMIF('1) Tableau budgétaire 1'!$K$67:$K$157,LEFT($C55,1),'1) Tableau budgétaire 1'!$D$67:$D$157)</f>
        <v>0</v>
      </c>
      <c r="E67" s="98">
        <f>SUMIF('1) Tableau budgétaire 1'!$K$67:$K$157,LEFT($C55,1),'1) Tableau budgétaire 1'!$E$67:$E$157)</f>
        <v>0</v>
      </c>
      <c r="F67" s="98">
        <f>SUMIF('1) Tableau budgétaire 1'!$K$67:$K$157,LEFT($C55,1),'1) Tableau budgétaire 1'!$F$67:$F$157)</f>
        <v>0</v>
      </c>
      <c r="G67" s="64">
        <f t="shared" si="7"/>
        <v>0</v>
      </c>
      <c r="N67" s="56"/>
    </row>
    <row r="68" spans="2:14" s="57" customFormat="1" ht="21.75" customHeight="1" x14ac:dyDescent="0.3">
      <c r="B68" s="56"/>
      <c r="C68" s="54" t="s">
        <v>434</v>
      </c>
      <c r="D68" s="98">
        <f>SUMIF('1) Tableau budgétaire 1'!$K$67:$K$157,LEFT($C56,1),'1) Tableau budgétaire 1'!$D$67:$D$157)</f>
        <v>19272.727272727272</v>
      </c>
      <c r="E68" s="98">
        <f>SUMIF('1) Tableau budgétaire 1'!$K$67:$K$157,LEFT($C56,1),'1) Tableau budgétaire 1'!$E$67:$E$157)</f>
        <v>0</v>
      </c>
      <c r="F68" s="98">
        <f>SUMIF('1) Tableau budgétaire 1'!$K$67:$K$157,LEFT($C56,1),'1) Tableau budgétaire 1'!$F$67:$F$157)</f>
        <v>0</v>
      </c>
      <c r="G68" s="64">
        <f t="shared" si="7"/>
        <v>19272.727272727272</v>
      </c>
    </row>
    <row r="69" spans="2:14" s="57" customFormat="1" ht="31.2" x14ac:dyDescent="0.3">
      <c r="B69" s="56"/>
      <c r="C69" s="54" t="s">
        <v>435</v>
      </c>
      <c r="D69" s="98">
        <f>SUMIF('1) Tableau budgétaire 1'!$K$67:$K$157,LEFT($C57,1),'1) Tableau budgétaire 1'!$D$67:$D$157)</f>
        <v>0</v>
      </c>
      <c r="E69" s="98">
        <f>SUMIF('1) Tableau budgétaire 1'!$K$67:$K$157,LEFT($C57,1),'1) Tableau budgétaire 1'!$E$67:$E$157)</f>
        <v>0</v>
      </c>
      <c r="F69" s="98">
        <f>SUMIF('1) Tableau budgétaire 1'!$K$67:$K$157,LEFT($C57,1),'1) Tableau budgétaire 1'!$F$67:$F$157)</f>
        <v>0</v>
      </c>
      <c r="G69" s="64">
        <f t="shared" si="7"/>
        <v>0</v>
      </c>
    </row>
    <row r="70" spans="2:14" x14ac:dyDescent="0.3">
      <c r="C70" s="58" t="s">
        <v>19</v>
      </c>
      <c r="D70" s="70">
        <f t="shared" ref="D70:E70" si="8">SUM(D63:D69)</f>
        <v>19272.727272727272</v>
      </c>
      <c r="E70" s="70">
        <f t="shared" si="8"/>
        <v>0</v>
      </c>
      <c r="F70" s="70">
        <f t="shared" ref="F70" si="9">SUM(F63:F69)</f>
        <v>0</v>
      </c>
      <c r="G70" s="64">
        <f t="shared" si="7"/>
        <v>19272.727272727272</v>
      </c>
      <c r="N70" s="56"/>
    </row>
    <row r="71" spans="2:14" s="57" customFormat="1" x14ac:dyDescent="0.3">
      <c r="C71" s="71"/>
      <c r="D71" s="72"/>
      <c r="E71" s="72"/>
      <c r="F71" s="72"/>
      <c r="G71" s="73"/>
    </row>
    <row r="72" spans="2:14" x14ac:dyDescent="0.3">
      <c r="B72" s="57"/>
      <c r="C72" s="470" t="s">
        <v>383</v>
      </c>
      <c r="D72" s="471"/>
      <c r="E72" s="471"/>
      <c r="F72" s="471"/>
      <c r="G72" s="472"/>
      <c r="N72" s="56"/>
    </row>
    <row r="73" spans="2:14" ht="21.75" customHeight="1" thickBot="1" x14ac:dyDescent="0.35">
      <c r="C73" s="67" t="s">
        <v>444</v>
      </c>
      <c r="D73" s="68">
        <f>'1) Tableau budgétaire 1'!D166</f>
        <v>0</v>
      </c>
      <c r="E73" s="68">
        <f>'1) Tableau budgétaire 1'!E166</f>
        <v>0</v>
      </c>
      <c r="F73" s="68">
        <f>'1) Tableau budgétaire 1'!F166</f>
        <v>0</v>
      </c>
      <c r="G73" s="69">
        <f>SUM(D73:F73)</f>
        <v>0</v>
      </c>
      <c r="N73" s="56"/>
    </row>
    <row r="74" spans="2:14" ht="15.75" customHeight="1" x14ac:dyDescent="0.3">
      <c r="C74" s="65" t="s">
        <v>429</v>
      </c>
      <c r="D74" s="98">
        <f>SUMIF('1) Tableau budgétaire 1'!$K$160:$K$165,LEFT($C63,1),'1) Tableau budgétaire 1'!$D$160:$D$165)</f>
        <v>0</v>
      </c>
      <c r="E74" s="98">
        <f>SUMIF('1) Tableau budgétaire 1'!$K$160:$K$165,LEFT($C63,1),'1) Tableau budgétaire 1'!$E$160:$E$165)</f>
        <v>0</v>
      </c>
      <c r="F74" s="98">
        <f>SUMIF('1) Tableau budgétaire 1'!$K$160:$K$165,LEFT($C63,1),'1) Tableau budgétaire 1'!$F$160:$F$165)</f>
        <v>0</v>
      </c>
      <c r="G74" s="66">
        <f t="shared" ref="G74:G80" si="10">SUM(D74:F74)</f>
        <v>0</v>
      </c>
      <c r="N74" s="56"/>
    </row>
    <row r="75" spans="2:14" ht="15.75" customHeight="1" x14ac:dyDescent="0.3">
      <c r="C75" s="54" t="s">
        <v>430</v>
      </c>
      <c r="D75" s="98">
        <f>SUMIF('1) Tableau budgétaire 1'!$K$160:$K$165,LEFT($C64,1),'1) Tableau budgétaire 1'!$D$160:$D$165)</f>
        <v>0</v>
      </c>
      <c r="E75" s="98">
        <f>SUMIF('1) Tableau budgétaire 1'!$K$160:$K$165,LEFT($C64,1),'1) Tableau budgétaire 1'!$E$160:$E$165)</f>
        <v>0</v>
      </c>
      <c r="F75" s="98">
        <f>SUMIF('1) Tableau budgétaire 1'!$K$160:$K$165,LEFT($C64,1),'1) Tableau budgétaire 1'!$F$160:$F$165)</f>
        <v>0</v>
      </c>
      <c r="G75" s="64">
        <f t="shared" si="10"/>
        <v>0</v>
      </c>
      <c r="N75" s="56"/>
    </row>
    <row r="76" spans="2:14" ht="15.75" customHeight="1" x14ac:dyDescent="0.3">
      <c r="C76" s="54" t="s">
        <v>431</v>
      </c>
      <c r="D76" s="98">
        <f>SUMIF('1) Tableau budgétaire 1'!$K$160:$K$165,LEFT($C65,1),'1) Tableau budgétaire 1'!$D$160:$D$165)</f>
        <v>0</v>
      </c>
      <c r="E76" s="98">
        <f>SUMIF('1) Tableau budgétaire 1'!$K$160:$K$165,LEFT($C65,1),'1) Tableau budgétaire 1'!$E$160:$E$165)</f>
        <v>0</v>
      </c>
      <c r="F76" s="98">
        <f>SUMIF('1) Tableau budgétaire 1'!$K$160:$K$165,LEFT($C65,1),'1) Tableau budgétaire 1'!$F$160:$F$165)</f>
        <v>0</v>
      </c>
      <c r="G76" s="64">
        <f t="shared" si="10"/>
        <v>0</v>
      </c>
      <c r="N76" s="56"/>
    </row>
    <row r="77" spans="2:14" x14ac:dyDescent="0.3">
      <c r="C77" s="55" t="s">
        <v>432</v>
      </c>
      <c r="D77" s="98">
        <f>SUMIF('1) Tableau budgétaire 1'!$K$160:$K$165,LEFT($C66,1),'1) Tableau budgétaire 1'!$D$160:$D$165)</f>
        <v>0</v>
      </c>
      <c r="E77" s="98">
        <f>SUMIF('1) Tableau budgétaire 1'!$K$160:$K$165,LEFT($C66,1),'1) Tableau budgétaire 1'!$E$160:$E$165)</f>
        <v>0</v>
      </c>
      <c r="F77" s="98">
        <f>SUMIF('1) Tableau budgétaire 1'!$K$160:$K$165,LEFT($C66,1),'1) Tableau budgétaire 1'!$F$160:$F$165)</f>
        <v>0</v>
      </c>
      <c r="G77" s="64">
        <f t="shared" si="10"/>
        <v>0</v>
      </c>
      <c r="N77" s="56"/>
    </row>
    <row r="78" spans="2:14" x14ac:dyDescent="0.3">
      <c r="C78" s="54" t="s">
        <v>433</v>
      </c>
      <c r="D78" s="98">
        <f>SUMIF('1) Tableau budgétaire 1'!$K$160:$K$165,LEFT($C67,1),'1) Tableau budgétaire 1'!$D$160:$D$165)</f>
        <v>0</v>
      </c>
      <c r="E78" s="98">
        <f>SUMIF('1) Tableau budgétaire 1'!$K$160:$K$165,LEFT($C67,1),'1) Tableau budgétaire 1'!$E$160:$E$165)</f>
        <v>0</v>
      </c>
      <c r="F78" s="98">
        <f>SUMIF('1) Tableau budgétaire 1'!$K$160:$K$165,LEFT($C67,1),'1) Tableau budgétaire 1'!$F$160:$F$165)</f>
        <v>0</v>
      </c>
      <c r="G78" s="64">
        <f t="shared" si="10"/>
        <v>0</v>
      </c>
      <c r="N78" s="56"/>
    </row>
    <row r="79" spans="2:14" x14ac:dyDescent="0.3">
      <c r="C79" s="54" t="s">
        <v>434</v>
      </c>
      <c r="D79" s="98">
        <f>SUMIF('1) Tableau budgétaire 1'!$K$160:$K$165,LEFT($C68,1),'1) Tableau budgétaire 1'!$D$160:$D$165)</f>
        <v>0</v>
      </c>
      <c r="E79" s="98">
        <f>SUMIF('1) Tableau budgétaire 1'!$K$160:$K$165,LEFT($C68,1),'1) Tableau budgétaire 1'!$E$160:$E$165)</f>
        <v>0</v>
      </c>
      <c r="F79" s="98">
        <f>SUMIF('1) Tableau budgétaire 1'!$K$160:$K$165,LEFT($C68,1),'1) Tableau budgétaire 1'!$F$160:$F$165)</f>
        <v>0</v>
      </c>
      <c r="G79" s="64">
        <f t="shared" si="10"/>
        <v>0</v>
      </c>
      <c r="N79" s="56"/>
    </row>
    <row r="80" spans="2:14" ht="31.2" x14ac:dyDescent="0.3">
      <c r="C80" s="54" t="s">
        <v>435</v>
      </c>
      <c r="D80" s="98">
        <f>SUMIF('1) Tableau budgétaire 1'!$K$160:$K$165,LEFT($C69,1),'1) Tableau budgétaire 1'!$D$160:$D$165)</f>
        <v>0</v>
      </c>
      <c r="E80" s="98">
        <f>SUMIF('1) Tableau budgétaire 1'!$K$160:$K$165,LEFT($C69,1),'1) Tableau budgétaire 1'!$E$160:$E$165)</f>
        <v>0</v>
      </c>
      <c r="F80" s="98">
        <f>SUMIF('1) Tableau budgétaire 1'!$K$160:$K$165,LEFT($C69,1),'1) Tableau budgétaire 1'!$F$160:$F$165)</f>
        <v>0</v>
      </c>
      <c r="G80" s="64">
        <f t="shared" si="10"/>
        <v>0</v>
      </c>
      <c r="N80" s="56"/>
    </row>
    <row r="81" spans="2:14" x14ac:dyDescent="0.3">
      <c r="C81" s="58" t="s">
        <v>19</v>
      </c>
      <c r="D81" s="70">
        <f>SUM(D74:D80)</f>
        <v>0</v>
      </c>
      <c r="E81" s="70">
        <f>SUM(E74:E80)</f>
        <v>0</v>
      </c>
      <c r="F81" s="70">
        <f t="shared" ref="F81" si="11">SUM(F74:F80)</f>
        <v>0</v>
      </c>
      <c r="G81" s="64">
        <f>SUM(D81:F81)</f>
        <v>0</v>
      </c>
      <c r="N81" s="56"/>
    </row>
    <row r="82" spans="2:14" s="57" customFormat="1" x14ac:dyDescent="0.3">
      <c r="C82" s="71"/>
      <c r="D82" s="72"/>
      <c r="E82" s="72"/>
      <c r="F82" s="72"/>
      <c r="G82" s="73"/>
    </row>
    <row r="83" spans="2:14" x14ac:dyDescent="0.3">
      <c r="C83" s="470" t="s">
        <v>386</v>
      </c>
      <c r="D83" s="471"/>
      <c r="E83" s="471"/>
      <c r="F83" s="471"/>
      <c r="G83" s="472"/>
      <c r="N83" s="56"/>
    </row>
    <row r="84" spans="2:14" ht="21.75" customHeight="1" thickBot="1" x14ac:dyDescent="0.35">
      <c r="B84" s="57"/>
      <c r="C84" s="67" t="s">
        <v>445</v>
      </c>
      <c r="D84" s="68">
        <f>'1) Tableau budgétaire 1'!D176</f>
        <v>57500</v>
      </c>
      <c r="E84" s="68">
        <f>'1) Tableau budgétaire 1'!E176</f>
        <v>0</v>
      </c>
      <c r="F84" s="68">
        <f>'1) Tableau budgétaire 1'!F176</f>
        <v>0</v>
      </c>
      <c r="G84" s="69">
        <f t="shared" ref="G84:G92" si="12">SUM(D84:F84)</f>
        <v>57500</v>
      </c>
      <c r="N84" s="56"/>
    </row>
    <row r="85" spans="2:14" ht="18" customHeight="1" x14ac:dyDescent="0.3">
      <c r="C85" s="65" t="s">
        <v>429</v>
      </c>
      <c r="D85" s="98">
        <f>SUMIF('1) Tableau budgétaire 1'!$K$168:$K$175,LEFT($C74,1),'1) Tableau budgétaire 1'!$D$168:$D$175)</f>
        <v>0</v>
      </c>
      <c r="E85" s="98">
        <f>SUMIF('1) Tableau budgétaire 1'!$K$168:$K$175,LEFT($C74,1),'1) Tableau budgétaire 1'!$E$168:$E$175)</f>
        <v>0</v>
      </c>
      <c r="F85" s="98">
        <f>SUMIF('1) Tableau budgétaire 1'!$K$168:$K$175,LEFT($C74,1),'1) Tableau budgétaire 1'!$F$168:$F$175)</f>
        <v>0</v>
      </c>
      <c r="G85" s="66">
        <f t="shared" si="12"/>
        <v>0</v>
      </c>
      <c r="N85" s="56"/>
    </row>
    <row r="86" spans="2:14" ht="15.75" customHeight="1" x14ac:dyDescent="0.3">
      <c r="C86" s="54" t="s">
        <v>430</v>
      </c>
      <c r="D86" s="98">
        <f>SUMIF('1) Tableau budgétaire 1'!$K$168:$K$175,LEFT($C75,1),'1) Tableau budgétaire 1'!$D$168:$D$175)</f>
        <v>0</v>
      </c>
      <c r="E86" s="98">
        <f>SUMIF('1) Tableau budgétaire 1'!$K$168:$K$175,LEFT($C75,1),'1) Tableau budgétaire 1'!$E$168:$E$175)</f>
        <v>0</v>
      </c>
      <c r="F86" s="98">
        <f>SUMIF('1) Tableau budgétaire 1'!$K$168:$K$175,LEFT($C75,1),'1) Tableau budgétaire 1'!$F$168:$F$175)</f>
        <v>0</v>
      </c>
      <c r="G86" s="64">
        <f t="shared" si="12"/>
        <v>0</v>
      </c>
      <c r="N86" s="56"/>
    </row>
    <row r="87" spans="2:14" s="57" customFormat="1" ht="15.75" customHeight="1" x14ac:dyDescent="0.3">
      <c r="B87" s="56"/>
      <c r="C87" s="54" t="s">
        <v>431</v>
      </c>
      <c r="D87" s="98">
        <f>SUMIF('1) Tableau budgétaire 1'!$K$168:$K$175,LEFT($C76,1),'1) Tableau budgétaire 1'!$D$168:$D$175)</f>
        <v>0</v>
      </c>
      <c r="E87" s="98">
        <f>SUMIF('1) Tableau budgétaire 1'!$K$168:$K$175,LEFT($C76,1),'1) Tableau budgétaire 1'!$E$168:$E$175)</f>
        <v>0</v>
      </c>
      <c r="F87" s="98">
        <f>SUMIF('1) Tableau budgétaire 1'!$K$168:$K$175,LEFT($C76,1),'1) Tableau budgétaire 1'!$F$168:$F$175)</f>
        <v>0</v>
      </c>
      <c r="G87" s="64">
        <f t="shared" si="12"/>
        <v>0</v>
      </c>
    </row>
    <row r="88" spans="2:14" x14ac:dyDescent="0.3">
      <c r="B88" s="57"/>
      <c r="C88" s="55" t="s">
        <v>432</v>
      </c>
      <c r="D88" s="98">
        <f>SUMIF('1) Tableau budgétaire 1'!$K$168:$K$175,LEFT($C77,1),'1) Tableau budgétaire 1'!$D$168:$D$175)</f>
        <v>57500</v>
      </c>
      <c r="E88" s="98">
        <f>SUMIF('1) Tableau budgétaire 1'!$K$168:$K$175,LEFT($C77,1),'1) Tableau budgétaire 1'!$E$168:$E$175)</f>
        <v>0</v>
      </c>
      <c r="F88" s="98">
        <f>SUMIF('1) Tableau budgétaire 1'!$K$168:$K$175,LEFT($C77,1),'1) Tableau budgétaire 1'!$F$168:$F$175)</f>
        <v>0</v>
      </c>
      <c r="G88" s="64">
        <f t="shared" si="12"/>
        <v>57500</v>
      </c>
      <c r="N88" s="56"/>
    </row>
    <row r="89" spans="2:14" x14ac:dyDescent="0.3">
      <c r="B89" s="57"/>
      <c r="C89" s="54" t="s">
        <v>433</v>
      </c>
      <c r="D89" s="98">
        <f>SUMIF('1) Tableau budgétaire 1'!$K$168:$K$175,LEFT($C78,1),'1) Tableau budgétaire 1'!$D$168:$D$175)</f>
        <v>0</v>
      </c>
      <c r="E89" s="98">
        <f>SUMIF('1) Tableau budgétaire 1'!$K$168:$K$175,LEFT($C78,1),'1) Tableau budgétaire 1'!$E$168:$E$175)</f>
        <v>0</v>
      </c>
      <c r="F89" s="98">
        <f>SUMIF('1) Tableau budgétaire 1'!$K$168:$K$175,LEFT($C78,1),'1) Tableau budgétaire 1'!$F$168:$F$175)</f>
        <v>0</v>
      </c>
      <c r="G89" s="64">
        <f t="shared" si="12"/>
        <v>0</v>
      </c>
      <c r="N89" s="56"/>
    </row>
    <row r="90" spans="2:14" x14ac:dyDescent="0.3">
      <c r="B90" s="57"/>
      <c r="C90" s="54" t="s">
        <v>434</v>
      </c>
      <c r="D90" s="98">
        <f>SUMIF('1) Tableau budgétaire 1'!$K$168:$K$175,LEFT($C79,1),'1) Tableau budgétaire 1'!$D$168:$D$175)</f>
        <v>0</v>
      </c>
      <c r="E90" s="98">
        <f>SUMIF('1) Tableau budgétaire 1'!$K$168:$K$175,LEFT($C79,1),'1) Tableau budgétaire 1'!$E$168:$E$175)</f>
        <v>0</v>
      </c>
      <c r="F90" s="98">
        <f>SUMIF('1) Tableau budgétaire 1'!$K$168:$K$175,LEFT($C79,1),'1) Tableau budgétaire 1'!$F$168:$F$175)</f>
        <v>0</v>
      </c>
      <c r="G90" s="64">
        <f t="shared" si="12"/>
        <v>0</v>
      </c>
      <c r="N90" s="56"/>
    </row>
    <row r="91" spans="2:14" ht="31.2" x14ac:dyDescent="0.3">
      <c r="C91" s="54" t="s">
        <v>435</v>
      </c>
      <c r="D91" s="98">
        <f>SUMIF('1) Tableau budgétaire 1'!$K$168:$K$175,LEFT($C80,1),'1) Tableau budgétaire 1'!$D$168:$D$175)</f>
        <v>0</v>
      </c>
      <c r="E91" s="98">
        <f>SUMIF('1) Tableau budgétaire 1'!$K$168:$K$175,LEFT($C80,1),'1) Tableau budgétaire 1'!$E$168:$E$175)</f>
        <v>0</v>
      </c>
      <c r="F91" s="98">
        <f>SUMIF('1) Tableau budgétaire 1'!$K$168:$K$175,LEFT($C80,1),'1) Tableau budgétaire 1'!$F$168:$F$175)</f>
        <v>0</v>
      </c>
      <c r="G91" s="64">
        <f t="shared" si="12"/>
        <v>0</v>
      </c>
      <c r="N91" s="56"/>
    </row>
    <row r="92" spans="2:14" x14ac:dyDescent="0.3">
      <c r="C92" s="58" t="s">
        <v>19</v>
      </c>
      <c r="D92" s="70">
        <f t="shared" ref="D92:E92" si="13">SUM(D85:D91)</f>
        <v>57500</v>
      </c>
      <c r="E92" s="70">
        <f t="shared" si="13"/>
        <v>0</v>
      </c>
      <c r="F92" s="70">
        <f t="shared" ref="F92" si="14">SUM(F85:F91)</f>
        <v>0</v>
      </c>
      <c r="G92" s="64">
        <f t="shared" si="12"/>
        <v>57500</v>
      </c>
      <c r="N92" s="56"/>
    </row>
    <row r="93" spans="2:14" s="57" customFormat="1" x14ac:dyDescent="0.3">
      <c r="C93" s="71"/>
      <c r="D93" s="72"/>
      <c r="E93" s="72"/>
      <c r="F93" s="72"/>
      <c r="G93" s="73"/>
    </row>
    <row r="94" spans="2:14" ht="25.5" customHeight="1" x14ac:dyDescent="0.3">
      <c r="D94" s="59"/>
      <c r="E94" s="59"/>
      <c r="F94" s="59"/>
      <c r="G94" s="59"/>
      <c r="N94" s="56"/>
    </row>
    <row r="95" spans="2:14" x14ac:dyDescent="0.3">
      <c r="B95" s="470" t="s">
        <v>446</v>
      </c>
      <c r="C95" s="471"/>
      <c r="D95" s="471"/>
      <c r="E95" s="471"/>
      <c r="F95" s="471"/>
      <c r="G95" s="472"/>
      <c r="N95" s="56"/>
    </row>
    <row r="96" spans="2:14" x14ac:dyDescent="0.3">
      <c r="C96" s="470" t="s">
        <v>390</v>
      </c>
      <c r="D96" s="471"/>
      <c r="E96" s="471"/>
      <c r="F96" s="471"/>
      <c r="G96" s="472"/>
      <c r="N96" s="56"/>
    </row>
    <row r="97" spans="3:14" ht="22.5" customHeight="1" thickBot="1" x14ac:dyDescent="0.35">
      <c r="C97" s="67" t="s">
        <v>447</v>
      </c>
      <c r="D97" s="68">
        <f>'1) Tableau budgétaire 1'!D217</f>
        <v>0</v>
      </c>
      <c r="E97" s="68">
        <f>'1) Tableau budgétaire 1'!E217</f>
        <v>0</v>
      </c>
      <c r="F97" s="68">
        <f>'1) Tableau budgétaire 1'!F217</f>
        <v>0</v>
      </c>
      <c r="G97" s="69">
        <f>SUM(D97:F97)</f>
        <v>0</v>
      </c>
      <c r="N97" s="56"/>
    </row>
    <row r="98" spans="3:14" x14ac:dyDescent="0.3">
      <c r="C98" s="65" t="s">
        <v>429</v>
      </c>
      <c r="D98" s="98">
        <f>SUMIF('1) Tableau budgétaire 1'!$K$192:$K$216,LEFT($C98,1),'1) Tableau budgétaire 1'!$D$192:$D$216)</f>
        <v>0</v>
      </c>
      <c r="E98" s="98">
        <f>SUMIF('1) Tableau budgétaire 1'!$K$192:$K$216,LEFT($C98,1),'1) Tableau budgétaire 1'!$E$192:$E$216)</f>
        <v>0</v>
      </c>
      <c r="F98" s="98">
        <f>SUMIF('1) Tableau budgétaire 1'!$K$192:$K$216,LEFT($C98,1),'1) Tableau budgétaire 1'!$F$192:$F$216)</f>
        <v>0</v>
      </c>
      <c r="G98" s="66">
        <f t="shared" ref="G98:G105" si="15">SUM(D98:F98)</f>
        <v>0</v>
      </c>
      <c r="N98" s="56"/>
    </row>
    <row r="99" spans="3:14" x14ac:dyDescent="0.3">
      <c r="C99" s="54" t="s">
        <v>430</v>
      </c>
      <c r="D99" s="98">
        <f>SUMIF('1) Tableau budgétaire 1'!$K$192:$K$216,LEFT($C99,1),'1) Tableau budgétaire 1'!$D$192:$D$216)</f>
        <v>0</v>
      </c>
      <c r="E99" s="98">
        <f>SUMIF('1) Tableau budgétaire 1'!$K$192:$K$216,LEFT($C99,1),'1) Tableau budgétaire 1'!$E$192:$E$216)</f>
        <v>0</v>
      </c>
      <c r="F99" s="98">
        <f>SUMIF('1) Tableau budgétaire 1'!$K$192:$K$216,LEFT($C99,1),'1) Tableau budgétaire 1'!$F$192:$F$216)</f>
        <v>0</v>
      </c>
      <c r="G99" s="64">
        <f t="shared" si="15"/>
        <v>0</v>
      </c>
      <c r="N99" s="56"/>
    </row>
    <row r="100" spans="3:14" ht="15.75" customHeight="1" x14ac:dyDescent="0.3">
      <c r="C100" s="54" t="s">
        <v>431</v>
      </c>
      <c r="D100" s="98">
        <f>SUMIF('1) Tableau budgétaire 1'!$K$192:$K$216,LEFT($C100,1),'1) Tableau budgétaire 1'!$D$192:$D$216)</f>
        <v>0</v>
      </c>
      <c r="E100" s="98">
        <f>SUMIF('1) Tableau budgétaire 1'!$K$192:$K$216,LEFT($C100,1),'1) Tableau budgétaire 1'!$E$192:$E$216)</f>
        <v>0</v>
      </c>
      <c r="F100" s="98">
        <f>SUMIF('1) Tableau budgétaire 1'!$K$192:$K$216,LEFT($C100,1),'1) Tableau budgétaire 1'!$F$192:$F$216)</f>
        <v>0</v>
      </c>
      <c r="G100" s="64">
        <f t="shared" si="15"/>
        <v>0</v>
      </c>
      <c r="N100" s="56"/>
    </row>
    <row r="101" spans="3:14" x14ac:dyDescent="0.3">
      <c r="C101" s="55" t="s">
        <v>432</v>
      </c>
      <c r="D101" s="98">
        <f>SUMIF('1) Tableau budgétaire 1'!$K$192:$K$216,LEFT($C101,1),'1) Tableau budgétaire 1'!$D$192:$D$216)</f>
        <v>0</v>
      </c>
      <c r="E101" s="98">
        <f>SUMIF('1) Tableau budgétaire 1'!$K$192:$K$216,LEFT($C101,1),'1) Tableau budgétaire 1'!$E$192:$E$216)</f>
        <v>0</v>
      </c>
      <c r="F101" s="98">
        <f>SUMIF('1) Tableau budgétaire 1'!$K$192:$K$216,LEFT($C101,1),'1) Tableau budgétaire 1'!$F$192:$F$216)</f>
        <v>0</v>
      </c>
      <c r="G101" s="64">
        <f t="shared" si="15"/>
        <v>0</v>
      </c>
      <c r="N101" s="56"/>
    </row>
    <row r="102" spans="3:14" x14ac:dyDescent="0.3">
      <c r="C102" s="54" t="s">
        <v>433</v>
      </c>
      <c r="D102" s="98">
        <f>SUMIF('1) Tableau budgétaire 1'!$K$192:$K$216,LEFT($C102,1),'1) Tableau budgétaire 1'!$D$192:$D$216)</f>
        <v>0</v>
      </c>
      <c r="E102" s="98">
        <f>SUMIF('1) Tableau budgétaire 1'!$K$192:$K$216,LEFT($C102,1),'1) Tableau budgétaire 1'!$E$192:$E$216)</f>
        <v>0</v>
      </c>
      <c r="F102" s="98">
        <f>SUMIF('1) Tableau budgétaire 1'!$K$192:$K$216,LEFT($C102,1),'1) Tableau budgétaire 1'!$F$192:$F$216)</f>
        <v>0</v>
      </c>
      <c r="G102" s="64">
        <f t="shared" si="15"/>
        <v>0</v>
      </c>
      <c r="N102" s="56"/>
    </row>
    <row r="103" spans="3:14" x14ac:dyDescent="0.3">
      <c r="C103" s="54" t="s">
        <v>434</v>
      </c>
      <c r="D103" s="98">
        <f>SUMIF('1) Tableau budgétaire 1'!$K$192:$K$216,LEFT($C103,1),'1) Tableau budgétaire 1'!$D$192:$D$216)</f>
        <v>0</v>
      </c>
      <c r="E103" s="98">
        <f>SUMIF('1) Tableau budgétaire 1'!$K$192:$K$216,LEFT($C103,1),'1) Tableau budgétaire 1'!$E$192:$E$216)</f>
        <v>0</v>
      </c>
      <c r="F103" s="98">
        <f>SUMIF('1) Tableau budgétaire 1'!$K$192:$K$216,LEFT($C103,1),'1) Tableau budgétaire 1'!$F$192:$F$216)</f>
        <v>0</v>
      </c>
      <c r="G103" s="64">
        <f t="shared" si="15"/>
        <v>0</v>
      </c>
      <c r="N103" s="56"/>
    </row>
    <row r="104" spans="3:14" ht="31.2" x14ac:dyDescent="0.3">
      <c r="C104" s="54" t="s">
        <v>435</v>
      </c>
      <c r="D104" s="98">
        <f>SUMIF('1) Tableau budgétaire 1'!$K$192:$K$216,LEFT($C104,1),'1) Tableau budgétaire 1'!$D$192:$D$216)</f>
        <v>0</v>
      </c>
      <c r="E104" s="98">
        <f>SUMIF('1) Tableau budgétaire 1'!$K$192:$K$216,LEFT($C104,1),'1) Tableau budgétaire 1'!$E$192:$E$216)</f>
        <v>0</v>
      </c>
      <c r="F104" s="98">
        <f>SUMIF('1) Tableau budgétaire 1'!$K$192:$K$216,LEFT($C104,1),'1) Tableau budgétaire 1'!$F$192:$F$216)</f>
        <v>0</v>
      </c>
      <c r="G104" s="64">
        <f t="shared" si="15"/>
        <v>0</v>
      </c>
      <c r="N104" s="56"/>
    </row>
    <row r="105" spans="3:14" x14ac:dyDescent="0.3">
      <c r="C105" s="58" t="s">
        <v>19</v>
      </c>
      <c r="D105" s="70">
        <f>SUM(D98:D104)</f>
        <v>0</v>
      </c>
      <c r="E105" s="70">
        <f>SUM(E98:E104)</f>
        <v>0</v>
      </c>
      <c r="F105" s="70">
        <f t="shared" ref="F105" si="16">SUM(F98:F104)</f>
        <v>0</v>
      </c>
      <c r="G105" s="64">
        <f t="shared" si="15"/>
        <v>0</v>
      </c>
      <c r="N105" s="56"/>
    </row>
    <row r="106" spans="3:14" s="57" customFormat="1" x14ac:dyDescent="0.3">
      <c r="C106" s="71"/>
      <c r="D106" s="72"/>
      <c r="E106" s="72"/>
      <c r="F106" s="72"/>
      <c r="G106" s="73"/>
    </row>
    <row r="107" spans="3:14" ht="15.75" customHeight="1" x14ac:dyDescent="0.3">
      <c r="C107" s="470" t="s">
        <v>448</v>
      </c>
      <c r="D107" s="471"/>
      <c r="E107" s="471"/>
      <c r="F107" s="471"/>
      <c r="G107" s="472"/>
      <c r="N107" s="56"/>
    </row>
    <row r="108" spans="3:14" ht="21.75" customHeight="1" thickBot="1" x14ac:dyDescent="0.35">
      <c r="C108" s="67" t="s">
        <v>449</v>
      </c>
      <c r="D108" s="68">
        <f>'1) Tableau budgétaire 1'!D244</f>
        <v>0</v>
      </c>
      <c r="E108" s="68">
        <f>'1) Tableau budgétaire 1'!E244</f>
        <v>0</v>
      </c>
      <c r="F108" s="68">
        <f>'1) Tableau budgétaire 1'!F244</f>
        <v>0</v>
      </c>
      <c r="G108" s="69">
        <f t="shared" ref="G108:G116" si="17">SUM(D108:F108)</f>
        <v>0</v>
      </c>
      <c r="N108" s="56"/>
    </row>
    <row r="109" spans="3:14" x14ac:dyDescent="0.3">
      <c r="C109" s="65" t="s">
        <v>429</v>
      </c>
      <c r="D109" s="98">
        <f>SUMIF('1) Tableau budgétaire 1'!$K$219:$K$243,LEFT($C109,1),'1) Tableau budgétaire 1'!$D$219:$D$243)</f>
        <v>0</v>
      </c>
      <c r="E109" s="98">
        <f>SUMIF('1) Tableau budgétaire 1'!$K$219:$K$243,LEFT($C109,1),'1) Tableau budgétaire 1'!$E$219:$E$243)</f>
        <v>0</v>
      </c>
      <c r="F109" s="98">
        <f>SUMIF('1) Tableau budgétaire 1'!$K$219:$K$243,LEFT($C109,1),'1) Tableau budgétaire 1'!$F$219:$F$243)</f>
        <v>0</v>
      </c>
      <c r="G109" s="66">
        <f t="shared" si="17"/>
        <v>0</v>
      </c>
      <c r="N109" s="56"/>
    </row>
    <row r="110" spans="3:14" x14ac:dyDescent="0.3">
      <c r="C110" s="54" t="s">
        <v>430</v>
      </c>
      <c r="D110" s="98">
        <f>SUMIF('1) Tableau budgétaire 1'!$K$219:$K$243,LEFT($C110,1),'1) Tableau budgétaire 1'!$D$219:$D$243)</f>
        <v>0</v>
      </c>
      <c r="E110" s="98">
        <f>SUMIF('1) Tableau budgétaire 1'!$K$219:$K$243,LEFT($C110,1),'1) Tableau budgétaire 1'!$E$219:$E$243)</f>
        <v>0</v>
      </c>
      <c r="F110" s="98">
        <f>SUMIF('1) Tableau budgétaire 1'!$K$219:$K$243,LEFT($C110,1),'1) Tableau budgétaire 1'!$F$219:$F$243)</f>
        <v>0</v>
      </c>
      <c r="G110" s="64">
        <f t="shared" si="17"/>
        <v>0</v>
      </c>
      <c r="N110" s="56"/>
    </row>
    <row r="111" spans="3:14" ht="31.2" x14ac:dyDescent="0.3">
      <c r="C111" s="54" t="s">
        <v>431</v>
      </c>
      <c r="D111" s="98">
        <f>SUMIF('1) Tableau budgétaire 1'!$K$219:$K$243,LEFT($C111,1),'1) Tableau budgétaire 1'!$D$219:$D$243)</f>
        <v>0</v>
      </c>
      <c r="E111" s="98">
        <f>SUMIF('1) Tableau budgétaire 1'!$K$219:$K$243,LEFT($C111,1),'1) Tableau budgétaire 1'!$E$219:$E$243)</f>
        <v>0</v>
      </c>
      <c r="F111" s="98">
        <f>SUMIF('1) Tableau budgétaire 1'!$K$219:$K$243,LEFT($C111,1),'1) Tableau budgétaire 1'!$F$219:$F$243)</f>
        <v>0</v>
      </c>
      <c r="G111" s="64">
        <f t="shared" si="17"/>
        <v>0</v>
      </c>
      <c r="N111" s="56"/>
    </row>
    <row r="112" spans="3:14" x14ac:dyDescent="0.3">
      <c r="C112" s="55" t="s">
        <v>432</v>
      </c>
      <c r="D112" s="98">
        <f>SUMIF('1) Tableau budgétaire 1'!$K$219:$K$243,LEFT($C112,1),'1) Tableau budgétaire 1'!$D$219:$D$243)</f>
        <v>0</v>
      </c>
      <c r="E112" s="98">
        <f>SUMIF('1) Tableau budgétaire 1'!$K$219:$K$243,LEFT($C112,1),'1) Tableau budgétaire 1'!$E$219:$E$243)</f>
        <v>0</v>
      </c>
      <c r="F112" s="98">
        <f>SUMIF('1) Tableau budgétaire 1'!$K$219:$K$243,LEFT($C112,1),'1) Tableau budgétaire 1'!$F$219:$F$243)</f>
        <v>0</v>
      </c>
      <c r="G112" s="64">
        <f t="shared" si="17"/>
        <v>0</v>
      </c>
      <c r="N112" s="56"/>
    </row>
    <row r="113" spans="3:14" x14ac:dyDescent="0.3">
      <c r="C113" s="54" t="s">
        <v>433</v>
      </c>
      <c r="D113" s="98">
        <f>SUMIF('1) Tableau budgétaire 1'!$K$219:$K$243,LEFT($C113,1),'1) Tableau budgétaire 1'!$D$219:$D$243)</f>
        <v>0</v>
      </c>
      <c r="E113" s="98">
        <f>SUMIF('1) Tableau budgétaire 1'!$K$219:$K$243,LEFT($C113,1),'1) Tableau budgétaire 1'!$E$219:$E$243)</f>
        <v>0</v>
      </c>
      <c r="F113" s="98">
        <f>SUMIF('1) Tableau budgétaire 1'!$K$219:$K$243,LEFT($C113,1),'1) Tableau budgétaire 1'!$F$219:$F$243)</f>
        <v>0</v>
      </c>
      <c r="G113" s="64">
        <f t="shared" si="17"/>
        <v>0</v>
      </c>
      <c r="N113" s="56"/>
    </row>
    <row r="114" spans="3:14" x14ac:dyDescent="0.3">
      <c r="C114" s="54" t="s">
        <v>434</v>
      </c>
      <c r="D114" s="98">
        <f>SUMIF('1) Tableau budgétaire 1'!$K$219:$K$243,LEFT($C114,1),'1) Tableau budgétaire 1'!$D$219:$D$243)</f>
        <v>0</v>
      </c>
      <c r="E114" s="98">
        <f>SUMIF('1) Tableau budgétaire 1'!$K$219:$K$243,LEFT($C114,1),'1) Tableau budgétaire 1'!$E$219:$E$243)</f>
        <v>0</v>
      </c>
      <c r="F114" s="98">
        <f>SUMIF('1) Tableau budgétaire 1'!$K$219:$K$243,LEFT($C114,1),'1) Tableau budgétaire 1'!$F$219:$F$243)</f>
        <v>0</v>
      </c>
      <c r="G114" s="64">
        <f t="shared" si="17"/>
        <v>0</v>
      </c>
      <c r="N114" s="56"/>
    </row>
    <row r="115" spans="3:14" ht="31.2" x14ac:dyDescent="0.3">
      <c r="C115" s="54" t="s">
        <v>435</v>
      </c>
      <c r="D115" s="98">
        <f>SUMIF('1) Tableau budgétaire 1'!$K$219:$K$243,LEFT($C115,1),'1) Tableau budgétaire 1'!$D$219:$D$243)</f>
        <v>0</v>
      </c>
      <c r="E115" s="98">
        <f>SUMIF('1) Tableau budgétaire 1'!$K$219:$K$243,LEFT($C115,1),'1) Tableau budgétaire 1'!$E$219:$E$243)</f>
        <v>0</v>
      </c>
      <c r="F115" s="98">
        <f>SUMIF('1) Tableau budgétaire 1'!$K$219:$K$243,LEFT($C115,1),'1) Tableau budgétaire 1'!$F$219:$F$243)</f>
        <v>0</v>
      </c>
      <c r="G115" s="64">
        <f t="shared" si="17"/>
        <v>0</v>
      </c>
      <c r="N115" s="56"/>
    </row>
    <row r="116" spans="3:14" x14ac:dyDescent="0.3">
      <c r="C116" s="58" t="s">
        <v>19</v>
      </c>
      <c r="D116" s="70">
        <f t="shared" ref="D116:E116" si="18">SUM(D109:D115)</f>
        <v>0</v>
      </c>
      <c r="E116" s="70">
        <f t="shared" si="18"/>
        <v>0</v>
      </c>
      <c r="F116" s="70">
        <f t="shared" ref="F116" si="19">SUM(F109:F115)</f>
        <v>0</v>
      </c>
      <c r="G116" s="64">
        <f t="shared" si="17"/>
        <v>0</v>
      </c>
      <c r="N116" s="56"/>
    </row>
    <row r="117" spans="3:14" s="57" customFormat="1" x14ac:dyDescent="0.3">
      <c r="C117" s="71"/>
      <c r="D117" s="72"/>
      <c r="E117" s="72"/>
      <c r="F117" s="72"/>
      <c r="G117" s="73"/>
    </row>
    <row r="118" spans="3:14" x14ac:dyDescent="0.3">
      <c r="C118" s="470" t="s">
        <v>394</v>
      </c>
      <c r="D118" s="471"/>
      <c r="E118" s="471"/>
      <c r="F118" s="471"/>
      <c r="G118" s="472"/>
      <c r="N118" s="56"/>
    </row>
    <row r="119" spans="3:14" ht="21" customHeight="1" thickBot="1" x14ac:dyDescent="0.35">
      <c r="C119" s="67" t="s">
        <v>450</v>
      </c>
      <c r="D119" s="68">
        <f>'1) Tableau budgétaire 1'!D256</f>
        <v>0</v>
      </c>
      <c r="E119" s="68">
        <f>'1) Tableau budgétaire 1'!E256</f>
        <v>0</v>
      </c>
      <c r="F119" s="68">
        <f>'1) Tableau budgétaire 1'!F256</f>
        <v>0</v>
      </c>
      <c r="G119" s="69">
        <f t="shared" ref="G119:G127" si="20">SUM(D119:F119)</f>
        <v>0</v>
      </c>
      <c r="N119" s="56"/>
    </row>
    <row r="120" spans="3:14" x14ac:dyDescent="0.3">
      <c r="C120" s="65" t="s">
        <v>429</v>
      </c>
      <c r="D120" s="98">
        <f>SUMIF('1) Tableau budgétaire 1'!$K$246:$K$255,LEFT($C120,1),'1) Tableau budgétaire 1'!$D$246:$D$255)</f>
        <v>0</v>
      </c>
      <c r="E120" s="98">
        <f>SUMIF('1) Tableau budgétaire 1'!$K$246:$K$255,LEFT($C120,1),'1) Tableau budgétaire 1'!$E$246:$E$255)</f>
        <v>0</v>
      </c>
      <c r="F120" s="98">
        <f>SUMIF('1) Tableau budgétaire 1'!$K$246:$K$255,LEFT($C120,1),'1) Tableau budgétaire 1'!$F$246:$F$255)</f>
        <v>0</v>
      </c>
      <c r="G120" s="66">
        <f t="shared" si="20"/>
        <v>0</v>
      </c>
      <c r="N120" s="56"/>
    </row>
    <row r="121" spans="3:14" x14ac:dyDescent="0.3">
      <c r="C121" s="54" t="s">
        <v>430</v>
      </c>
      <c r="D121" s="98">
        <f>SUMIF('1) Tableau budgétaire 1'!$K$246:$K$255,LEFT($C121,1),'1) Tableau budgétaire 1'!$D$246:$D$255)</f>
        <v>0</v>
      </c>
      <c r="E121" s="98">
        <f>SUMIF('1) Tableau budgétaire 1'!$K$246:$K$255,LEFT($C121,1),'1) Tableau budgétaire 1'!$E$246:$E$255)</f>
        <v>0</v>
      </c>
      <c r="F121" s="98">
        <f>SUMIF('1) Tableau budgétaire 1'!$K$246:$K$255,LEFT($C121,1),'1) Tableau budgétaire 1'!$F$246:$F$255)</f>
        <v>0</v>
      </c>
      <c r="G121" s="64">
        <f t="shared" si="20"/>
        <v>0</v>
      </c>
      <c r="N121" s="56"/>
    </row>
    <row r="122" spans="3:14" ht="31.2" x14ac:dyDescent="0.3">
      <c r="C122" s="54" t="s">
        <v>431</v>
      </c>
      <c r="D122" s="98">
        <f>SUMIF('1) Tableau budgétaire 1'!$K$246:$K$255,LEFT($C122,1),'1) Tableau budgétaire 1'!$D$246:$D$255)</f>
        <v>0</v>
      </c>
      <c r="E122" s="98">
        <f>SUMIF('1) Tableau budgétaire 1'!$K$246:$K$255,LEFT($C122,1),'1) Tableau budgétaire 1'!$E$246:$E$255)</f>
        <v>0</v>
      </c>
      <c r="F122" s="98">
        <f>SUMIF('1) Tableau budgétaire 1'!$K$246:$K$255,LEFT($C122,1),'1) Tableau budgétaire 1'!$F$246:$F$255)</f>
        <v>0</v>
      </c>
      <c r="G122" s="64">
        <f t="shared" si="20"/>
        <v>0</v>
      </c>
      <c r="N122" s="56"/>
    </row>
    <row r="123" spans="3:14" x14ac:dyDescent="0.3">
      <c r="C123" s="55" t="s">
        <v>432</v>
      </c>
      <c r="D123" s="98">
        <f>SUMIF('1) Tableau budgétaire 1'!$K$246:$K$255,LEFT($C123,1),'1) Tableau budgétaire 1'!$D$246:$D$255)</f>
        <v>0</v>
      </c>
      <c r="E123" s="98">
        <f>SUMIF('1) Tableau budgétaire 1'!$K$246:$K$255,LEFT($C123,1),'1) Tableau budgétaire 1'!$E$246:$E$255)</f>
        <v>0</v>
      </c>
      <c r="F123" s="98">
        <f>SUMIF('1) Tableau budgétaire 1'!$K$246:$K$255,LEFT($C123,1),'1) Tableau budgétaire 1'!$F$246:$F$255)</f>
        <v>0</v>
      </c>
      <c r="G123" s="64">
        <f t="shared" si="20"/>
        <v>0</v>
      </c>
      <c r="N123" s="56"/>
    </row>
    <row r="124" spans="3:14" x14ac:dyDescent="0.3">
      <c r="C124" s="54" t="s">
        <v>433</v>
      </c>
      <c r="D124" s="98">
        <f>SUMIF('1) Tableau budgétaire 1'!$K$246:$K$255,LEFT($C124,1),'1) Tableau budgétaire 1'!$D$246:$D$255)</f>
        <v>0</v>
      </c>
      <c r="E124" s="98">
        <f>SUMIF('1) Tableau budgétaire 1'!$K$246:$K$255,LEFT($C124,1),'1) Tableau budgétaire 1'!$E$246:$E$255)</f>
        <v>0</v>
      </c>
      <c r="F124" s="98">
        <f>SUMIF('1) Tableau budgétaire 1'!$K$246:$K$255,LEFT($C124,1),'1) Tableau budgétaire 1'!$F$246:$F$255)</f>
        <v>0</v>
      </c>
      <c r="G124" s="64">
        <f t="shared" si="20"/>
        <v>0</v>
      </c>
      <c r="N124" s="56"/>
    </row>
    <row r="125" spans="3:14" x14ac:dyDescent="0.3">
      <c r="C125" s="54" t="s">
        <v>434</v>
      </c>
      <c r="D125" s="98">
        <f>SUMIF('1) Tableau budgétaire 1'!$K$246:$K$255,LEFT($C125,1),'1) Tableau budgétaire 1'!$D$246:$D$255)</f>
        <v>0</v>
      </c>
      <c r="E125" s="98">
        <f>SUMIF('1) Tableau budgétaire 1'!$K$246:$K$255,LEFT($C125,1),'1) Tableau budgétaire 1'!$E$246:$E$255)</f>
        <v>0</v>
      </c>
      <c r="F125" s="98">
        <f>SUMIF('1) Tableau budgétaire 1'!$K$246:$K$255,LEFT($C125,1),'1) Tableau budgétaire 1'!$F$246:$F$255)</f>
        <v>0</v>
      </c>
      <c r="G125" s="64">
        <f t="shared" si="20"/>
        <v>0</v>
      </c>
      <c r="N125" s="56"/>
    </row>
    <row r="126" spans="3:14" ht="31.2" x14ac:dyDescent="0.3">
      <c r="C126" s="54" t="s">
        <v>435</v>
      </c>
      <c r="D126" s="98">
        <f>SUMIF('1) Tableau budgétaire 1'!$K$246:$K$255,LEFT($C126,1),'1) Tableau budgétaire 1'!$D$246:$D$255)</f>
        <v>0</v>
      </c>
      <c r="E126" s="98">
        <f>SUMIF('1) Tableau budgétaire 1'!$K$246:$K$255,LEFT($C126,1),'1) Tableau budgétaire 1'!$E$246:$E$255)</f>
        <v>0</v>
      </c>
      <c r="F126" s="98">
        <f>SUMIF('1) Tableau budgétaire 1'!$K$246:$K$255,LEFT($C126,1),'1) Tableau budgétaire 1'!$F$246:$F$255)</f>
        <v>0</v>
      </c>
      <c r="G126" s="64">
        <f t="shared" si="20"/>
        <v>0</v>
      </c>
      <c r="N126" s="56"/>
    </row>
    <row r="127" spans="3:14" x14ac:dyDescent="0.3">
      <c r="C127" s="58" t="s">
        <v>19</v>
      </c>
      <c r="D127" s="70">
        <f t="shared" ref="D127:E127" si="21">SUM(D120:D126)</f>
        <v>0</v>
      </c>
      <c r="E127" s="70">
        <f t="shared" si="21"/>
        <v>0</v>
      </c>
      <c r="F127" s="70">
        <f t="shared" ref="F127" si="22">SUM(F120:F126)</f>
        <v>0</v>
      </c>
      <c r="G127" s="64">
        <f t="shared" si="20"/>
        <v>0</v>
      </c>
      <c r="N127" s="56"/>
    </row>
    <row r="128" spans="3:14" s="57" customFormat="1" x14ac:dyDescent="0.3">
      <c r="C128" s="71"/>
      <c r="D128" s="72"/>
      <c r="E128" s="72"/>
      <c r="F128" s="72"/>
      <c r="G128" s="73"/>
    </row>
    <row r="129" spans="2:7" s="59" customFormat="1" x14ac:dyDescent="0.3">
      <c r="C129" s="56"/>
      <c r="D129" s="57"/>
      <c r="E129" s="57"/>
      <c r="F129" s="57"/>
      <c r="G129" s="56"/>
    </row>
    <row r="130" spans="2:7" s="59" customFormat="1" x14ac:dyDescent="0.3">
      <c r="B130" s="470" t="s">
        <v>451</v>
      </c>
      <c r="C130" s="471"/>
      <c r="D130" s="471"/>
      <c r="E130" s="471"/>
      <c r="F130" s="471"/>
      <c r="G130" s="472"/>
    </row>
    <row r="131" spans="2:7" s="59" customFormat="1" x14ac:dyDescent="0.3">
      <c r="B131" s="56"/>
      <c r="C131" s="470" t="s">
        <v>397</v>
      </c>
      <c r="D131" s="471"/>
      <c r="E131" s="471"/>
      <c r="F131" s="471"/>
      <c r="G131" s="472"/>
    </row>
    <row r="132" spans="2:7" s="59" customFormat="1" ht="24" customHeight="1" thickBot="1" x14ac:dyDescent="0.35">
      <c r="B132" s="56"/>
      <c r="C132" s="67" t="s">
        <v>452</v>
      </c>
      <c r="D132" s="68">
        <f>'1) Tableau budgétaire 1'!D285</f>
        <v>0</v>
      </c>
      <c r="E132" s="68">
        <f>'1) Tableau budgétaire 1'!E285</f>
        <v>0</v>
      </c>
      <c r="F132" s="68">
        <f>'1) Tableau budgétaire 1'!F285</f>
        <v>0</v>
      </c>
      <c r="G132" s="69">
        <f>SUM(D132:F132)</f>
        <v>0</v>
      </c>
    </row>
    <row r="133" spans="2:7" s="59" customFormat="1" ht="24.75" customHeight="1" x14ac:dyDescent="0.3">
      <c r="B133" s="56"/>
      <c r="C133" s="65" t="s">
        <v>429</v>
      </c>
      <c r="D133" s="98">
        <f>SUMIF('1) Tableau budgétaire 1'!$K$260:$K$284,LEFT($C133,1),'1) Tableau budgétaire 1'!$D$260:$D$284)</f>
        <v>0</v>
      </c>
      <c r="E133" s="98">
        <f>SUMIF('1) Tableau budgétaire 1'!$K$260:$K$284,LEFT($C133,1),'1) Tableau budgétaire 1'!$E$260:$E$284)</f>
        <v>0</v>
      </c>
      <c r="F133" s="98">
        <f>SUMIF('1) Tableau budgétaire 1'!$K$260:$K$284,LEFT($C133,1),'1) Tableau budgétaire 1'!$F$260:$F$284)</f>
        <v>0</v>
      </c>
      <c r="G133" s="66">
        <f t="shared" ref="G133:G140" si="23">SUM(D133:F133)</f>
        <v>0</v>
      </c>
    </row>
    <row r="134" spans="2:7" s="59" customFormat="1" ht="15.75" customHeight="1" x14ac:dyDescent="0.3">
      <c r="B134" s="56"/>
      <c r="C134" s="54" t="s">
        <v>430</v>
      </c>
      <c r="D134" s="98">
        <f>SUMIF('1) Tableau budgétaire 1'!$K$260:$K$284,LEFT($C134,1),'1) Tableau budgétaire 1'!$D$260:$D$284)</f>
        <v>0</v>
      </c>
      <c r="E134" s="98">
        <f>SUMIF('1) Tableau budgétaire 1'!$K$260:$K$284,LEFT($C134,1),'1) Tableau budgétaire 1'!$E$260:$E$284)</f>
        <v>0</v>
      </c>
      <c r="F134" s="98">
        <f>SUMIF('1) Tableau budgétaire 1'!$K$260:$K$284,LEFT($C134,1),'1) Tableau budgétaire 1'!$F$260:$F$284)</f>
        <v>0</v>
      </c>
      <c r="G134" s="64">
        <f t="shared" si="23"/>
        <v>0</v>
      </c>
    </row>
    <row r="135" spans="2:7" s="59" customFormat="1" ht="15.75" customHeight="1" x14ac:dyDescent="0.3">
      <c r="B135" s="56"/>
      <c r="C135" s="54" t="s">
        <v>431</v>
      </c>
      <c r="D135" s="98">
        <f>SUMIF('1) Tableau budgétaire 1'!$K$260:$K$284,LEFT($C135,1),'1) Tableau budgétaire 1'!$D$260:$D$284)</f>
        <v>0</v>
      </c>
      <c r="E135" s="98">
        <f>SUMIF('1) Tableau budgétaire 1'!$K$260:$K$284,LEFT($C135,1),'1) Tableau budgétaire 1'!$E$260:$E$284)</f>
        <v>0</v>
      </c>
      <c r="F135" s="98">
        <f>SUMIF('1) Tableau budgétaire 1'!$K$260:$K$284,LEFT($C135,1),'1) Tableau budgétaire 1'!$F$260:$F$284)</f>
        <v>0</v>
      </c>
      <c r="G135" s="64">
        <f t="shared" si="23"/>
        <v>0</v>
      </c>
    </row>
    <row r="136" spans="2:7" s="59" customFormat="1" ht="15.75" customHeight="1" x14ac:dyDescent="0.3">
      <c r="B136" s="56"/>
      <c r="C136" s="55" t="s">
        <v>432</v>
      </c>
      <c r="D136" s="98">
        <f>SUMIF('1) Tableau budgétaire 1'!$K$260:$K$284,LEFT($C136,1),'1) Tableau budgétaire 1'!$D$260:$D$284)</f>
        <v>0</v>
      </c>
      <c r="E136" s="98">
        <f>SUMIF('1) Tableau budgétaire 1'!$K$260:$K$284,LEFT($C136,1),'1) Tableau budgétaire 1'!$E$260:$E$284)</f>
        <v>0</v>
      </c>
      <c r="F136" s="98">
        <f>SUMIF('1) Tableau budgétaire 1'!$K$260:$K$284,LEFT($C136,1),'1) Tableau budgétaire 1'!$F$260:$F$284)</f>
        <v>0</v>
      </c>
      <c r="G136" s="64">
        <f t="shared" si="23"/>
        <v>0</v>
      </c>
    </row>
    <row r="137" spans="2:7" s="59" customFormat="1" ht="15.75" customHeight="1" x14ac:dyDescent="0.3">
      <c r="B137" s="56"/>
      <c r="C137" s="54" t="s">
        <v>433</v>
      </c>
      <c r="D137" s="98">
        <f>SUMIF('1) Tableau budgétaire 1'!$K$260:$K$284,LEFT($C137,1),'1) Tableau budgétaire 1'!$D$260:$D$284)</f>
        <v>0</v>
      </c>
      <c r="E137" s="98">
        <f>SUMIF('1) Tableau budgétaire 1'!$K$260:$K$284,LEFT($C137,1),'1) Tableau budgétaire 1'!$E$260:$E$284)</f>
        <v>0</v>
      </c>
      <c r="F137" s="98">
        <f>SUMIF('1) Tableau budgétaire 1'!$K$260:$K$284,LEFT($C137,1),'1) Tableau budgétaire 1'!$F$260:$F$284)</f>
        <v>0</v>
      </c>
      <c r="G137" s="64">
        <f t="shared" si="23"/>
        <v>0</v>
      </c>
    </row>
    <row r="138" spans="2:7" s="59" customFormat="1" ht="15.75" customHeight="1" x14ac:dyDescent="0.3">
      <c r="B138" s="56"/>
      <c r="C138" s="54" t="s">
        <v>434</v>
      </c>
      <c r="D138" s="98">
        <f>SUMIF('1) Tableau budgétaire 1'!$K$260:$K$284,LEFT($C138,1),'1) Tableau budgétaire 1'!$D$260:$D$284)</f>
        <v>0</v>
      </c>
      <c r="E138" s="98">
        <f>SUMIF('1) Tableau budgétaire 1'!$K$260:$K$284,LEFT($C138,1),'1) Tableau budgétaire 1'!$E$260:$E$284)</f>
        <v>0</v>
      </c>
      <c r="F138" s="98">
        <f>SUMIF('1) Tableau budgétaire 1'!$K$260:$K$284,LEFT($C138,1),'1) Tableau budgétaire 1'!$F$260:$F$284)</f>
        <v>0</v>
      </c>
      <c r="G138" s="64">
        <f t="shared" si="23"/>
        <v>0</v>
      </c>
    </row>
    <row r="139" spans="2:7" s="59" customFormat="1" ht="15.75" customHeight="1" x14ac:dyDescent="0.3">
      <c r="B139" s="56"/>
      <c r="C139" s="54" t="s">
        <v>435</v>
      </c>
      <c r="D139" s="98">
        <f>SUMIF('1) Tableau budgétaire 1'!$K$260:$K$284,LEFT($C139,1),'1) Tableau budgétaire 1'!$D$260:$D$284)</f>
        <v>0</v>
      </c>
      <c r="E139" s="98">
        <f>SUMIF('1) Tableau budgétaire 1'!$K$260:$K$284,LEFT($C139,1),'1) Tableau budgétaire 1'!$E$260:$E$284)</f>
        <v>0</v>
      </c>
      <c r="F139" s="98">
        <f>SUMIF('1) Tableau budgétaire 1'!$K$260:$K$284,LEFT($C139,1),'1) Tableau budgétaire 1'!$F$260:$F$284)</f>
        <v>0</v>
      </c>
      <c r="G139" s="64">
        <f t="shared" si="23"/>
        <v>0</v>
      </c>
    </row>
    <row r="140" spans="2:7" s="59" customFormat="1" ht="15.75" customHeight="1" x14ac:dyDescent="0.3">
      <c r="B140" s="56"/>
      <c r="C140" s="58" t="s">
        <v>19</v>
      </c>
      <c r="D140" s="70">
        <f>SUM(D133:D139)</f>
        <v>0</v>
      </c>
      <c r="E140" s="70">
        <f>SUM(E133:E139)</f>
        <v>0</v>
      </c>
      <c r="F140" s="70">
        <f t="shared" ref="F140" si="24">SUM(F133:F139)</f>
        <v>0</v>
      </c>
      <c r="G140" s="64">
        <f t="shared" si="23"/>
        <v>0</v>
      </c>
    </row>
    <row r="141" spans="2:7" s="57" customFormat="1" ht="15.75" customHeight="1" x14ac:dyDescent="0.3">
      <c r="C141" s="71"/>
      <c r="D141" s="72"/>
      <c r="E141" s="72"/>
      <c r="F141" s="72"/>
      <c r="G141" s="73"/>
    </row>
    <row r="142" spans="2:7" s="59" customFormat="1" ht="15.75" customHeight="1" x14ac:dyDescent="0.3">
      <c r="C142" s="470" t="s">
        <v>453</v>
      </c>
      <c r="D142" s="471"/>
      <c r="E142" s="471"/>
      <c r="F142" s="471"/>
      <c r="G142" s="472"/>
    </row>
    <row r="143" spans="2:7" s="59" customFormat="1" ht="21" customHeight="1" thickBot="1" x14ac:dyDescent="0.35">
      <c r="C143" s="67" t="s">
        <v>454</v>
      </c>
      <c r="D143" s="68">
        <f>'1) Tableau budgétaire 1'!D312</f>
        <v>0</v>
      </c>
      <c r="E143" s="68">
        <f>'1) Tableau budgétaire 1'!E312</f>
        <v>0</v>
      </c>
      <c r="F143" s="68">
        <f>'1) Tableau budgétaire 1'!F312</f>
        <v>0</v>
      </c>
      <c r="G143" s="69">
        <f t="shared" ref="G143:G151" si="25">SUM(D143:F143)</f>
        <v>0</v>
      </c>
    </row>
    <row r="144" spans="2:7" s="59" customFormat="1" ht="15.75" customHeight="1" x14ac:dyDescent="0.3">
      <c r="C144" s="65" t="s">
        <v>429</v>
      </c>
      <c r="D144" s="98">
        <f>SUMIF('1) Tableau budgétaire 1'!$K$287:$K$311,LEFT($C144,1),'1) Tableau budgétaire 1'!$D$287:$D$311)</f>
        <v>0</v>
      </c>
      <c r="E144" s="98">
        <f>SUMIF('1) Tableau budgétaire 1'!$K$287:$K$311,LEFT($C144,1),'1) Tableau budgétaire 1'!$E$287:$E$311)</f>
        <v>0</v>
      </c>
      <c r="F144" s="98">
        <f>SUMIF('1) Tableau budgétaire 1'!$K$287:$K$311,LEFT($C144,1),'1) Tableau budgétaire 1'!$F$287:$F$311)</f>
        <v>0</v>
      </c>
      <c r="G144" s="66">
        <f t="shared" si="25"/>
        <v>0</v>
      </c>
    </row>
    <row r="145" spans="3:7" s="59" customFormat="1" ht="15.75" customHeight="1" x14ac:dyDescent="0.3">
      <c r="C145" s="54" t="s">
        <v>430</v>
      </c>
      <c r="D145" s="98">
        <f>SUMIF('1) Tableau budgétaire 1'!$K$287:$K$311,LEFT($C145,1),'1) Tableau budgétaire 1'!$D$287:$D$311)</f>
        <v>0</v>
      </c>
      <c r="E145" s="98">
        <f>SUMIF('1) Tableau budgétaire 1'!$K$287:$K$311,LEFT($C145,1),'1) Tableau budgétaire 1'!$E$287:$E$311)</f>
        <v>0</v>
      </c>
      <c r="F145" s="98">
        <f>SUMIF('1) Tableau budgétaire 1'!$K$287:$K$311,LEFT($C145,1),'1) Tableau budgétaire 1'!$F$287:$F$311)</f>
        <v>0</v>
      </c>
      <c r="G145" s="64">
        <f t="shared" si="25"/>
        <v>0</v>
      </c>
    </row>
    <row r="146" spans="3:7" s="59" customFormat="1" ht="15.75" customHeight="1" x14ac:dyDescent="0.3">
      <c r="C146" s="54" t="s">
        <v>431</v>
      </c>
      <c r="D146" s="98">
        <f>SUMIF('1) Tableau budgétaire 1'!$K$287:$K$311,LEFT($C146,1),'1) Tableau budgétaire 1'!$D$287:$D$311)</f>
        <v>0</v>
      </c>
      <c r="E146" s="98">
        <f>SUMIF('1) Tableau budgétaire 1'!$K$287:$K$311,LEFT($C146,1),'1) Tableau budgétaire 1'!$E$287:$E$311)</f>
        <v>0</v>
      </c>
      <c r="F146" s="98">
        <f>SUMIF('1) Tableau budgétaire 1'!$K$287:$K$311,LEFT($C146,1),'1) Tableau budgétaire 1'!$F$287:$F$311)</f>
        <v>0</v>
      </c>
      <c r="G146" s="64">
        <f t="shared" si="25"/>
        <v>0</v>
      </c>
    </row>
    <row r="147" spans="3:7" s="59" customFormat="1" ht="15.75" customHeight="1" x14ac:dyDescent="0.3">
      <c r="C147" s="55" t="s">
        <v>432</v>
      </c>
      <c r="D147" s="98">
        <f>SUMIF('1) Tableau budgétaire 1'!$K$287:$K$311,LEFT($C147,1),'1) Tableau budgétaire 1'!$D$287:$D$311)</f>
        <v>0</v>
      </c>
      <c r="E147" s="98">
        <f>SUMIF('1) Tableau budgétaire 1'!$K$287:$K$311,LEFT($C147,1),'1) Tableau budgétaire 1'!$E$287:$E$311)</f>
        <v>0</v>
      </c>
      <c r="F147" s="98">
        <f>SUMIF('1) Tableau budgétaire 1'!$K$287:$K$311,LEFT($C147,1),'1) Tableau budgétaire 1'!$F$287:$F$311)</f>
        <v>0</v>
      </c>
      <c r="G147" s="64">
        <f>SUM(D147:F147)</f>
        <v>0</v>
      </c>
    </row>
    <row r="148" spans="3:7" s="59" customFormat="1" ht="15.75" customHeight="1" x14ac:dyDescent="0.3">
      <c r="C148" s="54" t="s">
        <v>433</v>
      </c>
      <c r="D148" s="98">
        <f>SUMIF('1) Tableau budgétaire 1'!$K$287:$K$311,LEFT($C148,1),'1) Tableau budgétaire 1'!$D$287:$D$311)</f>
        <v>0</v>
      </c>
      <c r="E148" s="98">
        <f>SUMIF('1) Tableau budgétaire 1'!$K$287:$K$311,LEFT($C148,1),'1) Tableau budgétaire 1'!$E$287:$E$311)</f>
        <v>0</v>
      </c>
      <c r="F148" s="98">
        <f>SUMIF('1) Tableau budgétaire 1'!$K$287:$K$311,LEFT($C148,1),'1) Tableau budgétaire 1'!$F$287:$F$311)</f>
        <v>0</v>
      </c>
      <c r="G148" s="64">
        <f t="shared" si="25"/>
        <v>0</v>
      </c>
    </row>
    <row r="149" spans="3:7" s="59" customFormat="1" ht="15.75" customHeight="1" x14ac:dyDescent="0.3">
      <c r="C149" s="54" t="s">
        <v>434</v>
      </c>
      <c r="D149" s="98">
        <f>SUMIF('1) Tableau budgétaire 1'!$K$287:$K$311,LEFT($C149,1),'1) Tableau budgétaire 1'!$D$287:$D$311)</f>
        <v>0</v>
      </c>
      <c r="E149" s="98">
        <f>SUMIF('1) Tableau budgétaire 1'!$K$287:$K$311,LEFT($C149,1),'1) Tableau budgétaire 1'!$E$287:$E$311)</f>
        <v>0</v>
      </c>
      <c r="F149" s="98">
        <f>SUMIF('1) Tableau budgétaire 1'!$K$287:$K$311,LEFT($C149,1),'1) Tableau budgétaire 1'!$F$287:$F$311)</f>
        <v>0</v>
      </c>
      <c r="G149" s="64">
        <f t="shared" si="25"/>
        <v>0</v>
      </c>
    </row>
    <row r="150" spans="3:7" s="59" customFormat="1" ht="15.75" customHeight="1" x14ac:dyDescent="0.3">
      <c r="C150" s="54" t="s">
        <v>435</v>
      </c>
      <c r="D150" s="98">
        <f>SUMIF('1) Tableau budgétaire 1'!$K$287:$K$311,LEFT($C150,1),'1) Tableau budgétaire 1'!$D$287:$D$311)</f>
        <v>0</v>
      </c>
      <c r="E150" s="98">
        <f>SUMIF('1) Tableau budgétaire 1'!$K$287:$K$311,LEFT($C150,1),'1) Tableau budgétaire 1'!$E$287:$E$311)</f>
        <v>0</v>
      </c>
      <c r="F150" s="98">
        <f>SUMIF('1) Tableau budgétaire 1'!$K$287:$K$311,LEFT($C150,1),'1) Tableau budgétaire 1'!$F$287:$F$311)</f>
        <v>0</v>
      </c>
      <c r="G150" s="64">
        <f t="shared" si="25"/>
        <v>0</v>
      </c>
    </row>
    <row r="151" spans="3:7" s="59" customFormat="1" ht="15.75" customHeight="1" x14ac:dyDescent="0.3">
      <c r="C151" s="58" t="s">
        <v>19</v>
      </c>
      <c r="D151" s="70">
        <f t="shared" ref="D151:E151" si="26">SUM(D144:D150)</f>
        <v>0</v>
      </c>
      <c r="E151" s="70">
        <f t="shared" si="26"/>
        <v>0</v>
      </c>
      <c r="F151" s="70">
        <f t="shared" ref="F151" si="27">SUM(F144:F150)</f>
        <v>0</v>
      </c>
      <c r="G151" s="64">
        <f t="shared" si="25"/>
        <v>0</v>
      </c>
    </row>
    <row r="152" spans="3:7" s="57" customFormat="1" ht="15.75" customHeight="1" x14ac:dyDescent="0.3">
      <c r="C152" s="71"/>
      <c r="D152" s="72"/>
      <c r="E152" s="72"/>
      <c r="F152" s="72"/>
      <c r="G152" s="73"/>
    </row>
    <row r="153" spans="3:7" s="59" customFormat="1" ht="15.75" customHeight="1" x14ac:dyDescent="0.3">
      <c r="C153" s="470" t="s">
        <v>401</v>
      </c>
      <c r="D153" s="471"/>
      <c r="E153" s="471"/>
      <c r="F153" s="471"/>
      <c r="G153" s="472"/>
    </row>
    <row r="154" spans="3:7" s="59" customFormat="1" ht="19.5" customHeight="1" thickBot="1" x14ac:dyDescent="0.35">
      <c r="C154" s="67" t="s">
        <v>455</v>
      </c>
      <c r="D154" s="68">
        <f>'1) Tableau budgétaire 1'!D340</f>
        <v>0</v>
      </c>
      <c r="E154" s="68">
        <f>'1) Tableau budgétaire 1'!E340</f>
        <v>0</v>
      </c>
      <c r="F154" s="68">
        <f>'1) Tableau budgétaire 1'!F340</f>
        <v>0</v>
      </c>
      <c r="G154" s="69">
        <f t="shared" ref="G154:G161" si="28">SUM(D154:F154)</f>
        <v>0</v>
      </c>
    </row>
    <row r="155" spans="3:7" s="59" customFormat="1" ht="15.75" customHeight="1" x14ac:dyDescent="0.3">
      <c r="C155" s="65" t="s">
        <v>429</v>
      </c>
      <c r="D155" s="98">
        <f>SUMIF('1) Tableau budgétaire 1'!$K$314:$K$339,LEFT($C155,1),'1) Tableau budgétaire 1'!$D$314:$D$339)</f>
        <v>0</v>
      </c>
      <c r="E155" s="98">
        <f>SUMIF('1) Tableau budgétaire 1'!$K$314:$K$339,LEFT($C155,1),'1) Tableau budgétaire 1'!$E$314:$E$339)</f>
        <v>0</v>
      </c>
      <c r="F155" s="98">
        <f>SUMIF('1) Tableau budgétaire 1'!$K$314:$K$339,LEFT($C155,1),'1) Tableau budgétaire 1'!$F$314:$F$339)</f>
        <v>0</v>
      </c>
      <c r="G155" s="66">
        <f t="shared" si="28"/>
        <v>0</v>
      </c>
    </row>
    <row r="156" spans="3:7" s="59" customFormat="1" ht="15.75" customHeight="1" x14ac:dyDescent="0.3">
      <c r="C156" s="54" t="s">
        <v>430</v>
      </c>
      <c r="D156" s="98">
        <f>SUMIF('1) Tableau budgétaire 1'!$K$314:$K$339,LEFT($C156,1),'1) Tableau budgétaire 1'!$D$314:$D$339)</f>
        <v>0</v>
      </c>
      <c r="E156" s="98">
        <f>SUMIF('1) Tableau budgétaire 1'!$K$314:$K$339,LEFT($C156,1),'1) Tableau budgétaire 1'!$E$314:$E$339)</f>
        <v>0</v>
      </c>
      <c r="F156" s="98">
        <f>SUMIF('1) Tableau budgétaire 1'!$K$314:$K$339,LEFT($C156,1),'1) Tableau budgétaire 1'!$F$314:$F$339)</f>
        <v>0</v>
      </c>
      <c r="G156" s="64">
        <f t="shared" si="28"/>
        <v>0</v>
      </c>
    </row>
    <row r="157" spans="3:7" s="59" customFormat="1" ht="15.75" customHeight="1" x14ac:dyDescent="0.3">
      <c r="C157" s="54" t="s">
        <v>431</v>
      </c>
      <c r="D157" s="98">
        <f>SUMIF('1) Tableau budgétaire 1'!$K$314:$K$339,LEFT($C157,1),'1) Tableau budgétaire 1'!$D$314:$D$339)</f>
        <v>0</v>
      </c>
      <c r="E157" s="98">
        <f>SUMIF('1) Tableau budgétaire 1'!$K$314:$K$339,LEFT($C157,1),'1) Tableau budgétaire 1'!$E$314:$E$339)</f>
        <v>0</v>
      </c>
      <c r="F157" s="98">
        <f>SUMIF('1) Tableau budgétaire 1'!$K$314:$K$339,LEFT($C157,1),'1) Tableau budgétaire 1'!$F$314:$F$339)</f>
        <v>0</v>
      </c>
      <c r="G157" s="64">
        <f t="shared" si="28"/>
        <v>0</v>
      </c>
    </row>
    <row r="158" spans="3:7" s="59" customFormat="1" ht="15.75" customHeight="1" x14ac:dyDescent="0.3">
      <c r="C158" s="55" t="s">
        <v>432</v>
      </c>
      <c r="D158" s="98">
        <f>SUMIF('1) Tableau budgétaire 1'!$K$314:$K$339,LEFT($C158,1),'1) Tableau budgétaire 1'!$D$314:$D$339)</f>
        <v>0</v>
      </c>
      <c r="E158" s="98">
        <f>SUMIF('1) Tableau budgétaire 1'!$K$314:$K$339,LEFT($C158,1),'1) Tableau budgétaire 1'!$E$314:$E$339)</f>
        <v>0</v>
      </c>
      <c r="F158" s="98">
        <f>SUMIF('1) Tableau budgétaire 1'!$K$314:$K$339,LEFT($C158,1),'1) Tableau budgétaire 1'!$F$314:$F$339)</f>
        <v>0</v>
      </c>
      <c r="G158" s="64">
        <f t="shared" si="28"/>
        <v>0</v>
      </c>
    </row>
    <row r="159" spans="3:7" s="59" customFormat="1" ht="15.75" customHeight="1" x14ac:dyDescent="0.3">
      <c r="C159" s="54" t="s">
        <v>433</v>
      </c>
      <c r="D159" s="98">
        <f>SUMIF('1) Tableau budgétaire 1'!$K$314:$K$339,LEFT($C159,1),'1) Tableau budgétaire 1'!$D$314:$D$339)</f>
        <v>0</v>
      </c>
      <c r="E159" s="98">
        <f>SUMIF('1) Tableau budgétaire 1'!$K$314:$K$339,LEFT($C159,1),'1) Tableau budgétaire 1'!$E$314:$E$339)</f>
        <v>0</v>
      </c>
      <c r="F159" s="98">
        <f>SUMIF('1) Tableau budgétaire 1'!$K$314:$K$339,LEFT($C159,1),'1) Tableau budgétaire 1'!$F$314:$F$339)</f>
        <v>0</v>
      </c>
      <c r="G159" s="64">
        <f t="shared" si="28"/>
        <v>0</v>
      </c>
    </row>
    <row r="160" spans="3:7" s="59" customFormat="1" ht="15.75" customHeight="1" x14ac:dyDescent="0.3">
      <c r="C160" s="54" t="s">
        <v>434</v>
      </c>
      <c r="D160" s="98">
        <f>SUMIF('1) Tableau budgétaire 1'!$K$314:$K$339,LEFT($C160,1),'1) Tableau budgétaire 1'!$D$314:$D$339)</f>
        <v>0</v>
      </c>
      <c r="E160" s="98">
        <f>SUMIF('1) Tableau budgétaire 1'!$K$314:$K$339,LEFT($C160,1),'1) Tableau budgétaire 1'!$E$314:$E$339)</f>
        <v>0</v>
      </c>
      <c r="F160" s="98">
        <f>SUMIF('1) Tableau budgétaire 1'!$K$314:$K$339,LEFT($C160,1),'1) Tableau budgétaire 1'!$F$314:$F$339)</f>
        <v>0</v>
      </c>
      <c r="G160" s="64">
        <f t="shared" si="28"/>
        <v>0</v>
      </c>
    </row>
    <row r="161" spans="3:7" s="59" customFormat="1" ht="15.75" customHeight="1" x14ac:dyDescent="0.3">
      <c r="C161" s="54" t="s">
        <v>435</v>
      </c>
      <c r="D161" s="98">
        <f>SUMIF('1) Tableau budgétaire 1'!$K$314:$K$339,LEFT($C161,1),'1) Tableau budgétaire 1'!$D$314:$D$339)</f>
        <v>0</v>
      </c>
      <c r="E161" s="98">
        <f>SUMIF('1) Tableau budgétaire 1'!$K$314:$K$339,LEFT($C161,1),'1) Tableau budgétaire 1'!$E$314:$E$339)</f>
        <v>0</v>
      </c>
      <c r="F161" s="98">
        <f>SUMIF('1) Tableau budgétaire 1'!$K$314:$K$339,LEFT($C161,1),'1) Tableau budgétaire 1'!$F$314:$F$339)</f>
        <v>0</v>
      </c>
      <c r="G161" s="64">
        <f t="shared" si="28"/>
        <v>0</v>
      </c>
    </row>
    <row r="162" spans="3:7" s="59" customFormat="1" ht="15.75" customHeight="1" x14ac:dyDescent="0.3">
      <c r="C162" s="58" t="s">
        <v>19</v>
      </c>
      <c r="D162" s="70">
        <f t="shared" ref="D162:E162" si="29">SUM(D155:D161)</f>
        <v>0</v>
      </c>
      <c r="E162" s="70">
        <f t="shared" si="29"/>
        <v>0</v>
      </c>
      <c r="F162" s="70">
        <f t="shared" ref="F162" si="30">SUM(F155:F161)</f>
        <v>0</v>
      </c>
      <c r="G162" s="64">
        <f>SUM(D162:F162)</f>
        <v>0</v>
      </c>
    </row>
    <row r="163" spans="3:7" s="57" customFormat="1" ht="15.75" customHeight="1" x14ac:dyDescent="0.3">
      <c r="C163" s="71"/>
      <c r="D163" s="72"/>
      <c r="E163" s="72"/>
      <c r="F163" s="72"/>
      <c r="G163" s="73"/>
    </row>
    <row r="164" spans="3:7" s="59" customFormat="1" ht="15.75" customHeight="1" x14ac:dyDescent="0.3">
      <c r="C164" s="470" t="s">
        <v>403</v>
      </c>
      <c r="D164" s="471"/>
      <c r="E164" s="471"/>
      <c r="F164" s="471"/>
      <c r="G164" s="472"/>
    </row>
    <row r="165" spans="3:7" s="59" customFormat="1" ht="22.5" customHeight="1" thickBot="1" x14ac:dyDescent="0.35">
      <c r="C165" s="67" t="s">
        <v>456</v>
      </c>
      <c r="D165" s="68">
        <f>'1) Tableau budgétaire 1'!D352</f>
        <v>0</v>
      </c>
      <c r="E165" s="68">
        <f>'1) Tableau budgétaire 1'!E352</f>
        <v>0</v>
      </c>
      <c r="F165" s="68">
        <f>'1) Tableau budgétaire 1'!F352</f>
        <v>0</v>
      </c>
      <c r="G165" s="69">
        <f t="shared" ref="G165:G173" si="31">SUM(D165:F165)</f>
        <v>0</v>
      </c>
    </row>
    <row r="166" spans="3:7" s="59" customFormat="1" ht="15.75" customHeight="1" x14ac:dyDescent="0.3">
      <c r="C166" s="65" t="s">
        <v>429</v>
      </c>
      <c r="D166" s="98">
        <f>SUMIF('1) Tableau budgétaire 1'!$K$342:$K$351,LEFT($C166,1),'1) Tableau budgétaire 1'!$D$342:$D$351)</f>
        <v>0</v>
      </c>
      <c r="E166" s="98">
        <f>SUMIF('1) Tableau budgétaire 1'!$K$342:$K$351,LEFT($C166,1),'1) Tableau budgétaire 1'!$E$342:$E$351)</f>
        <v>0</v>
      </c>
      <c r="F166" s="98">
        <f>SUMIF('1) Tableau budgétaire 1'!$K$342:$K$351,LEFT($C166,1),'1) Tableau budgétaire 1'!$F$342:$F$351)</f>
        <v>0</v>
      </c>
      <c r="G166" s="66">
        <f t="shared" si="31"/>
        <v>0</v>
      </c>
    </row>
    <row r="167" spans="3:7" s="59" customFormat="1" ht="15.75" customHeight="1" x14ac:dyDescent="0.3">
      <c r="C167" s="54" t="s">
        <v>430</v>
      </c>
      <c r="D167" s="98">
        <f>SUMIF('1) Tableau budgétaire 1'!$K$342:$K$351,LEFT($C167,1),'1) Tableau budgétaire 1'!$D$342:$D$351)</f>
        <v>0</v>
      </c>
      <c r="E167" s="98">
        <f>SUMIF('1) Tableau budgétaire 1'!$K$342:$K$351,LEFT($C167,1),'1) Tableau budgétaire 1'!$E$342:$E$351)</f>
        <v>0</v>
      </c>
      <c r="F167" s="98">
        <f>SUMIF('1) Tableau budgétaire 1'!$K$342:$K$351,LEFT($C167,1),'1) Tableau budgétaire 1'!$F$342:$F$351)</f>
        <v>0</v>
      </c>
      <c r="G167" s="64">
        <f t="shared" si="31"/>
        <v>0</v>
      </c>
    </row>
    <row r="168" spans="3:7" s="59" customFormat="1" ht="15.75" customHeight="1" x14ac:dyDescent="0.3">
      <c r="C168" s="54" t="s">
        <v>431</v>
      </c>
      <c r="D168" s="98">
        <f>SUMIF('1) Tableau budgétaire 1'!$K$342:$K$351,LEFT($C168,1),'1) Tableau budgétaire 1'!$D$342:$D$351)</f>
        <v>0</v>
      </c>
      <c r="E168" s="98">
        <f>SUMIF('1) Tableau budgétaire 1'!$K$342:$K$351,LEFT($C168,1),'1) Tableau budgétaire 1'!$E$342:$E$351)</f>
        <v>0</v>
      </c>
      <c r="F168" s="98">
        <f>SUMIF('1) Tableau budgétaire 1'!$K$342:$K$351,LEFT($C168,1),'1) Tableau budgétaire 1'!$F$342:$F$351)</f>
        <v>0</v>
      </c>
      <c r="G168" s="64">
        <f t="shared" si="31"/>
        <v>0</v>
      </c>
    </row>
    <row r="169" spans="3:7" s="59" customFormat="1" ht="15.75" customHeight="1" x14ac:dyDescent="0.3">
      <c r="C169" s="55" t="s">
        <v>432</v>
      </c>
      <c r="D169" s="98">
        <f>SUMIF('1) Tableau budgétaire 1'!$K$342:$K$351,LEFT($C169,1),'1) Tableau budgétaire 1'!$D$342:$D$351)</f>
        <v>0</v>
      </c>
      <c r="E169" s="98">
        <f>SUMIF('1) Tableau budgétaire 1'!$K$342:$K$351,LEFT($C169,1),'1) Tableau budgétaire 1'!$E$342:$E$351)</f>
        <v>0</v>
      </c>
      <c r="F169" s="98">
        <f>SUMIF('1) Tableau budgétaire 1'!$K$342:$K$351,LEFT($C169,1),'1) Tableau budgétaire 1'!$F$342:$F$351)</f>
        <v>0</v>
      </c>
      <c r="G169" s="64">
        <f t="shared" si="31"/>
        <v>0</v>
      </c>
    </row>
    <row r="170" spans="3:7" s="59" customFormat="1" ht="15.75" customHeight="1" x14ac:dyDescent="0.3">
      <c r="C170" s="54" t="s">
        <v>433</v>
      </c>
      <c r="D170" s="98">
        <f>SUMIF('1) Tableau budgétaire 1'!$K$342:$K$351,LEFT($C170,1),'1) Tableau budgétaire 1'!$D$342:$D$351)</f>
        <v>0</v>
      </c>
      <c r="E170" s="98">
        <f>SUMIF('1) Tableau budgétaire 1'!$K$342:$K$351,LEFT($C170,1),'1) Tableau budgétaire 1'!$E$342:$E$351)</f>
        <v>0</v>
      </c>
      <c r="F170" s="98">
        <f>SUMIF('1) Tableau budgétaire 1'!$K$342:$K$351,LEFT($C170,1),'1) Tableau budgétaire 1'!$F$342:$F$351)</f>
        <v>0</v>
      </c>
      <c r="G170" s="64">
        <f t="shared" si="31"/>
        <v>0</v>
      </c>
    </row>
    <row r="171" spans="3:7" s="59" customFormat="1" ht="15.75" customHeight="1" x14ac:dyDescent="0.3">
      <c r="C171" s="54" t="s">
        <v>434</v>
      </c>
      <c r="D171" s="98">
        <f>SUMIF('1) Tableau budgétaire 1'!$K$342:$K$351,LEFT($C171,1),'1) Tableau budgétaire 1'!$D$342:$D$351)</f>
        <v>0</v>
      </c>
      <c r="E171" s="98">
        <f>SUMIF('1) Tableau budgétaire 1'!$K$342:$K$351,LEFT($C171,1),'1) Tableau budgétaire 1'!$E$342:$E$351)</f>
        <v>0</v>
      </c>
      <c r="F171" s="98">
        <f>SUMIF('1) Tableau budgétaire 1'!$K$342:$K$351,LEFT($C171,1),'1) Tableau budgétaire 1'!$F$342:$F$351)</f>
        <v>0</v>
      </c>
      <c r="G171" s="64">
        <f t="shared" si="31"/>
        <v>0</v>
      </c>
    </row>
    <row r="172" spans="3:7" s="59" customFormat="1" ht="15.75" customHeight="1" x14ac:dyDescent="0.3">
      <c r="C172" s="54" t="s">
        <v>435</v>
      </c>
      <c r="D172" s="98">
        <f>SUMIF('1) Tableau budgétaire 1'!$K$342:$K$351,LEFT($C172,1),'1) Tableau budgétaire 1'!$D$342:$D$351)</f>
        <v>0</v>
      </c>
      <c r="E172" s="98">
        <f>SUMIF('1) Tableau budgétaire 1'!$K$342:$K$351,LEFT($C172,1),'1) Tableau budgétaire 1'!$E$342:$E$351)</f>
        <v>0</v>
      </c>
      <c r="F172" s="98">
        <f>SUMIF('1) Tableau budgétaire 1'!$K$342:$K$351,LEFT($C172,1),'1) Tableau budgétaire 1'!$F$342:$F$351)</f>
        <v>0</v>
      </c>
      <c r="G172" s="64">
        <f t="shared" si="31"/>
        <v>0</v>
      </c>
    </row>
    <row r="173" spans="3:7" s="59" customFormat="1" ht="15.75" customHeight="1" x14ac:dyDescent="0.3">
      <c r="C173" s="58" t="s">
        <v>19</v>
      </c>
      <c r="D173" s="70">
        <f t="shared" ref="D173:E173" si="32">SUM(D166:D172)</f>
        <v>0</v>
      </c>
      <c r="E173" s="70">
        <f t="shared" si="32"/>
        <v>0</v>
      </c>
      <c r="F173" s="70">
        <f t="shared" ref="F173" si="33">SUM(F166:F172)</f>
        <v>0</v>
      </c>
      <c r="G173" s="64">
        <f t="shared" si="31"/>
        <v>0</v>
      </c>
    </row>
    <row r="174" spans="3:7" s="59" customFormat="1" ht="15.75" customHeight="1" x14ac:dyDescent="0.3">
      <c r="C174" s="56"/>
      <c r="D174" s="57"/>
      <c r="E174" s="57"/>
      <c r="F174" s="57"/>
      <c r="G174" s="56"/>
    </row>
    <row r="175" spans="3:7" s="59" customFormat="1" ht="18" customHeight="1" x14ac:dyDescent="0.3">
      <c r="C175" s="470" t="s">
        <v>458</v>
      </c>
      <c r="D175" s="471"/>
      <c r="E175" s="471"/>
      <c r="F175" s="471"/>
      <c r="G175" s="472"/>
    </row>
    <row r="176" spans="3:7" s="59" customFormat="1" ht="24" customHeight="1" thickBot="1" x14ac:dyDescent="0.35">
      <c r="C176" s="67" t="s">
        <v>459</v>
      </c>
      <c r="D176" s="68">
        <f>'1) Tableau budgétaire 1'!D372</f>
        <v>85033.890909090915</v>
      </c>
      <c r="E176" s="68">
        <f>'1) Tableau budgétaire 1'!E372</f>
        <v>0</v>
      </c>
      <c r="F176" s="68">
        <f>'1) Tableau budgétaire 1'!F372</f>
        <v>0</v>
      </c>
      <c r="G176" s="69">
        <f t="shared" ref="G176:G184" si="34">SUM(D176:F176)</f>
        <v>85033.890909090915</v>
      </c>
    </row>
    <row r="177" spans="3:7" s="59" customFormat="1" ht="15.75" customHeight="1" x14ac:dyDescent="0.3">
      <c r="C177" s="65" t="s">
        <v>429</v>
      </c>
      <c r="D177" s="98">
        <f>SUMIF('1) Tableau budgétaire 1'!$K$355:$K$371,LEFT($C177,1),'1) Tableau budgétaire 1'!$D$355:$D$371)</f>
        <v>30324.800000000003</v>
      </c>
      <c r="E177" s="98">
        <f>SUMIF('1) Tableau budgétaire 1'!$K$355:$K$371,LEFT($C177,1),'1) Tableau budgétaire 1'!$E$355:$E$371)</f>
        <v>0</v>
      </c>
      <c r="F177" s="98">
        <f>SUMIF('1) Tableau budgétaire 1'!$K$355:$K$371,LEFT($C177,1),'1) Tableau budgétaire 1'!$F$355:$F$371)</f>
        <v>0</v>
      </c>
      <c r="G177" s="66">
        <f t="shared" si="34"/>
        <v>30324.800000000003</v>
      </c>
    </row>
    <row r="178" spans="3:7" s="59" customFormat="1" ht="15.6" customHeight="1" x14ac:dyDescent="0.3">
      <c r="C178" s="54" t="s">
        <v>430</v>
      </c>
      <c r="D178" s="98">
        <f>SUMIF('1) Tableau budgétaire 1'!$K$355:$K$371,LEFT($C178,1),'1) Tableau budgétaire 1'!$D$355:$D$371)</f>
        <v>0</v>
      </c>
      <c r="E178" s="98">
        <f>SUMIF('1) Tableau budgétaire 1'!$K$355:$K$371,LEFT($C178,1),'1) Tableau budgétaire 1'!$E$355:$E$371)</f>
        <v>0</v>
      </c>
      <c r="F178" s="98">
        <f>SUMIF('1) Tableau budgétaire 1'!$K$355:$K$371,LEFT($C178,1),'1) Tableau budgétaire 1'!$F$355:$F$371)</f>
        <v>0</v>
      </c>
      <c r="G178" s="64">
        <f t="shared" si="34"/>
        <v>0</v>
      </c>
    </row>
    <row r="179" spans="3:7" s="59" customFormat="1" ht="15.6" customHeight="1" x14ac:dyDescent="0.3">
      <c r="C179" s="54" t="s">
        <v>431</v>
      </c>
      <c r="D179" s="98">
        <f>SUMIF('1) Tableau budgétaire 1'!$K$355:$K$371,LEFT($C179,1),'1) Tableau budgétaire 1'!$D$355:$D$371)</f>
        <v>7000</v>
      </c>
      <c r="E179" s="98">
        <f>SUMIF('1) Tableau budgétaire 1'!$K$355:$K$371,LEFT($C179,1),'1) Tableau budgétaire 1'!$E$355:$E$371)</f>
        <v>0</v>
      </c>
      <c r="F179" s="98">
        <f>SUMIF('1) Tableau budgétaire 1'!$K$355:$K$371,LEFT($C179,1),'1) Tableau budgétaire 1'!$F$355:$F$371)</f>
        <v>0</v>
      </c>
      <c r="G179" s="64">
        <f t="shared" si="34"/>
        <v>7000</v>
      </c>
    </row>
    <row r="180" spans="3:7" s="59" customFormat="1" ht="15.75" customHeight="1" x14ac:dyDescent="0.3">
      <c r="C180" s="55" t="s">
        <v>432</v>
      </c>
      <c r="D180" s="98">
        <f>SUMIF('1) Tableau budgétaire 1'!$K$355:$K$371,LEFT($C180,1),'1) Tableau budgétaire 1'!$D$355:$D$371)</f>
        <v>0</v>
      </c>
      <c r="E180" s="98">
        <f>SUMIF('1) Tableau budgétaire 1'!$K$355:$K$371,LEFT($C180,1),'1) Tableau budgétaire 1'!$E$355:$E$371)</f>
        <v>0</v>
      </c>
      <c r="F180" s="98">
        <f>SUMIF('1) Tableau budgétaire 1'!$K$355:$K$371,LEFT($C180,1),'1) Tableau budgétaire 1'!$F$355:$F$371)</f>
        <v>0</v>
      </c>
      <c r="G180" s="64">
        <f t="shared" si="34"/>
        <v>0</v>
      </c>
    </row>
    <row r="181" spans="3:7" s="59" customFormat="1" ht="15.75" customHeight="1" x14ac:dyDescent="0.3">
      <c r="C181" s="54" t="s">
        <v>433</v>
      </c>
      <c r="D181" s="98">
        <f>SUMIF('1) Tableau budgétaire 1'!$K$355:$K$371,LEFT($C181,1),'1) Tableau budgétaire 1'!$D$355:$D$371)</f>
        <v>0</v>
      </c>
      <c r="E181" s="98">
        <f>SUMIF('1) Tableau budgétaire 1'!$K$355:$K$371,LEFT($C181,1),'1) Tableau budgétaire 1'!$E$355:$E$371)</f>
        <v>0</v>
      </c>
      <c r="F181" s="98">
        <f>SUMIF('1) Tableau budgétaire 1'!$K$355:$K$371,LEFT($C181,1),'1) Tableau budgétaire 1'!$F$355:$F$371)</f>
        <v>0</v>
      </c>
      <c r="G181" s="64">
        <f t="shared" si="34"/>
        <v>0</v>
      </c>
    </row>
    <row r="182" spans="3:7" s="59" customFormat="1" ht="15.75" customHeight="1" x14ac:dyDescent="0.3">
      <c r="C182" s="54" t="s">
        <v>434</v>
      </c>
      <c r="D182" s="98">
        <f>SUMIF('1) Tableau budgétaire 1'!$K$355:$K$371,LEFT($C182,1),'1) Tableau budgétaire 1'!$D$355:$D$371)</f>
        <v>8000</v>
      </c>
      <c r="E182" s="98">
        <f>SUMIF('1) Tableau budgétaire 1'!$K$355:$K$371,LEFT($C182,1),'1) Tableau budgétaire 1'!$E$355:$E$371)</f>
        <v>0</v>
      </c>
      <c r="F182" s="98">
        <f>SUMIF('1) Tableau budgétaire 1'!$K$355:$K$371,LEFT($C182,1),'1) Tableau budgétaire 1'!$F$355:$F$371)</f>
        <v>0</v>
      </c>
      <c r="G182" s="64">
        <f t="shared" si="34"/>
        <v>8000</v>
      </c>
    </row>
    <row r="183" spans="3:7" s="59" customFormat="1" ht="15.75" customHeight="1" x14ac:dyDescent="0.3">
      <c r="C183" s="54" t="s">
        <v>435</v>
      </c>
      <c r="D183" s="98">
        <f>SUMIF('1) Tableau budgétaire 1'!$K$355:$K$371,LEFT($C183,1),'1) Tableau budgétaire 1'!$D$355:$D$371)</f>
        <v>39709.090909090912</v>
      </c>
      <c r="E183" s="98">
        <f>SUMIF('1) Tableau budgétaire 1'!$K$355:$K$371,LEFT($C183,1),'1) Tableau budgétaire 1'!$E$355:$E$371)</f>
        <v>0</v>
      </c>
      <c r="F183" s="98">
        <f>SUMIF('1) Tableau budgétaire 1'!$K$355:$K$371,LEFT($C183,1),'1) Tableau budgétaire 1'!$F$355:$F$371)</f>
        <v>0</v>
      </c>
      <c r="G183" s="64">
        <f t="shared" si="34"/>
        <v>39709.090909090912</v>
      </c>
    </row>
    <row r="184" spans="3:7" s="59" customFormat="1" ht="15.75" customHeight="1" x14ac:dyDescent="0.3">
      <c r="C184" s="58" t="s">
        <v>19</v>
      </c>
      <c r="D184" s="70">
        <f t="shared" ref="D184:F184" si="35">SUM(D177:D183)</f>
        <v>85033.890909090915</v>
      </c>
      <c r="E184" s="70">
        <f t="shared" si="35"/>
        <v>0</v>
      </c>
      <c r="F184" s="70">
        <f t="shared" si="35"/>
        <v>0</v>
      </c>
      <c r="G184" s="64">
        <f t="shared" si="34"/>
        <v>85033.890909090915</v>
      </c>
    </row>
    <row r="185" spans="3:7" s="59" customFormat="1" ht="15.75" customHeight="1" thickBot="1" x14ac:dyDescent="0.35">
      <c r="C185" s="56"/>
      <c r="D185" s="57"/>
      <c r="E185" s="57"/>
      <c r="F185" s="57"/>
      <c r="G185" s="56"/>
    </row>
    <row r="186" spans="3:7" s="59" customFormat="1" ht="19.5" customHeight="1" thickBot="1" x14ac:dyDescent="0.35">
      <c r="C186" s="402" t="s">
        <v>416</v>
      </c>
      <c r="D186" s="481"/>
      <c r="E186" s="481"/>
      <c r="F186" s="481"/>
      <c r="G186" s="482"/>
    </row>
    <row r="187" spans="3:7" s="59" customFormat="1" ht="43.5" customHeight="1" thickBot="1" x14ac:dyDescent="0.35">
      <c r="C187" s="323"/>
      <c r="D187" s="227" t="s">
        <v>503</v>
      </c>
      <c r="E187" s="228" t="s">
        <v>504</v>
      </c>
      <c r="F187" s="228" t="s">
        <v>505</v>
      </c>
      <c r="G187" s="479" t="s">
        <v>7</v>
      </c>
    </row>
    <row r="188" spans="3:7" s="59" customFormat="1" ht="19.5" customHeight="1" thickBot="1" x14ac:dyDescent="0.35">
      <c r="C188" s="214"/>
      <c r="D188" s="231" t="str">
        <f>'1) Tableau budgétaire 1'!D13</f>
        <v>UNFPA</v>
      </c>
      <c r="E188" s="231">
        <f>'1) Tableau budgétaire 1'!E13</f>
        <v>0</v>
      </c>
      <c r="F188" s="231">
        <f>'1) Tableau budgétaire 1'!F13</f>
        <v>0</v>
      </c>
      <c r="G188" s="480"/>
    </row>
    <row r="189" spans="3:7" s="59" customFormat="1" ht="19.5" customHeight="1" x14ac:dyDescent="0.3">
      <c r="C189" s="208" t="s">
        <v>429</v>
      </c>
      <c r="D189" s="230">
        <f>SUM(D166,D155,D144,D133,D120,D109,D98,D51,D85,D74,D63,D40,D29,D18,D177)</f>
        <v>501540.8</v>
      </c>
      <c r="E189" s="230">
        <f t="shared" ref="E189:F189" si="36">SUM(E166,E155,E144,E133,E120,E109,E98,E51,E85,E74,E63,E40,E29,E18,E177)</f>
        <v>0</v>
      </c>
      <c r="F189" s="230">
        <f t="shared" si="36"/>
        <v>0</v>
      </c>
      <c r="G189" s="212">
        <f>SUM(D189:F189)</f>
        <v>501540.8</v>
      </c>
    </row>
    <row r="190" spans="3:7" s="59" customFormat="1" ht="34.5" customHeight="1" x14ac:dyDescent="0.3">
      <c r="C190" s="209" t="s">
        <v>430</v>
      </c>
      <c r="D190" s="230">
        <f t="shared" ref="D190:F190" si="37">SUM(D167,D156,D145,D134,D121,D110,D99,D52,D86,D75,D64,D41,D30,D19,D178)</f>
        <v>0</v>
      </c>
      <c r="E190" s="230">
        <f t="shared" si="37"/>
        <v>0</v>
      </c>
      <c r="F190" s="230">
        <f t="shared" si="37"/>
        <v>0</v>
      </c>
      <c r="G190" s="213">
        <f>SUM(D190:F190)</f>
        <v>0</v>
      </c>
    </row>
    <row r="191" spans="3:7" s="59" customFormat="1" ht="48" customHeight="1" x14ac:dyDescent="0.3">
      <c r="C191" s="209" t="s">
        <v>431</v>
      </c>
      <c r="D191" s="230">
        <f t="shared" ref="D191:F191" si="38">SUM(D168,D157,D146,D135,D122,D111,D100,D53,D87,D76,D65,D42,D31,D20,D179)</f>
        <v>7000</v>
      </c>
      <c r="E191" s="230">
        <f t="shared" si="38"/>
        <v>0</v>
      </c>
      <c r="F191" s="230">
        <f t="shared" si="38"/>
        <v>0</v>
      </c>
      <c r="G191" s="213">
        <f t="shared" ref="G191:G195" si="39">SUM(D191:F191)</f>
        <v>7000</v>
      </c>
    </row>
    <row r="192" spans="3:7" s="59" customFormat="1" ht="33" customHeight="1" x14ac:dyDescent="0.3">
      <c r="C192" s="207" t="s">
        <v>432</v>
      </c>
      <c r="D192" s="230">
        <f t="shared" ref="D192:F192" si="40">SUM(D169,D158,D147,D136,D123,D112,D101,D54,D88,D77,D66,D43,D32,D21,D180)</f>
        <v>376063.62181818183</v>
      </c>
      <c r="E192" s="230">
        <f t="shared" si="40"/>
        <v>0</v>
      </c>
      <c r="F192" s="230">
        <f t="shared" si="40"/>
        <v>0</v>
      </c>
      <c r="G192" s="213">
        <f t="shared" si="39"/>
        <v>376063.62181818183</v>
      </c>
    </row>
    <row r="193" spans="3:14" s="59" customFormat="1" ht="21" customHeight="1" x14ac:dyDescent="0.3">
      <c r="C193" s="209" t="s">
        <v>433</v>
      </c>
      <c r="D193" s="230">
        <f t="shared" ref="D193:F193" si="41">SUM(D170,D159,D148,D137,D124,D113,D102,D55,D89,D78,D67,D44,D33,D22,D181)</f>
        <v>22522.272727272728</v>
      </c>
      <c r="E193" s="230">
        <f t="shared" si="41"/>
        <v>0</v>
      </c>
      <c r="F193" s="230">
        <f t="shared" si="41"/>
        <v>0</v>
      </c>
      <c r="G193" s="213">
        <f t="shared" si="39"/>
        <v>22522.272727272728</v>
      </c>
      <c r="H193" s="26"/>
      <c r="I193" s="26"/>
      <c r="J193" s="26"/>
      <c r="K193" s="26"/>
      <c r="L193" s="26"/>
      <c r="M193" s="25"/>
    </row>
    <row r="194" spans="3:14" s="59" customFormat="1" ht="39.75" customHeight="1" x14ac:dyDescent="0.3">
      <c r="C194" s="209" t="s">
        <v>434</v>
      </c>
      <c r="D194" s="230">
        <f t="shared" ref="D194:F194" si="42">SUM(D171,D160,D149,D138,D125,D114,D103,D56,D90,D79,D68,D45,D34,D23,D182)</f>
        <v>181974.54090909089</v>
      </c>
      <c r="E194" s="230">
        <f t="shared" si="42"/>
        <v>0</v>
      </c>
      <c r="F194" s="230">
        <f t="shared" si="42"/>
        <v>0</v>
      </c>
      <c r="G194" s="213">
        <f t="shared" si="39"/>
        <v>181974.54090909089</v>
      </c>
      <c r="H194" s="26"/>
      <c r="I194" s="26"/>
      <c r="J194" s="26"/>
      <c r="K194" s="26"/>
      <c r="L194" s="26"/>
      <c r="M194" s="25"/>
    </row>
    <row r="195" spans="3:14" s="59" customFormat="1" ht="34.5" customHeight="1" x14ac:dyDescent="0.3">
      <c r="C195" s="209" t="s">
        <v>435</v>
      </c>
      <c r="D195" s="230">
        <f t="shared" ref="D195:F195" si="43">SUM(D172,D161,D150,D139,D126,D115,D104,D57,D91,D80,D69,D46,D35,D24,D183)</f>
        <v>41739.889909090911</v>
      </c>
      <c r="E195" s="230">
        <f t="shared" si="43"/>
        <v>0</v>
      </c>
      <c r="F195" s="230">
        <f t="shared" si="43"/>
        <v>0</v>
      </c>
      <c r="G195" s="213">
        <f t="shared" si="39"/>
        <v>41739.889909090911</v>
      </c>
      <c r="H195" s="26"/>
      <c r="I195" s="26"/>
      <c r="J195" s="26"/>
      <c r="K195" s="26"/>
      <c r="L195" s="26"/>
      <c r="M195" s="25"/>
    </row>
    <row r="196" spans="3:14" s="59" customFormat="1" ht="22.5" customHeight="1" x14ac:dyDescent="0.3">
      <c r="C196" s="210" t="s">
        <v>408</v>
      </c>
      <c r="D196" s="230">
        <f t="shared" ref="D196:F196" si="44">SUM(D173,D162,D151,D140,D127,D116,D105,D58,D92,D81,D70,D47,D36,D25,D184)</f>
        <v>1130841.1253636363</v>
      </c>
      <c r="E196" s="230">
        <f t="shared" si="44"/>
        <v>0</v>
      </c>
      <c r="F196" s="230">
        <f t="shared" si="44"/>
        <v>0</v>
      </c>
      <c r="G196" s="213">
        <f>SUM(D196:F196)</f>
        <v>1130841.1253636363</v>
      </c>
      <c r="H196" s="26"/>
      <c r="I196" s="26"/>
      <c r="J196" s="26"/>
      <c r="K196" s="26"/>
      <c r="L196" s="26"/>
      <c r="M196" s="25"/>
    </row>
    <row r="197" spans="3:14" s="59" customFormat="1" ht="22.5" customHeight="1" x14ac:dyDescent="0.3">
      <c r="C197" s="210" t="s">
        <v>409</v>
      </c>
      <c r="D197" s="230">
        <f t="shared" ref="D197:F197" si="45">SUM(D174,D163,D152,D141,D128,D117,D106,D59,D93,D82,D71,D48,D37,D26,D185)</f>
        <v>0</v>
      </c>
      <c r="E197" s="230">
        <f t="shared" si="45"/>
        <v>0</v>
      </c>
      <c r="F197" s="230">
        <f t="shared" si="45"/>
        <v>0</v>
      </c>
      <c r="G197" s="224">
        <f t="shared" ref="G197" si="46">G196*0.07</f>
        <v>79158.878775454548</v>
      </c>
      <c r="H197" s="26"/>
      <c r="I197" s="26"/>
      <c r="J197" s="26"/>
      <c r="K197" s="26"/>
      <c r="L197" s="26"/>
      <c r="M197" s="25"/>
    </row>
    <row r="198" spans="3:14" s="59" customFormat="1" ht="22.5" customHeight="1" thickBot="1" x14ac:dyDescent="0.35">
      <c r="C198" s="223" t="s">
        <v>370</v>
      </c>
      <c r="D198" s="327">
        <f t="shared" ref="D198:F198" si="47">SUM(D175,D164,D153,D142,D129,D118,D107,D60,D94,D83,D72,D49,D38,D27,D186)</f>
        <v>0</v>
      </c>
      <c r="E198" s="327">
        <f t="shared" si="47"/>
        <v>0</v>
      </c>
      <c r="F198" s="327">
        <f t="shared" si="47"/>
        <v>0</v>
      </c>
      <c r="G198" s="222">
        <f t="shared" ref="G198" si="48">SUM(G196:G197)</f>
        <v>1210000.0041390909</v>
      </c>
      <c r="H198" s="26"/>
      <c r="I198" s="26"/>
      <c r="J198" s="26"/>
      <c r="K198" s="26"/>
      <c r="L198" s="26"/>
      <c r="M198" s="25"/>
    </row>
    <row r="199" spans="3:14" s="59" customFormat="1" ht="15.75" customHeight="1" x14ac:dyDescent="0.3">
      <c r="C199" s="56"/>
      <c r="D199" s="57"/>
      <c r="E199" s="57"/>
      <c r="F199" s="57"/>
      <c r="G199" s="56"/>
      <c r="H199" s="38"/>
      <c r="I199" s="38"/>
      <c r="J199" s="38"/>
      <c r="K199" s="38"/>
      <c r="L199" s="60"/>
      <c r="M199" s="57"/>
    </row>
    <row r="200" spans="3:14" s="59" customFormat="1" ht="15.75" customHeight="1" x14ac:dyDescent="0.3">
      <c r="C200" s="56"/>
      <c r="D200" s="57"/>
      <c r="E200" s="57"/>
      <c r="F200" s="57"/>
      <c r="G200" s="56"/>
      <c r="H200" s="38"/>
      <c r="I200" s="38"/>
      <c r="J200" s="38"/>
      <c r="K200" s="38"/>
      <c r="L200" s="60"/>
      <c r="M200" s="57"/>
    </row>
    <row r="201" spans="3:14" ht="15.75" customHeight="1" x14ac:dyDescent="0.3">
      <c r="L201" s="61"/>
    </row>
    <row r="202" spans="3:14" ht="15.75" customHeight="1" x14ac:dyDescent="0.3">
      <c r="H202" s="48"/>
      <c r="I202" s="48"/>
      <c r="L202" s="61"/>
    </row>
    <row r="203" spans="3:14" ht="15.75" customHeight="1" x14ac:dyDescent="0.3">
      <c r="H203" s="48"/>
      <c r="I203" s="48"/>
      <c r="L203" s="59"/>
    </row>
    <row r="204" spans="3:14" ht="40.5" customHeight="1" x14ac:dyDescent="0.3">
      <c r="H204" s="48"/>
      <c r="I204" s="48"/>
      <c r="L204" s="62"/>
    </row>
    <row r="205" spans="3:14" ht="24.75" customHeight="1" x14ac:dyDescent="0.3">
      <c r="H205" s="48"/>
      <c r="I205" s="48"/>
      <c r="L205" s="62"/>
    </row>
    <row r="206" spans="3:14" ht="41.25" customHeight="1" x14ac:dyDescent="0.3">
      <c r="H206" s="15"/>
      <c r="I206" s="48"/>
      <c r="L206" s="62"/>
    </row>
    <row r="207" spans="3:14" ht="51.75" customHeight="1" x14ac:dyDescent="0.3">
      <c r="H207" s="15"/>
      <c r="I207" s="48"/>
      <c r="L207" s="62"/>
      <c r="N207" s="56"/>
    </row>
    <row r="208" spans="3:14" ht="42" customHeight="1" x14ac:dyDescent="0.3">
      <c r="H208" s="48"/>
      <c r="I208" s="48"/>
      <c r="L208" s="62"/>
      <c r="N208" s="56"/>
    </row>
    <row r="209" spans="3:14" s="57" customFormat="1" ht="42" customHeight="1" x14ac:dyDescent="0.3">
      <c r="C209" s="56"/>
      <c r="G209" s="56"/>
      <c r="H209" s="59"/>
      <c r="I209" s="48"/>
      <c r="J209" s="56"/>
      <c r="K209" s="56"/>
      <c r="L209" s="62"/>
      <c r="M209" s="56"/>
    </row>
    <row r="210" spans="3:14" s="57" customFormat="1" ht="42" customHeight="1" x14ac:dyDescent="0.3">
      <c r="C210" s="56"/>
      <c r="G210" s="56"/>
      <c r="H210" s="56"/>
      <c r="I210" s="48"/>
      <c r="J210" s="56"/>
      <c r="K210" s="56"/>
      <c r="L210" s="56"/>
      <c r="M210" s="56"/>
    </row>
    <row r="211" spans="3:14" s="57" customFormat="1" ht="63.75" customHeight="1" x14ac:dyDescent="0.3">
      <c r="C211" s="56"/>
      <c r="G211" s="56"/>
      <c r="H211" s="56"/>
      <c r="I211" s="61"/>
      <c r="J211" s="59"/>
      <c r="K211" s="59"/>
      <c r="L211" s="56"/>
      <c r="M211" s="56"/>
    </row>
    <row r="212" spans="3:14" s="57" customFormat="1" ht="42" customHeight="1" x14ac:dyDescent="0.3">
      <c r="C212" s="56"/>
      <c r="G212" s="56"/>
      <c r="H212" s="56"/>
      <c r="I212" s="56"/>
      <c r="J212" s="56"/>
      <c r="K212" s="56"/>
      <c r="L212" s="56"/>
      <c r="M212" s="61"/>
    </row>
    <row r="213" spans="3:14" ht="23.25" customHeight="1" x14ac:dyDescent="0.3">
      <c r="N213" s="56"/>
    </row>
    <row r="214" spans="3:14" ht="27.75" customHeight="1" x14ac:dyDescent="0.3">
      <c r="L214" s="59"/>
      <c r="N214" s="56"/>
    </row>
    <row r="215" spans="3:14" ht="55.5" customHeight="1" x14ac:dyDescent="0.3">
      <c r="N215" s="56"/>
    </row>
    <row r="216" spans="3:14" ht="57.75" customHeight="1" x14ac:dyDescent="0.3">
      <c r="M216" s="59"/>
      <c r="N216" s="56"/>
    </row>
    <row r="217" spans="3:14" ht="21.75" customHeight="1" x14ac:dyDescent="0.3">
      <c r="N217" s="56"/>
    </row>
    <row r="218" spans="3:14" ht="49.5" customHeight="1" x14ac:dyDescent="0.3">
      <c r="N218" s="56"/>
    </row>
    <row r="219" spans="3:14" ht="28.5" customHeight="1" x14ac:dyDescent="0.3">
      <c r="N219" s="56"/>
    </row>
    <row r="220" spans="3:14" ht="28.5" customHeight="1" x14ac:dyDescent="0.3">
      <c r="N220" s="56"/>
    </row>
    <row r="221" spans="3:14" ht="28.5" customHeight="1" x14ac:dyDescent="0.3">
      <c r="N221" s="56"/>
    </row>
    <row r="222" spans="3:14" ht="23.25" customHeight="1" x14ac:dyDescent="0.3">
      <c r="N222" s="61"/>
    </row>
    <row r="223" spans="3:14" ht="43.5" customHeight="1" x14ac:dyDescent="0.3">
      <c r="N223" s="61"/>
    </row>
    <row r="224" spans="3:14" ht="55.5" customHeight="1" x14ac:dyDescent="0.3">
      <c r="N224" s="56"/>
    </row>
    <row r="225" spans="3:14" ht="42.75" customHeight="1" x14ac:dyDescent="0.3">
      <c r="N225" s="61"/>
    </row>
    <row r="226" spans="3:14" ht="21.75" customHeight="1" x14ac:dyDescent="0.3">
      <c r="N226" s="61"/>
    </row>
    <row r="227" spans="3:14" ht="21.75" customHeight="1" x14ac:dyDescent="0.3">
      <c r="N227" s="61"/>
    </row>
    <row r="228" spans="3:14" s="59" customFormat="1" ht="23.25" customHeight="1" x14ac:dyDescent="0.3">
      <c r="C228" s="56"/>
      <c r="D228" s="57"/>
      <c r="E228" s="57"/>
      <c r="F228" s="57"/>
      <c r="G228" s="56"/>
      <c r="H228" s="56"/>
      <c r="I228" s="56"/>
      <c r="J228" s="56"/>
      <c r="K228" s="56"/>
      <c r="L228" s="56"/>
      <c r="M228" s="56"/>
    </row>
    <row r="229" spans="3:14" ht="23.25" customHeight="1" x14ac:dyDescent="0.3"/>
    <row r="230" spans="3:14" ht="21.75" customHeight="1" x14ac:dyDescent="0.3"/>
    <row r="231" spans="3:14" ht="16.5" customHeight="1" x14ac:dyDescent="0.3"/>
    <row r="232" spans="3:14" ht="29.25" customHeight="1" x14ac:dyDescent="0.3"/>
    <row r="233" spans="3:14" ht="24.75" customHeight="1" x14ac:dyDescent="0.3"/>
    <row r="234" spans="3:14" ht="33" customHeight="1" x14ac:dyDescent="0.3"/>
    <row r="236" spans="3:14" ht="15" customHeight="1" x14ac:dyDescent="0.3"/>
    <row r="237" spans="3:14" ht="25.5" customHeight="1" x14ac:dyDescent="0.3"/>
  </sheetData>
  <sheetProtection sheet="1" formatCells="0" formatColumns="0" formatRows="0"/>
  <mergeCells count="26">
    <mergeCell ref="C2:F2"/>
    <mergeCell ref="C11:F11"/>
    <mergeCell ref="B15:G15"/>
    <mergeCell ref="C16:G16"/>
    <mergeCell ref="B60:G60"/>
    <mergeCell ref="G13:G14"/>
    <mergeCell ref="C5:G5"/>
    <mergeCell ref="C27:G27"/>
    <mergeCell ref="C38:G38"/>
    <mergeCell ref="C49:G49"/>
    <mergeCell ref="C175:G175"/>
    <mergeCell ref="C6:J9"/>
    <mergeCell ref="G187:G188"/>
    <mergeCell ref="C153:G153"/>
    <mergeCell ref="C164:G164"/>
    <mergeCell ref="C142:G142"/>
    <mergeCell ref="C61:G61"/>
    <mergeCell ref="C96:G96"/>
    <mergeCell ref="C107:G107"/>
    <mergeCell ref="C118:G118"/>
    <mergeCell ref="C186:G186"/>
    <mergeCell ref="B130:G130"/>
    <mergeCell ref="C131:G131"/>
    <mergeCell ref="C72:G72"/>
    <mergeCell ref="C83:G83"/>
    <mergeCell ref="B95:G95"/>
  </mergeCells>
  <conditionalFormatting sqref="G25">
    <cfRule type="cellIs" dxfId="39" priority="41" operator="notEqual">
      <formula>$G$17</formula>
    </cfRule>
  </conditionalFormatting>
  <conditionalFormatting sqref="G36">
    <cfRule type="cellIs" dxfId="38" priority="40" operator="notEqual">
      <formula>$G$28</formula>
    </cfRule>
  </conditionalFormatting>
  <conditionalFormatting sqref="G70">
    <cfRule type="cellIs" dxfId="37" priority="38" operator="notEqual">
      <formula>$G$62</formula>
    </cfRule>
  </conditionalFormatting>
  <conditionalFormatting sqref="G81">
    <cfRule type="cellIs" dxfId="36" priority="37" operator="notEqual">
      <formula>$G$73</formula>
    </cfRule>
  </conditionalFormatting>
  <conditionalFormatting sqref="G92">
    <cfRule type="cellIs" dxfId="35" priority="36" operator="notEqual">
      <formula>$G$84</formula>
    </cfRule>
  </conditionalFormatting>
  <conditionalFormatting sqref="G105">
    <cfRule type="cellIs" dxfId="34" priority="33" operator="notEqual">
      <formula>$G$97</formula>
    </cfRule>
  </conditionalFormatting>
  <conditionalFormatting sqref="G116">
    <cfRule type="cellIs" dxfId="33" priority="32" operator="notEqual">
      <formula>$G$108</formula>
    </cfRule>
  </conditionalFormatting>
  <conditionalFormatting sqref="G127">
    <cfRule type="cellIs" dxfId="32" priority="31" operator="notEqual">
      <formula>$G$119</formula>
    </cfRule>
  </conditionalFormatting>
  <conditionalFormatting sqref="G140">
    <cfRule type="cellIs" dxfId="31" priority="29" operator="notEqual">
      <formula>$G$132</formula>
    </cfRule>
  </conditionalFormatting>
  <conditionalFormatting sqref="G151">
    <cfRule type="cellIs" dxfId="30" priority="28" operator="notEqual">
      <formula>$G$143</formula>
    </cfRule>
  </conditionalFormatting>
  <conditionalFormatting sqref="G162">
    <cfRule type="cellIs" dxfId="29" priority="27" operator="notEqual">
      <formula>$G$154</formula>
    </cfRule>
  </conditionalFormatting>
  <conditionalFormatting sqref="G173">
    <cfRule type="cellIs" dxfId="28" priority="26" operator="notEqual">
      <formula>$G$165</formula>
    </cfRule>
  </conditionalFormatting>
  <conditionalFormatting sqref="G184">
    <cfRule type="cellIs" dxfId="27" priority="25" operator="notEqual">
      <formula>$G$176</formula>
    </cfRule>
  </conditionalFormatting>
  <conditionalFormatting sqref="D25">
    <cfRule type="cellIs" dxfId="26" priority="24" operator="notEqual">
      <formula>$D$17</formula>
    </cfRule>
  </conditionalFormatting>
  <conditionalFormatting sqref="D36">
    <cfRule type="cellIs" dxfId="25" priority="23" operator="notEqual">
      <formula>$D$28</formula>
    </cfRule>
  </conditionalFormatting>
  <conditionalFormatting sqref="D47">
    <cfRule type="cellIs" dxfId="24" priority="22" operator="notEqual">
      <formula>$D$39</formula>
    </cfRule>
  </conditionalFormatting>
  <conditionalFormatting sqref="D70">
    <cfRule type="cellIs" dxfId="23" priority="21" operator="notEqual">
      <formula>$D$62</formula>
    </cfRule>
  </conditionalFormatting>
  <conditionalFormatting sqref="D81">
    <cfRule type="cellIs" dxfId="22" priority="20" operator="notEqual">
      <formula>$D$73</formula>
    </cfRule>
  </conditionalFormatting>
  <conditionalFormatting sqref="D92">
    <cfRule type="cellIs" dxfId="21" priority="19" operator="notEqual">
      <formula>$D$84</formula>
    </cfRule>
  </conditionalFormatting>
  <conditionalFormatting sqref="D105">
    <cfRule type="cellIs" dxfId="20" priority="16" operator="notEqual">
      <formula>$D$97</formula>
    </cfRule>
  </conditionalFormatting>
  <conditionalFormatting sqref="D116">
    <cfRule type="cellIs" dxfId="19" priority="15" operator="notEqual">
      <formula>$D$108</formula>
    </cfRule>
  </conditionalFormatting>
  <conditionalFormatting sqref="D127">
    <cfRule type="cellIs" dxfId="18" priority="14" operator="notEqual">
      <formula>$D$119</formula>
    </cfRule>
  </conditionalFormatting>
  <conditionalFormatting sqref="D140">
    <cfRule type="cellIs" dxfId="17" priority="12" operator="notEqual">
      <formula>$D$132</formula>
    </cfRule>
  </conditionalFormatting>
  <conditionalFormatting sqref="D151">
    <cfRule type="cellIs" dxfId="16" priority="11" operator="notEqual">
      <formula>$D$143</formula>
    </cfRule>
  </conditionalFormatting>
  <conditionalFormatting sqref="D162">
    <cfRule type="cellIs" dxfId="15" priority="10" operator="notEqual">
      <formula>$D$154</formula>
    </cfRule>
  </conditionalFormatting>
  <conditionalFormatting sqref="D173">
    <cfRule type="cellIs" dxfId="14" priority="9" operator="notEqual">
      <formula>$D$165</formula>
    </cfRule>
  </conditionalFormatting>
  <conditionalFormatting sqref="D184">
    <cfRule type="cellIs" dxfId="13" priority="8" operator="notEqual">
      <formula>$D$176</formula>
    </cfRule>
  </conditionalFormatting>
  <conditionalFormatting sqref="E47">
    <cfRule type="cellIs" dxfId="12" priority="7" operator="notEqual">
      <formula>$E$39</formula>
    </cfRule>
  </conditionalFormatting>
  <conditionalFormatting sqref="F47">
    <cfRule type="cellIs" dxfId="11" priority="6" operator="notEqual">
      <formula>$F$39</formula>
    </cfRule>
  </conditionalFormatting>
  <conditionalFormatting sqref="D58">
    <cfRule type="cellIs" dxfId="10" priority="3" operator="notEqual">
      <formula>$D$50</formula>
    </cfRule>
  </conditionalFormatting>
  <conditionalFormatting sqref="E58">
    <cfRule type="cellIs" dxfId="9" priority="2" operator="notEqual">
      <formula>$E$39</formula>
    </cfRule>
  </conditionalFormatting>
  <conditionalFormatting sqref="F58">
    <cfRule type="cellIs" dxfId="8" priority="1" operator="notEqual">
      <formula>$F$39</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72 C35 C46 C57 C69 C80 C91 C104 C115 C126 C139 C150 C161 C183 C19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71 C34 C45 C56 C68 C79 C90 C103 C114 C125 C138 C149 C160 C182 C194" xr:uid="{9DD30DAD-252C-43C8-B2D2-D70E24558917}"/>
    <dataValidation allowBlank="1" showInputMessage="1" showErrorMessage="1" prompt="Services contracted by an organization which follow the normal procurement processes." sqref="C21 C169 C32 C43 C54 C66 C77 C88 C101 C112 C123 C136 C147 C158 C180 C192" xr:uid="{D2D4883A-DF6E-4599-89E1-C25704DD6B71}"/>
    <dataValidation allowBlank="1" showInputMessage="1" showErrorMessage="1" prompt="Includes staff and non-staff travel paid for by the organization directly related to a project." sqref="C22 C170 C33 C44 C55 C67 C78 C89 C102 C113 C124 C137 C148 C159 C181 C19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68 C31 C42 C53 C65 C76 C87 C100 C111 C122 C135 C146 C157 C179 C19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67 C30 C41 C52 C64 C75 C86 C99 C110 C121 C134 C145 C156 C178 C190" xr:uid="{F098AF50-6738-49DD-B927-47F3EEE74261}"/>
    <dataValidation allowBlank="1" showInputMessage="1" showErrorMessage="1" prompt="Includes all related staff and temporary staff costs including base salary, post adjustment and all staff entitlements." sqref="C18 C166 C29 C40 C51 C63 C74 C85 C98 C109 C120 C133 C144 C155 C177 C189" xr:uid="{340B5EBB-3C3E-458C-BC5F-57C720FFB61A}"/>
    <dataValidation allowBlank="1" showInputMessage="1" showErrorMessage="1" prompt="Output totals must match the original total from Table 1, and will show as red if not. " sqref="G25" xr:uid="{CB4E1972-F42E-40FE-9670-1760DDE11E59}"/>
  </dataValidations>
  <pageMargins left="0.7" right="0.7" top="0.75" bottom="0.75" header="0.3" footer="0.3"/>
  <pageSetup scale="74" orientation="landscape"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A1:F18"/>
  <sheetViews>
    <sheetView showGridLines="0" topLeftCell="A4" workbookViewId="0">
      <selection activeCell="G9" sqref="G9"/>
    </sheetView>
  </sheetViews>
  <sheetFormatPr baseColWidth="10" defaultColWidth="8.88671875" defaultRowHeight="14.4" x14ac:dyDescent="0.3"/>
  <cols>
    <col min="1" max="1" width="9" customWidth="1"/>
    <col min="2" max="2" width="73.33203125" customWidth="1"/>
  </cols>
  <sheetData>
    <row r="1" spans="1:6" x14ac:dyDescent="0.3">
      <c r="A1" s="1"/>
      <c r="B1" s="1"/>
      <c r="C1" s="1"/>
      <c r="D1" s="1"/>
    </row>
    <row r="2" spans="1:6" ht="15" thickBot="1" x14ac:dyDescent="0.35">
      <c r="A2" s="1"/>
      <c r="B2" s="1"/>
      <c r="C2" s="1"/>
      <c r="D2" s="1"/>
      <c r="E2" s="1"/>
      <c r="F2" s="1"/>
    </row>
    <row r="3" spans="1:6" ht="15" thickBot="1" x14ac:dyDescent="0.35">
      <c r="A3" s="1"/>
      <c r="B3" s="161" t="s">
        <v>420</v>
      </c>
      <c r="C3" s="1"/>
      <c r="D3" s="1"/>
    </row>
    <row r="4" spans="1:6" ht="54" customHeight="1" x14ac:dyDescent="0.3">
      <c r="A4" s="1"/>
      <c r="B4" s="162" t="s">
        <v>460</v>
      </c>
      <c r="C4" s="1"/>
      <c r="D4" s="1"/>
    </row>
    <row r="5" spans="1:6" ht="63.75" customHeight="1" x14ac:dyDescent="0.3">
      <c r="A5" s="1"/>
      <c r="B5" s="159" t="s">
        <v>424</v>
      </c>
      <c r="C5" s="1"/>
      <c r="D5" s="1"/>
    </row>
    <row r="6" spans="1:6" x14ac:dyDescent="0.3">
      <c r="A6" s="1"/>
      <c r="B6" s="159"/>
      <c r="C6" s="1"/>
      <c r="D6" s="1"/>
    </row>
    <row r="7" spans="1:6" ht="57.6" x14ac:dyDescent="0.3">
      <c r="A7" s="1"/>
      <c r="B7" s="158" t="s">
        <v>421</v>
      </c>
      <c r="C7" s="1"/>
      <c r="D7" s="1"/>
    </row>
    <row r="8" spans="1:6" x14ac:dyDescent="0.3">
      <c r="A8" s="1"/>
      <c r="B8" s="159"/>
      <c r="C8" s="1"/>
      <c r="D8" s="1"/>
    </row>
    <row r="9" spans="1:6" ht="72" x14ac:dyDescent="0.3">
      <c r="A9" s="1"/>
      <c r="B9" s="158" t="s">
        <v>461</v>
      </c>
      <c r="C9" s="1"/>
      <c r="D9" s="1"/>
    </row>
    <row r="10" spans="1:6" x14ac:dyDescent="0.3">
      <c r="A10" s="1"/>
      <c r="B10" s="159"/>
      <c r="C10" s="1"/>
      <c r="D10" s="1"/>
    </row>
    <row r="11" spans="1:6" ht="28.8" x14ac:dyDescent="0.3">
      <c r="A11" s="1"/>
      <c r="B11" s="159" t="s">
        <v>422</v>
      </c>
      <c r="C11" s="1"/>
      <c r="D11" s="1"/>
    </row>
    <row r="12" spans="1:6" x14ac:dyDescent="0.3">
      <c r="A12" s="1"/>
      <c r="B12" s="159"/>
      <c r="C12" s="1"/>
      <c r="D12" s="1"/>
    </row>
    <row r="13" spans="1:6" ht="72" x14ac:dyDescent="0.3">
      <c r="A13" s="1"/>
      <c r="B13" s="158" t="s">
        <v>462</v>
      </c>
      <c r="C13" s="1"/>
      <c r="D13" s="1"/>
    </row>
    <row r="14" spans="1:6" x14ac:dyDescent="0.3">
      <c r="A14" s="1"/>
      <c r="B14" s="159"/>
      <c r="C14" s="1"/>
      <c r="D14" s="1"/>
    </row>
    <row r="15" spans="1:6" ht="58.2" thickBot="1" x14ac:dyDescent="0.35">
      <c r="A15" s="1"/>
      <c r="B15" s="160" t="s">
        <v>423</v>
      </c>
      <c r="C15" s="1"/>
      <c r="D15" s="1"/>
    </row>
    <row r="16" spans="1:6" x14ac:dyDescent="0.3">
      <c r="A16" s="1"/>
      <c r="B16" s="1"/>
      <c r="C16" s="1"/>
      <c r="D16" s="1"/>
    </row>
    <row r="17" spans="1:4" x14ac:dyDescent="0.3">
      <c r="A17" s="1"/>
      <c r="B17" s="1"/>
      <c r="C17" s="1"/>
      <c r="D17" s="1"/>
    </row>
    <row r="18" spans="1:4" x14ac:dyDescent="0.3">
      <c r="A18" s="1"/>
      <c r="B18" s="1"/>
      <c r="C18" s="1"/>
      <c r="D18" s="1"/>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election activeCell="C18" activeCellId="1" sqref="C7:D7 C18:D18"/>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488" t="s">
        <v>371</v>
      </c>
      <c r="C2" s="489"/>
      <c r="D2" s="490"/>
    </row>
    <row r="3" spans="2:4" ht="15" thickBot="1" x14ac:dyDescent="0.35">
      <c r="B3" s="491"/>
      <c r="C3" s="492"/>
      <c r="D3" s="493"/>
    </row>
    <row r="4" spans="2:4" ht="15" thickBot="1" x14ac:dyDescent="0.35"/>
    <row r="5" spans="2:4" x14ac:dyDescent="0.3">
      <c r="B5" s="499" t="s">
        <v>20</v>
      </c>
      <c r="C5" s="500"/>
      <c r="D5" s="501"/>
    </row>
    <row r="6" spans="2:4" ht="15" thickBot="1" x14ac:dyDescent="0.35">
      <c r="B6" s="496"/>
      <c r="C6" s="497"/>
      <c r="D6" s="498"/>
    </row>
    <row r="7" spans="2:4" x14ac:dyDescent="0.3">
      <c r="B7" s="86" t="s">
        <v>21</v>
      </c>
      <c r="C7" s="494">
        <f>SUM('1) Tableau budgétaire 1'!D34:F34,'1) Tableau budgétaire 1'!D43:F43,'1) Tableau budgétaire 1'!D63:F63)</f>
        <v>969034.50718181813</v>
      </c>
      <c r="D7" s="495"/>
    </row>
    <row r="8" spans="2:4" x14ac:dyDescent="0.3">
      <c r="B8" s="86" t="s">
        <v>368</v>
      </c>
      <c r="C8" s="502">
        <f>SUM(D10:D14)</f>
        <v>0</v>
      </c>
      <c r="D8" s="503"/>
    </row>
    <row r="9" spans="2:4" x14ac:dyDescent="0.3">
      <c r="B9" s="87" t="s">
        <v>362</v>
      </c>
      <c r="C9" s="88" t="s">
        <v>363</v>
      </c>
      <c r="D9" s="89" t="s">
        <v>364</v>
      </c>
    </row>
    <row r="10" spans="2:4" ht="35.1" customHeight="1" x14ac:dyDescent="0.3">
      <c r="B10" s="111"/>
      <c r="C10" s="91"/>
      <c r="D10" s="92">
        <f>$C$7*C10</f>
        <v>0</v>
      </c>
    </row>
    <row r="11" spans="2:4" ht="35.1" customHeight="1" x14ac:dyDescent="0.3">
      <c r="B11" s="111"/>
      <c r="C11" s="91"/>
      <c r="D11" s="92">
        <f>C7*C11</f>
        <v>0</v>
      </c>
    </row>
    <row r="12" spans="2:4" ht="35.1" customHeight="1" x14ac:dyDescent="0.3">
      <c r="B12" s="112"/>
      <c r="C12" s="91"/>
      <c r="D12" s="92">
        <f>C7*C12</f>
        <v>0</v>
      </c>
    </row>
    <row r="13" spans="2:4" ht="35.1" customHeight="1" x14ac:dyDescent="0.3">
      <c r="B13" s="112"/>
      <c r="C13" s="91"/>
      <c r="D13" s="92">
        <f>C7*C13</f>
        <v>0</v>
      </c>
    </row>
    <row r="14" spans="2:4" ht="35.1" customHeight="1" thickBot="1" x14ac:dyDescent="0.35">
      <c r="B14" s="113"/>
      <c r="C14" s="96"/>
      <c r="D14" s="97">
        <f>C7*C14</f>
        <v>0</v>
      </c>
    </row>
    <row r="15" spans="2:4" ht="15" thickBot="1" x14ac:dyDescent="0.35"/>
    <row r="16" spans="2:4" x14ac:dyDescent="0.3">
      <c r="B16" s="499" t="s">
        <v>365</v>
      </c>
      <c r="C16" s="500"/>
      <c r="D16" s="501"/>
    </row>
    <row r="17" spans="2:4" ht="15" thickBot="1" x14ac:dyDescent="0.35">
      <c r="B17" s="504"/>
      <c r="C17" s="505"/>
      <c r="D17" s="506"/>
    </row>
    <row r="18" spans="2:4" x14ac:dyDescent="0.3">
      <c r="B18" s="86" t="s">
        <v>21</v>
      </c>
      <c r="C18" s="494">
        <f>SUM('1) Tableau budgétaire 1'!D158:F158,'1) Tableau budgétaire 1'!D166:F166,'1) Tableau budgétaire 1'!D176:F176,)</f>
        <v>76772.727272727265</v>
      </c>
      <c r="D18" s="495"/>
    </row>
    <row r="19" spans="2:4" x14ac:dyDescent="0.3">
      <c r="B19" s="86" t="s">
        <v>368</v>
      </c>
      <c r="C19" s="502">
        <f>SUM(D21:D25)</f>
        <v>0</v>
      </c>
      <c r="D19" s="503"/>
    </row>
    <row r="20" spans="2:4" x14ac:dyDescent="0.3">
      <c r="B20" s="87" t="s">
        <v>362</v>
      </c>
      <c r="C20" s="88" t="s">
        <v>363</v>
      </c>
      <c r="D20" s="89" t="s">
        <v>364</v>
      </c>
    </row>
    <row r="21" spans="2:4" ht="35.1" customHeight="1" x14ac:dyDescent="0.3">
      <c r="B21" s="90"/>
      <c r="C21" s="91"/>
      <c r="D21" s="92">
        <f>$C$18*C21</f>
        <v>0</v>
      </c>
    </row>
    <row r="22" spans="2:4" ht="35.1" customHeight="1" x14ac:dyDescent="0.3">
      <c r="B22" s="93"/>
      <c r="C22" s="91"/>
      <c r="D22" s="92">
        <f t="shared" ref="D22:D25" si="0">$C$18*C22</f>
        <v>0</v>
      </c>
    </row>
    <row r="23" spans="2:4" ht="35.1" customHeight="1" x14ac:dyDescent="0.3">
      <c r="B23" s="94"/>
      <c r="C23" s="91"/>
      <c r="D23" s="92">
        <f t="shared" si="0"/>
        <v>0</v>
      </c>
    </row>
    <row r="24" spans="2:4" ht="35.1" customHeight="1" x14ac:dyDescent="0.3">
      <c r="B24" s="94"/>
      <c r="C24" s="91"/>
      <c r="D24" s="92">
        <f t="shared" si="0"/>
        <v>0</v>
      </c>
    </row>
    <row r="25" spans="2:4" ht="35.1" customHeight="1" thickBot="1" x14ac:dyDescent="0.35">
      <c r="B25" s="95"/>
      <c r="C25" s="96"/>
      <c r="D25" s="92">
        <f t="shared" si="0"/>
        <v>0</v>
      </c>
    </row>
    <row r="26" spans="2:4" ht="15" thickBot="1" x14ac:dyDescent="0.35"/>
    <row r="27" spans="2:4" x14ac:dyDescent="0.3">
      <c r="B27" s="499" t="s">
        <v>366</v>
      </c>
      <c r="C27" s="500"/>
      <c r="D27" s="501"/>
    </row>
    <row r="28" spans="2:4" ht="15" thickBot="1" x14ac:dyDescent="0.35">
      <c r="B28" s="496"/>
      <c r="C28" s="497"/>
      <c r="D28" s="498"/>
    </row>
    <row r="29" spans="2:4" x14ac:dyDescent="0.3">
      <c r="B29" s="86" t="s">
        <v>21</v>
      </c>
      <c r="C29" s="494">
        <f>SUM('1) Tableau budgétaire 1'!D217:F217,'1) Tableau budgétaire 1'!D244:F244,'1) Tableau budgétaire 1'!D256:F256)</f>
        <v>0</v>
      </c>
      <c r="D29" s="495"/>
    </row>
    <row r="30" spans="2:4" x14ac:dyDescent="0.3">
      <c r="B30" s="86" t="s">
        <v>368</v>
      </c>
      <c r="C30" s="502">
        <f>SUM(D32:D36)</f>
        <v>0</v>
      </c>
      <c r="D30" s="503"/>
    </row>
    <row r="31" spans="2:4" x14ac:dyDescent="0.3">
      <c r="B31" s="87" t="s">
        <v>362</v>
      </c>
      <c r="C31" s="88" t="s">
        <v>363</v>
      </c>
      <c r="D31" s="89" t="s">
        <v>364</v>
      </c>
    </row>
    <row r="32" spans="2:4" ht="35.1" customHeight="1" x14ac:dyDescent="0.3">
      <c r="B32" s="90"/>
      <c r="C32" s="91"/>
      <c r="D32" s="92">
        <f>$C$29*C32</f>
        <v>0</v>
      </c>
    </row>
    <row r="33" spans="2:4" ht="35.1" customHeight="1" x14ac:dyDescent="0.3">
      <c r="B33" s="93"/>
      <c r="C33" s="91"/>
      <c r="D33" s="92">
        <f t="shared" ref="D33:D36" si="1">$C$29*C33</f>
        <v>0</v>
      </c>
    </row>
    <row r="34" spans="2:4" ht="35.1" customHeight="1" x14ac:dyDescent="0.3">
      <c r="B34" s="94"/>
      <c r="C34" s="91"/>
      <c r="D34" s="92">
        <f t="shared" si="1"/>
        <v>0</v>
      </c>
    </row>
    <row r="35" spans="2:4" ht="35.1" customHeight="1" x14ac:dyDescent="0.3">
      <c r="B35" s="94"/>
      <c r="C35" s="91"/>
      <c r="D35" s="92">
        <f t="shared" si="1"/>
        <v>0</v>
      </c>
    </row>
    <row r="36" spans="2:4" ht="35.1" customHeight="1" thickBot="1" x14ac:dyDescent="0.35">
      <c r="B36" s="95"/>
      <c r="C36" s="96"/>
      <c r="D36" s="92">
        <f t="shared" si="1"/>
        <v>0</v>
      </c>
    </row>
    <row r="37" spans="2:4" ht="15" thickBot="1" x14ac:dyDescent="0.35"/>
    <row r="38" spans="2:4" x14ac:dyDescent="0.3">
      <c r="B38" s="499" t="s">
        <v>367</v>
      </c>
      <c r="C38" s="500"/>
      <c r="D38" s="501"/>
    </row>
    <row r="39" spans="2:4" ht="15" thickBot="1" x14ac:dyDescent="0.35">
      <c r="B39" s="496"/>
      <c r="C39" s="497"/>
      <c r="D39" s="498"/>
    </row>
    <row r="40" spans="2:4" x14ac:dyDescent="0.3">
      <c r="B40" s="86" t="s">
        <v>21</v>
      </c>
      <c r="C40" s="494">
        <f>SUM('1) Tableau budgétaire 1'!D285:F285,'1) Tableau budgétaire 1'!D312:F312,'1) Tableau budgétaire 1'!D340:F340,'1) Tableau budgétaire 1'!D352:F352)</f>
        <v>0</v>
      </c>
      <c r="D40" s="495"/>
    </row>
    <row r="41" spans="2:4" x14ac:dyDescent="0.3">
      <c r="B41" s="86" t="s">
        <v>368</v>
      </c>
      <c r="C41" s="502">
        <f>SUM(D43:D47)</f>
        <v>0</v>
      </c>
      <c r="D41" s="503"/>
    </row>
    <row r="42" spans="2:4" x14ac:dyDescent="0.3">
      <c r="B42" s="87" t="s">
        <v>362</v>
      </c>
      <c r="C42" s="88" t="s">
        <v>363</v>
      </c>
      <c r="D42" s="89" t="s">
        <v>364</v>
      </c>
    </row>
    <row r="43" spans="2:4" ht="35.1" customHeight="1" x14ac:dyDescent="0.3">
      <c r="B43" s="90"/>
      <c r="C43" s="91"/>
      <c r="D43" s="92">
        <f>$C$40*C43</f>
        <v>0</v>
      </c>
    </row>
    <row r="44" spans="2:4" ht="35.1" customHeight="1" x14ac:dyDescent="0.3">
      <c r="B44" s="93"/>
      <c r="C44" s="91"/>
      <c r="D44" s="92">
        <f t="shared" ref="D44:D47" si="2">$C$40*C44</f>
        <v>0</v>
      </c>
    </row>
    <row r="45" spans="2:4" ht="35.1" customHeight="1" x14ac:dyDescent="0.3">
      <c r="B45" s="94"/>
      <c r="C45" s="91"/>
      <c r="D45" s="92">
        <f t="shared" si="2"/>
        <v>0</v>
      </c>
    </row>
    <row r="46" spans="2:4" ht="35.1" customHeight="1" x14ac:dyDescent="0.3">
      <c r="B46" s="94"/>
      <c r="C46" s="91"/>
      <c r="D46" s="92">
        <f t="shared" si="2"/>
        <v>0</v>
      </c>
    </row>
    <row r="47" spans="2:4" ht="35.1" customHeight="1" thickBot="1" x14ac:dyDescent="0.35">
      <c r="B47" s="95"/>
      <c r="C47" s="96"/>
      <c r="D47" s="97">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7" priority="2" operator="greaterThan">
      <formula>$C$29</formula>
    </cfRule>
    <cfRule type="cellIs" dxfId="6" priority="5" operator="greaterThan">
      <formula>$C$29</formula>
    </cfRule>
  </conditionalFormatting>
  <conditionalFormatting sqref="C8:D8">
    <cfRule type="cellIs" dxfId="5" priority="4" operator="greaterThan">
      <formula>$C$7</formula>
    </cfRule>
  </conditionalFormatting>
  <conditionalFormatting sqref="C19:D19">
    <cfRule type="cellIs" dxfId="4" priority="3" operator="greaterThan">
      <formula>$C$18</formula>
    </cfRule>
  </conditionalFormatting>
  <conditionalFormatting sqref="C41:D41">
    <cfRule type="cellIs" dxfId="3"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pageSetUpPr fitToPage="1"/>
  </sheetPr>
  <dimension ref="B1:F24"/>
  <sheetViews>
    <sheetView showGridLines="0" showZeros="0" topLeftCell="A13" zoomScale="80" zoomScaleNormal="80" workbookViewId="0">
      <selection activeCell="I15" sqref="I15"/>
    </sheetView>
  </sheetViews>
  <sheetFormatPr baseColWidth="10" defaultColWidth="8.88671875" defaultRowHeight="14.4" x14ac:dyDescent="0.3"/>
  <cols>
    <col min="1" max="1" width="12.44140625" customWidth="1"/>
    <col min="2" max="2" width="36.88671875" customWidth="1"/>
    <col min="3" max="3" width="25.44140625" customWidth="1"/>
    <col min="4" max="5" width="25.44140625" hidden="1"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79" customFormat="1" ht="15.6" x14ac:dyDescent="0.3">
      <c r="B2" s="509" t="s">
        <v>13</v>
      </c>
      <c r="C2" s="510"/>
      <c r="D2" s="510"/>
      <c r="E2" s="510"/>
      <c r="F2" s="511"/>
    </row>
    <row r="3" spans="2:6" s="79" customFormat="1" ht="16.2" thickBot="1" x14ac:dyDescent="0.35">
      <c r="B3" s="512"/>
      <c r="C3" s="513"/>
      <c r="D3" s="513"/>
      <c r="E3" s="513"/>
      <c r="F3" s="514"/>
    </row>
    <row r="4" spans="2:6" s="79" customFormat="1" ht="16.2" thickBot="1" x14ac:dyDescent="0.35"/>
    <row r="5" spans="2:6" s="79" customFormat="1" ht="16.2" thickBot="1" x14ac:dyDescent="0.35">
      <c r="B5" s="402" t="s">
        <v>7</v>
      </c>
      <c r="C5" s="403"/>
      <c r="D5" s="403"/>
      <c r="E5" s="403"/>
      <c r="F5" s="404"/>
    </row>
    <row r="6" spans="2:6" s="79" customFormat="1" ht="15.6" x14ac:dyDescent="0.3">
      <c r="B6" s="76"/>
      <c r="C6" s="147" t="s">
        <v>518</v>
      </c>
      <c r="D6" s="146" t="s">
        <v>14</v>
      </c>
      <c r="E6" s="63" t="s">
        <v>15</v>
      </c>
      <c r="F6" s="515" t="s">
        <v>7</v>
      </c>
    </row>
    <row r="7" spans="2:6" s="79" customFormat="1" ht="15.6" x14ac:dyDescent="0.3">
      <c r="B7" s="76"/>
      <c r="C7" s="148" t="str">
        <f>'1) Tableau budgétaire 1'!D13</f>
        <v>UNFPA</v>
      </c>
      <c r="D7" s="148">
        <f>'1) Tableau budgétaire 1'!E13</f>
        <v>0</v>
      </c>
      <c r="E7" s="148">
        <f>'1) Tableau budgétaire 1'!F13</f>
        <v>0</v>
      </c>
      <c r="F7" s="406"/>
    </row>
    <row r="8" spans="2:6" s="79" customFormat="1" ht="30" customHeight="1" x14ac:dyDescent="0.3">
      <c r="B8" s="22" t="s">
        <v>0</v>
      </c>
      <c r="C8" s="149">
        <f>'2) Tableau budgétaire 2'!D189</f>
        <v>501540.8</v>
      </c>
      <c r="D8" s="144">
        <f>'2) Tableau budgétaire 2'!E189</f>
        <v>0</v>
      </c>
      <c r="E8" s="77">
        <f>'2) Tableau budgétaire 2'!F189</f>
        <v>0</v>
      </c>
      <c r="F8" s="212">
        <f t="shared" ref="F8:F15" si="0">SUM(C8:E8)</f>
        <v>501540.8</v>
      </c>
    </row>
    <row r="9" spans="2:6" s="79" customFormat="1" ht="30" customHeight="1" x14ac:dyDescent="0.3">
      <c r="B9" s="22" t="s">
        <v>1</v>
      </c>
      <c r="C9" s="149">
        <f>'2) Tableau budgétaire 2'!D190</f>
        <v>0</v>
      </c>
      <c r="D9" s="144">
        <f>'2) Tableau budgétaire 2'!E190</f>
        <v>0</v>
      </c>
      <c r="E9" s="77">
        <f>'2) Tableau budgétaire 2'!F190</f>
        <v>0</v>
      </c>
      <c r="F9" s="213">
        <f t="shared" si="0"/>
        <v>0</v>
      </c>
    </row>
    <row r="10" spans="2:6" s="79" customFormat="1" ht="33" customHeight="1" x14ac:dyDescent="0.3">
      <c r="B10" s="22" t="s">
        <v>2</v>
      </c>
      <c r="C10" s="149">
        <f>'2) Tableau budgétaire 2'!D191</f>
        <v>7000</v>
      </c>
      <c r="D10" s="144">
        <f>'2) Tableau budgétaire 2'!E191</f>
        <v>0</v>
      </c>
      <c r="E10" s="77">
        <f>'2) Tableau budgétaire 2'!F191</f>
        <v>0</v>
      </c>
      <c r="F10" s="213">
        <f t="shared" si="0"/>
        <v>7000</v>
      </c>
    </row>
    <row r="11" spans="2:6" s="79" customFormat="1" ht="30" customHeight="1" x14ac:dyDescent="0.3">
      <c r="B11" s="36" t="s">
        <v>3</v>
      </c>
      <c r="C11" s="149">
        <f>'2) Tableau budgétaire 2'!D192</f>
        <v>376063.62181818183</v>
      </c>
      <c r="D11" s="144">
        <f>'2) Tableau budgétaire 2'!E192</f>
        <v>0</v>
      </c>
      <c r="E11" s="77">
        <f>'2) Tableau budgétaire 2'!F192</f>
        <v>0</v>
      </c>
      <c r="F11" s="213">
        <f t="shared" si="0"/>
        <v>376063.62181818183</v>
      </c>
    </row>
    <row r="12" spans="2:6" s="79" customFormat="1" ht="30" customHeight="1" x14ac:dyDescent="0.3">
      <c r="B12" s="22" t="s">
        <v>6</v>
      </c>
      <c r="C12" s="149">
        <f>'2) Tableau budgétaire 2'!D193</f>
        <v>22522.272727272728</v>
      </c>
      <c r="D12" s="144">
        <f>'2) Tableau budgétaire 2'!E193</f>
        <v>0</v>
      </c>
      <c r="E12" s="77">
        <f>'2) Tableau budgétaire 2'!F193</f>
        <v>0</v>
      </c>
      <c r="F12" s="213">
        <f t="shared" si="0"/>
        <v>22522.272727272728</v>
      </c>
    </row>
    <row r="13" spans="2:6" s="79" customFormat="1" ht="34.799999999999997" customHeight="1" x14ac:dyDescent="0.3">
      <c r="B13" s="22" t="s">
        <v>4</v>
      </c>
      <c r="C13" s="149">
        <f>'2) Tableau budgétaire 2'!D194</f>
        <v>181974.54090909089</v>
      </c>
      <c r="D13" s="144">
        <f>'2) Tableau budgétaire 2'!E194</f>
        <v>0</v>
      </c>
      <c r="E13" s="77">
        <f>'2) Tableau budgétaire 2'!F194</f>
        <v>0</v>
      </c>
      <c r="F13" s="213">
        <f t="shared" si="0"/>
        <v>181974.54090909089</v>
      </c>
    </row>
    <row r="14" spans="2:6" s="79" customFormat="1" ht="30" customHeight="1" thickBot="1" x14ac:dyDescent="0.35">
      <c r="B14" s="35" t="s">
        <v>18</v>
      </c>
      <c r="C14" s="150">
        <f>'2) Tableau budgétaire 2'!D195</f>
        <v>41739.889909090911</v>
      </c>
      <c r="D14" s="145">
        <f>'2) Tableau budgétaire 2'!E195</f>
        <v>0</v>
      </c>
      <c r="E14" s="78">
        <f>'2) Tableau budgétaire 2'!F195</f>
        <v>0</v>
      </c>
      <c r="F14" s="257">
        <f t="shared" si="0"/>
        <v>41739.889909090911</v>
      </c>
    </row>
    <row r="15" spans="2:6" s="79" customFormat="1" ht="30" customHeight="1" x14ac:dyDescent="0.3">
      <c r="B15" s="362" t="s">
        <v>468</v>
      </c>
      <c r="C15" s="363">
        <f>SUM(C8:C14)</f>
        <v>1130841.1253636363</v>
      </c>
      <c r="D15" s="364">
        <f>SUM(D8:D14)</f>
        <v>0</v>
      </c>
      <c r="E15" s="364">
        <f t="shared" ref="E15" si="1">SUM(E8:E14)</f>
        <v>0</v>
      </c>
      <c r="F15" s="365">
        <f t="shared" si="0"/>
        <v>1130841.1253636363</v>
      </c>
    </row>
    <row r="16" spans="2:6" s="79" customFormat="1" ht="30" customHeight="1" thickBot="1" x14ac:dyDescent="0.35">
      <c r="B16" s="366" t="s">
        <v>467</v>
      </c>
      <c r="C16" s="367">
        <f>C15*0.07</f>
        <v>79158.878775454548</v>
      </c>
      <c r="D16" s="367">
        <f>D15*0.07</f>
        <v>0</v>
      </c>
      <c r="E16" s="367">
        <f>E15*0.07</f>
        <v>0</v>
      </c>
      <c r="F16" s="368">
        <f>F15*0.07</f>
        <v>79158.878775454548</v>
      </c>
    </row>
    <row r="17" spans="2:6" s="79" customFormat="1" ht="30" customHeight="1" thickBot="1" x14ac:dyDescent="0.35">
      <c r="B17" s="369" t="s">
        <v>12</v>
      </c>
      <c r="C17" s="370">
        <f>SUM(C15:C16)</f>
        <v>1210000.0041390909</v>
      </c>
      <c r="D17" s="370">
        <f>SUM(D15:D16)</f>
        <v>0</v>
      </c>
      <c r="E17" s="370">
        <f>SUM(E15:E16)</f>
        <v>0</v>
      </c>
      <c r="F17" s="371">
        <f t="shared" ref="F17" si="2">F15+F16</f>
        <v>1210000.0041390909</v>
      </c>
    </row>
    <row r="18" spans="2:6" s="79" customFormat="1" ht="16.2" thickBot="1" x14ac:dyDescent="0.35"/>
    <row r="19" spans="2:6" s="79" customFormat="1" ht="15.6" x14ac:dyDescent="0.3">
      <c r="B19" s="507" t="s">
        <v>8</v>
      </c>
      <c r="C19" s="508"/>
      <c r="D19" s="508"/>
      <c r="E19" s="508"/>
      <c r="F19" s="479"/>
    </row>
    <row r="20" spans="2:6" ht="15.6" x14ac:dyDescent="0.3">
      <c r="B20" s="30"/>
      <c r="C20" s="28" t="s">
        <v>518</v>
      </c>
      <c r="D20" s="28" t="s">
        <v>16</v>
      </c>
      <c r="E20" s="28" t="s">
        <v>17</v>
      </c>
      <c r="F20" s="31" t="s">
        <v>10</v>
      </c>
    </row>
    <row r="21" spans="2:6" ht="15.6" x14ac:dyDescent="0.3">
      <c r="B21" s="30"/>
      <c r="C21" s="28" t="str">
        <f>'1) Tableau budgétaire 1'!D13</f>
        <v>UNFPA</v>
      </c>
      <c r="D21" s="28">
        <f>'1) Tableau budgétaire 1'!E13</f>
        <v>0</v>
      </c>
      <c r="E21" s="28">
        <f>'1) Tableau budgétaire 1'!F13</f>
        <v>0</v>
      </c>
      <c r="F21" s="31"/>
    </row>
    <row r="22" spans="2:6" ht="30" customHeight="1" x14ac:dyDescent="0.3">
      <c r="B22" s="29" t="s">
        <v>9</v>
      </c>
      <c r="C22" s="372">
        <f>'1) Tableau budgétaire 1'!D391</f>
        <v>847000.00289736362</v>
      </c>
      <c r="D22" s="372">
        <f>'1) Tableau budgétaire 1'!E391</f>
        <v>0</v>
      </c>
      <c r="E22" s="372">
        <f>'1) Tableau budgétaire 1'!F391</f>
        <v>0</v>
      </c>
      <c r="F22" s="9">
        <f>'1) Tableau budgétaire 1'!H391</f>
        <v>0.7</v>
      </c>
    </row>
    <row r="23" spans="2:6" ht="30" customHeight="1" x14ac:dyDescent="0.3">
      <c r="B23" s="29" t="s">
        <v>11</v>
      </c>
      <c r="C23" s="372">
        <f>'1) Tableau budgétaire 1'!D392</f>
        <v>363000.00124172727</v>
      </c>
      <c r="D23" s="372">
        <f>'1) Tableau budgétaire 1'!E392</f>
        <v>0</v>
      </c>
      <c r="E23" s="372">
        <f>'1) Tableau budgétaire 1'!F392</f>
        <v>0</v>
      </c>
      <c r="F23" s="9">
        <f>'1) Tableau budgétaire 1'!H392</f>
        <v>0.3</v>
      </c>
    </row>
    <row r="24" spans="2:6" ht="24.75" hidden="1" customHeight="1" thickBot="1" x14ac:dyDescent="0.35">
      <c r="B24" s="10" t="s">
        <v>369</v>
      </c>
      <c r="C24" s="373">
        <f>'1) Tableau budgétaire 1'!D393</f>
        <v>0</v>
      </c>
      <c r="D24" s="373">
        <f>'1) Tableau budgétaire 1'!E393</f>
        <v>0</v>
      </c>
      <c r="E24" s="373">
        <f>'1) Tableau budgétaire 1'!F393</f>
        <v>0</v>
      </c>
      <c r="F24" s="11">
        <f>'1) Tableau budgétaire 1'!H393</f>
        <v>0</v>
      </c>
    </row>
  </sheetData>
  <sheetProtection sheet="1" formatCells="0" formatColumns="0" formatRows="0"/>
  <mergeCells count="4">
    <mergeCell ref="B19:F19"/>
    <mergeCell ref="B2:F3"/>
    <mergeCell ref="B5:F5"/>
    <mergeCell ref="F6:F7"/>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0866141732283472" right="0.70866141732283472" top="0.74803149606299213" bottom="0.74803149606299213" header="0.31496062992125984" footer="0.31496062992125984"/>
  <pageSetup paperSize="9" scale="87" orientation="portrait" r:id="rId1"/>
  <extLst>
    <ext xmlns:x14="http://schemas.microsoft.com/office/spreadsheetml/2009/9/main" uri="{78C0D931-6437-407d-A8EE-F0AAD7539E65}">
      <x14:conditionalFormattings>
        <x14:conditionalFormatting xmlns:xm="http://schemas.microsoft.com/office/excel/2006/main">
          <x14:cfRule type="cellIs" priority="3" operator="notEqual" id="{30940866-0873-4B4C-8F9A-D7E39227A56A}">
            <xm:f>'1) Tableau budgétaire 1'!$D$385</xm:f>
            <x14:dxf>
              <font>
                <color rgb="FF9C0006"/>
              </font>
              <fill>
                <patternFill>
                  <bgColor rgb="FFFFC7CE"/>
                </patternFill>
              </fill>
            </x14:dxf>
          </x14:cfRule>
          <xm:sqref>C17</xm:sqref>
        </x14:conditionalFormatting>
        <x14:conditionalFormatting xmlns:xm="http://schemas.microsoft.com/office/excel/2006/main">
          <x14:cfRule type="cellIs" priority="2" operator="notEqual" id="{C66B9EC7-1980-420F-A913-A8ABF227E4A5}">
            <xm:f>'1) Tableau budgétaire 1'!$E$385</xm:f>
            <x14:dxf>
              <font>
                <color rgb="FF9C0006"/>
              </font>
              <fill>
                <patternFill>
                  <bgColor rgb="FFFFC7CE"/>
                </patternFill>
              </fill>
            </x14:dxf>
          </x14:cfRule>
          <xm:sqref>D17</xm:sqref>
        </x14:conditionalFormatting>
        <x14:conditionalFormatting xmlns:xm="http://schemas.microsoft.com/office/excel/2006/main">
          <x14:cfRule type="cellIs" priority="1" operator="notEqual" id="{8C965A6A-9090-45DA-8790-2BD3637164FB}">
            <xm:f>'1) Tableau budgétaire 1'!$F$385</xm:f>
            <x14:dxf>
              <font>
                <color rgb="FF9C0006"/>
              </font>
              <fill>
                <patternFill>
                  <bgColor rgb="FFFFC7CE"/>
                </patternFill>
              </fill>
            </x14:dxf>
          </x14:cfRule>
          <xm:sqref>E17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E2888-4C65-460D-B7AD-864C99F0E95A}">
  <sheetPr>
    <tabColor theme="2" tint="-0.499984740745262"/>
  </sheetPr>
  <dimension ref="A1:A6"/>
  <sheetViews>
    <sheetView workbookViewId="0">
      <selection activeCell="A9" sqref="A9"/>
    </sheetView>
  </sheetViews>
  <sheetFormatPr baseColWidth="10" defaultColWidth="8.88671875" defaultRowHeight="14.4" x14ac:dyDescent="0.3"/>
  <cols>
    <col min="1" max="16384" width="8.88671875" style="188"/>
  </cols>
  <sheetData>
    <row r="1" spans="1:1" x14ac:dyDescent="0.3">
      <c r="A1" s="258">
        <v>0</v>
      </c>
    </row>
    <row r="2" spans="1:1" x14ac:dyDescent="0.3">
      <c r="A2" s="258">
        <v>0.2</v>
      </c>
    </row>
    <row r="3" spans="1:1" x14ac:dyDescent="0.3">
      <c r="A3" s="258">
        <v>0.4</v>
      </c>
    </row>
    <row r="4" spans="1:1" x14ac:dyDescent="0.3">
      <c r="A4" s="258">
        <v>0.6</v>
      </c>
    </row>
    <row r="5" spans="1:1" x14ac:dyDescent="0.3">
      <c r="A5" s="258">
        <v>0.8</v>
      </c>
    </row>
    <row r="6" spans="1:1" x14ac:dyDescent="0.3">
      <c r="A6" s="25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8671875" defaultRowHeight="14.4" x14ac:dyDescent="0.3"/>
  <sheetData>
    <row r="1" spans="1:2" x14ac:dyDescent="0.3">
      <c r="A1" s="80" t="s">
        <v>22</v>
      </c>
      <c r="B1" s="81" t="s">
        <v>23</v>
      </c>
    </row>
    <row r="2" spans="1:2" x14ac:dyDescent="0.3">
      <c r="A2" s="82" t="s">
        <v>24</v>
      </c>
      <c r="B2" s="83" t="s">
        <v>25</v>
      </c>
    </row>
    <row r="3" spans="1:2" x14ac:dyDescent="0.3">
      <c r="A3" s="82" t="s">
        <v>26</v>
      </c>
      <c r="B3" s="83" t="s">
        <v>27</v>
      </c>
    </row>
    <row r="4" spans="1:2" x14ac:dyDescent="0.3">
      <c r="A4" s="82" t="s">
        <v>28</v>
      </c>
      <c r="B4" s="83" t="s">
        <v>29</v>
      </c>
    </row>
    <row r="5" spans="1:2" x14ac:dyDescent="0.3">
      <c r="A5" s="82" t="s">
        <v>30</v>
      </c>
      <c r="B5" s="83" t="s">
        <v>31</v>
      </c>
    </row>
    <row r="6" spans="1:2" x14ac:dyDescent="0.3">
      <c r="A6" s="82" t="s">
        <v>32</v>
      </c>
      <c r="B6" s="83" t="s">
        <v>33</v>
      </c>
    </row>
    <row r="7" spans="1:2" x14ac:dyDescent="0.3">
      <c r="A7" s="82" t="s">
        <v>34</v>
      </c>
      <c r="B7" s="83" t="s">
        <v>35</v>
      </c>
    </row>
    <row r="8" spans="1:2" x14ac:dyDescent="0.3">
      <c r="A8" s="82" t="s">
        <v>36</v>
      </c>
      <c r="B8" s="83" t="s">
        <v>37</v>
      </c>
    </row>
    <row r="9" spans="1:2" x14ac:dyDescent="0.3">
      <c r="A9" s="82" t="s">
        <v>38</v>
      </c>
      <c r="B9" s="83" t="s">
        <v>39</v>
      </c>
    </row>
    <row r="10" spans="1:2" x14ac:dyDescent="0.3">
      <c r="A10" s="82" t="s">
        <v>40</v>
      </c>
      <c r="B10" s="83" t="s">
        <v>41</v>
      </c>
    </row>
    <row r="11" spans="1:2" x14ac:dyDescent="0.3">
      <c r="A11" s="82" t="s">
        <v>42</v>
      </c>
      <c r="B11" s="83" t="s">
        <v>43</v>
      </c>
    </row>
    <row r="12" spans="1:2" x14ac:dyDescent="0.3">
      <c r="A12" s="82" t="s">
        <v>44</v>
      </c>
      <c r="B12" s="83" t="s">
        <v>45</v>
      </c>
    </row>
    <row r="13" spans="1:2" x14ac:dyDescent="0.3">
      <c r="A13" s="82" t="s">
        <v>46</v>
      </c>
      <c r="B13" s="83" t="s">
        <v>47</v>
      </c>
    </row>
    <row r="14" spans="1:2" x14ac:dyDescent="0.3">
      <c r="A14" s="82" t="s">
        <v>48</v>
      </c>
      <c r="B14" s="83" t="s">
        <v>49</v>
      </c>
    </row>
    <row r="15" spans="1:2" x14ac:dyDescent="0.3">
      <c r="A15" s="82" t="s">
        <v>50</v>
      </c>
      <c r="B15" s="83" t="s">
        <v>51</v>
      </c>
    </row>
    <row r="16" spans="1:2" x14ac:dyDescent="0.3">
      <c r="A16" s="82" t="s">
        <v>52</v>
      </c>
      <c r="B16" s="83" t="s">
        <v>53</v>
      </c>
    </row>
    <row r="17" spans="1:2" x14ac:dyDescent="0.3">
      <c r="A17" s="82" t="s">
        <v>54</v>
      </c>
      <c r="B17" s="83" t="s">
        <v>55</v>
      </c>
    </row>
    <row r="18" spans="1:2" x14ac:dyDescent="0.3">
      <c r="A18" s="82" t="s">
        <v>56</v>
      </c>
      <c r="B18" s="83" t="s">
        <v>57</v>
      </c>
    </row>
    <row r="19" spans="1:2" x14ac:dyDescent="0.3">
      <c r="A19" s="82" t="s">
        <v>58</v>
      </c>
      <c r="B19" s="83" t="s">
        <v>59</v>
      </c>
    </row>
    <row r="20" spans="1:2" x14ac:dyDescent="0.3">
      <c r="A20" s="82" t="s">
        <v>60</v>
      </c>
      <c r="B20" s="83" t="s">
        <v>61</v>
      </c>
    </row>
    <row r="21" spans="1:2" x14ac:dyDescent="0.3">
      <c r="A21" s="82" t="s">
        <v>62</v>
      </c>
      <c r="B21" s="83" t="s">
        <v>63</v>
      </c>
    </row>
    <row r="22" spans="1:2" x14ac:dyDescent="0.3">
      <c r="A22" s="82" t="s">
        <v>64</v>
      </c>
      <c r="B22" s="83" t="s">
        <v>65</v>
      </c>
    </row>
    <row r="23" spans="1:2" x14ac:dyDescent="0.3">
      <c r="A23" s="82" t="s">
        <v>66</v>
      </c>
      <c r="B23" s="83" t="s">
        <v>67</v>
      </c>
    </row>
    <row r="24" spans="1:2" x14ac:dyDescent="0.3">
      <c r="A24" s="82" t="s">
        <v>68</v>
      </c>
      <c r="B24" s="83" t="s">
        <v>69</v>
      </c>
    </row>
    <row r="25" spans="1:2" x14ac:dyDescent="0.3">
      <c r="A25" s="82" t="s">
        <v>70</v>
      </c>
      <c r="B25" s="83" t="s">
        <v>71</v>
      </c>
    </row>
    <row r="26" spans="1:2" x14ac:dyDescent="0.3">
      <c r="A26" s="82" t="s">
        <v>72</v>
      </c>
      <c r="B26" s="83" t="s">
        <v>73</v>
      </c>
    </row>
    <row r="27" spans="1:2" x14ac:dyDescent="0.3">
      <c r="A27" s="82" t="s">
        <v>74</v>
      </c>
      <c r="B27" s="83" t="s">
        <v>75</v>
      </c>
    </row>
    <row r="28" spans="1:2" x14ac:dyDescent="0.3">
      <c r="A28" s="82" t="s">
        <v>76</v>
      </c>
      <c r="B28" s="83" t="s">
        <v>77</v>
      </c>
    </row>
    <row r="29" spans="1:2" x14ac:dyDescent="0.3">
      <c r="A29" s="82" t="s">
        <v>78</v>
      </c>
      <c r="B29" s="83" t="s">
        <v>79</v>
      </c>
    </row>
    <row r="30" spans="1:2" x14ac:dyDescent="0.3">
      <c r="A30" s="82" t="s">
        <v>80</v>
      </c>
      <c r="B30" s="83" t="s">
        <v>81</v>
      </c>
    </row>
    <row r="31" spans="1:2" x14ac:dyDescent="0.3">
      <c r="A31" s="82" t="s">
        <v>82</v>
      </c>
      <c r="B31" s="83" t="s">
        <v>83</v>
      </c>
    </row>
    <row r="32" spans="1:2" x14ac:dyDescent="0.3">
      <c r="A32" s="82" t="s">
        <v>84</v>
      </c>
      <c r="B32" s="83" t="s">
        <v>85</v>
      </c>
    </row>
    <row r="33" spans="1:2" x14ac:dyDescent="0.3">
      <c r="A33" s="82" t="s">
        <v>86</v>
      </c>
      <c r="B33" s="83" t="s">
        <v>87</v>
      </c>
    </row>
    <row r="34" spans="1:2" x14ac:dyDescent="0.3">
      <c r="A34" s="82" t="s">
        <v>88</v>
      </c>
      <c r="B34" s="83" t="s">
        <v>89</v>
      </c>
    </row>
    <row r="35" spans="1:2" x14ac:dyDescent="0.3">
      <c r="A35" s="82" t="s">
        <v>90</v>
      </c>
      <c r="B35" s="83" t="s">
        <v>91</v>
      </c>
    </row>
    <row r="36" spans="1:2" x14ac:dyDescent="0.3">
      <c r="A36" s="82" t="s">
        <v>92</v>
      </c>
      <c r="B36" s="83" t="s">
        <v>93</v>
      </c>
    </row>
    <row r="37" spans="1:2" x14ac:dyDescent="0.3">
      <c r="A37" s="82" t="s">
        <v>94</v>
      </c>
      <c r="B37" s="83" t="s">
        <v>95</v>
      </c>
    </row>
    <row r="38" spans="1:2" x14ac:dyDescent="0.3">
      <c r="A38" s="82" t="s">
        <v>96</v>
      </c>
      <c r="B38" s="83" t="s">
        <v>97</v>
      </c>
    </row>
    <row r="39" spans="1:2" x14ac:dyDescent="0.3">
      <c r="A39" s="82" t="s">
        <v>98</v>
      </c>
      <c r="B39" s="83" t="s">
        <v>99</v>
      </c>
    </row>
    <row r="40" spans="1:2" x14ac:dyDescent="0.3">
      <c r="A40" s="82" t="s">
        <v>100</v>
      </c>
      <c r="B40" s="83" t="s">
        <v>101</v>
      </c>
    </row>
    <row r="41" spans="1:2" x14ac:dyDescent="0.3">
      <c r="A41" s="82" t="s">
        <v>102</v>
      </c>
      <c r="B41" s="83" t="s">
        <v>103</v>
      </c>
    </row>
    <row r="42" spans="1:2" x14ac:dyDescent="0.3">
      <c r="A42" s="82" t="s">
        <v>104</v>
      </c>
      <c r="B42" s="83" t="s">
        <v>105</v>
      </c>
    </row>
    <row r="43" spans="1:2" x14ac:dyDescent="0.3">
      <c r="A43" s="82" t="s">
        <v>106</v>
      </c>
      <c r="B43" s="83" t="s">
        <v>107</v>
      </c>
    </row>
    <row r="44" spans="1:2" x14ac:dyDescent="0.3">
      <c r="A44" s="82" t="s">
        <v>108</v>
      </c>
      <c r="B44" s="83" t="s">
        <v>109</v>
      </c>
    </row>
    <row r="45" spans="1:2" x14ac:dyDescent="0.3">
      <c r="A45" s="82" t="s">
        <v>110</v>
      </c>
      <c r="B45" s="83" t="s">
        <v>111</v>
      </c>
    </row>
    <row r="46" spans="1:2" x14ac:dyDescent="0.3">
      <c r="A46" s="82" t="s">
        <v>112</v>
      </c>
      <c r="B46" s="83" t="s">
        <v>113</v>
      </c>
    </row>
    <row r="47" spans="1:2" x14ac:dyDescent="0.3">
      <c r="A47" s="82" t="s">
        <v>114</v>
      </c>
      <c r="B47" s="83" t="s">
        <v>115</v>
      </c>
    </row>
    <row r="48" spans="1:2" x14ac:dyDescent="0.3">
      <c r="A48" s="82" t="s">
        <v>116</v>
      </c>
      <c r="B48" s="83" t="s">
        <v>117</v>
      </c>
    </row>
    <row r="49" spans="1:2" x14ac:dyDescent="0.3">
      <c r="A49" s="82" t="s">
        <v>118</v>
      </c>
      <c r="B49" s="83" t="s">
        <v>119</v>
      </c>
    </row>
    <row r="50" spans="1:2" x14ac:dyDescent="0.3">
      <c r="A50" s="82" t="s">
        <v>120</v>
      </c>
      <c r="B50" s="83" t="s">
        <v>121</v>
      </c>
    </row>
    <row r="51" spans="1:2" x14ac:dyDescent="0.3">
      <c r="A51" s="82" t="s">
        <v>122</v>
      </c>
      <c r="B51" s="83" t="s">
        <v>123</v>
      </c>
    </row>
    <row r="52" spans="1:2" x14ac:dyDescent="0.3">
      <c r="A52" s="82" t="s">
        <v>124</v>
      </c>
      <c r="B52" s="83" t="s">
        <v>125</v>
      </c>
    </row>
    <row r="53" spans="1:2" x14ac:dyDescent="0.3">
      <c r="A53" s="82" t="s">
        <v>126</v>
      </c>
      <c r="B53" s="83" t="s">
        <v>127</v>
      </c>
    </row>
    <row r="54" spans="1:2" x14ac:dyDescent="0.3">
      <c r="A54" s="82" t="s">
        <v>128</v>
      </c>
      <c r="B54" s="83" t="s">
        <v>129</v>
      </c>
    </row>
    <row r="55" spans="1:2" x14ac:dyDescent="0.3">
      <c r="A55" s="82" t="s">
        <v>130</v>
      </c>
      <c r="B55" s="83" t="s">
        <v>131</v>
      </c>
    </row>
    <row r="56" spans="1:2" x14ac:dyDescent="0.3">
      <c r="A56" s="82" t="s">
        <v>132</v>
      </c>
      <c r="B56" s="83" t="s">
        <v>133</v>
      </c>
    </row>
    <row r="57" spans="1:2" x14ac:dyDescent="0.3">
      <c r="A57" s="82" t="s">
        <v>134</v>
      </c>
      <c r="B57" s="83" t="s">
        <v>135</v>
      </c>
    </row>
    <row r="58" spans="1:2" x14ac:dyDescent="0.3">
      <c r="A58" s="82" t="s">
        <v>136</v>
      </c>
      <c r="B58" s="83" t="s">
        <v>137</v>
      </c>
    </row>
    <row r="59" spans="1:2" x14ac:dyDescent="0.3">
      <c r="A59" s="82" t="s">
        <v>138</v>
      </c>
      <c r="B59" s="83" t="s">
        <v>139</v>
      </c>
    </row>
    <row r="60" spans="1:2" x14ac:dyDescent="0.3">
      <c r="A60" s="82" t="s">
        <v>140</v>
      </c>
      <c r="B60" s="83" t="s">
        <v>141</v>
      </c>
    </row>
    <row r="61" spans="1:2" x14ac:dyDescent="0.3">
      <c r="A61" s="82" t="s">
        <v>142</v>
      </c>
      <c r="B61" s="83" t="s">
        <v>143</v>
      </c>
    </row>
    <row r="62" spans="1:2" x14ac:dyDescent="0.3">
      <c r="A62" s="82" t="s">
        <v>144</v>
      </c>
      <c r="B62" s="83" t="s">
        <v>145</v>
      </c>
    </row>
    <row r="63" spans="1:2" x14ac:dyDescent="0.3">
      <c r="A63" s="82" t="s">
        <v>146</v>
      </c>
      <c r="B63" s="83" t="s">
        <v>147</v>
      </c>
    </row>
    <row r="64" spans="1:2" x14ac:dyDescent="0.3">
      <c r="A64" s="82" t="s">
        <v>148</v>
      </c>
      <c r="B64" s="83" t="s">
        <v>149</v>
      </c>
    </row>
    <row r="65" spans="1:2" x14ac:dyDescent="0.3">
      <c r="A65" s="82" t="s">
        <v>150</v>
      </c>
      <c r="B65" s="83" t="s">
        <v>151</v>
      </c>
    </row>
    <row r="66" spans="1:2" x14ac:dyDescent="0.3">
      <c r="A66" s="82" t="s">
        <v>152</v>
      </c>
      <c r="B66" s="83" t="s">
        <v>153</v>
      </c>
    </row>
    <row r="67" spans="1:2" x14ac:dyDescent="0.3">
      <c r="A67" s="82" t="s">
        <v>154</v>
      </c>
      <c r="B67" s="83" t="s">
        <v>155</v>
      </c>
    </row>
    <row r="68" spans="1:2" x14ac:dyDescent="0.3">
      <c r="A68" s="82" t="s">
        <v>156</v>
      </c>
      <c r="B68" s="83" t="s">
        <v>157</v>
      </c>
    </row>
    <row r="69" spans="1:2" x14ac:dyDescent="0.3">
      <c r="A69" s="82" t="s">
        <v>158</v>
      </c>
      <c r="B69" s="83" t="s">
        <v>159</v>
      </c>
    </row>
    <row r="70" spans="1:2" x14ac:dyDescent="0.3">
      <c r="A70" s="82" t="s">
        <v>160</v>
      </c>
      <c r="B70" s="83" t="s">
        <v>161</v>
      </c>
    </row>
    <row r="71" spans="1:2" x14ac:dyDescent="0.3">
      <c r="A71" s="82" t="s">
        <v>162</v>
      </c>
      <c r="B71" s="83" t="s">
        <v>163</v>
      </c>
    </row>
    <row r="72" spans="1:2" x14ac:dyDescent="0.3">
      <c r="A72" s="82" t="s">
        <v>164</v>
      </c>
      <c r="B72" s="83" t="s">
        <v>165</v>
      </c>
    </row>
    <row r="73" spans="1:2" x14ac:dyDescent="0.3">
      <c r="A73" s="82" t="s">
        <v>166</v>
      </c>
      <c r="B73" s="83" t="s">
        <v>167</v>
      </c>
    </row>
    <row r="74" spans="1:2" x14ac:dyDescent="0.3">
      <c r="A74" s="82" t="s">
        <v>168</v>
      </c>
      <c r="B74" s="83" t="s">
        <v>169</v>
      </c>
    </row>
    <row r="75" spans="1:2" x14ac:dyDescent="0.3">
      <c r="A75" s="82" t="s">
        <v>170</v>
      </c>
      <c r="B75" s="84" t="s">
        <v>171</v>
      </c>
    </row>
    <row r="76" spans="1:2" x14ac:dyDescent="0.3">
      <c r="A76" s="82" t="s">
        <v>172</v>
      </c>
      <c r="B76" s="84" t="s">
        <v>173</v>
      </c>
    </row>
    <row r="77" spans="1:2" x14ac:dyDescent="0.3">
      <c r="A77" s="82" t="s">
        <v>174</v>
      </c>
      <c r="B77" s="84" t="s">
        <v>175</v>
      </c>
    </row>
    <row r="78" spans="1:2" x14ac:dyDescent="0.3">
      <c r="A78" s="82" t="s">
        <v>176</v>
      </c>
      <c r="B78" s="84" t="s">
        <v>177</v>
      </c>
    </row>
    <row r="79" spans="1:2" x14ac:dyDescent="0.3">
      <c r="A79" s="82" t="s">
        <v>178</v>
      </c>
      <c r="B79" s="84" t="s">
        <v>179</v>
      </c>
    </row>
    <row r="80" spans="1:2" x14ac:dyDescent="0.3">
      <c r="A80" s="82" t="s">
        <v>180</v>
      </c>
      <c r="B80" s="84" t="s">
        <v>181</v>
      </c>
    </row>
    <row r="81" spans="1:2" x14ac:dyDescent="0.3">
      <c r="A81" s="82" t="s">
        <v>182</v>
      </c>
      <c r="B81" s="84" t="s">
        <v>183</v>
      </c>
    </row>
    <row r="82" spans="1:2" x14ac:dyDescent="0.3">
      <c r="A82" s="82" t="s">
        <v>184</v>
      </c>
      <c r="B82" s="84" t="s">
        <v>185</v>
      </c>
    </row>
    <row r="83" spans="1:2" x14ac:dyDescent="0.3">
      <c r="A83" s="82" t="s">
        <v>186</v>
      </c>
      <c r="B83" s="84" t="s">
        <v>187</v>
      </c>
    </row>
    <row r="84" spans="1:2" x14ac:dyDescent="0.3">
      <c r="A84" s="82" t="s">
        <v>188</v>
      </c>
      <c r="B84" s="84" t="s">
        <v>189</v>
      </c>
    </row>
    <row r="85" spans="1:2" x14ac:dyDescent="0.3">
      <c r="A85" s="82" t="s">
        <v>190</v>
      </c>
      <c r="B85" s="84" t="s">
        <v>191</v>
      </c>
    </row>
    <row r="86" spans="1:2" x14ac:dyDescent="0.3">
      <c r="A86" s="82" t="s">
        <v>192</v>
      </c>
      <c r="B86" s="84" t="s">
        <v>193</v>
      </c>
    </row>
    <row r="87" spans="1:2" x14ac:dyDescent="0.3">
      <c r="A87" s="82" t="s">
        <v>194</v>
      </c>
      <c r="B87" s="84" t="s">
        <v>195</v>
      </c>
    </row>
    <row r="88" spans="1:2" x14ac:dyDescent="0.3">
      <c r="A88" s="82" t="s">
        <v>196</v>
      </c>
      <c r="B88" s="84" t="s">
        <v>197</v>
      </c>
    </row>
    <row r="89" spans="1:2" x14ac:dyDescent="0.3">
      <c r="A89" s="82" t="s">
        <v>198</v>
      </c>
      <c r="B89" s="84" t="s">
        <v>199</v>
      </c>
    </row>
    <row r="90" spans="1:2" x14ac:dyDescent="0.3">
      <c r="A90" s="82" t="s">
        <v>200</v>
      </c>
      <c r="B90" s="84" t="s">
        <v>201</v>
      </c>
    </row>
    <row r="91" spans="1:2" x14ac:dyDescent="0.3">
      <c r="A91" s="82" t="s">
        <v>202</v>
      </c>
      <c r="B91" s="84" t="s">
        <v>203</v>
      </c>
    </row>
    <row r="92" spans="1:2" x14ac:dyDescent="0.3">
      <c r="A92" s="82" t="s">
        <v>204</v>
      </c>
      <c r="B92" s="84" t="s">
        <v>205</v>
      </c>
    </row>
    <row r="93" spans="1:2" x14ac:dyDescent="0.3">
      <c r="A93" s="82" t="s">
        <v>206</v>
      </c>
      <c r="B93" s="84" t="s">
        <v>207</v>
      </c>
    </row>
    <row r="94" spans="1:2" x14ac:dyDescent="0.3">
      <c r="A94" s="82" t="s">
        <v>208</v>
      </c>
      <c r="B94" s="84" t="s">
        <v>209</v>
      </c>
    </row>
    <row r="95" spans="1:2" x14ac:dyDescent="0.3">
      <c r="A95" s="82" t="s">
        <v>210</v>
      </c>
      <c r="B95" s="84" t="s">
        <v>211</v>
      </c>
    </row>
    <row r="96" spans="1:2" x14ac:dyDescent="0.3">
      <c r="A96" s="82" t="s">
        <v>212</v>
      </c>
      <c r="B96" s="84" t="s">
        <v>213</v>
      </c>
    </row>
    <row r="97" spans="1:2" x14ac:dyDescent="0.3">
      <c r="A97" s="82" t="s">
        <v>214</v>
      </c>
      <c r="B97" s="84" t="s">
        <v>215</v>
      </c>
    </row>
    <row r="98" spans="1:2" x14ac:dyDescent="0.3">
      <c r="A98" s="82" t="s">
        <v>216</v>
      </c>
      <c r="B98" s="84" t="s">
        <v>217</v>
      </c>
    </row>
    <row r="99" spans="1:2" x14ac:dyDescent="0.3">
      <c r="A99" s="82" t="s">
        <v>218</v>
      </c>
      <c r="B99" s="84" t="s">
        <v>219</v>
      </c>
    </row>
    <row r="100" spans="1:2" x14ac:dyDescent="0.3">
      <c r="A100" s="82" t="s">
        <v>220</v>
      </c>
      <c r="B100" s="84" t="s">
        <v>221</v>
      </c>
    </row>
    <row r="101" spans="1:2" x14ac:dyDescent="0.3">
      <c r="A101" s="82" t="s">
        <v>222</v>
      </c>
      <c r="B101" s="84" t="s">
        <v>223</v>
      </c>
    </row>
    <row r="102" spans="1:2" x14ac:dyDescent="0.3">
      <c r="A102" s="82" t="s">
        <v>224</v>
      </c>
      <c r="B102" s="84" t="s">
        <v>225</v>
      </c>
    </row>
    <row r="103" spans="1:2" x14ac:dyDescent="0.3">
      <c r="A103" s="82" t="s">
        <v>226</v>
      </c>
      <c r="B103" s="84" t="s">
        <v>227</v>
      </c>
    </row>
    <row r="104" spans="1:2" x14ac:dyDescent="0.3">
      <c r="A104" s="82" t="s">
        <v>228</v>
      </c>
      <c r="B104" s="84" t="s">
        <v>229</v>
      </c>
    </row>
    <row r="105" spans="1:2" x14ac:dyDescent="0.3">
      <c r="A105" s="82" t="s">
        <v>230</v>
      </c>
      <c r="B105" s="84" t="s">
        <v>231</v>
      </c>
    </row>
    <row r="106" spans="1:2" x14ac:dyDescent="0.3">
      <c r="A106" s="82" t="s">
        <v>232</v>
      </c>
      <c r="B106" s="84" t="s">
        <v>233</v>
      </c>
    </row>
    <row r="107" spans="1:2" x14ac:dyDescent="0.3">
      <c r="A107" s="82" t="s">
        <v>234</v>
      </c>
      <c r="B107" s="84" t="s">
        <v>235</v>
      </c>
    </row>
    <row r="108" spans="1:2" x14ac:dyDescent="0.3">
      <c r="A108" s="82" t="s">
        <v>236</v>
      </c>
      <c r="B108" s="84" t="s">
        <v>237</v>
      </c>
    </row>
    <row r="109" spans="1:2" x14ac:dyDescent="0.3">
      <c r="A109" s="82" t="s">
        <v>238</v>
      </c>
      <c r="B109" s="84" t="s">
        <v>239</v>
      </c>
    </row>
    <row r="110" spans="1:2" x14ac:dyDescent="0.3">
      <c r="A110" s="82" t="s">
        <v>240</v>
      </c>
      <c r="B110" s="84" t="s">
        <v>241</v>
      </c>
    </row>
    <row r="111" spans="1:2" x14ac:dyDescent="0.3">
      <c r="A111" s="82" t="s">
        <v>242</v>
      </c>
      <c r="B111" s="84" t="s">
        <v>243</v>
      </c>
    </row>
    <row r="112" spans="1:2" x14ac:dyDescent="0.3">
      <c r="A112" s="82" t="s">
        <v>244</v>
      </c>
      <c r="B112" s="84" t="s">
        <v>245</v>
      </c>
    </row>
    <row r="113" spans="1:2" x14ac:dyDescent="0.3">
      <c r="A113" s="82" t="s">
        <v>246</v>
      </c>
      <c r="B113" s="84" t="s">
        <v>247</v>
      </c>
    </row>
    <row r="114" spans="1:2" x14ac:dyDescent="0.3">
      <c r="A114" s="82" t="s">
        <v>248</v>
      </c>
      <c r="B114" s="84" t="s">
        <v>249</v>
      </c>
    </row>
    <row r="115" spans="1:2" x14ac:dyDescent="0.3">
      <c r="A115" s="82" t="s">
        <v>250</v>
      </c>
      <c r="B115" s="84" t="s">
        <v>251</v>
      </c>
    </row>
    <row r="116" spans="1:2" x14ac:dyDescent="0.3">
      <c r="A116" s="82" t="s">
        <v>252</v>
      </c>
      <c r="B116" s="84" t="s">
        <v>253</v>
      </c>
    </row>
    <row r="117" spans="1:2" x14ac:dyDescent="0.3">
      <c r="A117" s="82" t="s">
        <v>254</v>
      </c>
      <c r="B117" s="84" t="s">
        <v>255</v>
      </c>
    </row>
    <row r="118" spans="1:2" x14ac:dyDescent="0.3">
      <c r="A118" s="82" t="s">
        <v>256</v>
      </c>
      <c r="B118" s="84" t="s">
        <v>257</v>
      </c>
    </row>
    <row r="119" spans="1:2" x14ac:dyDescent="0.3">
      <c r="A119" s="82" t="s">
        <v>258</v>
      </c>
      <c r="B119" s="84" t="s">
        <v>259</v>
      </c>
    </row>
    <row r="120" spans="1:2" x14ac:dyDescent="0.3">
      <c r="A120" s="82" t="s">
        <v>260</v>
      </c>
      <c r="B120" s="84" t="s">
        <v>261</v>
      </c>
    </row>
    <row r="121" spans="1:2" x14ac:dyDescent="0.3">
      <c r="A121" s="82" t="s">
        <v>262</v>
      </c>
      <c r="B121" s="84" t="s">
        <v>263</v>
      </c>
    </row>
    <row r="122" spans="1:2" x14ac:dyDescent="0.3">
      <c r="A122" s="82" t="s">
        <v>264</v>
      </c>
      <c r="B122" s="84" t="s">
        <v>265</v>
      </c>
    </row>
    <row r="123" spans="1:2" x14ac:dyDescent="0.3">
      <c r="A123" s="82" t="s">
        <v>266</v>
      </c>
      <c r="B123" s="84" t="s">
        <v>267</v>
      </c>
    </row>
    <row r="124" spans="1:2" x14ac:dyDescent="0.3">
      <c r="A124" s="82" t="s">
        <v>268</v>
      </c>
      <c r="B124" s="84" t="s">
        <v>269</v>
      </c>
    </row>
    <row r="125" spans="1:2" x14ac:dyDescent="0.3">
      <c r="A125" s="82" t="s">
        <v>270</v>
      </c>
      <c r="B125" s="84" t="s">
        <v>271</v>
      </c>
    </row>
    <row r="126" spans="1:2" x14ac:dyDescent="0.3">
      <c r="A126" s="82" t="s">
        <v>272</v>
      </c>
      <c r="B126" s="84" t="s">
        <v>273</v>
      </c>
    </row>
    <row r="127" spans="1:2" x14ac:dyDescent="0.3">
      <c r="A127" s="82" t="s">
        <v>274</v>
      </c>
      <c r="B127" s="84" t="s">
        <v>275</v>
      </c>
    </row>
    <row r="128" spans="1:2" x14ac:dyDescent="0.3">
      <c r="A128" s="82" t="s">
        <v>276</v>
      </c>
      <c r="B128" s="84" t="s">
        <v>277</v>
      </c>
    </row>
    <row r="129" spans="1:2" x14ac:dyDescent="0.3">
      <c r="A129" s="82" t="s">
        <v>278</v>
      </c>
      <c r="B129" s="84" t="s">
        <v>279</v>
      </c>
    </row>
    <row r="130" spans="1:2" x14ac:dyDescent="0.3">
      <c r="A130" s="82" t="s">
        <v>280</v>
      </c>
      <c r="B130" s="84" t="s">
        <v>281</v>
      </c>
    </row>
    <row r="131" spans="1:2" x14ac:dyDescent="0.3">
      <c r="A131" s="82" t="s">
        <v>282</v>
      </c>
      <c r="B131" s="84" t="s">
        <v>283</v>
      </c>
    </row>
    <row r="132" spans="1:2" x14ac:dyDescent="0.3">
      <c r="A132" s="82" t="s">
        <v>284</v>
      </c>
      <c r="B132" s="84" t="s">
        <v>285</v>
      </c>
    </row>
    <row r="133" spans="1:2" x14ac:dyDescent="0.3">
      <c r="A133" s="82" t="s">
        <v>286</v>
      </c>
      <c r="B133" s="84" t="s">
        <v>287</v>
      </c>
    </row>
    <row r="134" spans="1:2" x14ac:dyDescent="0.3">
      <c r="A134" s="82" t="s">
        <v>288</v>
      </c>
      <c r="B134" s="84" t="s">
        <v>289</v>
      </c>
    </row>
    <row r="135" spans="1:2" x14ac:dyDescent="0.3">
      <c r="A135" s="82" t="s">
        <v>290</v>
      </c>
      <c r="B135" s="84" t="s">
        <v>291</v>
      </c>
    </row>
    <row r="136" spans="1:2" x14ac:dyDescent="0.3">
      <c r="A136" s="82" t="s">
        <v>292</v>
      </c>
      <c r="B136" s="84" t="s">
        <v>293</v>
      </c>
    </row>
    <row r="137" spans="1:2" x14ac:dyDescent="0.3">
      <c r="A137" s="82" t="s">
        <v>294</v>
      </c>
      <c r="B137" s="84" t="s">
        <v>295</v>
      </c>
    </row>
    <row r="138" spans="1:2" x14ac:dyDescent="0.3">
      <c r="A138" s="82" t="s">
        <v>296</v>
      </c>
      <c r="B138" s="84" t="s">
        <v>297</v>
      </c>
    </row>
    <row r="139" spans="1:2" x14ac:dyDescent="0.3">
      <c r="A139" s="82" t="s">
        <v>298</v>
      </c>
      <c r="B139" s="84" t="s">
        <v>299</v>
      </c>
    </row>
    <row r="140" spans="1:2" x14ac:dyDescent="0.3">
      <c r="A140" s="82" t="s">
        <v>300</v>
      </c>
      <c r="B140" s="84" t="s">
        <v>301</v>
      </c>
    </row>
    <row r="141" spans="1:2" x14ac:dyDescent="0.3">
      <c r="A141" s="82" t="s">
        <v>302</v>
      </c>
      <c r="B141" s="84" t="s">
        <v>303</v>
      </c>
    </row>
    <row r="142" spans="1:2" x14ac:dyDescent="0.3">
      <c r="A142" s="82" t="s">
        <v>304</v>
      </c>
      <c r="B142" s="84" t="s">
        <v>305</v>
      </c>
    </row>
    <row r="143" spans="1:2" x14ac:dyDescent="0.3">
      <c r="A143" s="82" t="s">
        <v>306</v>
      </c>
      <c r="B143" s="84" t="s">
        <v>307</v>
      </c>
    </row>
    <row r="144" spans="1:2" x14ac:dyDescent="0.3">
      <c r="A144" s="82" t="s">
        <v>308</v>
      </c>
      <c r="B144" s="85" t="s">
        <v>309</v>
      </c>
    </row>
    <row r="145" spans="1:2" x14ac:dyDescent="0.3">
      <c r="A145" s="82" t="s">
        <v>310</v>
      </c>
      <c r="B145" s="84" t="s">
        <v>311</v>
      </c>
    </row>
    <row r="146" spans="1:2" x14ac:dyDescent="0.3">
      <c r="A146" s="82" t="s">
        <v>312</v>
      </c>
      <c r="B146" s="84" t="s">
        <v>313</v>
      </c>
    </row>
    <row r="147" spans="1:2" x14ac:dyDescent="0.3">
      <c r="A147" s="82" t="s">
        <v>314</v>
      </c>
      <c r="B147" s="84" t="s">
        <v>315</v>
      </c>
    </row>
    <row r="148" spans="1:2" x14ac:dyDescent="0.3">
      <c r="A148" s="82" t="s">
        <v>316</v>
      </c>
      <c r="B148" s="84" t="s">
        <v>317</v>
      </c>
    </row>
    <row r="149" spans="1:2" x14ac:dyDescent="0.3">
      <c r="A149" s="82" t="s">
        <v>318</v>
      </c>
      <c r="B149" s="84" t="s">
        <v>319</v>
      </c>
    </row>
    <row r="150" spans="1:2" x14ac:dyDescent="0.3">
      <c r="A150" s="82" t="s">
        <v>320</v>
      </c>
      <c r="B150" s="84" t="s">
        <v>321</v>
      </c>
    </row>
    <row r="151" spans="1:2" x14ac:dyDescent="0.3">
      <c r="A151" s="82" t="s">
        <v>322</v>
      </c>
      <c r="B151" s="84" t="s">
        <v>323</v>
      </c>
    </row>
    <row r="152" spans="1:2" x14ac:dyDescent="0.3">
      <c r="A152" s="82" t="s">
        <v>324</v>
      </c>
      <c r="B152" s="84" t="s">
        <v>325</v>
      </c>
    </row>
    <row r="153" spans="1:2" x14ac:dyDescent="0.3">
      <c r="A153" s="82" t="s">
        <v>326</v>
      </c>
      <c r="B153" s="84" t="s">
        <v>327</v>
      </c>
    </row>
    <row r="154" spans="1:2" x14ac:dyDescent="0.3">
      <c r="A154" s="82" t="s">
        <v>328</v>
      </c>
      <c r="B154" s="84" t="s">
        <v>329</v>
      </c>
    </row>
    <row r="155" spans="1:2" x14ac:dyDescent="0.3">
      <c r="A155" s="82" t="s">
        <v>330</v>
      </c>
      <c r="B155" s="84" t="s">
        <v>331</v>
      </c>
    </row>
    <row r="156" spans="1:2" x14ac:dyDescent="0.3">
      <c r="A156" s="82" t="s">
        <v>332</v>
      </c>
      <c r="B156" s="84" t="s">
        <v>333</v>
      </c>
    </row>
    <row r="157" spans="1:2" x14ac:dyDescent="0.3">
      <c r="A157" s="82" t="s">
        <v>334</v>
      </c>
      <c r="B157" s="84" t="s">
        <v>335</v>
      </c>
    </row>
    <row r="158" spans="1:2" x14ac:dyDescent="0.3">
      <c r="A158" s="82" t="s">
        <v>336</v>
      </c>
      <c r="B158" s="84" t="s">
        <v>337</v>
      </c>
    </row>
    <row r="159" spans="1:2" x14ac:dyDescent="0.3">
      <c r="A159" s="82" t="s">
        <v>338</v>
      </c>
      <c r="B159" s="84" t="s">
        <v>339</v>
      </c>
    </row>
    <row r="160" spans="1:2" x14ac:dyDescent="0.3">
      <c r="A160" s="82" t="s">
        <v>340</v>
      </c>
      <c r="B160" s="84" t="s">
        <v>341</v>
      </c>
    </row>
    <row r="161" spans="1:2" x14ac:dyDescent="0.3">
      <c r="A161" s="82" t="s">
        <v>342</v>
      </c>
      <c r="B161" s="84" t="s">
        <v>343</v>
      </c>
    </row>
    <row r="162" spans="1:2" x14ac:dyDescent="0.3">
      <c r="A162" s="82" t="s">
        <v>344</v>
      </c>
      <c r="B162" s="84" t="s">
        <v>345</v>
      </c>
    </row>
    <row r="163" spans="1:2" x14ac:dyDescent="0.3">
      <c r="A163" s="82" t="s">
        <v>346</v>
      </c>
      <c r="B163" s="84" t="s">
        <v>347</v>
      </c>
    </row>
    <row r="164" spans="1:2" x14ac:dyDescent="0.3">
      <c r="A164" s="82" t="s">
        <v>348</v>
      </c>
      <c r="B164" s="84" t="s">
        <v>349</v>
      </c>
    </row>
    <row r="165" spans="1:2" x14ac:dyDescent="0.3">
      <c r="A165" s="82" t="s">
        <v>350</v>
      </c>
      <c r="B165" s="84" t="s">
        <v>351</v>
      </c>
    </row>
    <row r="166" spans="1:2" x14ac:dyDescent="0.3">
      <c r="A166" s="82" t="s">
        <v>352</v>
      </c>
      <c r="B166" s="84" t="s">
        <v>353</v>
      </c>
    </row>
    <row r="167" spans="1:2" x14ac:dyDescent="0.3">
      <c r="A167" s="82" t="s">
        <v>354</v>
      </c>
      <c r="B167" s="84" t="s">
        <v>355</v>
      </c>
    </row>
    <row r="168" spans="1:2" x14ac:dyDescent="0.3">
      <c r="A168" s="82" t="s">
        <v>356</v>
      </c>
      <c r="B168" s="84" t="s">
        <v>357</v>
      </c>
    </row>
    <row r="169" spans="1:2" x14ac:dyDescent="0.3">
      <c r="A169" s="82" t="s">
        <v>358</v>
      </c>
      <c r="B169" s="84" t="s">
        <v>359</v>
      </c>
    </row>
    <row r="170" spans="1:2" x14ac:dyDescent="0.3">
      <c r="A170" s="82" t="s">
        <v>360</v>
      </c>
      <c r="B170" s="84" t="s">
        <v>361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Recap</vt:lpstr>
      <vt:lpstr>1) Tableau budgétaire 1</vt:lpstr>
      <vt:lpstr>2) Tableau budgétaire 2</vt:lpstr>
      <vt:lpstr>3) Notes d'explication</vt:lpstr>
      <vt:lpstr>4) Pour utilisation par PBSO</vt:lpstr>
      <vt:lpstr>5) Pour utilisation par MPTFO</vt:lpstr>
      <vt:lpstr>Dropdowns</vt:lpstr>
      <vt:lpstr>Sheet2</vt:lpstr>
      <vt:lpstr>'1) Tableau budgétaire 1'!Zone_d_impression</vt:lpstr>
      <vt:lpstr>Recap!Zone_d_impression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Gedeon Behiguim</cp:lastModifiedBy>
  <cp:lastPrinted>2021-03-31T05:28:53Z</cp:lastPrinted>
  <dcterms:created xsi:type="dcterms:W3CDTF">2017-11-15T21:17:43Z</dcterms:created>
  <dcterms:modified xsi:type="dcterms:W3CDTF">2021-03-31T05:32:56Z</dcterms:modified>
</cp:coreProperties>
</file>