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FADIGA\Desktop\PBF BF\Projet PBF 2022\00126871_Appui à la coordination et le suivi\"/>
    </mc:Choice>
  </mc:AlternateContent>
  <xr:revisionPtr revIDLastSave="0" documentId="13_ncr:1_{3FD6F726-C348-4EE5-AD06-9EACF0490620}" xr6:coauthVersionLast="47" xr6:coauthVersionMax="47" xr10:uidLastSave="{00000000-0000-0000-0000-000000000000}"/>
  <bookViews>
    <workbookView xWindow="-120" yWindow="-120" windowWidth="20730" windowHeight="11160"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externalReferences>
    <externalReference r:id="rId9"/>
    <externalReference r:id="rId10"/>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13" i="1" l="1"/>
  <c r="D78" i="1"/>
  <c r="D36" i="1"/>
  <c r="D35" i="1"/>
  <c r="D36" i="5" s="1"/>
  <c r="D34" i="1"/>
  <c r="D33" i="1"/>
  <c r="D4" i="5"/>
  <c r="D34" i="5" l="1"/>
  <c r="I181" i="1"/>
  <c r="I191" i="1" s="1"/>
  <c r="I75" i="1"/>
  <c r="I55" i="1"/>
  <c r="I31" i="1"/>
  <c r="I8" i="1"/>
  <c r="H41" i="1"/>
  <c r="I19" i="1" l="1"/>
  <c r="D188" i="1" l="1"/>
  <c r="G188" i="1" s="1"/>
  <c r="D187" i="1"/>
  <c r="G187" i="1" s="1"/>
  <c r="D186" i="1"/>
  <c r="G186" i="1" s="1"/>
  <c r="D185" i="1"/>
  <c r="D184" i="1"/>
  <c r="D183" i="1"/>
  <c r="G58" i="1"/>
  <c r="G59" i="1"/>
  <c r="G60" i="1"/>
  <c r="G61" i="1"/>
  <c r="G62" i="1"/>
  <c r="G27" i="1"/>
  <c r="G28" i="1"/>
  <c r="D182" i="1"/>
  <c r="G182" i="1" s="1"/>
  <c r="D181" i="1"/>
  <c r="D81" i="1"/>
  <c r="G81" i="1" s="1"/>
  <c r="D80" i="1"/>
  <c r="G80" i="1" s="1"/>
  <c r="D79" i="1"/>
  <c r="G79" i="1" s="1"/>
  <c r="D77" i="1"/>
  <c r="G77" i="1" s="1"/>
  <c r="D76" i="1"/>
  <c r="G76" i="1" s="1"/>
  <c r="D75" i="1"/>
  <c r="D65" i="1"/>
  <c r="D57" i="1"/>
  <c r="G57" i="1" s="1"/>
  <c r="D56" i="1"/>
  <c r="G56" i="1" s="1"/>
  <c r="D55" i="1"/>
  <c r="D40" i="1"/>
  <c r="D39" i="1"/>
  <c r="G39" i="1" s="1"/>
  <c r="D38" i="1"/>
  <c r="G38" i="1" s="1"/>
  <c r="D37" i="1"/>
  <c r="G37" i="1" s="1"/>
  <c r="G34" i="1"/>
  <c r="D32" i="1"/>
  <c r="D31" i="1"/>
  <c r="D26" i="1"/>
  <c r="G26" i="1" s="1"/>
  <c r="D25" i="1"/>
  <c r="G25" i="1" s="1"/>
  <c r="D24" i="1"/>
  <c r="G24" i="1" s="1"/>
  <c r="D23" i="1"/>
  <c r="D22" i="1"/>
  <c r="D22" i="5" s="1"/>
  <c r="D21" i="1"/>
  <c r="G21" i="1" s="1"/>
  <c r="F19" i="1"/>
  <c r="G13" i="1"/>
  <c r="G14" i="1"/>
  <c r="G15" i="1"/>
  <c r="G16" i="1"/>
  <c r="G17" i="1"/>
  <c r="G18" i="1"/>
  <c r="D12" i="1"/>
  <c r="G12" i="1" s="1"/>
  <c r="D11" i="1"/>
  <c r="G11" i="1" s="1"/>
  <c r="D10" i="1"/>
  <c r="G10" i="1" s="1"/>
  <c r="D9" i="1"/>
  <c r="D8" i="1"/>
  <c r="D8" i="5" s="1"/>
  <c r="G32" i="1" l="1"/>
  <c r="D35" i="5"/>
  <c r="G181" i="1"/>
  <c r="D187" i="5"/>
  <c r="G35" i="1"/>
  <c r="G23" i="1"/>
  <c r="D24" i="5"/>
  <c r="G75" i="1"/>
  <c r="D78" i="5"/>
  <c r="G184" i="1"/>
  <c r="D192" i="5"/>
  <c r="G185" i="1"/>
  <c r="D193" i="5"/>
  <c r="G183" i="1"/>
  <c r="D189" i="5"/>
  <c r="G9" i="1"/>
  <c r="D11" i="5"/>
  <c r="G40" i="1"/>
  <c r="D33" i="5"/>
  <c r="G55" i="1"/>
  <c r="G63" i="1" s="1"/>
  <c r="D58" i="5"/>
  <c r="G8" i="1"/>
  <c r="D19" i="1"/>
  <c r="D191" i="1"/>
  <c r="D41" i="1"/>
  <c r="D216" i="1" s="1"/>
  <c r="D29" i="1"/>
  <c r="G22" i="1"/>
  <c r="G31" i="1"/>
  <c r="G41" i="1" l="1"/>
  <c r="H19" i="1"/>
  <c r="G29" i="1"/>
  <c r="G19" i="1"/>
  <c r="G73" i="1"/>
  <c r="H63" i="1"/>
  <c r="D200" i="1" l="1"/>
  <c r="D19" i="4"/>
  <c r="E19" i="4"/>
  <c r="C19" i="4"/>
  <c r="D6" i="4"/>
  <c r="E6" i="4"/>
  <c r="C6" i="4"/>
  <c r="E197" i="5"/>
  <c r="F197" i="5"/>
  <c r="D197" i="5"/>
  <c r="E4" i="5"/>
  <c r="F4" i="5"/>
  <c r="E200" i="1"/>
  <c r="F200" i="1"/>
  <c r="E207" i="1"/>
  <c r="F207" i="1"/>
  <c r="D207" i="1"/>
  <c r="G22" i="4"/>
  <c r="G21" i="4"/>
  <c r="G20" i="4"/>
  <c r="I178" i="1"/>
  <c r="I168" i="1"/>
  <c r="I158" i="1"/>
  <c r="I148" i="1"/>
  <c r="I136" i="1"/>
  <c r="I126" i="1"/>
  <c r="I116" i="1"/>
  <c r="I106" i="1"/>
  <c r="I94" i="1"/>
  <c r="I84" i="1"/>
  <c r="I73" i="1"/>
  <c r="I63" i="1"/>
  <c r="I51" i="1"/>
  <c r="I41" i="1"/>
  <c r="I29" i="1"/>
  <c r="F203" i="5"/>
  <c r="E12" i="4"/>
  <c r="H211" i="1"/>
  <c r="D198" i="5"/>
  <c r="G198" i="5" s="1"/>
  <c r="E204" i="5"/>
  <c r="F204" i="5"/>
  <c r="E203" i="5"/>
  <c r="E202" i="5"/>
  <c r="F202" i="5"/>
  <c r="E201" i="5"/>
  <c r="F201" i="5"/>
  <c r="E200" i="5"/>
  <c r="F200" i="5"/>
  <c r="E199" i="5"/>
  <c r="F199" i="5"/>
  <c r="D200" i="5"/>
  <c r="C9" i="4" s="1"/>
  <c r="F9" i="4" s="1"/>
  <c r="D201" i="5"/>
  <c r="C10" i="4" s="1"/>
  <c r="F10" i="4" s="1"/>
  <c r="D202" i="5"/>
  <c r="G202" i="5" s="1"/>
  <c r="D203" i="5"/>
  <c r="G203" i="5" s="1"/>
  <c r="D204" i="5"/>
  <c r="C13" i="4" s="1"/>
  <c r="F13" i="4" s="1"/>
  <c r="D199" i="5"/>
  <c r="E198" i="5"/>
  <c r="F198" i="5"/>
  <c r="D158" i="1"/>
  <c r="D153" i="5" s="1"/>
  <c r="E158" i="1"/>
  <c r="G189" i="1"/>
  <c r="G190" i="1"/>
  <c r="G174" i="1"/>
  <c r="G177" i="1"/>
  <c r="G176" i="1"/>
  <c r="G175" i="1"/>
  <c r="G173" i="1"/>
  <c r="G172" i="1"/>
  <c r="G171" i="1"/>
  <c r="G170" i="1"/>
  <c r="G167" i="1"/>
  <c r="G166" i="1"/>
  <c r="G165" i="1"/>
  <c r="G164" i="1"/>
  <c r="G163" i="1"/>
  <c r="G162" i="1"/>
  <c r="G161" i="1"/>
  <c r="G160" i="1"/>
  <c r="G157" i="1"/>
  <c r="G156" i="1"/>
  <c r="G155" i="1"/>
  <c r="G154" i="1"/>
  <c r="G153" i="1"/>
  <c r="G152" i="1"/>
  <c r="G151" i="1"/>
  <c r="G150" i="1"/>
  <c r="G147" i="1"/>
  <c r="G146" i="1"/>
  <c r="G145" i="1"/>
  <c r="G144" i="1"/>
  <c r="G143" i="1"/>
  <c r="G142" i="1"/>
  <c r="G141" i="1"/>
  <c r="G140" i="1"/>
  <c r="G135" i="1"/>
  <c r="G134" i="1"/>
  <c r="G133" i="1"/>
  <c r="G132" i="1"/>
  <c r="G131" i="1"/>
  <c r="G130" i="1"/>
  <c r="G129" i="1"/>
  <c r="G128" i="1"/>
  <c r="G125" i="1"/>
  <c r="G124" i="1"/>
  <c r="G123" i="1"/>
  <c r="G122" i="1"/>
  <c r="G121" i="1"/>
  <c r="G120" i="1"/>
  <c r="G119" i="1"/>
  <c r="G118" i="1"/>
  <c r="G115" i="1"/>
  <c r="G114" i="1"/>
  <c r="G113" i="1"/>
  <c r="G112" i="1"/>
  <c r="G111" i="1"/>
  <c r="G110" i="1"/>
  <c r="G109" i="1"/>
  <c r="G108" i="1"/>
  <c r="G105" i="1"/>
  <c r="G104" i="1"/>
  <c r="G103" i="1"/>
  <c r="G102" i="1"/>
  <c r="G101" i="1"/>
  <c r="G100" i="1"/>
  <c r="G99" i="1"/>
  <c r="G98" i="1"/>
  <c r="G93" i="1"/>
  <c r="G92" i="1"/>
  <c r="G91" i="1"/>
  <c r="G90" i="1"/>
  <c r="G89" i="1"/>
  <c r="G88" i="1"/>
  <c r="G87" i="1"/>
  <c r="G86" i="1"/>
  <c r="G83" i="1"/>
  <c r="G82" i="1"/>
  <c r="G72" i="1"/>
  <c r="G71" i="1"/>
  <c r="G70" i="1"/>
  <c r="G69" i="1"/>
  <c r="G68" i="1"/>
  <c r="G67" i="1"/>
  <c r="G66" i="1"/>
  <c r="G65" i="1"/>
  <c r="G50" i="1"/>
  <c r="G49" i="1"/>
  <c r="G48" i="1"/>
  <c r="G47" i="1"/>
  <c r="G46" i="1"/>
  <c r="G45" i="1"/>
  <c r="G44" i="1"/>
  <c r="G43" i="1"/>
  <c r="F194" i="5"/>
  <c r="E194" i="5"/>
  <c r="D194" i="5"/>
  <c r="G194" i="5" s="1"/>
  <c r="G193" i="5"/>
  <c r="G192" i="5"/>
  <c r="G191" i="5"/>
  <c r="G190" i="5"/>
  <c r="G189" i="5"/>
  <c r="G188" i="5"/>
  <c r="G187" i="5"/>
  <c r="E191" i="1"/>
  <c r="E186" i="5" s="1"/>
  <c r="F191" i="1"/>
  <c r="F186" i="5" s="1"/>
  <c r="D186" i="5"/>
  <c r="D13" i="4"/>
  <c r="E13" i="4"/>
  <c r="D11" i="4"/>
  <c r="E11" i="4"/>
  <c r="D10" i="4"/>
  <c r="E10" i="4"/>
  <c r="D9" i="4"/>
  <c r="E9" i="4"/>
  <c r="D8" i="4"/>
  <c r="E8" i="4"/>
  <c r="C8" i="4"/>
  <c r="D7" i="4"/>
  <c r="E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G71" i="5" s="1"/>
  <c r="E71" i="5"/>
  <c r="F71" i="5"/>
  <c r="G75" i="5"/>
  <c r="G76" i="5"/>
  <c r="G77" i="5"/>
  <c r="G78" i="5"/>
  <c r="G79" i="5"/>
  <c r="G80" i="5"/>
  <c r="G81" i="5"/>
  <c r="D82" i="5"/>
  <c r="G82" i="5" s="1"/>
  <c r="E82" i="5"/>
  <c r="F82" i="5"/>
  <c r="G86" i="5"/>
  <c r="G87" i="5"/>
  <c r="G88" i="5"/>
  <c r="G89" i="5"/>
  <c r="G90" i="5"/>
  <c r="G91" i="5"/>
  <c r="G92" i="5"/>
  <c r="D93" i="5"/>
  <c r="E93" i="5"/>
  <c r="F93" i="5"/>
  <c r="G53" i="5"/>
  <c r="G54" i="5"/>
  <c r="G55" i="5"/>
  <c r="G56" i="5"/>
  <c r="G57" i="5"/>
  <c r="G58" i="5"/>
  <c r="G59" i="5"/>
  <c r="D60" i="5"/>
  <c r="G60" i="5" s="1"/>
  <c r="E60" i="5"/>
  <c r="F60" i="5"/>
  <c r="G19" i="5"/>
  <c r="G20" i="5"/>
  <c r="G21" i="5"/>
  <c r="G22" i="5"/>
  <c r="G23" i="5"/>
  <c r="G24" i="5"/>
  <c r="G25" i="5"/>
  <c r="D26" i="5"/>
  <c r="G26" i="5" s="1"/>
  <c r="E26" i="5"/>
  <c r="F26" i="5"/>
  <c r="G30" i="5"/>
  <c r="G31" i="5"/>
  <c r="G32" i="5"/>
  <c r="G33" i="5"/>
  <c r="G34" i="5"/>
  <c r="G35" i="5"/>
  <c r="G36" i="5"/>
  <c r="D37" i="5"/>
  <c r="G37" i="5" s="1"/>
  <c r="E37" i="5"/>
  <c r="F37" i="5"/>
  <c r="G41" i="5"/>
  <c r="G42" i="5"/>
  <c r="G43" i="5"/>
  <c r="G44" i="5"/>
  <c r="G45" i="5"/>
  <c r="G46" i="5"/>
  <c r="G47" i="5"/>
  <c r="D48" i="5"/>
  <c r="E48" i="5"/>
  <c r="F48" i="5"/>
  <c r="E15" i="5"/>
  <c r="F15" i="5"/>
  <c r="G8" i="5"/>
  <c r="G9" i="5"/>
  <c r="G10" i="5"/>
  <c r="G11" i="5"/>
  <c r="G12" i="5"/>
  <c r="G13" i="5"/>
  <c r="G14" i="5"/>
  <c r="D15" i="5"/>
  <c r="G15" i="5" s="1"/>
  <c r="G127" i="5"/>
  <c r="G172" i="5"/>
  <c r="D12" i="4"/>
  <c r="G199" i="5"/>
  <c r="E14" i="4"/>
  <c r="F8" i="4"/>
  <c r="F205" i="5"/>
  <c r="E205" i="5"/>
  <c r="G116" i="5"/>
  <c r="G150" i="5"/>
  <c r="G161" i="5"/>
  <c r="G138" i="5"/>
  <c r="G183" i="5"/>
  <c r="G105" i="5"/>
  <c r="G93" i="5"/>
  <c r="G48" i="5"/>
  <c r="E178" i="1"/>
  <c r="E175" i="5" s="1"/>
  <c r="F178" i="1"/>
  <c r="F175" i="5" s="1"/>
  <c r="E168" i="1"/>
  <c r="E164" i="5" s="1"/>
  <c r="F168" i="1"/>
  <c r="F164" i="5" s="1"/>
  <c r="E153" i="5"/>
  <c r="F158" i="1"/>
  <c r="F153" i="5" s="1"/>
  <c r="E148" i="1"/>
  <c r="E142" i="5" s="1"/>
  <c r="F148" i="1"/>
  <c r="F142" i="5" s="1"/>
  <c r="E136" i="1"/>
  <c r="E130" i="5" s="1"/>
  <c r="F136" i="1"/>
  <c r="F130" i="5" s="1"/>
  <c r="E126" i="1"/>
  <c r="E119" i="5" s="1"/>
  <c r="F126" i="1"/>
  <c r="F119" i="5" s="1"/>
  <c r="E116" i="1"/>
  <c r="E108" i="5" s="1"/>
  <c r="F116" i="1"/>
  <c r="F108" i="5" s="1"/>
  <c r="E106" i="1"/>
  <c r="E97" i="5" s="1"/>
  <c r="F106" i="1"/>
  <c r="F97" i="5" s="1"/>
  <c r="E94" i="1"/>
  <c r="E85" i="5" s="1"/>
  <c r="F94" i="1"/>
  <c r="F85" i="5" s="1"/>
  <c r="E84" i="1"/>
  <c r="E74" i="5" s="1"/>
  <c r="F84" i="1"/>
  <c r="F74" i="5" s="1"/>
  <c r="E73" i="1"/>
  <c r="E63" i="5" s="1"/>
  <c r="F73" i="1"/>
  <c r="F63" i="5" s="1"/>
  <c r="E63" i="1"/>
  <c r="E52" i="5" s="1"/>
  <c r="F63" i="1"/>
  <c r="F52" i="5" s="1"/>
  <c r="E51" i="1"/>
  <c r="E40" i="5" s="1"/>
  <c r="F51" i="1"/>
  <c r="F40" i="5" s="1"/>
  <c r="E41" i="1"/>
  <c r="F41" i="1"/>
  <c r="F29" i="5" s="1"/>
  <c r="E29" i="1"/>
  <c r="E18" i="5" s="1"/>
  <c r="F29" i="1"/>
  <c r="F18" i="5" s="1"/>
  <c r="D18" i="5"/>
  <c r="F7" i="5"/>
  <c r="E19" i="1"/>
  <c r="E7" i="5" s="1"/>
  <c r="E15" i="4"/>
  <c r="E16" i="4"/>
  <c r="E206" i="5"/>
  <c r="E207" i="5"/>
  <c r="F206" i="5"/>
  <c r="F207" i="5"/>
  <c r="D14" i="4"/>
  <c r="D15" i="4"/>
  <c r="D16" i="4"/>
  <c r="D178" i="1"/>
  <c r="D175" i="5" s="1"/>
  <c r="D168" i="1"/>
  <c r="D164" i="5" s="1"/>
  <c r="D148" i="1"/>
  <c r="D142" i="5" s="1"/>
  <c r="D136" i="1"/>
  <c r="D130" i="5" s="1"/>
  <c r="D126" i="1"/>
  <c r="D119" i="5" s="1"/>
  <c r="D116" i="1"/>
  <c r="D108" i="5" s="1"/>
  <c r="D106" i="1"/>
  <c r="D97" i="5" s="1"/>
  <c r="D94" i="1"/>
  <c r="D85" i="5" s="1"/>
  <c r="D84" i="1"/>
  <c r="D74" i="5" s="1"/>
  <c r="D73" i="1"/>
  <c r="D63" i="1"/>
  <c r="D51" i="1"/>
  <c r="D40" i="5" s="1"/>
  <c r="D29" i="5"/>
  <c r="D7" i="5"/>
  <c r="G200" i="5" l="1"/>
  <c r="G191" i="1"/>
  <c r="C11" i="4"/>
  <c r="F11" i="4" s="1"/>
  <c r="G204" i="5"/>
  <c r="C12" i="4"/>
  <c r="F12" i="4" s="1"/>
  <c r="G201" i="5"/>
  <c r="C7" i="4"/>
  <c r="D205" i="5"/>
  <c r="D52" i="5"/>
  <c r="G52" i="5" s="1"/>
  <c r="D201" i="1"/>
  <c r="D202" i="1" s="1"/>
  <c r="D203" i="1" s="1"/>
  <c r="G84" i="1"/>
  <c r="H191" i="1"/>
  <c r="G164" i="5"/>
  <c r="H73" i="1"/>
  <c r="G119" i="5"/>
  <c r="C40" i="6"/>
  <c r="D44" i="6" s="1"/>
  <c r="G74" i="5"/>
  <c r="H178" i="1"/>
  <c r="G175" i="5"/>
  <c r="H51" i="1"/>
  <c r="H84" i="1"/>
  <c r="G94" i="1"/>
  <c r="G106" i="1"/>
  <c r="H116" i="1"/>
  <c r="H126" i="1"/>
  <c r="G136" i="1"/>
  <c r="G148" i="1"/>
  <c r="H168" i="1"/>
  <c r="G142" i="5"/>
  <c r="D63" i="5"/>
  <c r="G63" i="5" s="1"/>
  <c r="G97" i="5"/>
  <c r="G186" i="5"/>
  <c r="H29" i="1"/>
  <c r="G51" i="1"/>
  <c r="H106" i="1"/>
  <c r="H148" i="1"/>
  <c r="H158" i="1"/>
  <c r="G168" i="1"/>
  <c r="G178" i="1"/>
  <c r="E201" i="1"/>
  <c r="E202" i="1" s="1"/>
  <c r="E203" i="1" s="1"/>
  <c r="G153" i="5"/>
  <c r="G85" i="5"/>
  <c r="H94" i="1"/>
  <c r="G7" i="5"/>
  <c r="G130" i="5"/>
  <c r="G18" i="5"/>
  <c r="G40" i="5"/>
  <c r="G108" i="5"/>
  <c r="G158" i="1"/>
  <c r="C7" i="6"/>
  <c r="G126" i="1"/>
  <c r="C29" i="6"/>
  <c r="H136" i="1"/>
  <c r="F201" i="1"/>
  <c r="G116" i="1"/>
  <c r="C18" i="6"/>
  <c r="E29" i="5"/>
  <c r="G29" i="5" s="1"/>
  <c r="D45" i="6" l="1"/>
  <c r="G205" i="5"/>
  <c r="D206" i="5"/>
  <c r="D207" i="5" s="1"/>
  <c r="F7" i="4"/>
  <c r="C14" i="4"/>
  <c r="D43" i="6"/>
  <c r="D47" i="6"/>
  <c r="D46" i="6"/>
  <c r="G201" i="1"/>
  <c r="E209" i="1"/>
  <c r="D21" i="4" s="1"/>
  <c r="E208" i="1"/>
  <c r="E210" i="1"/>
  <c r="D22" i="4" s="1"/>
  <c r="F202" i="1"/>
  <c r="F203" i="1" s="1"/>
  <c r="D34" i="6"/>
  <c r="D36" i="6"/>
  <c r="D32" i="6"/>
  <c r="D33" i="6"/>
  <c r="D35" i="6"/>
  <c r="D210" i="1"/>
  <c r="D209" i="1"/>
  <c r="D208" i="1"/>
  <c r="D12" i="6"/>
  <c r="D11" i="6"/>
  <c r="D14" i="6"/>
  <c r="D10" i="6"/>
  <c r="D13" i="6"/>
  <c r="D21" i="6"/>
  <c r="D25" i="6"/>
  <c r="D22" i="6"/>
  <c r="D23" i="6"/>
  <c r="D24" i="6"/>
  <c r="F14" i="4" l="1"/>
  <c r="C15" i="4"/>
  <c r="C16" i="4" s="1"/>
  <c r="G206" i="5"/>
  <c r="G207" i="5" s="1"/>
  <c r="C41" i="6"/>
  <c r="G202" i="1"/>
  <c r="G203" i="1" s="1"/>
  <c r="I214" i="1" s="1"/>
  <c r="C30" i="6"/>
  <c r="F210" i="1"/>
  <c r="E22" i="4" s="1"/>
  <c r="F209" i="1"/>
  <c r="E21" i="4" s="1"/>
  <c r="F208" i="1"/>
  <c r="C21" i="4"/>
  <c r="C8" i="6"/>
  <c r="C22" i="4"/>
  <c r="C20" i="4"/>
  <c r="D211" i="1"/>
  <c r="C23" i="4" s="1"/>
  <c r="E211" i="1"/>
  <c r="D23" i="4" s="1"/>
  <c r="D20" i="4"/>
  <c r="C19" i="6"/>
  <c r="G209" i="1" l="1"/>
  <c r="F21" i="4" s="1"/>
  <c r="F15" i="4"/>
  <c r="F16" i="4" s="1"/>
  <c r="D217" i="1"/>
  <c r="G210" i="1"/>
  <c r="F22" i="4" s="1"/>
  <c r="F211" i="1"/>
  <c r="E23" i="4" s="1"/>
  <c r="E20" i="4"/>
  <c r="G208" i="1"/>
  <c r="F20" i="4" l="1"/>
  <c r="G211" i="1"/>
  <c r="F23" i="4" s="1"/>
  <c r="D213" i="1"/>
  <c r="D214" i="1" s="1"/>
</calcChain>
</file>

<file path=xl/sharedStrings.xml><?xml version="1.0" encoding="utf-8"?>
<sst xmlns="http://schemas.openxmlformats.org/spreadsheetml/2006/main" count="834" uniqueCount="643">
  <si>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</si>
  <si>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</si>
  <si>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</si>
  <si>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</si>
  <si>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</si>
  <si>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</si>
  <si>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</si>
  <si>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</si>
  <si>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</si>
  <si>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</si>
  <si>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</si>
  <si>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</si>
  <si>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</si>
  <si>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</si>
  <si>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</si>
  <si>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</si>
  <si>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</si>
  <si>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</si>
  <si>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</si>
  <si>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</si>
  <si>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</si>
  <si>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</si>
  <si>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</si>
  <si>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</si>
  <si>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</si>
  <si>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</si>
  <si>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</si>
  <si>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</si>
  <si>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</si>
  <si>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</si>
  <si>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</si>
  <si>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</si>
  <si>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</si>
  <si>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</si>
  <si>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</si>
  <si>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</si>
  <si>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</si>
  <si>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</si>
  <si>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</si>
  <si>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</si>
  <si>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</si>
  <si>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</si>
  <si>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</si>
  <si>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</si>
  <si>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</si>
  <si>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</si>
  <si>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</si>
  <si>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</si>
  <si>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</si>
  <si>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</si>
  <si>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</si>
  <si>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</si>
  <si>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</si>
  <si>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</si>
  <si>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</si>
  <si>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</si>
  <si>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</si>
  <si>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</si>
  <si>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</si>
  <si>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</si>
  <si>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</si>
  <si>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</si>
  <si>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</si>
  <si>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</si>
  <si>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</si>
  <si>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</si>
  <si>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</si>
  <si>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</si>
  <si>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</si>
  <si>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</si>
  <si>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</si>
  <si>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</si>
  <si>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</si>
  <si>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</si>
  <si>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</si>
  <si>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</si>
  <si>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</si>
  <si>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</si>
  <si>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</si>
  <si>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</si>
  <si>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</si>
  <si>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</si>
  <si>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</si>
  <si>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</si>
  <si>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</si>
  <si>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</si>
  <si>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</si>
  <si>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</si>
  <si>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</si>
  <si>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</si>
  <si>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</si>
  <si>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</si>
  <si>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</si>
  <si>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</si>
  <si>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</si>
  <si>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</si>
  <si>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</si>
  <si>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</si>
  <si>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</si>
  <si>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</si>
  <si>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</si>
  <si>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</si>
  <si>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</si>
  <si>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</si>
  <si>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</si>
  <si>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</si>
  <si>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</si>
  <si>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</si>
  <si>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</si>
  <si>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</si>
  <si>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</si>
  <si>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</si>
  <si>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</si>
  <si>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</si>
  <si>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</si>
  <si>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</si>
  <si>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</si>
  <si>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</si>
  <si>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</si>
  <si>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</si>
  <si>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</si>
  <si>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</si>
  <si>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</si>
  <si>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</si>
  <si>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</si>
  <si>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</si>
  <si>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</si>
  <si>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</si>
  <si>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</si>
  <si>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</si>
  <si>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</si>
  <si>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</si>
  <si>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</si>
  <si>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</si>
  <si>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</si>
  <si>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</si>
  <si>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</si>
  <si>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</si>
  <si>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</si>
  <si>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</si>
  <si>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</si>
  <si>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</si>
  <si>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</si>
  <si>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</si>
  <si>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</si>
  <si>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</si>
  <si>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</si>
  <si>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</si>
  <si>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</si>
  <si>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</si>
  <si>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</si>
  <si>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</si>
  <si>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</si>
  <si>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</si>
  <si>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</si>
  <si>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</si>
  <si>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</si>
  <si>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</si>
  <si>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</si>
  <si>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</si>
  <si>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</si>
  <si>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</si>
  <si>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</si>
  <si>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</si>
  <si>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</si>
  <si>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</si>
  <si>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</si>
  <si>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</si>
  <si>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</si>
  <si>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</si>
  <si>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</si>
  <si>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</si>
  <si>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</si>
  <si>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</si>
  <si>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</si>
  <si>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</si>
  <si>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</si>
  <si>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</si>
  <si>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</si>
  <si>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</si>
  <si>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</si>
  <si>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</si>
  <si>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</si>
  <si>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</si>
  <si>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</si>
  <si>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</si>
  <si>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</si>
  <si>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</si>
  <si>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</si>
  <si>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</si>
  <si>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</si>
  <si>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</si>
  <si>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</si>
  <si>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</si>
  <si>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</si>
  <si>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</si>
  <si>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</si>
  <si>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</si>
  <si>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</si>
  <si>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</si>
  <si>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</si>
  <si>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</si>
  <si>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</si>
  <si>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</si>
  <si>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</si>
  <si>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</si>
  <si>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</si>
  <si>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</si>
  <si>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</si>
  <si>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</si>
  <si>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</si>
  <si>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</si>
  <si>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</si>
  <si>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</si>
  <si>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</si>
  <si>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</si>
  <si>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</si>
  <si>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</si>
  <si>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</si>
  <si>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</si>
  <si>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</si>
  <si>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</si>
  <si>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</si>
  <si>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</si>
  <si>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</si>
  <si>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</si>
  <si>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</si>
  <si>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</si>
  <si>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</si>
  <si>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</si>
  <si>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</si>
  <si>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</si>
  <si>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</si>
  <si>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</si>
  <si>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</si>
  <si>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</si>
  <si>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</si>
  <si>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</si>
  <si>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</si>
  <si>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</si>
  <si>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</si>
  <si>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</si>
  <si>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</si>
  <si>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</si>
  <si>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</si>
  <si>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</si>
  <si>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</si>
  <si>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</si>
  <si>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</si>
  <si>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</si>
  <si>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</si>
  <si>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</si>
  <si>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</si>
  <si>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</si>
  <si>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</si>
  <si>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</si>
  <si>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</si>
  <si>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</si>
  <si>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</si>
  <si>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</si>
  <si>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</si>
  <si>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</si>
  <si>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</si>
  <si>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</si>
  <si>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</si>
  <si>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</si>
  <si>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</si>
  <si>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</si>
  <si>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</si>
  <si>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</si>
  <si>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</si>
  <si>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</si>
  <si>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</si>
  <si>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</si>
  <si>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</si>
  <si>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</si>
  <si>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</si>
  <si>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</si>
  <si>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</si>
  <si>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</si>
  <si>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</si>
  <si>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</si>
  <si>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</si>
  <si>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</si>
  <si>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</si>
  <si>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</si>
  <si>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</si>
  <si>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</si>
  <si>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</si>
  <si>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</si>
  <si>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</si>
  <si>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</si>
  <si>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</si>
  <si>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</si>
  <si>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</si>
  <si>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</si>
  <si>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</si>
  <si>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</si>
  <si>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</si>
  <si>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</si>
  <si>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</si>
  <si>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</si>
  <si>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</si>
  <si>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</si>
  <si>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</si>
  <si>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</si>
  <si>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</si>
  <si>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</si>
  <si>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</si>
  <si>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</si>
  <si>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</si>
  <si>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</si>
  <si>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</si>
  <si>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</si>
  <si>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</si>
  <si>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</si>
  <si>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</si>
  <si>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</si>
  <si>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</si>
  <si>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</si>
  <si>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</si>
  <si>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</si>
  <si>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</si>
  <si>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</si>
  <si>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</si>
  <si>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</si>
  <si>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</si>
  <si>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</si>
  <si>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</si>
  <si>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</si>
  <si>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</si>
  <si>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</si>
  <si>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</si>
  <si>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</si>
  <si>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</si>
  <si>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</si>
  <si>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</si>
  <si>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</si>
  <si>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</si>
  <si>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</si>
  <si>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</si>
  <si>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</si>
  <si>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</si>
  <si>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</si>
  <si>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</si>
  <si>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</si>
  <si>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</si>
  <si>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</si>
  <si>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</si>
  <si>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</si>
  <si>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</si>
  <si>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</si>
  <si>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</si>
  <si>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</si>
  <si>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</si>
  <si>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</si>
  <si>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</si>
  <si>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</si>
  <si>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</si>
  <si>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</si>
  <si>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</si>
  <si>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</si>
  <si>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</si>
  <si>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</si>
  <si>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</si>
  <si>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</si>
  <si>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</si>
  <si>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</si>
  <si>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</si>
  <si>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</si>
  <si>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</si>
  <si>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</si>
  <si>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</si>
  <si>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</si>
  <si>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</si>
  <si>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</si>
  <si>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</si>
  <si>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</si>
  <si>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</si>
  <si>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</si>
  <si>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</si>
  <si>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</si>
  <si>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</si>
  <si>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</si>
  <si>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</si>
  <si>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</si>
  <si>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</si>
  <si>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</si>
  <si>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Produit 1.4:</t>
  </si>
  <si>
    <t>Activite 1.4.1</t>
  </si>
  <si>
    <t>Activite 1.4.2</t>
  </si>
  <si>
    <t>Activite 1.4.3</t>
  </si>
  <si>
    <t>Activite 1.4.4</t>
  </si>
  <si>
    <t>Activite 1.4.5</t>
  </si>
  <si>
    <t>Activite 1.4.6</t>
  </si>
  <si>
    <t>Activite 1.4.7</t>
  </si>
  <si>
    <t>Activite 1.4.8</t>
  </si>
  <si>
    <t xml:space="preserve">RESULTAT 2: </t>
  </si>
  <si>
    <t>Produit 2.1</t>
  </si>
  <si>
    <t>Activite 2.1.4</t>
  </si>
  <si>
    <t>Activite 2.1.5</t>
  </si>
  <si>
    <t>Activite 2.1.6</t>
  </si>
  <si>
    <t>Activite 2.1.7</t>
  </si>
  <si>
    <t>Activite 2.1.8</t>
  </si>
  <si>
    <t>Produit 2.2</t>
  </si>
  <si>
    <t>Activite' 2.2.2</t>
  </si>
  <si>
    <t>Activite 2.2.3</t>
  </si>
  <si>
    <t>Activite 2.2.4</t>
  </si>
  <si>
    <t>Activite 2.2.5</t>
  </si>
  <si>
    <t>Activite 2.2.6</t>
  </si>
  <si>
    <t>Activite 2.2.7</t>
  </si>
  <si>
    <t>Activite 2.2.8</t>
  </si>
  <si>
    <t>Produit 2.3</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</si>
  <si>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</si>
  <si>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</si>
  <si>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</si>
  <si>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</si>
  <si>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</si>
  <si>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</si>
  <si>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</si>
  <si>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</si>
  <si>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</si>
  <si>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</si>
  <si>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</si>
  <si>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</si>
  <si>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</si>
  <si>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</si>
  <si>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</si>
  <si>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</si>
  <si>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</si>
  <si>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</si>
  <si>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</si>
  <si>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</si>
  <si>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</si>
  <si>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</si>
  <si>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</si>
  <si>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</si>
  <si>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</si>
  <si>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</si>
  <si>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</si>
  <si>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</si>
  <si>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</si>
  <si>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</si>
  <si>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</si>
  <si>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</si>
  <si>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</si>
  <si>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</si>
  <si>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</si>
  <si>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</si>
  <si>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</si>
  <si>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</si>
  <si>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</si>
  <si>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</si>
  <si>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</si>
  <si>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</si>
  <si>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</si>
  <si>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</si>
  <si>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</si>
  <si>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</si>
  <si>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</si>
  <si>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</si>
  <si>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</si>
  <si>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</si>
  <si>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</si>
  <si>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</si>
  <si>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</si>
  <si>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</si>
  <si>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</si>
  <si>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</si>
  <si>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</si>
  <si>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</si>
  <si>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</si>
  <si>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</si>
  <si>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</si>
  <si>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</si>
  <si>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</si>
  <si>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</si>
  <si>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</si>
  <si>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</si>
  <si>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</si>
  <si>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</si>
  <si>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</si>
  <si>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</si>
  <si>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</si>
  <si>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</si>
  <si>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</si>
  <si>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</si>
  <si>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</si>
  <si>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</si>
  <si>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</si>
  <si>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</si>
  <si>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</si>
  <si>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</si>
  <si>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</si>
  <si>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</si>
  <si>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</si>
  <si>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</si>
  <si>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</si>
  <si>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</si>
  <si>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</si>
  <si>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</si>
  <si>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</si>
  <si>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</si>
  <si>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</si>
  <si>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</si>
  <si>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</si>
  <si>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</si>
  <si>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</si>
  <si>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</si>
  <si>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</si>
  <si>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</si>
  <si>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</si>
  <si>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</si>
  <si>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</si>
  <si>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</si>
  <si>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</si>
  <si>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</si>
  <si>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</si>
  <si>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</si>
  <si>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</si>
  <si>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</si>
  <si>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</si>
  <si>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</si>
  <si>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</si>
  <si>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</si>
  <si>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</si>
  <si>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</si>
  <si>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</si>
  <si>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</si>
  <si>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</si>
  <si>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</si>
  <si>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</si>
  <si>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</si>
  <si>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</si>
  <si>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</si>
  <si>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</si>
  <si>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</si>
  <si>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</si>
  <si>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</si>
  <si>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</si>
  <si>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</si>
  <si>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</si>
  <si>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</si>
  <si>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</si>
  <si>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</si>
  <si>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</si>
  <si>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</si>
  <si>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</si>
  <si>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</si>
  <si>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</si>
  <si>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</si>
  <si>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</si>
  <si>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</si>
  <si>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</si>
  <si>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</si>
  <si>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</si>
  <si>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</si>
  <si>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</si>
  <si>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</si>
  <si>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</si>
  <si>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</si>
  <si>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</si>
  <si>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</si>
  <si>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</si>
  <si>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</si>
  <si>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</si>
  <si>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</si>
  <si>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</si>
  <si>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</si>
  <si>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</si>
  <si>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</si>
  <si>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</si>
  <si>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</si>
  <si>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</si>
  <si>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</si>
  <si>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La coordination, le suivi &amp; évaluation et le rapportage des résultats du portefeuille du PBF sont assurés par le Secrétariat.</t>
  </si>
  <si>
    <t xml:space="preserve"> Le Secrétariat du PBF est fonctionnel </t>
  </si>
  <si>
    <t>Renforcement des capacités du personnel du secrétariat conjoint PUS-PBF</t>
  </si>
  <si>
    <t>Des mécanismes de coordination entre les projets et avec les partenaires clés sont fonctionnels pour assurer la réalisation des résultats stratégiques du portefeuille PBF et la cohérence/synergies entre les projets et les activités.</t>
  </si>
  <si>
    <t>Organisation des réunions de coordination et de suivi avec les agences et ONG récipiendaires.</t>
  </si>
  <si>
    <t>Renforcement des capacités des agences récipiendaires et des partenaires en matière d’approches sensibles aux conflits, consolidation de la paix, suivi/évaluation en matière de consolidation de la paix et programmation sensible au genre et aux Droits de l’Homme.</t>
  </si>
  <si>
    <t>Réalisation de la cartographie des interventions et des acteurs dans le domaine de la consolidation de la paix.</t>
  </si>
  <si>
    <t>Soutien à l'organisation des Cadres de Concertation Régionaux (CCR) du PUS.</t>
  </si>
  <si>
    <t>Organisation de retraite de capitalisation de leçons apprises de la mise en œuvre des projets PBF</t>
  </si>
  <si>
    <t>Organisation des réunions régionales dans le cadre des projets transfrontaliers et s’assurer de la coordination avec les autres pays impliqués.</t>
  </si>
  <si>
    <t>Le suivi et évaluation du portefeuille du PBF est assuré de manière participative avec tous les acteurs</t>
  </si>
  <si>
    <t>Elaboration du rapport annuel du portefeuille.</t>
  </si>
  <si>
    <t>Le Comité pilotage assure de manière effective l’orientation stratégique et le suivi évaluation du portefeuille de consolidation de la paix au Burkina Faso</t>
  </si>
  <si>
    <t>Les organes de gouvernance du PBF au Burkina Faso sont renforcées pour assurer la supervision et le suivi stratégiques du portefeuille.</t>
  </si>
  <si>
    <t>Un cadre stratégique et technique pour l’identification des besoins critiques de consolidation de la paix et de définition des réponses programmatiques adaptées est effectif, en complémentarité avec d’autres plan stratégiques (UNDSCF, PNDES, Stratégies régionales, etc.)</t>
  </si>
  <si>
    <t>Le plaidoyer, la communication et le partenariat sont assurés pour promouvoir la visibilité du portefeuille PBF et de ses résultats au sein des autorités nationales, de la société civile, des bailleurs de fonds et du grand public.</t>
  </si>
  <si>
    <t xml:space="preserve"> Produire les supports de communication.</t>
  </si>
  <si>
    <t>Plaidoyer et développement d’un partenariat stratégique pour une réponse adéquate aux défis de consolidation de la Paix au Burkina Faso (effet catalytique).</t>
  </si>
  <si>
    <t>P4 - Coordonnateur du secrétariat PBF</t>
  </si>
  <si>
    <t>UNV International - Suivi-Evaluation/Reporting</t>
  </si>
  <si>
    <t>Assistant Adminstratif et Financier</t>
  </si>
  <si>
    <t>Chauffeur</t>
  </si>
  <si>
    <t>Contribution au coût du Chargé de Programme UNFPA 10%</t>
  </si>
  <si>
    <t>Contribution au coût Operations manager UNFPA 10%</t>
  </si>
  <si>
    <t>Equipements et mobiliers de bureau</t>
  </si>
  <si>
    <t>Aménagement (MOSS) et entretien des bureaux</t>
  </si>
  <si>
    <t>Communication : tel et internet</t>
  </si>
  <si>
    <t>Fournitures et consommables de bureau</t>
  </si>
  <si>
    <t>Entretien et fonctionnement véhicule</t>
  </si>
  <si>
    <t>Evaluation à mi-parcours du portefeuille en collaboration avec le PBSO</t>
  </si>
  <si>
    <t>UNFPA (budget en USD)</t>
  </si>
  <si>
    <t>Activite 1.3.1 Appui au développement et à la mise en place d’un plan de suivi/évaluation de qualité par projet du portefeuille PBF.</t>
  </si>
  <si>
    <t>Mise en place du dispositif de suivi-évaluation des projets</t>
  </si>
  <si>
    <t>Activite 1.3.2 Mise en place d'une plateforme de collecte et de consolidation des données du portefeuille PBF et du PUS</t>
  </si>
  <si>
    <t>Developpement d'une base des données en ligne avec système de collecte électronique integrée pour le portefeuille PUS intégrant PBF et les autres partenaires contribuant à la MAP.</t>
  </si>
  <si>
    <t>Activite 1.3.3 Organisation des missions régulières / conjointes sur le terrain pour le suivi des projets PBF</t>
  </si>
  <si>
    <t>Activite 1.3.4 Revue thématique de consolidation au niveau local</t>
  </si>
  <si>
    <t>Support logistique revue thématique</t>
  </si>
  <si>
    <t>Activite 1.3.5. Organisation des missions conjointes inter-agence/ONG et la partie nationale pour le suivi des projets</t>
  </si>
  <si>
    <t>Missions conjointes avec les agences récipiendaires et la partie nationale</t>
  </si>
  <si>
    <t>Activite 1.3.6. Appui technique aux agences récipiendaires pour l’assurance qualité des rapports semestriels, annuels et de clôture des projets (narratifs et financiers), en lien avec les indicateurs établis dans les documents de projet et les données recueillies pendant les visites de terrain.</t>
  </si>
  <si>
    <t>Appui à l’assurance qualité des rapports</t>
  </si>
  <si>
    <t>Activite 1.3.7. Elaboration du rapport annuel du portefeuille.</t>
  </si>
  <si>
    <t>Activite 1.3.8. Réalisation de deux enquêtes de perception du portefeuille PBF (une enquête par an)</t>
  </si>
  <si>
    <t>Réalisation de deux enquêtes de perception et tudes</t>
  </si>
  <si>
    <t>Activite 2.1.1. Organisation des sessions semestrielles du Comité Conjoint d'Orientation (CCO) pour le pilotage stratégique du portefeuille PBF.</t>
  </si>
  <si>
    <t>Sessions semestrielles du CCO</t>
  </si>
  <si>
    <t>Activite 2.1.2.  Organisation des sessions trimestrielles du Comité Technique de suivi (CTS)</t>
  </si>
  <si>
    <t>Sessions trimestrielles du CTS</t>
  </si>
  <si>
    <t>Activite 2.1.3. Organisation des missions de suivi de terrain par le Comité Conjoint d'Orientation (CCO).</t>
  </si>
  <si>
    <t>Missions de suivi des membres du CCO</t>
  </si>
  <si>
    <t>Activite 2.2.1. Facilitation de la mise à jour périodique de l’analyse de conflits en étroite coordination avec le PDA et en collaboration entre le SNU, le Gouvernement, la Société Civile et les PTF.</t>
  </si>
  <si>
    <t>Atelier / rencontre d'analyse participative de conflits.</t>
  </si>
  <si>
    <t>Activite 2.3.1. Mise en place d’un plan de communication afin de promouvoir la visibilité des activités du PBF dans le pays et parmi les parties intéressées.</t>
  </si>
  <si>
    <t>Elaborer un plan de communication afin de promouvoir la visibilité des activités du PBF.</t>
  </si>
  <si>
    <t>Activite 2.3.2. Plaidoyer et développement d’un partenariat stratégique pour une réponse adéquate aux défis de consolidation de la Paix au Burkina Faso (effet catalytique).</t>
  </si>
  <si>
    <t xml:space="preserve">Activite 2.3.3. Renforcer les capacités des agences et ONG récipiendaire sur la communication et la visibilité des interventions du PBF.  </t>
  </si>
  <si>
    <t>Former agences et ONG récipiendaires sur le guideline et les outils de communication et la visibilité des interventions du PBF.</t>
  </si>
  <si>
    <t>Activite 2.3.4. Produire les supports de communication.</t>
  </si>
  <si>
    <t>Prise en charge du personnel du secrétariat PUS aux missions de suivi des projets.</t>
  </si>
  <si>
    <t>DSA du personnel du secrétariat PBF aux missions de suivi des projets.</t>
  </si>
  <si>
    <t>Missions terrain revue thématique</t>
  </si>
  <si>
    <t>Activite 2.3.5: Organiser des missions de supervision inter-agences élargies au siège et appuyer les missions de suivi du PBSO (le cas échéant).</t>
  </si>
  <si>
    <t>Organisation de missions de supervision inter-agences et appuyer les missions de suivi du PBSO (le cas échéant).</t>
  </si>
  <si>
    <t>Activite 2.3.5. Organiser des diners de presse.</t>
  </si>
  <si>
    <t>Organiser des dejeuners de presse sur le portefeuille PBF</t>
  </si>
  <si>
    <t>Activite 2.3.6. Soutien et participation aux événements liés à la consolidation de la paix (Journée Internationale de la Paix) et autres manifestations organisées par les associations locales.</t>
  </si>
  <si>
    <t>Appui aux évennements de promotion de la Paix organisés par le Gouvernement ou les associations locales.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</si>
</sst>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b/>
      <sz val="12"/>
      <color theme="1"/>
      <name val="Arial"/>
      <family val="2"/>
    </font>
    <font>
      <b/>
      <sz val="12"/>
      <name val="Arial"/>
      <family val="2"/>
    </font>
    <font>
      <sz val="12"/>
      <color theme="1"/>
      <name val="Arial"/>
      <family val="2"/>
    </font>
    <font>
      <sz val="12"/>
      <name val="Times New Roman"/>
      <family val="1"/>
    </font>
    <font>
      <sz val="12"/>
      <color theme="1"/>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8" tint="0.39997558519241921"/>
        <bgColor indexed="64"/>
      </patternFill>
    </fill>
  </fills>
  <borders count="5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307">
    <xf numFmtId="0" fontId="0" fillId="0" borderId="0" xfId="0"/>
    <xf numFmtId="0" fontId="0" fillId="0" borderId="0" xfId="0" applyBorder="1"/>
    <xf numFmtId="0" fontId="5"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10" fillId="0" borderId="0" xfId="1" applyFont="1" applyFill="1" applyBorder="1" applyAlignment="1" applyProtection="1">
      <alignment vertical="center" wrapText="1"/>
    </xf>
    <xf numFmtId="164" fontId="5" fillId="0" borderId="3" xfId="1" applyNumberFormat="1" applyFont="1" applyBorder="1" applyAlignment="1" applyProtection="1">
      <alignment horizontal="center" vertical="center" wrapText="1"/>
      <protection locked="0"/>
    </xf>
    <xf numFmtId="164" fontId="5"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5"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5" fillId="0" borderId="0" xfId="1" applyNumberFormat="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164" fontId="2" fillId="4" borderId="3" xfId="1" applyFont="1" applyFill="1" applyBorder="1" applyAlignment="1" applyProtection="1">
      <alignment wrapText="1"/>
    </xf>
    <xf numFmtId="0" fontId="5" fillId="0" borderId="0" xfId="0" applyFont="1" applyFill="1" applyBorder="1" applyAlignment="1">
      <alignment wrapText="1"/>
    </xf>
    <xf numFmtId="164" fontId="5"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5"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NumberFormat="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5"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164" fontId="2" fillId="2" borderId="3" xfId="1" applyFont="1" applyFill="1" applyBorder="1" applyAlignment="1" applyProtection="1">
      <alignment horizontal="center" vertical="center" wrapText="1"/>
    </xf>
    <xf numFmtId="16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164" fontId="5"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5"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NumberFormat="1" applyFont="1" applyFill="1" applyBorder="1" applyAlignment="1">
      <alignment wrapText="1"/>
    </xf>
    <xf numFmtId="164" fontId="5"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5"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0" xfId="0" applyFont="1" applyFill="1" applyBorder="1" applyAlignment="1" applyProtection="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5"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7" fillId="2" borderId="34" xfId="0" applyFont="1" applyFill="1" applyBorder="1" applyAlignment="1" applyProtection="1">
      <alignment vertical="center" wrapText="1"/>
    </xf>
    <xf numFmtId="164" fontId="5"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5" fillId="2" borderId="27" xfId="1" applyFont="1" applyFill="1" applyBorder="1" applyAlignment="1" applyProtection="1">
      <alignment wrapText="1"/>
    </xf>
    <xf numFmtId="164" fontId="5" fillId="2" borderId="29" xfId="1" applyNumberFormat="1" applyFont="1" applyFill="1" applyBorder="1" applyAlignment="1">
      <alignment wrapText="1"/>
    </xf>
    <xf numFmtId="164" fontId="5"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5" fillId="0" borderId="3" xfId="1" applyFont="1" applyBorder="1" applyAlignment="1" applyProtection="1">
      <alignment horizontal="center" vertical="center" wrapText="1"/>
      <protection locked="0"/>
    </xf>
    <xf numFmtId="164" fontId="5"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5"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4" fillId="0" borderId="0" xfId="1" applyFont="1" applyBorder="1" applyAlignment="1">
      <alignment wrapText="1"/>
    </xf>
    <xf numFmtId="164" fontId="12"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164" fontId="3" fillId="2" borderId="13" xfId="0" applyNumberFormat="1" applyFont="1" applyFill="1" applyBorder="1"/>
    <xf numFmtId="0" fontId="5" fillId="2" borderId="34"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Fill="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2" fillId="2" borderId="3" xfId="1" applyFont="1" applyFill="1" applyBorder="1" applyAlignment="1" applyProtection="1">
      <alignment horizontal="center" vertical="center" wrapText="1"/>
      <protection locked="0"/>
    </xf>
    <xf numFmtId="0" fontId="7" fillId="2" borderId="51" xfId="0" applyFont="1" applyFill="1" applyBorder="1" applyAlignment="1" applyProtection="1">
      <alignment vertical="center" wrapText="1"/>
    </xf>
    <xf numFmtId="164" fontId="14" fillId="0" borderId="0" xfId="1" applyFont="1" applyFill="1" applyBorder="1" applyAlignment="1">
      <alignment wrapText="1"/>
    </xf>
    <xf numFmtId="164" fontId="12" fillId="0" borderId="0" xfId="1" applyFont="1" applyFill="1" applyBorder="1" applyAlignment="1">
      <alignment horizontal="left" wrapText="1"/>
    </xf>
    <xf numFmtId="164" fontId="5" fillId="0" borderId="3" xfId="1" applyFont="1" applyFill="1" applyBorder="1" applyAlignment="1" applyProtection="1">
      <alignment horizontal="center" vertical="center" wrapText="1"/>
      <protection locked="0"/>
    </xf>
    <xf numFmtId="164" fontId="2" fillId="0" borderId="3" xfId="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protection locked="0"/>
    </xf>
    <xf numFmtId="164" fontId="5" fillId="0" borderId="3" xfId="1" applyFont="1" applyFill="1" applyBorder="1" applyAlignment="1" applyProtection="1">
      <alignment vertical="center" wrapText="1"/>
      <protection locked="0"/>
    </xf>
    <xf numFmtId="164" fontId="2" fillId="0" borderId="0" xfId="1" applyFont="1" applyFill="1" applyBorder="1" applyAlignment="1" applyProtection="1">
      <alignment vertical="center" wrapText="1"/>
      <protection locked="0"/>
    </xf>
    <xf numFmtId="164" fontId="2" fillId="0" borderId="0" xfId="1" applyFont="1" applyFill="1" applyBorder="1" applyAlignment="1" applyProtection="1">
      <alignment horizontal="right" vertical="center" wrapText="1"/>
      <protection locked="0"/>
    </xf>
    <xf numFmtId="0" fontId="2" fillId="9" borderId="3" xfId="0" applyFont="1" applyFill="1" applyBorder="1" applyAlignment="1" applyProtection="1">
      <alignment horizontal="center" vertical="center" wrapText="1"/>
    </xf>
    <xf numFmtId="0" fontId="1" fillId="0" borderId="3" xfId="0" applyFont="1" applyBorder="1" applyAlignment="1" applyProtection="1">
      <alignment horizontal="left" vertical="top" wrapText="1"/>
      <protection locked="0"/>
    </xf>
    <xf numFmtId="0" fontId="25" fillId="6" borderId="5" xfId="0" applyFont="1" applyFill="1" applyBorder="1" applyAlignment="1">
      <alignment vertical="center" wrapText="1"/>
    </xf>
    <xf numFmtId="0" fontId="25" fillId="6" borderId="3" xfId="0" applyFont="1" applyFill="1" applyBorder="1" applyAlignment="1">
      <alignment vertical="center" wrapText="1"/>
    </xf>
    <xf numFmtId="0" fontId="26" fillId="0" borderId="3" xfId="0" applyFont="1" applyBorder="1" applyAlignment="1" applyProtection="1">
      <alignment horizontal="left" vertical="center" wrapText="1"/>
      <protection locked="0"/>
    </xf>
    <xf numFmtId="0" fontId="26" fillId="0" borderId="3" xfId="0" applyFont="1" applyBorder="1" applyAlignment="1" applyProtection="1">
      <alignment horizontal="left" vertical="top" wrapText="1"/>
      <protection locked="0"/>
    </xf>
    <xf numFmtId="0" fontId="27" fillId="0" borderId="3" xfId="0" applyFont="1" applyBorder="1" applyAlignment="1" applyProtection="1">
      <alignment horizontal="left" vertical="top" wrapText="1"/>
      <protection locked="0"/>
    </xf>
    <xf numFmtId="0" fontId="27" fillId="0" borderId="3" xfId="0" applyFont="1" applyBorder="1" applyAlignment="1" applyProtection="1">
      <alignment horizontal="left" vertical="center" wrapText="1"/>
      <protection locked="0"/>
    </xf>
    <xf numFmtId="0" fontId="1" fillId="6" borderId="3" xfId="0" applyFont="1" applyFill="1" applyBorder="1" applyAlignment="1" applyProtection="1">
      <alignment vertical="center" wrapText="1"/>
    </xf>
    <xf numFmtId="164" fontId="1" fillId="0" borderId="3" xfId="0" applyNumberFormat="1" applyFont="1" applyBorder="1" applyAlignment="1" applyProtection="1">
      <alignment wrapText="1"/>
      <protection locked="0"/>
    </xf>
    <xf numFmtId="0" fontId="1" fillId="0" borderId="3" xfId="0" applyFont="1" applyBorder="1" applyAlignment="1" applyProtection="1">
      <alignment horizontal="left" vertical="center" wrapText="1"/>
      <protection locked="0"/>
    </xf>
    <xf numFmtId="0" fontId="17" fillId="0" borderId="0" xfId="0" applyFont="1" applyAlignment="1">
      <alignment horizontal="left" vertical="top" wrapText="1"/>
    </xf>
    <xf numFmtId="0" fontId="5" fillId="3" borderId="3" xfId="0" applyFont="1" applyFill="1" applyBorder="1" applyAlignment="1" applyProtection="1">
      <alignment horizontal="left" vertical="top" wrapText="1"/>
      <protection locked="0"/>
    </xf>
    <xf numFmtId="164" fontId="5"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0" xfId="0" applyFont="1" applyFill="1" applyBorder="1" applyAlignment="1" applyProtection="1">
      <alignment horizontal="center" vertical="center" wrapText="1"/>
    </xf>
    <xf numFmtId="0" fontId="2" fillId="4" borderId="41" xfId="0"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52"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164" fontId="5" fillId="0" borderId="5" xfId="1" applyFont="1" applyBorder="1" applyAlignment="1" applyProtection="1">
      <alignment horizontal="center" vertical="center" wrapText="1"/>
      <protection locked="0"/>
    </xf>
    <xf numFmtId="164" fontId="5" fillId="0" borderId="52" xfId="1" applyFont="1" applyBorder="1" applyAlignment="1" applyProtection="1">
      <alignment horizontal="center" vertical="center" wrapText="1"/>
      <protection locked="0"/>
    </xf>
    <xf numFmtId="164" fontId="5" fillId="0" borderId="38" xfId="1" applyFont="1" applyBorder="1" applyAlignment="1" applyProtection="1">
      <alignment horizontal="center" vertical="center" wrapText="1"/>
      <protection locked="0"/>
    </xf>
    <xf numFmtId="49" fontId="23" fillId="10" borderId="3" xfId="0" applyNumberFormat="1" applyFont="1" applyFill="1" applyBorder="1" applyAlignment="1" applyProtection="1">
      <alignment horizontal="left" vertical="top" wrapText="1"/>
      <protection locked="0"/>
    </xf>
    <xf numFmtId="49" fontId="23" fillId="2" borderId="3" xfId="0" applyNumberFormat="1" applyFont="1" applyFill="1" applyBorder="1" applyAlignment="1" applyProtection="1">
      <alignment horizontal="left" vertical="center" wrapText="1"/>
      <protection locked="0"/>
    </xf>
    <xf numFmtId="0" fontId="17" fillId="0" borderId="0" xfId="0" applyFont="1" applyBorder="1" applyAlignment="1">
      <alignment horizontal="left" vertical="top" wrapText="1"/>
    </xf>
    <xf numFmtId="0" fontId="22" fillId="0" borderId="0" xfId="0" applyFont="1" applyFill="1" applyBorder="1" applyAlignment="1">
      <alignment horizontal="left" wrapText="1"/>
    </xf>
    <xf numFmtId="49" fontId="24" fillId="2" borderId="4" xfId="0" applyNumberFormat="1" applyFont="1" applyFill="1" applyBorder="1" applyAlignment="1" applyProtection="1">
      <alignment horizontal="left" vertical="center" wrapText="1"/>
      <protection locked="0"/>
    </xf>
    <xf numFmtId="49" fontId="24" fillId="2" borderId="1" xfId="0" applyNumberFormat="1"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wrapText="1"/>
    </xf>
    <xf numFmtId="0" fontId="5" fillId="6" borderId="52" xfId="0" applyFont="1" applyFill="1" applyBorder="1" applyAlignment="1" applyProtection="1">
      <alignment horizontal="left" vertical="center" wrapText="1"/>
    </xf>
    <xf numFmtId="0" fontId="5" fillId="6" borderId="38" xfId="0" applyFont="1" applyFill="1" applyBorder="1" applyAlignment="1" applyProtection="1">
      <alignment horizontal="left" vertical="center" wrapText="1"/>
    </xf>
    <xf numFmtId="0" fontId="1" fillId="6" borderId="5" xfId="0" applyFont="1" applyFill="1" applyBorder="1" applyAlignment="1" applyProtection="1">
      <alignment horizontal="center" vertical="center" wrapText="1"/>
    </xf>
    <xf numFmtId="0" fontId="1" fillId="6" borderId="38" xfId="0" applyFont="1" applyFill="1" applyBorder="1" applyAlignment="1" applyProtection="1">
      <alignment horizontal="center" vertical="center" wrapText="1"/>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1" fillId="0" borderId="48" xfId="0" applyFont="1" applyFill="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4" fontId="3" fillId="2" borderId="43" xfId="0" applyNumberFormat="1" applyFont="1" applyFill="1" applyBorder="1" applyAlignment="1">
      <alignment horizontal="center"/>
    </xf>
    <xf numFmtId="164" fontId="3" fillId="2" borderId="44" xfId="0" applyNumberFormat="1" applyFont="1" applyFill="1" applyBorder="1" applyAlignment="1">
      <alignment horizontal="center"/>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dmin&amp;Fin/Suivi%20budg&#233;taire_PBF/Copie%20de%2020210427%20Annex%20D_Budget%20Project_BF_PBF%20Secretariat%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Rapport%20semestriel%20PBF/PBF_BFA-D2%20_%20Annual%20progress%20report_15Nov2021%20_%20Projet%20Secretariat%20gbVF(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sheetName val="1) Tableau budgétaire 1"/>
      <sheetName val="2) Tableau budgétaire 2"/>
      <sheetName val="3) Notes d'explication"/>
      <sheetName val="4) Pour utilisation par PBSO"/>
      <sheetName val="5) Pour utilisation par MPTFO"/>
      <sheetName val="Dropdowns"/>
      <sheetName val="Sheet2"/>
    </sheetNames>
    <sheetDataSet>
      <sheetData sheetId="0"/>
      <sheetData sheetId="1">
        <row r="17">
          <cell r="D17">
            <v>471216</v>
          </cell>
        </row>
        <row r="18">
          <cell r="D18">
            <v>110000</v>
          </cell>
        </row>
        <row r="19">
          <cell r="D19">
            <v>58865.454545454544</v>
          </cell>
        </row>
        <row r="20">
          <cell r="D20">
            <v>29698.167272727274</v>
          </cell>
        </row>
        <row r="32">
          <cell r="D32">
            <v>10000</v>
          </cell>
        </row>
        <row r="36">
          <cell r="D36">
            <v>0</v>
          </cell>
        </row>
        <row r="37">
          <cell r="D37">
            <v>10000</v>
          </cell>
        </row>
        <row r="38">
          <cell r="D38">
            <v>12000</v>
          </cell>
        </row>
        <row r="39">
          <cell r="D39">
            <v>109090.90909090909</v>
          </cell>
        </row>
        <row r="40">
          <cell r="D40">
            <v>0</v>
          </cell>
        </row>
        <row r="42">
          <cell r="D42">
            <v>0</v>
          </cell>
        </row>
        <row r="45">
          <cell r="D45">
            <v>0</v>
          </cell>
        </row>
        <row r="46">
          <cell r="D46">
            <v>25000</v>
          </cell>
        </row>
        <row r="54">
          <cell r="D54">
            <v>0</v>
          </cell>
        </row>
        <row r="55">
          <cell r="D55">
            <v>0</v>
          </cell>
        </row>
        <row r="56">
          <cell r="D56">
            <v>0</v>
          </cell>
        </row>
        <row r="57">
          <cell r="D57">
            <v>100000</v>
          </cell>
        </row>
        <row r="67">
          <cell r="D67">
            <v>12727.272727272728</v>
          </cell>
        </row>
        <row r="68">
          <cell r="D68">
            <v>6545.454545454545</v>
          </cell>
        </row>
        <row r="73">
          <cell r="D73">
            <v>0</v>
          </cell>
        </row>
        <row r="160">
          <cell r="D160">
            <v>0</v>
          </cell>
        </row>
        <row r="168">
          <cell r="D168">
            <v>0</v>
          </cell>
        </row>
        <row r="169">
          <cell r="D169">
            <v>2500</v>
          </cell>
        </row>
        <row r="170">
          <cell r="D170">
            <v>5000</v>
          </cell>
        </row>
        <row r="173">
          <cell r="D173">
            <v>40000</v>
          </cell>
        </row>
        <row r="174">
          <cell r="D174">
            <v>10000</v>
          </cell>
        </row>
        <row r="175">
          <cell r="D175">
            <v>0</v>
          </cell>
        </row>
        <row r="355">
          <cell r="D355">
            <v>16598.400000000001</v>
          </cell>
        </row>
        <row r="356">
          <cell r="D356">
            <v>13726.400000000001</v>
          </cell>
        </row>
        <row r="358">
          <cell r="D358">
            <v>7000</v>
          </cell>
        </row>
        <row r="359">
          <cell r="D359">
            <v>8000</v>
          </cell>
        </row>
        <row r="360">
          <cell r="D360">
            <v>15709.09090909091</v>
          </cell>
        </row>
        <row r="361">
          <cell r="D361">
            <v>6545.454545454545</v>
          </cell>
        </row>
        <row r="362">
          <cell r="D362">
            <v>17454.545454545456</v>
          </cell>
        </row>
        <row r="371">
          <cell r="D371">
            <v>0</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sheetName val="1) Tableau budgétaire 1"/>
      <sheetName val="2) Tableau budgétaire 2"/>
      <sheetName val="3) Notes d'explication"/>
      <sheetName val="4) Pour utilisation par PBSO"/>
      <sheetName val="5) Pour utilisation par MPTFO"/>
      <sheetName val="Dropdowns"/>
      <sheetName val="Sheet2"/>
    </sheetNames>
    <sheetDataSet>
      <sheetData sheetId="0"/>
      <sheetData sheetId="1">
        <row r="50">
          <cell r="D50">
            <v>15207.272727272728</v>
          </cell>
        </row>
        <row r="51">
          <cell r="D51">
            <v>8610.9045454545449</v>
          </cell>
        </row>
        <row r="52">
          <cell r="D52">
            <v>2030.799</v>
          </cell>
        </row>
        <row r="53">
          <cell r="D53">
            <v>7315</v>
          </cell>
        </row>
        <row r="172">
          <cell r="D172">
            <v>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1210C-0291-4E6D-849A-B84CDBBE00DB}">
  <sheetPr>
    <tabColor theme="4" tint="0.79998168889431442"/>
  </sheetPr>
  <dimension ref="B2:E3"/>
  <sheetViews>
    <sheetView showGridLines="0" zoomScale="80" zoomScaleNormal="80" workbookViewId="0"/>
  </sheetViews>
  <sheetFormatPr defaultColWidth="8.85546875" defaultRowHeight="15" x14ac:dyDescent="0.25"/>
  <cols>
    <col min="2" max="2" width="133.42578125" customWidth="1"/>
  </cols>
  <sheetData>
    <row r="2" spans="2:5" ht="36.75" customHeight="1" thickBot="1" x14ac:dyDescent="0.3">
      <c r="B2" s="234" t="s">
        <v>571</v>
      </c>
      <c r="C2" s="234"/>
      <c r="D2" s="234"/>
      <c r="E2" s="234"/>
    </row>
    <row r="3" spans="2:5" ht="361.5" customHeight="1" thickBot="1" x14ac:dyDescent="0.3">
      <c r="B3" s="209" t="s">
        <v>572</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L283"/>
  <sheetViews>
    <sheetView showGridLines="0" showZeros="0" tabSelected="1" zoomScale="80" zoomScaleNormal="80" workbookViewId="0">
      <pane ySplit="5" topLeftCell="A6" activePane="bottomLeft" state="frozen"/>
      <selection pane="bottomLeft" activeCell="H218" sqref="H218"/>
    </sheetView>
  </sheetViews>
  <sheetFormatPr defaultColWidth="9.140625" defaultRowHeight="15" x14ac:dyDescent="0.25"/>
  <cols>
    <col min="1" max="1" width="4.28515625" style="42" customWidth="1"/>
    <col min="2" max="2" width="30.7109375" style="42" customWidth="1"/>
    <col min="3" max="3" width="32.42578125" style="42" customWidth="1"/>
    <col min="4" max="7" width="23.140625" style="42" customWidth="1"/>
    <col min="8" max="8" width="22.42578125" style="42" customWidth="1"/>
    <col min="9" max="9" width="22.42578125" style="184" customWidth="1"/>
    <col min="10" max="10" width="29.5703125" style="190" customWidth="1"/>
    <col min="11" max="11" width="30.28515625" style="42" customWidth="1"/>
    <col min="12" max="12" width="18.85546875" style="42" customWidth="1"/>
    <col min="13" max="13" width="9.140625" style="42"/>
    <col min="14" max="14" width="17.7109375" style="42" customWidth="1"/>
    <col min="15" max="15" width="26.42578125" style="42" customWidth="1"/>
    <col min="16" max="16" width="22.42578125" style="42" customWidth="1"/>
    <col min="17" max="17" width="29.7109375" style="42" customWidth="1"/>
    <col min="18" max="18" width="23.42578125" style="42" customWidth="1"/>
    <col min="19" max="19" width="18.42578125" style="42" customWidth="1"/>
    <col min="20" max="20" width="17.42578125" style="42" customWidth="1"/>
    <col min="21" max="21" width="25.140625" style="42" customWidth="1"/>
    <col min="22" max="16384" width="9.140625" style="42"/>
  </cols>
  <sheetData>
    <row r="2" spans="2:12" ht="29.25" customHeight="1" x14ac:dyDescent="0.7">
      <c r="B2" s="257" t="s">
        <v>502</v>
      </c>
      <c r="C2" s="257"/>
      <c r="D2" s="257"/>
      <c r="E2" s="257"/>
      <c r="F2" s="40"/>
      <c r="G2" s="40"/>
      <c r="H2" s="41"/>
      <c r="I2" s="191"/>
      <c r="J2" s="215"/>
      <c r="K2" s="41"/>
    </row>
    <row r="3" spans="2:12" ht="24" customHeight="1" x14ac:dyDescent="0.4">
      <c r="B3" s="258" t="s">
        <v>366</v>
      </c>
      <c r="C3" s="258"/>
      <c r="D3" s="258"/>
      <c r="E3" s="258"/>
      <c r="F3" s="258"/>
      <c r="G3" s="258"/>
      <c r="H3" s="258"/>
      <c r="I3" s="192"/>
      <c r="J3" s="216"/>
    </row>
    <row r="4" spans="2:12" ht="6.75" customHeight="1" x14ac:dyDescent="0.25">
      <c r="D4" s="45"/>
      <c r="E4" s="45"/>
      <c r="F4" s="45"/>
      <c r="G4" s="45"/>
      <c r="H4" s="44"/>
      <c r="I4" s="190"/>
      <c r="K4" s="43"/>
      <c r="L4" s="43"/>
    </row>
    <row r="5" spans="2:12" ht="148.5" customHeight="1" x14ac:dyDescent="0.25">
      <c r="B5" s="111" t="s">
        <v>367</v>
      </c>
      <c r="C5" s="111" t="s">
        <v>503</v>
      </c>
      <c r="D5" s="210" t="s">
        <v>605</v>
      </c>
      <c r="E5" s="210" t="s">
        <v>504</v>
      </c>
      <c r="F5" s="210" t="s">
        <v>505</v>
      </c>
      <c r="G5" s="111" t="s">
        <v>11</v>
      </c>
      <c r="H5" s="111" t="s">
        <v>506</v>
      </c>
      <c r="I5" s="111" t="s">
        <v>565</v>
      </c>
      <c r="J5" s="223" t="s">
        <v>573</v>
      </c>
      <c r="K5" s="111" t="s">
        <v>574</v>
      </c>
      <c r="L5" s="51"/>
    </row>
    <row r="6" spans="2:12" ht="51" customHeight="1" x14ac:dyDescent="0.25">
      <c r="B6" s="106" t="s">
        <v>368</v>
      </c>
      <c r="C6" s="255" t="s">
        <v>575</v>
      </c>
      <c r="D6" s="255"/>
      <c r="E6" s="255"/>
      <c r="F6" s="255"/>
      <c r="G6" s="255"/>
      <c r="H6" s="255"/>
      <c r="I6" s="255"/>
      <c r="J6" s="255"/>
      <c r="K6" s="255"/>
      <c r="L6" s="18"/>
    </row>
    <row r="7" spans="2:12" ht="51" customHeight="1" x14ac:dyDescent="0.25">
      <c r="B7" s="106" t="s">
        <v>369</v>
      </c>
      <c r="C7" s="256" t="s">
        <v>576</v>
      </c>
      <c r="D7" s="256"/>
      <c r="E7" s="256"/>
      <c r="F7" s="256"/>
      <c r="G7" s="256"/>
      <c r="H7" s="256"/>
      <c r="I7" s="256"/>
      <c r="J7" s="256"/>
      <c r="K7" s="256"/>
      <c r="L7" s="53"/>
    </row>
    <row r="8" spans="2:12" ht="31.5" x14ac:dyDescent="0.25">
      <c r="B8" s="261" t="s">
        <v>370</v>
      </c>
      <c r="C8" s="227" t="s">
        <v>593</v>
      </c>
      <c r="D8" s="19">
        <f>'[1]1) Tableau budgétaire 1'!$D$17</f>
        <v>471216</v>
      </c>
      <c r="E8" s="19"/>
      <c r="F8" s="19"/>
      <c r="G8" s="139">
        <f>D8+E8+F8</f>
        <v>471216</v>
      </c>
      <c r="H8" s="136"/>
      <c r="I8" s="252">
        <f>272253+114049</f>
        <v>386302</v>
      </c>
      <c r="J8" s="217"/>
      <c r="K8" s="123"/>
      <c r="L8" s="54"/>
    </row>
    <row r="9" spans="2:12" ht="31.5" x14ac:dyDescent="0.25">
      <c r="B9" s="262"/>
      <c r="C9" s="227" t="s">
        <v>594</v>
      </c>
      <c r="D9" s="19">
        <f>'[1]1) Tableau budgétaire 1'!$D$18</f>
        <v>110000</v>
      </c>
      <c r="E9" s="19"/>
      <c r="F9" s="19"/>
      <c r="G9" s="139">
        <f t="shared" ref="G9:G18" si="0">D9+E9+F9</f>
        <v>110000</v>
      </c>
      <c r="H9" s="136"/>
      <c r="I9" s="253"/>
      <c r="J9" s="217"/>
      <c r="K9" s="123"/>
      <c r="L9" s="54"/>
    </row>
    <row r="10" spans="2:12" ht="15.75" x14ac:dyDescent="0.25">
      <c r="B10" s="262"/>
      <c r="C10" s="227" t="s">
        <v>595</v>
      </c>
      <c r="D10" s="19">
        <f>'[1]1) Tableau budgétaire 1'!$D$19</f>
        <v>58865.454545454544</v>
      </c>
      <c r="E10" s="19"/>
      <c r="F10" s="19"/>
      <c r="G10" s="139">
        <f t="shared" si="0"/>
        <v>58865.454545454544</v>
      </c>
      <c r="H10" s="136"/>
      <c r="I10" s="253"/>
      <c r="J10" s="217"/>
      <c r="K10" s="123"/>
      <c r="L10" s="54"/>
    </row>
    <row r="11" spans="2:12" ht="15.75" x14ac:dyDescent="0.25">
      <c r="B11" s="263"/>
      <c r="C11" s="227" t="s">
        <v>596</v>
      </c>
      <c r="D11" s="19">
        <f>'[1]1) Tableau budgétaire 1'!$D$20</f>
        <v>29698.167272727274</v>
      </c>
      <c r="E11" s="19"/>
      <c r="F11" s="19"/>
      <c r="G11" s="139">
        <f t="shared" si="0"/>
        <v>29698.167272727274</v>
      </c>
      <c r="H11" s="136"/>
      <c r="I11" s="254"/>
      <c r="J11" s="217"/>
      <c r="K11" s="123"/>
      <c r="L11" s="54"/>
    </row>
    <row r="12" spans="2:12" ht="46.15" customHeight="1" x14ac:dyDescent="0.25">
      <c r="B12" s="107" t="s">
        <v>371</v>
      </c>
      <c r="C12" s="17" t="s">
        <v>577</v>
      </c>
      <c r="D12" s="19">
        <f>'[1]1) Tableau budgétaire 1'!$D$32</f>
        <v>10000</v>
      </c>
      <c r="E12" s="19"/>
      <c r="F12" s="19"/>
      <c r="G12" s="139">
        <f t="shared" si="0"/>
        <v>10000</v>
      </c>
      <c r="H12" s="136">
        <v>0.25</v>
      </c>
      <c r="I12" s="180"/>
      <c r="J12" s="217"/>
      <c r="K12" s="123"/>
      <c r="L12" s="54"/>
    </row>
    <row r="13" spans="2:12" ht="15.75" x14ac:dyDescent="0.25">
      <c r="B13" s="107" t="s">
        <v>372</v>
      </c>
      <c r="C13" s="17"/>
      <c r="D13" s="19"/>
      <c r="E13" s="19"/>
      <c r="F13" s="19"/>
      <c r="G13" s="139">
        <f t="shared" si="0"/>
        <v>0</v>
      </c>
      <c r="H13" s="136"/>
      <c r="I13" s="180"/>
      <c r="J13" s="217"/>
      <c r="K13" s="123"/>
      <c r="L13" s="54"/>
    </row>
    <row r="14" spans="2:12" ht="15.75" x14ac:dyDescent="0.25">
      <c r="B14" s="107" t="s">
        <v>373</v>
      </c>
      <c r="C14" s="17"/>
      <c r="D14" s="19"/>
      <c r="E14" s="19"/>
      <c r="F14" s="19"/>
      <c r="G14" s="139">
        <f t="shared" si="0"/>
        <v>0</v>
      </c>
      <c r="H14" s="136"/>
      <c r="I14" s="180"/>
      <c r="J14" s="217"/>
      <c r="K14" s="123"/>
      <c r="L14" s="54"/>
    </row>
    <row r="15" spans="2:12" ht="15.75" x14ac:dyDescent="0.25">
      <c r="B15" s="107" t="s">
        <v>374</v>
      </c>
      <c r="C15" s="17"/>
      <c r="D15" s="19"/>
      <c r="E15" s="19"/>
      <c r="F15" s="19"/>
      <c r="G15" s="139">
        <f t="shared" si="0"/>
        <v>0</v>
      </c>
      <c r="H15" s="136"/>
      <c r="I15" s="180"/>
      <c r="J15" s="217"/>
      <c r="K15" s="123"/>
      <c r="L15" s="54"/>
    </row>
    <row r="16" spans="2:12" ht="15.75" x14ac:dyDescent="0.25">
      <c r="B16" s="107" t="s">
        <v>375</v>
      </c>
      <c r="C16" s="17"/>
      <c r="D16" s="19"/>
      <c r="E16" s="19"/>
      <c r="F16" s="19"/>
      <c r="G16" s="139">
        <f t="shared" si="0"/>
        <v>0</v>
      </c>
      <c r="H16" s="136"/>
      <c r="I16" s="180"/>
      <c r="J16" s="217"/>
      <c r="K16" s="123"/>
      <c r="L16" s="54"/>
    </row>
    <row r="17" spans="1:12" ht="15.75" x14ac:dyDescent="0.25">
      <c r="B17" s="107" t="s">
        <v>376</v>
      </c>
      <c r="C17" s="50"/>
      <c r="D17" s="20"/>
      <c r="E17" s="20"/>
      <c r="F17" s="20"/>
      <c r="G17" s="139">
        <f t="shared" si="0"/>
        <v>0</v>
      </c>
      <c r="H17" s="137"/>
      <c r="I17" s="181"/>
      <c r="J17" s="217"/>
      <c r="K17" s="124"/>
      <c r="L17" s="54"/>
    </row>
    <row r="18" spans="1:12" ht="15.75" x14ac:dyDescent="0.25">
      <c r="A18" s="43"/>
      <c r="B18" s="107" t="s">
        <v>377</v>
      </c>
      <c r="C18" s="50"/>
      <c r="D18" s="20"/>
      <c r="E18" s="20"/>
      <c r="F18" s="20"/>
      <c r="G18" s="139">
        <f t="shared" si="0"/>
        <v>0</v>
      </c>
      <c r="H18" s="137"/>
      <c r="I18" s="181"/>
      <c r="J18" s="217"/>
      <c r="K18" s="124"/>
      <c r="L18" s="44"/>
    </row>
    <row r="19" spans="1:12" ht="15.75" x14ac:dyDescent="0.25">
      <c r="A19" s="43"/>
      <c r="C19" s="108" t="s">
        <v>507</v>
      </c>
      <c r="D19" s="21">
        <f>SUM(D8:D18)</f>
        <v>679779.62181818183</v>
      </c>
      <c r="E19" s="21">
        <f>SUM(E8:E18)</f>
        <v>0</v>
      </c>
      <c r="F19" s="21">
        <f>SUM(F8:F18)</f>
        <v>0</v>
      </c>
      <c r="G19" s="21">
        <f>SUM(G8:G18)</f>
        <v>679779.62181818183</v>
      </c>
      <c r="H19" s="125">
        <f>(H8*G8)+(H9*G9)+(H10+G10)+(H11+G11)+(H12*G12)+(H13*G13)+(H14*G14)+(H15*G15)+(H16*G16)+(H17*G17)+(H18*G18)</f>
        <v>91063.621818181826</v>
      </c>
      <c r="I19" s="21">
        <f>SUM(I8:I18)</f>
        <v>386302</v>
      </c>
      <c r="J19" s="218"/>
      <c r="K19" s="124"/>
      <c r="L19" s="56"/>
    </row>
    <row r="20" spans="1:12" ht="51" customHeight="1" x14ac:dyDescent="0.25">
      <c r="A20" s="43"/>
      <c r="B20" s="106" t="s">
        <v>378</v>
      </c>
      <c r="C20" s="259" t="s">
        <v>578</v>
      </c>
      <c r="D20" s="260"/>
      <c r="E20" s="260"/>
      <c r="F20" s="260"/>
      <c r="G20" s="260"/>
      <c r="H20" s="260"/>
      <c r="I20" s="260"/>
      <c r="J20" s="260"/>
      <c r="K20" s="260"/>
      <c r="L20" s="53"/>
    </row>
    <row r="21" spans="1:12" ht="64.150000000000006" customHeight="1" x14ac:dyDescent="0.25">
      <c r="A21" s="43"/>
      <c r="B21" s="107" t="s">
        <v>379</v>
      </c>
      <c r="C21" s="224" t="s">
        <v>579</v>
      </c>
      <c r="D21" s="19">
        <f>'[1]1) Tableau budgétaire 1'!$D$36</f>
        <v>0</v>
      </c>
      <c r="E21" s="19"/>
      <c r="F21" s="19"/>
      <c r="G21" s="139">
        <f>SUM(D21:F21)</f>
        <v>0</v>
      </c>
      <c r="H21" s="136"/>
      <c r="I21" s="180"/>
      <c r="J21" s="217"/>
      <c r="K21" s="123"/>
      <c r="L21" s="54"/>
    </row>
    <row r="22" spans="1:12" ht="145.9" customHeight="1" x14ac:dyDescent="0.25">
      <c r="A22" s="43"/>
      <c r="B22" s="107" t="s">
        <v>380</v>
      </c>
      <c r="C22" s="17" t="s">
        <v>580</v>
      </c>
      <c r="D22" s="19">
        <f>'[1]1) Tableau budgétaire 1'!$D$37</f>
        <v>10000</v>
      </c>
      <c r="E22" s="19"/>
      <c r="F22" s="19"/>
      <c r="G22" s="139">
        <f t="shared" ref="G22:G28" si="1">SUM(D22:F22)</f>
        <v>10000</v>
      </c>
      <c r="H22" s="136">
        <v>0.5</v>
      </c>
      <c r="I22" s="180"/>
      <c r="J22" s="217"/>
      <c r="K22" s="123"/>
      <c r="L22" s="54"/>
    </row>
    <row r="23" spans="1:12" ht="64.150000000000006" customHeight="1" x14ac:dyDescent="0.25">
      <c r="A23" s="43"/>
      <c r="B23" s="107" t="s">
        <v>381</v>
      </c>
      <c r="C23" s="17" t="s">
        <v>581</v>
      </c>
      <c r="D23" s="19">
        <f>'[1]1) Tableau budgétaire 1'!$D$38</f>
        <v>12000</v>
      </c>
      <c r="E23" s="19"/>
      <c r="F23" s="19"/>
      <c r="G23" s="139">
        <f t="shared" si="1"/>
        <v>12000</v>
      </c>
      <c r="H23" s="136">
        <v>0.2</v>
      </c>
      <c r="I23" s="180"/>
      <c r="J23" s="217"/>
      <c r="K23" s="123"/>
      <c r="L23" s="54"/>
    </row>
    <row r="24" spans="1:12" ht="49.15" customHeight="1" x14ac:dyDescent="0.25">
      <c r="A24" s="43"/>
      <c r="B24" s="107" t="s">
        <v>382</v>
      </c>
      <c r="C24" s="17" t="s">
        <v>582</v>
      </c>
      <c r="D24" s="19">
        <f>'[1]1) Tableau budgétaire 1'!$D$39</f>
        <v>109090.90909090909</v>
      </c>
      <c r="E24" s="19"/>
      <c r="F24" s="19"/>
      <c r="G24" s="139">
        <f t="shared" si="1"/>
        <v>109090.90909090909</v>
      </c>
      <c r="H24" s="136">
        <v>0.25</v>
      </c>
      <c r="I24" s="180"/>
      <c r="J24" s="217"/>
      <c r="K24" s="123"/>
      <c r="L24" s="54"/>
    </row>
    <row r="25" spans="1:12" ht="66" customHeight="1" x14ac:dyDescent="0.25">
      <c r="A25" s="43"/>
      <c r="B25" s="107" t="s">
        <v>383</v>
      </c>
      <c r="C25" s="17" t="s">
        <v>583</v>
      </c>
      <c r="D25" s="19">
        <f>'[1]1) Tableau budgétaire 1'!$D$40</f>
        <v>0</v>
      </c>
      <c r="E25" s="19"/>
      <c r="F25" s="19"/>
      <c r="G25" s="139">
        <f t="shared" si="1"/>
        <v>0</v>
      </c>
      <c r="H25" s="136"/>
      <c r="I25" s="180"/>
      <c r="J25" s="217"/>
      <c r="K25" s="123"/>
      <c r="L25" s="54"/>
    </row>
    <row r="26" spans="1:12" ht="89.45" customHeight="1" x14ac:dyDescent="0.25">
      <c r="A26" s="43"/>
      <c r="B26" s="107" t="s">
        <v>384</v>
      </c>
      <c r="C26" s="224" t="s">
        <v>584</v>
      </c>
      <c r="D26" s="19">
        <f>'[1]1) Tableau budgétaire 1'!$D$42</f>
        <v>0</v>
      </c>
      <c r="E26" s="19"/>
      <c r="F26" s="19"/>
      <c r="G26" s="139">
        <f t="shared" si="1"/>
        <v>0</v>
      </c>
      <c r="H26" s="136"/>
      <c r="I26" s="180"/>
      <c r="J26" s="217"/>
      <c r="K26" s="123"/>
      <c r="L26" s="54"/>
    </row>
    <row r="27" spans="1:12" ht="15.75" x14ac:dyDescent="0.25">
      <c r="A27" s="43"/>
      <c r="B27" s="107" t="s">
        <v>385</v>
      </c>
      <c r="C27" s="50"/>
      <c r="D27" s="20"/>
      <c r="E27" s="20"/>
      <c r="F27" s="20"/>
      <c r="G27" s="139">
        <f t="shared" si="1"/>
        <v>0</v>
      </c>
      <c r="H27" s="137"/>
      <c r="I27" s="181"/>
      <c r="J27" s="217"/>
      <c r="K27" s="124"/>
      <c r="L27" s="54"/>
    </row>
    <row r="28" spans="1:12" ht="15.75" x14ac:dyDescent="0.25">
      <c r="A28" s="43"/>
      <c r="B28" s="107" t="s">
        <v>386</v>
      </c>
      <c r="C28" s="50"/>
      <c r="D28" s="20"/>
      <c r="E28" s="20"/>
      <c r="F28" s="20"/>
      <c r="G28" s="139">
        <f t="shared" si="1"/>
        <v>0</v>
      </c>
      <c r="H28" s="137"/>
      <c r="I28" s="181"/>
      <c r="J28" s="217"/>
      <c r="K28" s="124"/>
      <c r="L28" s="54"/>
    </row>
    <row r="29" spans="1:12" ht="15.75" x14ac:dyDescent="0.25">
      <c r="A29" s="43"/>
      <c r="C29" s="108" t="s">
        <v>507</v>
      </c>
      <c r="D29" s="24">
        <f>SUM(D21:D28)</f>
        <v>131090.90909090909</v>
      </c>
      <c r="E29" s="24">
        <f>SUM(E21:E28)</f>
        <v>0</v>
      </c>
      <c r="F29" s="24">
        <f>SUM(F21:F28)</f>
        <v>0</v>
      </c>
      <c r="G29" s="24">
        <f>SUM(G21:G28)</f>
        <v>131090.90909090909</v>
      </c>
      <c r="H29" s="125">
        <f>(H21*G21)+(H22*G22)+(H23*G23)+(H24*G24)+(H25*G25)+(H26*G26)+(H27*G27)+(H28*G28)</f>
        <v>34672.727272727272</v>
      </c>
      <c r="I29" s="125">
        <f>SUM(I21:I28)</f>
        <v>0</v>
      </c>
      <c r="J29" s="218"/>
      <c r="K29" s="124"/>
      <c r="L29" s="56"/>
    </row>
    <row r="30" spans="1:12" ht="51" customHeight="1" x14ac:dyDescent="0.25">
      <c r="A30" s="43"/>
      <c r="B30" s="106" t="s">
        <v>387</v>
      </c>
      <c r="C30" s="256" t="s">
        <v>585</v>
      </c>
      <c r="D30" s="256"/>
      <c r="E30" s="256"/>
      <c r="F30" s="256"/>
      <c r="G30" s="256"/>
      <c r="H30" s="256"/>
      <c r="I30" s="256"/>
      <c r="J30" s="256"/>
      <c r="K30" s="256"/>
      <c r="L30" s="53"/>
    </row>
    <row r="31" spans="1:12" ht="94.15" customHeight="1" x14ac:dyDescent="0.25">
      <c r="A31" s="43"/>
      <c r="B31" s="231" t="s">
        <v>606</v>
      </c>
      <c r="C31" s="224" t="s">
        <v>607</v>
      </c>
      <c r="D31" s="19">
        <f>'[1]1) Tableau budgétaire 1'!$D$45</f>
        <v>0</v>
      </c>
      <c r="E31" s="19"/>
      <c r="F31" s="19"/>
      <c r="G31" s="139">
        <f>SUM(D31:F31)</f>
        <v>0</v>
      </c>
      <c r="H31" s="136"/>
      <c r="I31" s="252">
        <f>83133+38333</f>
        <v>121466</v>
      </c>
      <c r="J31" s="217"/>
      <c r="K31" s="123"/>
      <c r="L31" s="54"/>
    </row>
    <row r="32" spans="1:12" ht="109.15" customHeight="1" x14ac:dyDescent="0.25">
      <c r="A32" s="43"/>
      <c r="B32" s="231" t="s">
        <v>608</v>
      </c>
      <c r="C32" s="224" t="s">
        <v>609</v>
      </c>
      <c r="D32" s="19">
        <f>'[1]1) Tableau budgétaire 1'!$D$46</f>
        <v>25000</v>
      </c>
      <c r="E32" s="19"/>
      <c r="F32" s="19"/>
      <c r="G32" s="139">
        <f t="shared" ref="G32:G40" si="2">SUM(D32:F32)</f>
        <v>25000</v>
      </c>
      <c r="H32" s="136">
        <v>0.2</v>
      </c>
      <c r="I32" s="253"/>
      <c r="J32" s="217"/>
      <c r="K32" s="123"/>
      <c r="L32" s="54"/>
    </row>
    <row r="33" spans="1:12" ht="109.15" customHeight="1" x14ac:dyDescent="0.25">
      <c r="A33" s="43"/>
      <c r="B33" s="264" t="s">
        <v>610</v>
      </c>
      <c r="C33" s="224" t="s">
        <v>635</v>
      </c>
      <c r="D33" s="19">
        <f>'[2]1) Tableau budgétaire 1'!$D$50</f>
        <v>15207.272727272728</v>
      </c>
      <c r="E33" s="19"/>
      <c r="F33" s="19"/>
      <c r="G33" s="139"/>
      <c r="H33" s="136"/>
      <c r="I33" s="253"/>
      <c r="J33" s="217"/>
      <c r="K33" s="123"/>
      <c r="L33" s="54"/>
    </row>
    <row r="34" spans="1:12" ht="67.900000000000006" customHeight="1" x14ac:dyDescent="0.25">
      <c r="A34" s="43"/>
      <c r="B34" s="265"/>
      <c r="C34" s="224" t="s">
        <v>634</v>
      </c>
      <c r="D34" s="19">
        <f>'[2]1) Tableau budgétaire 1'!$D$51</f>
        <v>8610.9045454545449</v>
      </c>
      <c r="E34" s="19"/>
      <c r="F34" s="19"/>
      <c r="G34" s="139">
        <f t="shared" si="2"/>
        <v>8610.9045454545449</v>
      </c>
      <c r="H34" s="136">
        <v>0.4</v>
      </c>
      <c r="I34" s="253"/>
      <c r="J34" s="217"/>
      <c r="K34" s="123"/>
      <c r="L34" s="54"/>
    </row>
    <row r="35" spans="1:12" ht="46.9" customHeight="1" x14ac:dyDescent="0.25">
      <c r="A35" s="43"/>
      <c r="B35" s="264" t="s">
        <v>611</v>
      </c>
      <c r="C35" s="224" t="s">
        <v>612</v>
      </c>
      <c r="D35" s="19">
        <f>'[2]1) Tableau budgétaire 1'!$D$52</f>
        <v>2030.799</v>
      </c>
      <c r="E35" s="19"/>
      <c r="F35" s="19"/>
      <c r="G35" s="139">
        <f t="shared" si="2"/>
        <v>2030.799</v>
      </c>
      <c r="H35" s="136"/>
      <c r="I35" s="253"/>
      <c r="J35" s="217"/>
      <c r="K35" s="123"/>
      <c r="L35" s="54"/>
    </row>
    <row r="36" spans="1:12" ht="31.5" x14ac:dyDescent="0.25">
      <c r="A36" s="43"/>
      <c r="B36" s="265"/>
      <c r="C36" s="224" t="s">
        <v>636</v>
      </c>
      <c r="D36" s="19">
        <f>'[2]1) Tableau budgétaire 1'!$D$53</f>
        <v>7315</v>
      </c>
      <c r="E36" s="19"/>
      <c r="F36" s="19"/>
      <c r="G36" s="139"/>
      <c r="H36" s="136">
        <v>0.35</v>
      </c>
      <c r="I36" s="253"/>
      <c r="J36" s="217"/>
      <c r="K36" s="123"/>
      <c r="L36" s="54"/>
    </row>
    <row r="37" spans="1:12" s="43" customFormat="1" ht="78.75" x14ac:dyDescent="0.25">
      <c r="B37" s="231" t="s">
        <v>613</v>
      </c>
      <c r="C37" s="224" t="s">
        <v>614</v>
      </c>
      <c r="D37" s="19">
        <f>'[1]1) Tableau budgétaire 1'!$D$54</f>
        <v>0</v>
      </c>
      <c r="E37" s="19"/>
      <c r="F37" s="19"/>
      <c r="G37" s="139">
        <f t="shared" si="2"/>
        <v>0</v>
      </c>
      <c r="H37" s="136"/>
      <c r="I37" s="253"/>
      <c r="J37" s="217"/>
      <c r="K37" s="123"/>
      <c r="L37" s="54"/>
    </row>
    <row r="38" spans="1:12" s="43" customFormat="1" ht="164.45" customHeight="1" x14ac:dyDescent="0.25">
      <c r="B38" s="231" t="s">
        <v>615</v>
      </c>
      <c r="C38" s="224" t="s">
        <v>616</v>
      </c>
      <c r="D38" s="19">
        <f>'[1]1) Tableau budgétaire 1'!$D$55</f>
        <v>0</v>
      </c>
      <c r="E38" s="19"/>
      <c r="F38" s="19"/>
      <c r="G38" s="139">
        <f t="shared" si="2"/>
        <v>0</v>
      </c>
      <c r="H38" s="136"/>
      <c r="I38" s="253"/>
      <c r="J38" s="217"/>
      <c r="K38" s="123"/>
      <c r="L38" s="54"/>
    </row>
    <row r="39" spans="1:12" s="43" customFormat="1" ht="43.9" customHeight="1" x14ac:dyDescent="0.25">
      <c r="A39" s="42"/>
      <c r="B39" s="231" t="s">
        <v>617</v>
      </c>
      <c r="C39" s="229" t="s">
        <v>586</v>
      </c>
      <c r="D39" s="20">
        <f>'[1]1) Tableau budgétaire 1'!$D$56</f>
        <v>0</v>
      </c>
      <c r="E39" s="20"/>
      <c r="F39" s="20"/>
      <c r="G39" s="139">
        <f t="shared" si="2"/>
        <v>0</v>
      </c>
      <c r="H39" s="137"/>
      <c r="I39" s="253"/>
      <c r="J39" s="217"/>
      <c r="K39" s="124"/>
      <c r="L39" s="54"/>
    </row>
    <row r="40" spans="1:12" ht="63" x14ac:dyDescent="0.25">
      <c r="B40" s="231" t="s">
        <v>618</v>
      </c>
      <c r="C40" s="229" t="s">
        <v>619</v>
      </c>
      <c r="D40" s="20">
        <f>'[1]1) Tableau budgétaire 1'!$D$57</f>
        <v>100000</v>
      </c>
      <c r="E40" s="20"/>
      <c r="F40" s="20"/>
      <c r="G40" s="139">
        <f t="shared" si="2"/>
        <v>100000</v>
      </c>
      <c r="H40" s="137">
        <v>0.4</v>
      </c>
      <c r="I40" s="254"/>
      <c r="J40" s="217"/>
      <c r="K40" s="124"/>
      <c r="L40" s="54"/>
    </row>
    <row r="41" spans="1:12" ht="15.75" x14ac:dyDescent="0.25">
      <c r="C41" s="108" t="s">
        <v>507</v>
      </c>
      <c r="D41" s="24">
        <f>SUM(D31:D40)</f>
        <v>158163.97627272728</v>
      </c>
      <c r="E41" s="24">
        <f>SUM(E31:E40)</f>
        <v>0</v>
      </c>
      <c r="F41" s="24">
        <f>SUM(F31:F40)</f>
        <v>0</v>
      </c>
      <c r="G41" s="24">
        <f>SUM(G31:G40)</f>
        <v>135641.70354545454</v>
      </c>
      <c r="H41" s="125">
        <f>34923+3410</f>
        <v>38333</v>
      </c>
      <c r="I41" s="125">
        <f>SUM(I31:I40)</f>
        <v>121466</v>
      </c>
      <c r="J41" s="218"/>
      <c r="K41" s="124"/>
      <c r="L41" s="56"/>
    </row>
    <row r="42" spans="1:12" ht="51" customHeight="1" x14ac:dyDescent="0.25">
      <c r="B42" s="106" t="s">
        <v>388</v>
      </c>
      <c r="C42" s="235"/>
      <c r="D42" s="235"/>
      <c r="E42" s="235"/>
      <c r="F42" s="235"/>
      <c r="G42" s="235"/>
      <c r="H42" s="235"/>
      <c r="I42" s="236"/>
      <c r="J42" s="236"/>
      <c r="K42" s="235"/>
      <c r="L42" s="53"/>
    </row>
    <row r="43" spans="1:12" ht="15.75" x14ac:dyDescent="0.25">
      <c r="B43" s="107" t="s">
        <v>389</v>
      </c>
      <c r="C43" s="17"/>
      <c r="D43" s="19"/>
      <c r="E43" s="19"/>
      <c r="F43" s="19"/>
      <c r="G43" s="139">
        <f>SUM(D43:F43)</f>
        <v>0</v>
      </c>
      <c r="H43" s="136"/>
      <c r="I43" s="180"/>
      <c r="J43" s="217"/>
      <c r="K43" s="123"/>
      <c r="L43" s="54"/>
    </row>
    <row r="44" spans="1:12" ht="15.75" x14ac:dyDescent="0.25">
      <c r="B44" s="107" t="s">
        <v>390</v>
      </c>
      <c r="C44" s="17"/>
      <c r="D44" s="19"/>
      <c r="E44" s="19"/>
      <c r="F44" s="19"/>
      <c r="G44" s="139">
        <f t="shared" ref="G44:G50" si="3">SUM(D44:F44)</f>
        <v>0</v>
      </c>
      <c r="H44" s="136"/>
      <c r="I44" s="180"/>
      <c r="J44" s="217"/>
      <c r="K44" s="123"/>
      <c r="L44" s="54"/>
    </row>
    <row r="45" spans="1:12" ht="15.75" x14ac:dyDescent="0.25">
      <c r="B45" s="107" t="s">
        <v>391</v>
      </c>
      <c r="C45" s="17"/>
      <c r="D45" s="19"/>
      <c r="E45" s="19"/>
      <c r="F45" s="19"/>
      <c r="G45" s="139">
        <f t="shared" si="3"/>
        <v>0</v>
      </c>
      <c r="H45" s="136"/>
      <c r="I45" s="180"/>
      <c r="J45" s="217"/>
      <c r="K45" s="123"/>
      <c r="L45" s="54"/>
    </row>
    <row r="46" spans="1:12" ht="15.75" x14ac:dyDescent="0.25">
      <c r="B46" s="107" t="s">
        <v>392</v>
      </c>
      <c r="C46" s="17"/>
      <c r="D46" s="19"/>
      <c r="E46" s="19"/>
      <c r="F46" s="19"/>
      <c r="G46" s="139">
        <f t="shared" si="3"/>
        <v>0</v>
      </c>
      <c r="H46" s="136"/>
      <c r="I46" s="180"/>
      <c r="J46" s="217"/>
      <c r="K46" s="123"/>
      <c r="L46" s="54"/>
    </row>
    <row r="47" spans="1:12" ht="15.75" x14ac:dyDescent="0.25">
      <c r="B47" s="107" t="s">
        <v>393</v>
      </c>
      <c r="C47" s="17"/>
      <c r="D47" s="19"/>
      <c r="E47" s="19"/>
      <c r="F47" s="19"/>
      <c r="G47" s="139">
        <f t="shared" si="3"/>
        <v>0</v>
      </c>
      <c r="H47" s="136"/>
      <c r="I47" s="180"/>
      <c r="J47" s="217"/>
      <c r="K47" s="123"/>
      <c r="L47" s="54"/>
    </row>
    <row r="48" spans="1:12" ht="15.75" x14ac:dyDescent="0.25">
      <c r="A48" s="43"/>
      <c r="B48" s="107" t="s">
        <v>394</v>
      </c>
      <c r="C48" s="17"/>
      <c r="D48" s="19"/>
      <c r="E48" s="19"/>
      <c r="F48" s="19"/>
      <c r="G48" s="139">
        <f t="shared" si="3"/>
        <v>0</v>
      </c>
      <c r="H48" s="136"/>
      <c r="I48" s="180"/>
      <c r="J48" s="217"/>
      <c r="K48" s="123"/>
      <c r="L48" s="54"/>
    </row>
    <row r="49" spans="1:12" s="43" customFormat="1" ht="15.75" x14ac:dyDescent="0.25">
      <c r="A49" s="42"/>
      <c r="B49" s="107" t="s">
        <v>395</v>
      </c>
      <c r="C49" s="50"/>
      <c r="D49" s="20"/>
      <c r="E49" s="20"/>
      <c r="F49" s="20"/>
      <c r="G49" s="139">
        <f t="shared" si="3"/>
        <v>0</v>
      </c>
      <c r="H49" s="137"/>
      <c r="I49" s="181"/>
      <c r="J49" s="217"/>
      <c r="K49" s="124"/>
      <c r="L49" s="54"/>
    </row>
    <row r="50" spans="1:12" ht="15.75" x14ac:dyDescent="0.25">
      <c r="B50" s="107" t="s">
        <v>396</v>
      </c>
      <c r="C50" s="50"/>
      <c r="D50" s="20"/>
      <c r="E50" s="20"/>
      <c r="F50" s="20"/>
      <c r="G50" s="139">
        <f t="shared" si="3"/>
        <v>0</v>
      </c>
      <c r="H50" s="137"/>
      <c r="I50" s="181"/>
      <c r="J50" s="217"/>
      <c r="K50" s="124"/>
      <c r="L50" s="54"/>
    </row>
    <row r="51" spans="1:12" ht="15.75" x14ac:dyDescent="0.25">
      <c r="C51" s="108" t="s">
        <v>507</v>
      </c>
      <c r="D51" s="21">
        <f>SUM(D43:D50)</f>
        <v>0</v>
      </c>
      <c r="E51" s="21">
        <f>SUM(E43:E50)</f>
        <v>0</v>
      </c>
      <c r="F51" s="21">
        <f>SUM(F43:F50)</f>
        <v>0</v>
      </c>
      <c r="G51" s="21">
        <f>SUM(G43:G50)</f>
        <v>0</v>
      </c>
      <c r="H51" s="125">
        <f>(H43*G43)+(H44*G44)+(H45*G45)+(H46*G46)+(H47*G47)+(H48*G48)+(H49*G49)+(H50*G50)</f>
        <v>0</v>
      </c>
      <c r="I51" s="125">
        <f>SUM(I43:I50)</f>
        <v>0</v>
      </c>
      <c r="J51" s="218"/>
      <c r="K51" s="124"/>
      <c r="L51" s="56"/>
    </row>
    <row r="52" spans="1:12" ht="15.75" x14ac:dyDescent="0.25">
      <c r="B52" s="11"/>
      <c r="C52" s="12"/>
      <c r="D52" s="10"/>
      <c r="E52" s="10"/>
      <c r="F52" s="10"/>
      <c r="G52" s="10"/>
      <c r="H52" s="10"/>
      <c r="I52" s="10"/>
      <c r="J52" s="219"/>
      <c r="K52" s="10"/>
      <c r="L52" s="55"/>
    </row>
    <row r="53" spans="1:12" ht="51" customHeight="1" x14ac:dyDescent="0.25">
      <c r="B53" s="108" t="s">
        <v>397</v>
      </c>
      <c r="C53" s="255" t="s">
        <v>587</v>
      </c>
      <c r="D53" s="255"/>
      <c r="E53" s="255"/>
      <c r="F53" s="255"/>
      <c r="G53" s="255"/>
      <c r="H53" s="255"/>
      <c r="I53" s="255"/>
      <c r="J53" s="255"/>
      <c r="K53" s="255"/>
      <c r="L53" s="18"/>
    </row>
    <row r="54" spans="1:12" ht="51" customHeight="1" x14ac:dyDescent="0.25">
      <c r="B54" s="106" t="s">
        <v>398</v>
      </c>
      <c r="C54" s="256" t="s">
        <v>588</v>
      </c>
      <c r="D54" s="256"/>
      <c r="E54" s="256"/>
      <c r="F54" s="256"/>
      <c r="G54" s="256"/>
      <c r="H54" s="256"/>
      <c r="I54" s="256"/>
      <c r="J54" s="256"/>
      <c r="K54" s="256"/>
      <c r="L54" s="53"/>
    </row>
    <row r="55" spans="1:12" ht="81.599999999999994" customHeight="1" x14ac:dyDescent="0.25">
      <c r="B55" s="231" t="s">
        <v>620</v>
      </c>
      <c r="C55" s="230" t="s">
        <v>621</v>
      </c>
      <c r="D55" s="19">
        <f>'[1]1) Tableau budgétaire 1'!$D$67</f>
        <v>12727.272727272728</v>
      </c>
      <c r="E55" s="19"/>
      <c r="F55" s="19"/>
      <c r="G55" s="139">
        <f>SUM(D55:F55)</f>
        <v>12727.272727272728</v>
      </c>
      <c r="H55" s="136">
        <v>0.5</v>
      </c>
      <c r="I55" s="252">
        <f>1133+11712</f>
        <v>12845</v>
      </c>
      <c r="J55" s="217"/>
      <c r="K55" s="123"/>
      <c r="L55" s="54"/>
    </row>
    <row r="56" spans="1:12" ht="63" x14ac:dyDescent="0.25">
      <c r="B56" s="231" t="s">
        <v>622</v>
      </c>
      <c r="C56" s="230" t="s">
        <v>623</v>
      </c>
      <c r="D56" s="19">
        <f>'[1]1) Tableau budgétaire 1'!$D$68</f>
        <v>6545.454545454545</v>
      </c>
      <c r="E56" s="19"/>
      <c r="F56" s="19"/>
      <c r="G56" s="139">
        <f t="shared" ref="G56:G62" si="4">SUM(D56:F56)</f>
        <v>6545.454545454545</v>
      </c>
      <c r="H56" s="136">
        <v>0.5</v>
      </c>
      <c r="I56" s="253"/>
      <c r="J56" s="217"/>
      <c r="K56" s="123"/>
      <c r="L56" s="54"/>
    </row>
    <row r="57" spans="1:12" ht="63" x14ac:dyDescent="0.25">
      <c r="B57" s="231" t="s">
        <v>624</v>
      </c>
      <c r="C57" s="233" t="s">
        <v>625</v>
      </c>
      <c r="D57" s="19">
        <f>'[1]1) Tableau budgétaire 1'!$D$73</f>
        <v>0</v>
      </c>
      <c r="E57" s="19"/>
      <c r="F57" s="19"/>
      <c r="G57" s="139">
        <f t="shared" si="4"/>
        <v>0</v>
      </c>
      <c r="H57" s="136"/>
      <c r="I57" s="254"/>
      <c r="J57" s="217"/>
      <c r="K57" s="123"/>
      <c r="L57" s="54"/>
    </row>
    <row r="58" spans="1:12" ht="15.75" x14ac:dyDescent="0.25">
      <c r="B58" s="107" t="s">
        <v>399</v>
      </c>
      <c r="C58" s="17"/>
      <c r="D58" s="19"/>
      <c r="E58" s="19"/>
      <c r="F58" s="19"/>
      <c r="G58" s="139">
        <f t="shared" si="4"/>
        <v>0</v>
      </c>
      <c r="H58" s="136"/>
      <c r="I58" s="180"/>
      <c r="J58" s="217"/>
      <c r="K58" s="123"/>
      <c r="L58" s="54"/>
    </row>
    <row r="59" spans="1:12" ht="15.75" x14ac:dyDescent="0.25">
      <c r="B59" s="107" t="s">
        <v>400</v>
      </c>
      <c r="C59" s="17"/>
      <c r="D59" s="19"/>
      <c r="E59" s="19"/>
      <c r="F59" s="19"/>
      <c r="G59" s="139">
        <f t="shared" si="4"/>
        <v>0</v>
      </c>
      <c r="H59" s="136"/>
      <c r="I59" s="180"/>
      <c r="J59" s="217"/>
      <c r="K59" s="123"/>
      <c r="L59" s="54"/>
    </row>
    <row r="60" spans="1:12" ht="15.75" x14ac:dyDescent="0.25">
      <c r="B60" s="107" t="s">
        <v>401</v>
      </c>
      <c r="C60" s="17"/>
      <c r="D60" s="19"/>
      <c r="E60" s="19"/>
      <c r="F60" s="19"/>
      <c r="G60" s="139">
        <f t="shared" si="4"/>
        <v>0</v>
      </c>
      <c r="H60" s="136"/>
      <c r="I60" s="180"/>
      <c r="J60" s="217"/>
      <c r="K60" s="123"/>
      <c r="L60" s="54"/>
    </row>
    <row r="61" spans="1:12" ht="15.75" x14ac:dyDescent="0.25">
      <c r="A61" s="43"/>
      <c r="B61" s="107" t="s">
        <v>402</v>
      </c>
      <c r="C61" s="50"/>
      <c r="D61" s="20"/>
      <c r="E61" s="20"/>
      <c r="F61" s="20"/>
      <c r="G61" s="139">
        <f t="shared" si="4"/>
        <v>0</v>
      </c>
      <c r="H61" s="137"/>
      <c r="I61" s="181"/>
      <c r="J61" s="217"/>
      <c r="K61" s="124"/>
      <c r="L61" s="54"/>
    </row>
    <row r="62" spans="1:12" s="43" customFormat="1" ht="15.75" x14ac:dyDescent="0.25">
      <c r="B62" s="107" t="s">
        <v>403</v>
      </c>
      <c r="C62" s="50"/>
      <c r="D62" s="20"/>
      <c r="E62" s="20"/>
      <c r="F62" s="20"/>
      <c r="G62" s="139">
        <f t="shared" si="4"/>
        <v>0</v>
      </c>
      <c r="H62" s="137"/>
      <c r="I62" s="181"/>
      <c r="J62" s="217"/>
      <c r="K62" s="124"/>
      <c r="L62" s="54"/>
    </row>
    <row r="63" spans="1:12" s="43" customFormat="1" ht="15.75" x14ac:dyDescent="0.25">
      <c r="A63" s="42"/>
      <c r="B63" s="42"/>
      <c r="C63" s="108" t="s">
        <v>507</v>
      </c>
      <c r="D63" s="21">
        <f>SUM(D55:D62)</f>
        <v>19272.727272727272</v>
      </c>
      <c r="E63" s="21">
        <f>SUM(E55:E62)</f>
        <v>0</v>
      </c>
      <c r="F63" s="21">
        <f>SUM(F55:F62)</f>
        <v>0</v>
      </c>
      <c r="G63" s="24">
        <f>SUM(G55:G62)</f>
        <v>19272.727272727272</v>
      </c>
      <c r="H63" s="125">
        <f>1333+1602</f>
        <v>2935</v>
      </c>
      <c r="I63" s="125">
        <f>SUM(I55:I62)</f>
        <v>12845</v>
      </c>
      <c r="J63" s="218"/>
      <c r="K63" s="124"/>
      <c r="L63" s="56"/>
    </row>
    <row r="64" spans="1:12" ht="51" customHeight="1" x14ac:dyDescent="0.25">
      <c r="B64" s="106" t="s">
        <v>404</v>
      </c>
      <c r="C64" s="256" t="s">
        <v>589</v>
      </c>
      <c r="D64" s="256"/>
      <c r="E64" s="256"/>
      <c r="F64" s="256"/>
      <c r="G64" s="256"/>
      <c r="H64" s="256"/>
      <c r="I64" s="256"/>
      <c r="J64" s="256"/>
      <c r="K64" s="256"/>
      <c r="L64" s="53"/>
    </row>
    <row r="65" spans="1:12" ht="110.25" x14ac:dyDescent="0.25">
      <c r="B65" s="231" t="s">
        <v>626</v>
      </c>
      <c r="C65" s="230" t="s">
        <v>627</v>
      </c>
      <c r="D65" s="19">
        <f>'[1]1) Tableau budgétaire 1'!$D$160</f>
        <v>0</v>
      </c>
      <c r="E65" s="19"/>
      <c r="F65" s="19"/>
      <c r="G65" s="139">
        <f>SUM(D65:F65)</f>
        <v>0</v>
      </c>
      <c r="H65" s="136"/>
      <c r="I65" s="180"/>
      <c r="J65" s="217"/>
      <c r="K65" s="123"/>
      <c r="L65" s="54"/>
    </row>
    <row r="66" spans="1:12" ht="15.75" x14ac:dyDescent="0.25">
      <c r="B66" s="107" t="s">
        <v>405</v>
      </c>
      <c r="C66" s="17"/>
      <c r="D66" s="19"/>
      <c r="E66" s="19"/>
      <c r="F66" s="19"/>
      <c r="G66" s="139">
        <f t="shared" ref="G66:G72" si="5">SUM(D66:F66)</f>
        <v>0</v>
      </c>
      <c r="H66" s="136"/>
      <c r="I66" s="180"/>
      <c r="J66" s="217"/>
      <c r="K66" s="123"/>
      <c r="L66" s="54"/>
    </row>
    <row r="67" spans="1:12" ht="15.75" x14ac:dyDescent="0.25">
      <c r="B67" s="107" t="s">
        <v>406</v>
      </c>
      <c r="C67" s="17"/>
      <c r="D67" s="19"/>
      <c r="E67" s="19"/>
      <c r="F67" s="19"/>
      <c r="G67" s="139">
        <f t="shared" si="5"/>
        <v>0</v>
      </c>
      <c r="H67" s="136"/>
      <c r="I67" s="180"/>
      <c r="J67" s="217"/>
      <c r="K67" s="123"/>
      <c r="L67" s="54"/>
    </row>
    <row r="68" spans="1:12" ht="15.75" x14ac:dyDescent="0.25">
      <c r="B68" s="107" t="s">
        <v>407</v>
      </c>
      <c r="C68" s="17"/>
      <c r="D68" s="19"/>
      <c r="E68" s="19"/>
      <c r="F68" s="19"/>
      <c r="G68" s="139">
        <f t="shared" si="5"/>
        <v>0</v>
      </c>
      <c r="H68" s="136"/>
      <c r="I68" s="180"/>
      <c r="J68" s="217"/>
      <c r="K68" s="123"/>
      <c r="L68" s="54"/>
    </row>
    <row r="69" spans="1:12" ht="15.75" x14ac:dyDescent="0.25">
      <c r="B69" s="107" t="s">
        <v>408</v>
      </c>
      <c r="C69" s="17"/>
      <c r="D69" s="19"/>
      <c r="E69" s="19"/>
      <c r="F69" s="19"/>
      <c r="G69" s="139">
        <f t="shared" si="5"/>
        <v>0</v>
      </c>
      <c r="H69" s="136"/>
      <c r="I69" s="180"/>
      <c r="J69" s="217"/>
      <c r="K69" s="123"/>
      <c r="L69" s="54"/>
    </row>
    <row r="70" spans="1:12" ht="15.75" x14ac:dyDescent="0.25">
      <c r="B70" s="107" t="s">
        <v>409</v>
      </c>
      <c r="C70" s="17"/>
      <c r="D70" s="19"/>
      <c r="E70" s="19"/>
      <c r="F70" s="19"/>
      <c r="G70" s="139">
        <f t="shared" si="5"/>
        <v>0</v>
      </c>
      <c r="H70" s="136"/>
      <c r="I70" s="180"/>
      <c r="J70" s="217"/>
      <c r="K70" s="123"/>
      <c r="L70" s="54"/>
    </row>
    <row r="71" spans="1:12" ht="15.75" x14ac:dyDescent="0.25">
      <c r="B71" s="107" t="s">
        <v>410</v>
      </c>
      <c r="C71" s="50"/>
      <c r="D71" s="20"/>
      <c r="E71" s="20"/>
      <c r="F71" s="20"/>
      <c r="G71" s="139">
        <f t="shared" si="5"/>
        <v>0</v>
      </c>
      <c r="H71" s="137"/>
      <c r="I71" s="181"/>
      <c r="J71" s="217"/>
      <c r="K71" s="124"/>
      <c r="L71" s="54"/>
    </row>
    <row r="72" spans="1:12" ht="15.75" x14ac:dyDescent="0.25">
      <c r="B72" s="107" t="s">
        <v>411</v>
      </c>
      <c r="C72" s="50"/>
      <c r="D72" s="20"/>
      <c r="E72" s="20"/>
      <c r="F72" s="20"/>
      <c r="G72" s="139">
        <f t="shared" si="5"/>
        <v>0</v>
      </c>
      <c r="H72" s="137"/>
      <c r="I72" s="181"/>
      <c r="J72" s="217"/>
      <c r="K72" s="124"/>
      <c r="L72" s="54"/>
    </row>
    <row r="73" spans="1:12" ht="15.75" x14ac:dyDescent="0.25">
      <c r="C73" s="108" t="s">
        <v>507</v>
      </c>
      <c r="D73" s="24">
        <f>SUM(D65:D72)</f>
        <v>0</v>
      </c>
      <c r="E73" s="24">
        <f>SUM(E65:E72)</f>
        <v>0</v>
      </c>
      <c r="F73" s="24">
        <f>SUM(F65:F72)</f>
        <v>0</v>
      </c>
      <c r="G73" s="24">
        <f>'[1]1) Tableau budgétaire 1'!$D$160</f>
        <v>0</v>
      </c>
      <c r="H73" s="125">
        <f>(H65*G65)+(H66*G66)+(H67*G67)+(H68*G68)+(H69*G69)+(H70*G70)+(H71*G71)+(H72*G72)</f>
        <v>0</v>
      </c>
      <c r="I73" s="125">
        <f>SUM(I65:I72)</f>
        <v>0</v>
      </c>
      <c r="J73" s="218"/>
      <c r="K73" s="124"/>
      <c r="L73" s="56"/>
    </row>
    <row r="74" spans="1:12" ht="51" customHeight="1" x14ac:dyDescent="0.25">
      <c r="B74" s="106" t="s">
        <v>412</v>
      </c>
      <c r="C74" s="256" t="s">
        <v>590</v>
      </c>
      <c r="D74" s="256"/>
      <c r="E74" s="256"/>
      <c r="F74" s="256"/>
      <c r="G74" s="256"/>
      <c r="H74" s="256"/>
      <c r="I74" s="256"/>
      <c r="J74" s="256"/>
      <c r="K74" s="256"/>
      <c r="L74" s="53"/>
    </row>
    <row r="75" spans="1:12" ht="94.5" x14ac:dyDescent="0.25">
      <c r="B75" s="231" t="s">
        <v>628</v>
      </c>
      <c r="C75" s="233" t="s">
        <v>629</v>
      </c>
      <c r="D75" s="19">
        <f>'[1]1) Tableau budgétaire 1'!$D$168</f>
        <v>0</v>
      </c>
      <c r="E75" s="19"/>
      <c r="F75" s="19"/>
      <c r="G75" s="139">
        <f t="shared" ref="G75:G83" si="6">SUM(D75:F75)</f>
        <v>0</v>
      </c>
      <c r="H75" s="136"/>
      <c r="I75" s="252">
        <f>20882+504</f>
        <v>21386</v>
      </c>
      <c r="J75" s="217"/>
      <c r="K75" s="123"/>
      <c r="L75" s="54"/>
    </row>
    <row r="76" spans="1:12" ht="110.25" x14ac:dyDescent="0.25">
      <c r="B76" s="231" t="s">
        <v>630</v>
      </c>
      <c r="C76" s="224" t="s">
        <v>592</v>
      </c>
      <c r="D76" s="19">
        <f>'[1]1) Tableau budgétaire 1'!$D$169</f>
        <v>2500</v>
      </c>
      <c r="E76" s="19"/>
      <c r="F76" s="19"/>
      <c r="G76" s="139">
        <f t="shared" si="6"/>
        <v>2500</v>
      </c>
      <c r="H76" s="136">
        <v>0.5</v>
      </c>
      <c r="I76" s="253"/>
      <c r="J76" s="217"/>
      <c r="K76" s="123"/>
      <c r="L76" s="54"/>
    </row>
    <row r="77" spans="1:12" ht="82.9" customHeight="1" x14ac:dyDescent="0.25">
      <c r="B77" s="231" t="s">
        <v>631</v>
      </c>
      <c r="C77" s="225" t="s">
        <v>632</v>
      </c>
      <c r="D77" s="19">
        <f>'[1]1) Tableau budgétaire 1'!$D$170</f>
        <v>5000</v>
      </c>
      <c r="E77" s="19"/>
      <c r="F77" s="19"/>
      <c r="G77" s="139">
        <f t="shared" si="6"/>
        <v>5000</v>
      </c>
      <c r="H77" s="136">
        <v>0.5</v>
      </c>
      <c r="I77" s="253"/>
      <c r="J77" s="217"/>
      <c r="K77" s="123"/>
      <c r="L77" s="54"/>
    </row>
    <row r="78" spans="1:12" ht="82.9" customHeight="1" x14ac:dyDescent="0.25">
      <c r="B78" s="231" t="s">
        <v>637</v>
      </c>
      <c r="C78" s="225" t="s">
        <v>638</v>
      </c>
      <c r="D78" s="19">
        <f>'[2]1) Tableau budgétaire 1'!$D$172</f>
        <v>0</v>
      </c>
      <c r="E78" s="19"/>
      <c r="F78" s="19"/>
      <c r="G78" s="139"/>
      <c r="H78" s="136"/>
      <c r="I78" s="253"/>
      <c r="J78" s="217"/>
      <c r="K78" s="123"/>
      <c r="L78" s="54"/>
    </row>
    <row r="79" spans="1:12" ht="49.9" customHeight="1" x14ac:dyDescent="0.25">
      <c r="A79" s="43"/>
      <c r="B79" s="231" t="s">
        <v>633</v>
      </c>
      <c r="C79" s="226" t="s">
        <v>591</v>
      </c>
      <c r="D79" s="19">
        <f>+'[1]1) Tableau budgétaire 1'!$D$173</f>
        <v>40000</v>
      </c>
      <c r="E79" s="19"/>
      <c r="F79" s="19"/>
      <c r="G79" s="139">
        <f t="shared" si="6"/>
        <v>40000</v>
      </c>
      <c r="H79" s="136"/>
      <c r="I79" s="253"/>
      <c r="J79" s="217"/>
      <c r="K79" s="123"/>
      <c r="L79" s="54"/>
    </row>
    <row r="80" spans="1:12" s="43" customFormat="1" ht="60" customHeight="1" x14ac:dyDescent="0.25">
      <c r="A80" s="42"/>
      <c r="B80" s="231" t="s">
        <v>639</v>
      </c>
      <c r="C80" s="224" t="s">
        <v>640</v>
      </c>
      <c r="D80" s="19">
        <f>+'[1]1) Tableau budgétaire 1'!$D$174</f>
        <v>10000</v>
      </c>
      <c r="E80" s="19"/>
      <c r="F80" s="19"/>
      <c r="G80" s="139">
        <f t="shared" si="6"/>
        <v>10000</v>
      </c>
      <c r="H80" s="136">
        <v>0.5</v>
      </c>
      <c r="I80" s="253"/>
      <c r="J80" s="217"/>
      <c r="K80" s="123"/>
      <c r="L80" s="54"/>
    </row>
    <row r="81" spans="2:12" ht="110.25" x14ac:dyDescent="0.25">
      <c r="B81" s="231" t="s">
        <v>641</v>
      </c>
      <c r="C81" s="229" t="s">
        <v>642</v>
      </c>
      <c r="D81" s="19">
        <f>+'[1]1) Tableau budgétaire 1'!$D$175</f>
        <v>0</v>
      </c>
      <c r="E81" s="19"/>
      <c r="F81" s="19"/>
      <c r="G81" s="139">
        <f t="shared" si="6"/>
        <v>0</v>
      </c>
      <c r="H81" s="136"/>
      <c r="I81" s="254"/>
      <c r="J81" s="217"/>
      <c r="K81" s="123"/>
      <c r="L81" s="54"/>
    </row>
    <row r="82" spans="2:12" ht="15.75" x14ac:dyDescent="0.25">
      <c r="B82" s="107" t="s">
        <v>413</v>
      </c>
      <c r="C82" s="50"/>
      <c r="D82" s="20"/>
      <c r="E82" s="20"/>
      <c r="F82" s="20"/>
      <c r="G82" s="139">
        <f t="shared" si="6"/>
        <v>0</v>
      </c>
      <c r="H82" s="137"/>
      <c r="I82" s="181"/>
      <c r="J82" s="217"/>
      <c r="K82" s="124"/>
      <c r="L82" s="54"/>
    </row>
    <row r="83" spans="2:12" ht="15.75" x14ac:dyDescent="0.25">
      <c r="B83" s="107" t="s">
        <v>414</v>
      </c>
      <c r="C83" s="50"/>
      <c r="D83" s="20"/>
      <c r="E83" s="20"/>
      <c r="F83" s="20"/>
      <c r="G83" s="139">
        <f t="shared" si="6"/>
        <v>0</v>
      </c>
      <c r="H83" s="137"/>
      <c r="I83" s="181"/>
      <c r="J83" s="217"/>
      <c r="K83" s="124"/>
      <c r="L83" s="54"/>
    </row>
    <row r="84" spans="2:12" ht="15.75" x14ac:dyDescent="0.25">
      <c r="C84" s="108" t="s">
        <v>507</v>
      </c>
      <c r="D84" s="24">
        <f>SUM(D75:D83)</f>
        <v>57500</v>
      </c>
      <c r="E84" s="24">
        <f>SUM(E75:E83)</f>
        <v>0</v>
      </c>
      <c r="F84" s="24">
        <f>SUM(F75:F83)</f>
        <v>0</v>
      </c>
      <c r="G84" s="24">
        <f>SUM(G75:G83)</f>
        <v>57500</v>
      </c>
      <c r="H84" s="125">
        <f>(H75*G75)+(H76*G76)+(H77*G77)+(H79*G79)+(H80*G80)+(H81*G81)+(H82*G82)+(H83*G83)</f>
        <v>8750</v>
      </c>
      <c r="I84" s="125">
        <f>SUM(I75:I83)</f>
        <v>21386</v>
      </c>
      <c r="J84" s="218"/>
      <c r="K84" s="124"/>
      <c r="L84" s="56"/>
    </row>
    <row r="85" spans="2:12" ht="51" customHeight="1" x14ac:dyDescent="0.25">
      <c r="B85" s="106" t="s">
        <v>415</v>
      </c>
      <c r="C85" s="235"/>
      <c r="D85" s="235"/>
      <c r="E85" s="235"/>
      <c r="F85" s="235"/>
      <c r="G85" s="235"/>
      <c r="H85" s="235"/>
      <c r="I85" s="236"/>
      <c r="J85" s="236"/>
      <c r="K85" s="235"/>
      <c r="L85" s="53"/>
    </row>
    <row r="86" spans="2:12" ht="15.75" x14ac:dyDescent="0.25">
      <c r="B86" s="107" t="s">
        <v>416</v>
      </c>
      <c r="C86" s="17"/>
      <c r="D86" s="19"/>
      <c r="E86" s="19"/>
      <c r="F86" s="19"/>
      <c r="G86" s="139">
        <f>SUM(D86:F86)</f>
        <v>0</v>
      </c>
      <c r="H86" s="136"/>
      <c r="I86" s="180"/>
      <c r="J86" s="217"/>
      <c r="K86" s="123"/>
      <c r="L86" s="54"/>
    </row>
    <row r="87" spans="2:12" ht="15.75" x14ac:dyDescent="0.25">
      <c r="B87" s="107" t="s">
        <v>417</v>
      </c>
      <c r="C87" s="17"/>
      <c r="D87" s="19"/>
      <c r="E87" s="19"/>
      <c r="F87" s="19"/>
      <c r="G87" s="139">
        <f t="shared" ref="G87:G93" si="7">SUM(D87:F87)</f>
        <v>0</v>
      </c>
      <c r="H87" s="136"/>
      <c r="I87" s="180"/>
      <c r="J87" s="217"/>
      <c r="K87" s="123"/>
      <c r="L87" s="54"/>
    </row>
    <row r="88" spans="2:12" ht="15.75" x14ac:dyDescent="0.25">
      <c r="B88" s="107" t="s">
        <v>418</v>
      </c>
      <c r="C88" s="17"/>
      <c r="D88" s="19"/>
      <c r="E88" s="19"/>
      <c r="F88" s="19"/>
      <c r="G88" s="139">
        <f t="shared" si="7"/>
        <v>0</v>
      </c>
      <c r="H88" s="136"/>
      <c r="I88" s="180"/>
      <c r="J88" s="217"/>
      <c r="K88" s="123"/>
      <c r="L88" s="54"/>
    </row>
    <row r="89" spans="2:12" ht="15.75" x14ac:dyDescent="0.25">
      <c r="B89" s="107" t="s">
        <v>419</v>
      </c>
      <c r="C89" s="17"/>
      <c r="D89" s="19"/>
      <c r="E89" s="19"/>
      <c r="F89" s="19"/>
      <c r="G89" s="139">
        <f t="shared" si="7"/>
        <v>0</v>
      </c>
      <c r="H89" s="136"/>
      <c r="I89" s="180"/>
      <c r="J89" s="217"/>
      <c r="K89" s="123"/>
      <c r="L89" s="54"/>
    </row>
    <row r="90" spans="2:12" ht="15.75" x14ac:dyDescent="0.25">
      <c r="B90" s="107" t="s">
        <v>420</v>
      </c>
      <c r="C90" s="17"/>
      <c r="D90" s="19"/>
      <c r="E90" s="19"/>
      <c r="F90" s="19"/>
      <c r="G90" s="139">
        <f t="shared" si="7"/>
        <v>0</v>
      </c>
      <c r="H90" s="136"/>
      <c r="I90" s="180"/>
      <c r="J90" s="217"/>
      <c r="K90" s="123"/>
      <c r="L90" s="54"/>
    </row>
    <row r="91" spans="2:12" ht="15.75" x14ac:dyDescent="0.25">
      <c r="B91" s="107" t="s">
        <v>421</v>
      </c>
      <c r="C91" s="17"/>
      <c r="D91" s="19"/>
      <c r="E91" s="19"/>
      <c r="F91" s="19"/>
      <c r="G91" s="139">
        <f t="shared" si="7"/>
        <v>0</v>
      </c>
      <c r="H91" s="136"/>
      <c r="I91" s="180"/>
      <c r="J91" s="217"/>
      <c r="K91" s="123"/>
      <c r="L91" s="54"/>
    </row>
    <row r="92" spans="2:12" ht="15.75" x14ac:dyDescent="0.25">
      <c r="B92" s="107" t="s">
        <v>422</v>
      </c>
      <c r="C92" s="50"/>
      <c r="D92" s="20"/>
      <c r="E92" s="20"/>
      <c r="F92" s="20"/>
      <c r="G92" s="139">
        <f t="shared" si="7"/>
        <v>0</v>
      </c>
      <c r="H92" s="137"/>
      <c r="I92" s="181"/>
      <c r="J92" s="217"/>
      <c r="K92" s="124"/>
      <c r="L92" s="54"/>
    </row>
    <row r="93" spans="2:12" ht="15.75" x14ac:dyDescent="0.25">
      <c r="B93" s="107" t="s">
        <v>423</v>
      </c>
      <c r="C93" s="50"/>
      <c r="D93" s="20"/>
      <c r="E93" s="20"/>
      <c r="F93" s="20"/>
      <c r="G93" s="139">
        <f t="shared" si="7"/>
        <v>0</v>
      </c>
      <c r="H93" s="137"/>
      <c r="I93" s="181"/>
      <c r="J93" s="217"/>
      <c r="K93" s="124"/>
      <c r="L93" s="54"/>
    </row>
    <row r="94" spans="2:12" ht="15.75" x14ac:dyDescent="0.25">
      <c r="C94" s="108" t="s">
        <v>507</v>
      </c>
      <c r="D94" s="21">
        <f>SUM(D86:D93)</f>
        <v>0</v>
      </c>
      <c r="E94" s="21">
        <f>SUM(E86:E93)</f>
        <v>0</v>
      </c>
      <c r="F94" s="21">
        <f>SUM(F86:F93)</f>
        <v>0</v>
      </c>
      <c r="G94" s="21">
        <f>SUM(G86:G93)</f>
        <v>0</v>
      </c>
      <c r="H94" s="125">
        <f>(H86*G86)+(H87*G87)+(H88*G88)+(H89*G89)+(H90*G90)+(H91*G91)+(H92*G92)+(H93*G93)</f>
        <v>0</v>
      </c>
      <c r="I94" s="125">
        <f>SUM(I86:I93)</f>
        <v>0</v>
      </c>
      <c r="J94" s="218"/>
      <c r="K94" s="124"/>
      <c r="L94" s="56"/>
    </row>
    <row r="95" spans="2:12" ht="15.75" customHeight="1" x14ac:dyDescent="0.25">
      <c r="B95" s="7"/>
      <c r="C95" s="11"/>
      <c r="D95" s="26"/>
      <c r="E95" s="26"/>
      <c r="F95" s="26"/>
      <c r="G95" s="26"/>
      <c r="H95" s="26"/>
      <c r="I95" s="26"/>
      <c r="J95" s="183"/>
      <c r="K95" s="11"/>
      <c r="L95" s="4"/>
    </row>
    <row r="96" spans="2:12" ht="51" customHeight="1" x14ac:dyDescent="0.25">
      <c r="B96" s="108" t="s">
        <v>424</v>
      </c>
      <c r="C96" s="266"/>
      <c r="D96" s="266"/>
      <c r="E96" s="266"/>
      <c r="F96" s="266"/>
      <c r="G96" s="266"/>
      <c r="H96" s="266"/>
      <c r="I96" s="267"/>
      <c r="J96" s="267"/>
      <c r="K96" s="266"/>
      <c r="L96" s="18"/>
    </row>
    <row r="97" spans="2:12" ht="51" customHeight="1" x14ac:dyDescent="0.25">
      <c r="B97" s="106" t="s">
        <v>425</v>
      </c>
      <c r="C97" s="235"/>
      <c r="D97" s="235"/>
      <c r="E97" s="235"/>
      <c r="F97" s="235"/>
      <c r="G97" s="235"/>
      <c r="H97" s="235"/>
      <c r="I97" s="236"/>
      <c r="J97" s="236"/>
      <c r="K97" s="235"/>
      <c r="L97" s="53"/>
    </row>
    <row r="98" spans="2:12" ht="15.75" x14ac:dyDescent="0.25">
      <c r="B98" s="107" t="s">
        <v>426</v>
      </c>
      <c r="C98" s="17"/>
      <c r="D98" s="19"/>
      <c r="E98" s="19"/>
      <c r="F98" s="19"/>
      <c r="G98" s="139">
        <f>SUM(D98:F98)</f>
        <v>0</v>
      </c>
      <c r="H98" s="136"/>
      <c r="I98" s="180"/>
      <c r="J98" s="217"/>
      <c r="K98" s="123"/>
      <c r="L98" s="54"/>
    </row>
    <row r="99" spans="2:12" ht="15.75" x14ac:dyDescent="0.25">
      <c r="B99" s="107" t="s">
        <v>427</v>
      </c>
      <c r="C99" s="17"/>
      <c r="D99" s="19"/>
      <c r="E99" s="19"/>
      <c r="F99" s="19"/>
      <c r="G99" s="139">
        <f t="shared" ref="G99:G105" si="8">SUM(D99:F99)</f>
        <v>0</v>
      </c>
      <c r="H99" s="136"/>
      <c r="I99" s="180"/>
      <c r="J99" s="217"/>
      <c r="K99" s="123"/>
      <c r="L99" s="54"/>
    </row>
    <row r="100" spans="2:12" ht="15.75" x14ac:dyDescent="0.25">
      <c r="B100" s="107" t="s">
        <v>428</v>
      </c>
      <c r="C100" s="17"/>
      <c r="D100" s="19"/>
      <c r="E100" s="19"/>
      <c r="F100" s="19"/>
      <c r="G100" s="139">
        <f t="shared" si="8"/>
        <v>0</v>
      </c>
      <c r="H100" s="136"/>
      <c r="I100" s="180"/>
      <c r="J100" s="217"/>
      <c r="K100" s="123"/>
      <c r="L100" s="54"/>
    </row>
    <row r="101" spans="2:12" ht="15.75" x14ac:dyDescent="0.25">
      <c r="B101" s="107" t="s">
        <v>429</v>
      </c>
      <c r="C101" s="17"/>
      <c r="D101" s="19"/>
      <c r="E101" s="19"/>
      <c r="F101" s="19"/>
      <c r="G101" s="139">
        <f t="shared" si="8"/>
        <v>0</v>
      </c>
      <c r="H101" s="136"/>
      <c r="I101" s="180"/>
      <c r="J101" s="217"/>
      <c r="K101" s="123"/>
      <c r="L101" s="54"/>
    </row>
    <row r="102" spans="2:12" ht="15.75" x14ac:dyDescent="0.25">
      <c r="B102" s="107" t="s">
        <v>430</v>
      </c>
      <c r="C102" s="17"/>
      <c r="D102" s="19"/>
      <c r="E102" s="19"/>
      <c r="F102" s="19"/>
      <c r="G102" s="139">
        <f t="shared" si="8"/>
        <v>0</v>
      </c>
      <c r="H102" s="136"/>
      <c r="I102" s="180"/>
      <c r="J102" s="217"/>
      <c r="K102" s="123"/>
      <c r="L102" s="54"/>
    </row>
    <row r="103" spans="2:12" ht="15.75" x14ac:dyDescent="0.25">
      <c r="B103" s="107" t="s">
        <v>431</v>
      </c>
      <c r="C103" s="17"/>
      <c r="D103" s="19"/>
      <c r="E103" s="19"/>
      <c r="F103" s="19"/>
      <c r="G103" s="139">
        <f t="shared" si="8"/>
        <v>0</v>
      </c>
      <c r="H103" s="136"/>
      <c r="I103" s="180"/>
      <c r="J103" s="217"/>
      <c r="K103" s="123"/>
      <c r="L103" s="54"/>
    </row>
    <row r="104" spans="2:12" ht="15.75" x14ac:dyDescent="0.25">
      <c r="B104" s="107" t="s">
        <v>432</v>
      </c>
      <c r="C104" s="50"/>
      <c r="D104" s="20"/>
      <c r="E104" s="20"/>
      <c r="F104" s="20"/>
      <c r="G104" s="139">
        <f t="shared" si="8"/>
        <v>0</v>
      </c>
      <c r="H104" s="137"/>
      <c r="I104" s="181"/>
      <c r="J104" s="217"/>
      <c r="K104" s="124"/>
      <c r="L104" s="54"/>
    </row>
    <row r="105" spans="2:12" ht="15.75" x14ac:dyDescent="0.25">
      <c r="B105" s="107" t="s">
        <v>433</v>
      </c>
      <c r="C105" s="50"/>
      <c r="D105" s="20"/>
      <c r="E105" s="20"/>
      <c r="F105" s="20"/>
      <c r="G105" s="139">
        <f t="shared" si="8"/>
        <v>0</v>
      </c>
      <c r="H105" s="137"/>
      <c r="I105" s="181"/>
      <c r="J105" s="217"/>
      <c r="K105" s="124"/>
      <c r="L105" s="54"/>
    </row>
    <row r="106" spans="2:12" ht="15.75" x14ac:dyDescent="0.25">
      <c r="C106" s="108" t="s">
        <v>507</v>
      </c>
      <c r="D106" s="21">
        <f>SUM(D98:D105)</f>
        <v>0</v>
      </c>
      <c r="E106" s="21">
        <f>SUM(E98:E105)</f>
        <v>0</v>
      </c>
      <c r="F106" s="21">
        <f>SUM(F98:F105)</f>
        <v>0</v>
      </c>
      <c r="G106" s="24">
        <f>SUM(G98:G105)</f>
        <v>0</v>
      </c>
      <c r="H106" s="125">
        <f>(H98*G98)+(H99*G99)+(H100*G100)+(H101*G101)+(H102*G102)+(H103*G103)+(H104*G104)+(H105*G105)</f>
        <v>0</v>
      </c>
      <c r="I106" s="125">
        <f>SUM(I98:I105)</f>
        <v>0</v>
      </c>
      <c r="J106" s="218"/>
      <c r="K106" s="124"/>
      <c r="L106" s="56"/>
    </row>
    <row r="107" spans="2:12" ht="51" customHeight="1" x14ac:dyDescent="0.25">
      <c r="B107" s="106" t="s">
        <v>434</v>
      </c>
      <c r="C107" s="235"/>
      <c r="D107" s="235"/>
      <c r="E107" s="235"/>
      <c r="F107" s="235"/>
      <c r="G107" s="235"/>
      <c r="H107" s="235"/>
      <c r="I107" s="236"/>
      <c r="J107" s="236"/>
      <c r="K107" s="235"/>
      <c r="L107" s="53"/>
    </row>
    <row r="108" spans="2:12" ht="15.75" x14ac:dyDescent="0.25">
      <c r="B108" s="107" t="s">
        <v>435</v>
      </c>
      <c r="C108" s="17"/>
      <c r="D108" s="19"/>
      <c r="E108" s="19"/>
      <c r="F108" s="19"/>
      <c r="G108" s="139">
        <f>SUM(D108:F108)</f>
        <v>0</v>
      </c>
      <c r="H108" s="136"/>
      <c r="I108" s="180"/>
      <c r="J108" s="217"/>
      <c r="K108" s="123"/>
      <c r="L108" s="54"/>
    </row>
    <row r="109" spans="2:12" ht="15.75" x14ac:dyDescent="0.25">
      <c r="B109" s="107" t="s">
        <v>436</v>
      </c>
      <c r="C109" s="17"/>
      <c r="D109" s="19"/>
      <c r="E109" s="19"/>
      <c r="F109" s="19"/>
      <c r="G109" s="139">
        <f t="shared" ref="G109:G115" si="9">SUM(D109:F109)</f>
        <v>0</v>
      </c>
      <c r="H109" s="136"/>
      <c r="I109" s="180"/>
      <c r="J109" s="217"/>
      <c r="K109" s="123"/>
      <c r="L109" s="54"/>
    </row>
    <row r="110" spans="2:12" ht="15.75" x14ac:dyDescent="0.25">
      <c r="B110" s="107" t="s">
        <v>437</v>
      </c>
      <c r="C110" s="17"/>
      <c r="D110" s="19"/>
      <c r="E110" s="19"/>
      <c r="F110" s="19"/>
      <c r="G110" s="139">
        <f t="shared" si="9"/>
        <v>0</v>
      </c>
      <c r="H110" s="136"/>
      <c r="I110" s="180"/>
      <c r="J110" s="217"/>
      <c r="K110" s="123"/>
      <c r="L110" s="54"/>
    </row>
    <row r="111" spans="2:12" ht="15.75" x14ac:dyDescent="0.25">
      <c r="B111" s="107" t="s">
        <v>438</v>
      </c>
      <c r="C111" s="17"/>
      <c r="D111" s="19"/>
      <c r="E111" s="19"/>
      <c r="F111" s="19"/>
      <c r="G111" s="139">
        <f t="shared" si="9"/>
        <v>0</v>
      </c>
      <c r="H111" s="136"/>
      <c r="I111" s="180"/>
      <c r="J111" s="217"/>
      <c r="K111" s="123"/>
      <c r="L111" s="54"/>
    </row>
    <row r="112" spans="2:12" ht="15.75" x14ac:dyDescent="0.25">
      <c r="B112" s="107" t="s">
        <v>439</v>
      </c>
      <c r="C112" s="17"/>
      <c r="D112" s="19"/>
      <c r="E112" s="19"/>
      <c r="F112" s="19"/>
      <c r="G112" s="139">
        <f t="shared" si="9"/>
        <v>0</v>
      </c>
      <c r="H112" s="136"/>
      <c r="I112" s="180"/>
      <c r="J112" s="217"/>
      <c r="K112" s="123"/>
      <c r="L112" s="54"/>
    </row>
    <row r="113" spans="2:12" ht="15.75" x14ac:dyDescent="0.25">
      <c r="B113" s="107" t="s">
        <v>440</v>
      </c>
      <c r="C113" s="17"/>
      <c r="D113" s="19"/>
      <c r="E113" s="19"/>
      <c r="F113" s="19"/>
      <c r="G113" s="139">
        <f t="shared" si="9"/>
        <v>0</v>
      </c>
      <c r="H113" s="136"/>
      <c r="I113" s="180"/>
      <c r="J113" s="217"/>
      <c r="K113" s="123"/>
      <c r="L113" s="54"/>
    </row>
    <row r="114" spans="2:12" ht="15.75" x14ac:dyDescent="0.25">
      <c r="B114" s="107" t="s">
        <v>441</v>
      </c>
      <c r="C114" s="50"/>
      <c r="D114" s="20"/>
      <c r="E114" s="20"/>
      <c r="F114" s="20"/>
      <c r="G114" s="139">
        <f t="shared" si="9"/>
        <v>0</v>
      </c>
      <c r="H114" s="137"/>
      <c r="I114" s="181"/>
      <c r="J114" s="217"/>
      <c r="K114" s="124"/>
      <c r="L114" s="54"/>
    </row>
    <row r="115" spans="2:12" ht="15.75" x14ac:dyDescent="0.25">
      <c r="B115" s="107" t="s">
        <v>442</v>
      </c>
      <c r="C115" s="50"/>
      <c r="D115" s="20"/>
      <c r="E115" s="20"/>
      <c r="F115" s="20"/>
      <c r="G115" s="139">
        <f t="shared" si="9"/>
        <v>0</v>
      </c>
      <c r="H115" s="137"/>
      <c r="I115" s="181"/>
      <c r="J115" s="217"/>
      <c r="K115" s="124"/>
      <c r="L115" s="54"/>
    </row>
    <row r="116" spans="2:12" ht="15.75" x14ac:dyDescent="0.25">
      <c r="C116" s="108" t="s">
        <v>507</v>
      </c>
      <c r="D116" s="24">
        <f>SUM(D108:D115)</f>
        <v>0</v>
      </c>
      <c r="E116" s="24">
        <f>SUM(E108:E115)</f>
        <v>0</v>
      </c>
      <c r="F116" s="24">
        <f>SUM(F108:F115)</f>
        <v>0</v>
      </c>
      <c r="G116" s="24">
        <f>SUM(G108:G115)</f>
        <v>0</v>
      </c>
      <c r="H116" s="125">
        <f>(H108*G108)+(H109*G109)+(H110*G110)+(H111*G111)+(H112*G112)+(H113*G113)+(H114*G114)+(H115*G115)</f>
        <v>0</v>
      </c>
      <c r="I116" s="125">
        <f>SUM(I108:I115)</f>
        <v>0</v>
      </c>
      <c r="J116" s="218"/>
      <c r="K116" s="124"/>
      <c r="L116" s="56"/>
    </row>
    <row r="117" spans="2:12" ht="51" customHeight="1" x14ac:dyDescent="0.25">
      <c r="B117" s="166" t="s">
        <v>443</v>
      </c>
      <c r="C117" s="235"/>
      <c r="D117" s="235"/>
      <c r="E117" s="235"/>
      <c r="F117" s="235"/>
      <c r="G117" s="235"/>
      <c r="H117" s="235"/>
      <c r="I117" s="236"/>
      <c r="J117" s="236"/>
      <c r="K117" s="235"/>
      <c r="L117" s="53"/>
    </row>
    <row r="118" spans="2:12" ht="15.75" x14ac:dyDescent="0.25">
      <c r="B118" s="107" t="s">
        <v>444</v>
      </c>
      <c r="C118" s="17"/>
      <c r="D118" s="19"/>
      <c r="E118" s="19"/>
      <c r="F118" s="19"/>
      <c r="G118" s="139">
        <f>SUM(D118:F118)</f>
        <v>0</v>
      </c>
      <c r="H118" s="136"/>
      <c r="I118" s="180"/>
      <c r="J118" s="217"/>
      <c r="K118" s="123"/>
      <c r="L118" s="54"/>
    </row>
    <row r="119" spans="2:12" ht="15.75" x14ac:dyDescent="0.25">
      <c r="B119" s="107" t="s">
        <v>445</v>
      </c>
      <c r="C119" s="17"/>
      <c r="D119" s="19"/>
      <c r="E119" s="19"/>
      <c r="F119" s="19"/>
      <c r="G119" s="139">
        <f t="shared" ref="G119:G125" si="10">SUM(D119:F119)</f>
        <v>0</v>
      </c>
      <c r="H119" s="136"/>
      <c r="I119" s="180"/>
      <c r="J119" s="217"/>
      <c r="K119" s="123"/>
      <c r="L119" s="54"/>
    </row>
    <row r="120" spans="2:12" ht="15.75" x14ac:dyDescent="0.25">
      <c r="B120" s="107" t="s">
        <v>446</v>
      </c>
      <c r="C120" s="17"/>
      <c r="D120" s="19"/>
      <c r="E120" s="19"/>
      <c r="F120" s="19"/>
      <c r="G120" s="139">
        <f t="shared" si="10"/>
        <v>0</v>
      </c>
      <c r="H120" s="136"/>
      <c r="I120" s="180"/>
      <c r="J120" s="217"/>
      <c r="K120" s="123"/>
      <c r="L120" s="54"/>
    </row>
    <row r="121" spans="2:12" ht="15.75" x14ac:dyDescent="0.25">
      <c r="B121" s="107" t="s">
        <v>447</v>
      </c>
      <c r="C121" s="17"/>
      <c r="D121" s="19"/>
      <c r="E121" s="19"/>
      <c r="F121" s="19"/>
      <c r="G121" s="139">
        <f t="shared" si="10"/>
        <v>0</v>
      </c>
      <c r="H121" s="136"/>
      <c r="I121" s="180"/>
      <c r="J121" s="217"/>
      <c r="K121" s="123"/>
      <c r="L121" s="54"/>
    </row>
    <row r="122" spans="2:12" ht="15.75" x14ac:dyDescent="0.25">
      <c r="B122" s="107" t="s">
        <v>448</v>
      </c>
      <c r="C122" s="17"/>
      <c r="D122" s="19"/>
      <c r="E122" s="19"/>
      <c r="F122" s="19"/>
      <c r="G122" s="139">
        <f t="shared" si="10"/>
        <v>0</v>
      </c>
      <c r="H122" s="136"/>
      <c r="I122" s="180"/>
      <c r="J122" s="217"/>
      <c r="K122" s="123"/>
      <c r="L122" s="54"/>
    </row>
    <row r="123" spans="2:12" ht="15.75" x14ac:dyDescent="0.25">
      <c r="B123" s="107" t="s">
        <v>449</v>
      </c>
      <c r="C123" s="17"/>
      <c r="D123" s="19"/>
      <c r="E123" s="19"/>
      <c r="F123" s="19"/>
      <c r="G123" s="139">
        <f t="shared" si="10"/>
        <v>0</v>
      </c>
      <c r="H123" s="136"/>
      <c r="I123" s="180"/>
      <c r="J123" s="217"/>
      <c r="K123" s="123"/>
      <c r="L123" s="54"/>
    </row>
    <row r="124" spans="2:12" ht="15.75" x14ac:dyDescent="0.25">
      <c r="B124" s="107" t="s">
        <v>450</v>
      </c>
      <c r="C124" s="50"/>
      <c r="D124" s="20"/>
      <c r="E124" s="20"/>
      <c r="F124" s="20"/>
      <c r="G124" s="139">
        <f t="shared" si="10"/>
        <v>0</v>
      </c>
      <c r="H124" s="137"/>
      <c r="I124" s="181"/>
      <c r="J124" s="217"/>
      <c r="K124" s="124"/>
      <c r="L124" s="54"/>
    </row>
    <row r="125" spans="2:12" ht="15.75" x14ac:dyDescent="0.25">
      <c r="B125" s="107" t="s">
        <v>451</v>
      </c>
      <c r="C125" s="50"/>
      <c r="D125" s="20"/>
      <c r="E125" s="20"/>
      <c r="F125" s="20"/>
      <c r="G125" s="139">
        <f t="shared" si="10"/>
        <v>0</v>
      </c>
      <c r="H125" s="137"/>
      <c r="I125" s="181"/>
      <c r="J125" s="217"/>
      <c r="K125" s="124"/>
      <c r="L125" s="54"/>
    </row>
    <row r="126" spans="2:12" ht="15.75" x14ac:dyDescent="0.25">
      <c r="C126" s="108" t="s">
        <v>507</v>
      </c>
      <c r="D126" s="24">
        <f>SUM(D118:D125)</f>
        <v>0</v>
      </c>
      <c r="E126" s="24">
        <f>SUM(E118:E125)</f>
        <v>0</v>
      </c>
      <c r="F126" s="24">
        <f>SUM(F118:F125)</f>
        <v>0</v>
      </c>
      <c r="G126" s="24">
        <f>SUM(G118:G125)</f>
        <v>0</v>
      </c>
      <c r="H126" s="125">
        <f>(H118*G118)+(H119*G119)+(H120*G120)+(H121*G121)+(H122*G122)+(H123*G123)+(H124*G124)+(H125*G125)</f>
        <v>0</v>
      </c>
      <c r="I126" s="125">
        <f>SUM(I118:I125)</f>
        <v>0</v>
      </c>
      <c r="J126" s="218"/>
      <c r="K126" s="124"/>
      <c r="L126" s="56"/>
    </row>
    <row r="127" spans="2:12" ht="51" customHeight="1" x14ac:dyDescent="0.25">
      <c r="B127" s="166" t="s">
        <v>452</v>
      </c>
      <c r="C127" s="235"/>
      <c r="D127" s="235"/>
      <c r="E127" s="235"/>
      <c r="F127" s="235"/>
      <c r="G127" s="235"/>
      <c r="H127" s="235"/>
      <c r="I127" s="236"/>
      <c r="J127" s="236"/>
      <c r="K127" s="235"/>
      <c r="L127" s="53"/>
    </row>
    <row r="128" spans="2:12" ht="15.75" x14ac:dyDescent="0.25">
      <c r="B128" s="107" t="s">
        <v>453</v>
      </c>
      <c r="C128" s="17"/>
      <c r="D128" s="19"/>
      <c r="E128" s="19"/>
      <c r="F128" s="19"/>
      <c r="G128" s="139">
        <f>SUM(D128:F128)</f>
        <v>0</v>
      </c>
      <c r="H128" s="136"/>
      <c r="I128" s="180"/>
      <c r="J128" s="217"/>
      <c r="K128" s="123"/>
      <c r="L128" s="54"/>
    </row>
    <row r="129" spans="2:12" ht="15.75" x14ac:dyDescent="0.25">
      <c r="B129" s="107" t="s">
        <v>454</v>
      </c>
      <c r="C129" s="17"/>
      <c r="D129" s="19"/>
      <c r="E129" s="19"/>
      <c r="F129" s="19"/>
      <c r="G129" s="139">
        <f t="shared" ref="G129:G135" si="11">SUM(D129:F129)</f>
        <v>0</v>
      </c>
      <c r="H129" s="136"/>
      <c r="I129" s="180"/>
      <c r="J129" s="217"/>
      <c r="K129" s="123"/>
      <c r="L129" s="54"/>
    </row>
    <row r="130" spans="2:12" ht="15.75" x14ac:dyDescent="0.25">
      <c r="B130" s="107" t="s">
        <v>455</v>
      </c>
      <c r="C130" s="17"/>
      <c r="D130" s="19"/>
      <c r="E130" s="19"/>
      <c r="F130" s="19"/>
      <c r="G130" s="139">
        <f t="shared" si="11"/>
        <v>0</v>
      </c>
      <c r="H130" s="136"/>
      <c r="I130" s="180"/>
      <c r="J130" s="217"/>
      <c r="K130" s="123"/>
      <c r="L130" s="54"/>
    </row>
    <row r="131" spans="2:12" ht="15.75" x14ac:dyDescent="0.25">
      <c r="B131" s="107" t="s">
        <v>456</v>
      </c>
      <c r="C131" s="17"/>
      <c r="D131" s="19"/>
      <c r="E131" s="19"/>
      <c r="F131" s="19"/>
      <c r="G131" s="139">
        <f t="shared" si="11"/>
        <v>0</v>
      </c>
      <c r="H131" s="136"/>
      <c r="I131" s="180"/>
      <c r="J131" s="217"/>
      <c r="K131" s="123"/>
      <c r="L131" s="54"/>
    </row>
    <row r="132" spans="2:12" ht="15.75" x14ac:dyDescent="0.25">
      <c r="B132" s="107" t="s">
        <v>457</v>
      </c>
      <c r="C132" s="17"/>
      <c r="D132" s="19"/>
      <c r="E132" s="19"/>
      <c r="F132" s="19"/>
      <c r="G132" s="139">
        <f t="shared" si="11"/>
        <v>0</v>
      </c>
      <c r="H132" s="136"/>
      <c r="I132" s="180"/>
      <c r="J132" s="217"/>
      <c r="K132" s="123"/>
      <c r="L132" s="54"/>
    </row>
    <row r="133" spans="2:12" ht="15.75" x14ac:dyDescent="0.25">
      <c r="B133" s="107" t="s">
        <v>458</v>
      </c>
      <c r="C133" s="17"/>
      <c r="D133" s="19"/>
      <c r="E133" s="19"/>
      <c r="F133" s="19"/>
      <c r="G133" s="139">
        <f t="shared" si="11"/>
        <v>0</v>
      </c>
      <c r="H133" s="136"/>
      <c r="I133" s="180"/>
      <c r="J133" s="217"/>
      <c r="K133" s="123"/>
      <c r="L133" s="54"/>
    </row>
    <row r="134" spans="2:12" ht="15.75" x14ac:dyDescent="0.25">
      <c r="B134" s="107" t="s">
        <v>459</v>
      </c>
      <c r="C134" s="50"/>
      <c r="D134" s="20"/>
      <c r="E134" s="20"/>
      <c r="F134" s="20"/>
      <c r="G134" s="139">
        <f t="shared" si="11"/>
        <v>0</v>
      </c>
      <c r="H134" s="137"/>
      <c r="I134" s="181"/>
      <c r="J134" s="217"/>
      <c r="K134" s="124"/>
      <c r="L134" s="54"/>
    </row>
    <row r="135" spans="2:12" ht="15.75" x14ac:dyDescent="0.25">
      <c r="B135" s="107" t="s">
        <v>460</v>
      </c>
      <c r="C135" s="50"/>
      <c r="D135" s="20"/>
      <c r="E135" s="20"/>
      <c r="F135" s="20"/>
      <c r="G135" s="139">
        <f t="shared" si="11"/>
        <v>0</v>
      </c>
      <c r="H135" s="137"/>
      <c r="I135" s="181"/>
      <c r="J135" s="217"/>
      <c r="K135" s="124"/>
      <c r="L135" s="54"/>
    </row>
    <row r="136" spans="2:12" ht="15.75" x14ac:dyDescent="0.25">
      <c r="C136" s="108" t="s">
        <v>507</v>
      </c>
      <c r="D136" s="21">
        <f>SUM(D128:D135)</f>
        <v>0</v>
      </c>
      <c r="E136" s="21">
        <f>SUM(E128:E135)</f>
        <v>0</v>
      </c>
      <c r="F136" s="21">
        <f>SUM(F128:F135)</f>
        <v>0</v>
      </c>
      <c r="G136" s="21">
        <f>SUM(G128:G135)</f>
        <v>0</v>
      </c>
      <c r="H136" s="125">
        <f>(H128*G128)+(H129*G129)+(H130*G130)+(H131*G131)+(H132*G132)+(H133*G133)+(H134*G134)+(H135*G135)</f>
        <v>0</v>
      </c>
      <c r="I136" s="125">
        <f>SUM(I128:I135)</f>
        <v>0</v>
      </c>
      <c r="J136" s="218"/>
      <c r="K136" s="124"/>
      <c r="L136" s="56"/>
    </row>
    <row r="137" spans="2:12" ht="15.75" customHeight="1" x14ac:dyDescent="0.25">
      <c r="B137" s="7"/>
      <c r="C137" s="11"/>
      <c r="D137" s="26"/>
      <c r="E137" s="26"/>
      <c r="F137" s="26"/>
      <c r="G137" s="26"/>
      <c r="H137" s="26"/>
      <c r="I137" s="26"/>
      <c r="J137" s="183"/>
      <c r="K137" s="78"/>
      <c r="L137" s="4"/>
    </row>
    <row r="138" spans="2:12" ht="51" customHeight="1" x14ac:dyDescent="0.25">
      <c r="B138" s="108" t="s">
        <v>461</v>
      </c>
      <c r="C138" s="266"/>
      <c r="D138" s="266"/>
      <c r="E138" s="266"/>
      <c r="F138" s="266"/>
      <c r="G138" s="266"/>
      <c r="H138" s="266"/>
      <c r="I138" s="267"/>
      <c r="J138" s="267"/>
      <c r="K138" s="266"/>
      <c r="L138" s="18"/>
    </row>
    <row r="139" spans="2:12" ht="51" customHeight="1" x14ac:dyDescent="0.25">
      <c r="B139" s="106" t="s">
        <v>462</v>
      </c>
      <c r="C139" s="235"/>
      <c r="D139" s="235"/>
      <c r="E139" s="235"/>
      <c r="F139" s="235"/>
      <c r="G139" s="235"/>
      <c r="H139" s="235"/>
      <c r="I139" s="236"/>
      <c r="J139" s="236"/>
      <c r="K139" s="235"/>
      <c r="L139" s="53"/>
    </row>
    <row r="140" spans="2:12" ht="15.75" x14ac:dyDescent="0.25">
      <c r="B140" s="107" t="s">
        <v>463</v>
      </c>
      <c r="C140" s="17"/>
      <c r="D140" s="19"/>
      <c r="E140" s="19"/>
      <c r="F140" s="19"/>
      <c r="G140" s="139">
        <f>SUM(D140:F140)</f>
        <v>0</v>
      </c>
      <c r="H140" s="136"/>
      <c r="I140" s="180"/>
      <c r="J140" s="217"/>
      <c r="K140" s="123"/>
      <c r="L140" s="54"/>
    </row>
    <row r="141" spans="2:12" ht="15.75" x14ac:dyDescent="0.25">
      <c r="B141" s="107" t="s">
        <v>464</v>
      </c>
      <c r="C141" s="17"/>
      <c r="D141" s="19"/>
      <c r="E141" s="19"/>
      <c r="F141" s="19"/>
      <c r="G141" s="139">
        <f t="shared" ref="G141:G147" si="12">SUM(D141:F141)</f>
        <v>0</v>
      </c>
      <c r="H141" s="136"/>
      <c r="I141" s="180"/>
      <c r="J141" s="217"/>
      <c r="K141" s="123"/>
      <c r="L141" s="54"/>
    </row>
    <row r="142" spans="2:12" ht="15.75" x14ac:dyDescent="0.25">
      <c r="B142" s="107" t="s">
        <v>465</v>
      </c>
      <c r="C142" s="17"/>
      <c r="D142" s="19"/>
      <c r="E142" s="19"/>
      <c r="F142" s="19"/>
      <c r="G142" s="139">
        <f t="shared" si="12"/>
        <v>0</v>
      </c>
      <c r="H142" s="136"/>
      <c r="I142" s="180"/>
      <c r="J142" s="217"/>
      <c r="K142" s="123"/>
      <c r="L142" s="54"/>
    </row>
    <row r="143" spans="2:12" ht="15.75" x14ac:dyDescent="0.25">
      <c r="B143" s="107" t="s">
        <v>466</v>
      </c>
      <c r="C143" s="17"/>
      <c r="D143" s="19"/>
      <c r="E143" s="19"/>
      <c r="F143" s="19"/>
      <c r="G143" s="139">
        <f t="shared" si="12"/>
        <v>0</v>
      </c>
      <c r="H143" s="136"/>
      <c r="I143" s="180"/>
      <c r="J143" s="217"/>
      <c r="K143" s="123"/>
      <c r="L143" s="54"/>
    </row>
    <row r="144" spans="2:12" ht="15.75" x14ac:dyDescent="0.25">
      <c r="B144" s="107" t="s">
        <v>467</v>
      </c>
      <c r="C144" s="17"/>
      <c r="D144" s="19"/>
      <c r="E144" s="19"/>
      <c r="F144" s="19"/>
      <c r="G144" s="139">
        <f t="shared" si="12"/>
        <v>0</v>
      </c>
      <c r="H144" s="136"/>
      <c r="I144" s="180"/>
      <c r="J144" s="217"/>
      <c r="K144" s="123"/>
      <c r="L144" s="54"/>
    </row>
    <row r="145" spans="2:12" ht="15.75" x14ac:dyDescent="0.25">
      <c r="B145" s="107" t="s">
        <v>468</v>
      </c>
      <c r="C145" s="17"/>
      <c r="D145" s="19"/>
      <c r="E145" s="19"/>
      <c r="F145" s="19"/>
      <c r="G145" s="139">
        <f t="shared" si="12"/>
        <v>0</v>
      </c>
      <c r="H145" s="136"/>
      <c r="I145" s="180"/>
      <c r="J145" s="217"/>
      <c r="K145" s="123"/>
      <c r="L145" s="54"/>
    </row>
    <row r="146" spans="2:12" ht="15.75" x14ac:dyDescent="0.25">
      <c r="B146" s="107" t="s">
        <v>469</v>
      </c>
      <c r="C146" s="50"/>
      <c r="D146" s="20"/>
      <c r="E146" s="20"/>
      <c r="F146" s="20"/>
      <c r="G146" s="139">
        <f t="shared" si="12"/>
        <v>0</v>
      </c>
      <c r="H146" s="137"/>
      <c r="I146" s="181"/>
      <c r="J146" s="217"/>
      <c r="K146" s="124"/>
      <c r="L146" s="54"/>
    </row>
    <row r="147" spans="2:12" ht="15.75" x14ac:dyDescent="0.25">
      <c r="B147" s="107" t="s">
        <v>470</v>
      </c>
      <c r="C147" s="50"/>
      <c r="D147" s="20"/>
      <c r="E147" s="20"/>
      <c r="F147" s="20"/>
      <c r="G147" s="139">
        <f t="shared" si="12"/>
        <v>0</v>
      </c>
      <c r="H147" s="137"/>
      <c r="I147" s="181"/>
      <c r="J147" s="217"/>
      <c r="K147" s="124"/>
      <c r="L147" s="54"/>
    </row>
    <row r="148" spans="2:12" ht="15.75" x14ac:dyDescent="0.25">
      <c r="C148" s="108" t="s">
        <v>507</v>
      </c>
      <c r="D148" s="21">
        <f>SUM(D140:D147)</f>
        <v>0</v>
      </c>
      <c r="E148" s="21">
        <f>SUM(E140:E147)</f>
        <v>0</v>
      </c>
      <c r="F148" s="21">
        <f>SUM(F140:F147)</f>
        <v>0</v>
      </c>
      <c r="G148" s="24">
        <f>SUM(G140:G147)</f>
        <v>0</v>
      </c>
      <c r="H148" s="125">
        <f>(H140*G140)+(H141*G141)+(H142*G142)+(H143*G143)+(H144*G144)+(H145*G145)+(H146*G146)+(H147*G147)</f>
        <v>0</v>
      </c>
      <c r="I148" s="125">
        <f>SUM(I140:I147)</f>
        <v>0</v>
      </c>
      <c r="J148" s="218"/>
      <c r="K148" s="124"/>
      <c r="L148" s="56"/>
    </row>
    <row r="149" spans="2:12" ht="51" customHeight="1" x14ac:dyDescent="0.25">
      <c r="B149" s="106" t="s">
        <v>471</v>
      </c>
      <c r="C149" s="235"/>
      <c r="D149" s="235"/>
      <c r="E149" s="235"/>
      <c r="F149" s="235"/>
      <c r="G149" s="235"/>
      <c r="H149" s="235"/>
      <c r="I149" s="236"/>
      <c r="J149" s="236"/>
      <c r="K149" s="235"/>
      <c r="L149" s="53"/>
    </row>
    <row r="150" spans="2:12" ht="15.75" x14ac:dyDescent="0.25">
      <c r="B150" s="107" t="s">
        <v>472</v>
      </c>
      <c r="C150" s="17"/>
      <c r="D150" s="19"/>
      <c r="E150" s="19"/>
      <c r="F150" s="19"/>
      <c r="G150" s="139">
        <f>SUM(D150:F150)</f>
        <v>0</v>
      </c>
      <c r="H150" s="136"/>
      <c r="I150" s="180"/>
      <c r="J150" s="217"/>
      <c r="K150" s="123"/>
      <c r="L150" s="54"/>
    </row>
    <row r="151" spans="2:12" ht="15.75" x14ac:dyDescent="0.25">
      <c r="B151" s="107" t="s">
        <v>473</v>
      </c>
      <c r="C151" s="17"/>
      <c r="D151" s="19"/>
      <c r="E151" s="19"/>
      <c r="F151" s="19"/>
      <c r="G151" s="139">
        <f t="shared" ref="G151:G157" si="13">SUM(D151:F151)</f>
        <v>0</v>
      </c>
      <c r="H151" s="136"/>
      <c r="I151" s="180"/>
      <c r="J151" s="217"/>
      <c r="K151" s="123"/>
      <c r="L151" s="54"/>
    </row>
    <row r="152" spans="2:12" ht="15.75" x14ac:dyDescent="0.25">
      <c r="B152" s="107" t="s">
        <v>474</v>
      </c>
      <c r="C152" s="17"/>
      <c r="D152" s="19"/>
      <c r="E152" s="19"/>
      <c r="F152" s="19"/>
      <c r="G152" s="139">
        <f t="shared" si="13"/>
        <v>0</v>
      </c>
      <c r="H152" s="136"/>
      <c r="I152" s="180"/>
      <c r="J152" s="217"/>
      <c r="K152" s="123"/>
      <c r="L152" s="54"/>
    </row>
    <row r="153" spans="2:12" ht="15.75" x14ac:dyDescent="0.25">
      <c r="B153" s="107" t="s">
        <v>475</v>
      </c>
      <c r="C153" s="17"/>
      <c r="D153" s="19"/>
      <c r="E153" s="19"/>
      <c r="F153" s="19"/>
      <c r="G153" s="139">
        <f t="shared" si="13"/>
        <v>0</v>
      </c>
      <c r="H153" s="136"/>
      <c r="I153" s="180"/>
      <c r="J153" s="217"/>
      <c r="K153" s="123"/>
      <c r="L153" s="54"/>
    </row>
    <row r="154" spans="2:12" ht="15.75" x14ac:dyDescent="0.25">
      <c r="B154" s="107" t="s">
        <v>476</v>
      </c>
      <c r="C154" s="17"/>
      <c r="D154" s="19"/>
      <c r="E154" s="19"/>
      <c r="F154" s="19"/>
      <c r="G154" s="139">
        <f t="shared" si="13"/>
        <v>0</v>
      </c>
      <c r="H154" s="136"/>
      <c r="I154" s="180"/>
      <c r="J154" s="217"/>
      <c r="K154" s="123"/>
      <c r="L154" s="54"/>
    </row>
    <row r="155" spans="2:12" ht="15.75" x14ac:dyDescent="0.25">
      <c r="B155" s="107" t="s">
        <v>477</v>
      </c>
      <c r="C155" s="17"/>
      <c r="D155" s="19"/>
      <c r="E155" s="19"/>
      <c r="F155" s="19"/>
      <c r="G155" s="139">
        <f t="shared" si="13"/>
        <v>0</v>
      </c>
      <c r="H155" s="136"/>
      <c r="I155" s="180"/>
      <c r="J155" s="217"/>
      <c r="K155" s="123"/>
      <c r="L155" s="54"/>
    </row>
    <row r="156" spans="2:12" ht="15.75" x14ac:dyDescent="0.25">
      <c r="B156" s="107" t="s">
        <v>478</v>
      </c>
      <c r="C156" s="50"/>
      <c r="D156" s="20"/>
      <c r="E156" s="20"/>
      <c r="F156" s="20"/>
      <c r="G156" s="139">
        <f t="shared" si="13"/>
        <v>0</v>
      </c>
      <c r="H156" s="137"/>
      <c r="I156" s="181"/>
      <c r="J156" s="217"/>
      <c r="K156" s="124"/>
      <c r="L156" s="54"/>
    </row>
    <row r="157" spans="2:12" ht="15.75" x14ac:dyDescent="0.25">
      <c r="B157" s="107" t="s">
        <v>479</v>
      </c>
      <c r="C157" s="50"/>
      <c r="D157" s="20"/>
      <c r="E157" s="20"/>
      <c r="F157" s="20"/>
      <c r="G157" s="139">
        <f t="shared" si="13"/>
        <v>0</v>
      </c>
      <c r="H157" s="137"/>
      <c r="I157" s="181"/>
      <c r="J157" s="217"/>
      <c r="K157" s="124"/>
      <c r="L157" s="54"/>
    </row>
    <row r="158" spans="2:12" ht="15.75" x14ac:dyDescent="0.25">
      <c r="C158" s="108" t="s">
        <v>507</v>
      </c>
      <c r="D158" s="24">
        <f>SUM(D150:D157)</f>
        <v>0</v>
      </c>
      <c r="E158" s="24">
        <f>SUM(E150:E157)</f>
        <v>0</v>
      </c>
      <c r="F158" s="24">
        <f>SUM(F150:F157)</f>
        <v>0</v>
      </c>
      <c r="G158" s="24">
        <f>SUM(G150:G157)</f>
        <v>0</v>
      </c>
      <c r="H158" s="125">
        <f>(H150*G150)+(H151*G151)+(H152*G152)+(H153*G153)+(H154*G154)+(H155*G155)+(H156*G156)+(H157*G157)</f>
        <v>0</v>
      </c>
      <c r="I158" s="125">
        <f>SUM(I150:I157)</f>
        <v>0</v>
      </c>
      <c r="J158" s="218"/>
      <c r="K158" s="124"/>
      <c r="L158" s="56"/>
    </row>
    <row r="159" spans="2:12" ht="51" customHeight="1" x14ac:dyDescent="0.25">
      <c r="B159" s="106" t="s">
        <v>480</v>
      </c>
      <c r="C159" s="235"/>
      <c r="D159" s="235"/>
      <c r="E159" s="235"/>
      <c r="F159" s="235"/>
      <c r="G159" s="235"/>
      <c r="H159" s="235"/>
      <c r="I159" s="236"/>
      <c r="J159" s="236"/>
      <c r="K159" s="235"/>
      <c r="L159" s="53"/>
    </row>
    <row r="160" spans="2:12" ht="15.75" x14ac:dyDescent="0.25">
      <c r="B160" s="107" t="s">
        <v>481</v>
      </c>
      <c r="C160" s="17"/>
      <c r="D160" s="19"/>
      <c r="E160" s="19"/>
      <c r="F160" s="19"/>
      <c r="G160" s="139">
        <f>SUM(D160:F160)</f>
        <v>0</v>
      </c>
      <c r="H160" s="136"/>
      <c r="I160" s="180"/>
      <c r="J160" s="217"/>
      <c r="K160" s="123"/>
      <c r="L160" s="54"/>
    </row>
    <row r="161" spans="2:12" ht="15.75" x14ac:dyDescent="0.25">
      <c r="B161" s="107" t="s">
        <v>482</v>
      </c>
      <c r="C161" s="17"/>
      <c r="D161" s="19"/>
      <c r="E161" s="19"/>
      <c r="F161" s="19"/>
      <c r="G161" s="139">
        <f t="shared" ref="G161:G167" si="14">SUM(D161:F161)</f>
        <v>0</v>
      </c>
      <c r="H161" s="136"/>
      <c r="I161" s="180"/>
      <c r="J161" s="217"/>
      <c r="K161" s="123"/>
      <c r="L161" s="54"/>
    </row>
    <row r="162" spans="2:12" ht="15.75" x14ac:dyDescent="0.25">
      <c r="B162" s="107" t="s">
        <v>483</v>
      </c>
      <c r="C162" s="17"/>
      <c r="D162" s="19"/>
      <c r="E162" s="19"/>
      <c r="F162" s="19"/>
      <c r="G162" s="139">
        <f t="shared" si="14"/>
        <v>0</v>
      </c>
      <c r="H162" s="136"/>
      <c r="I162" s="180"/>
      <c r="J162" s="217"/>
      <c r="K162" s="123"/>
      <c r="L162" s="54"/>
    </row>
    <row r="163" spans="2:12" ht="15.75" x14ac:dyDescent="0.25">
      <c r="B163" s="107" t="s">
        <v>484</v>
      </c>
      <c r="C163" s="17"/>
      <c r="D163" s="19"/>
      <c r="E163" s="19"/>
      <c r="F163" s="19"/>
      <c r="G163" s="139">
        <f t="shared" si="14"/>
        <v>0</v>
      </c>
      <c r="H163" s="136"/>
      <c r="I163" s="180"/>
      <c r="J163" s="217"/>
      <c r="K163" s="123"/>
      <c r="L163" s="54"/>
    </row>
    <row r="164" spans="2:12" ht="15.75" x14ac:dyDescent="0.25">
      <c r="B164" s="107" t="s">
        <v>485</v>
      </c>
      <c r="C164" s="17"/>
      <c r="D164" s="19"/>
      <c r="E164" s="19"/>
      <c r="F164" s="19"/>
      <c r="G164" s="139">
        <f t="shared" si="14"/>
        <v>0</v>
      </c>
      <c r="H164" s="136"/>
      <c r="I164" s="180"/>
      <c r="J164" s="217"/>
      <c r="K164" s="123"/>
      <c r="L164" s="54"/>
    </row>
    <row r="165" spans="2:12" ht="15.75" x14ac:dyDescent="0.25">
      <c r="B165" s="107" t="s">
        <v>486</v>
      </c>
      <c r="C165" s="17"/>
      <c r="D165" s="19"/>
      <c r="E165" s="19"/>
      <c r="F165" s="19"/>
      <c r="G165" s="139">
        <f t="shared" si="14"/>
        <v>0</v>
      </c>
      <c r="H165" s="136"/>
      <c r="I165" s="180"/>
      <c r="J165" s="217"/>
      <c r="K165" s="123"/>
      <c r="L165" s="54"/>
    </row>
    <row r="166" spans="2:12" ht="15.75" x14ac:dyDescent="0.25">
      <c r="B166" s="107" t="s">
        <v>487</v>
      </c>
      <c r="C166" s="50"/>
      <c r="D166" s="20"/>
      <c r="E166" s="20"/>
      <c r="F166" s="20"/>
      <c r="G166" s="139">
        <f t="shared" si="14"/>
        <v>0</v>
      </c>
      <c r="H166" s="137"/>
      <c r="I166" s="181"/>
      <c r="J166" s="217"/>
      <c r="K166" s="124"/>
      <c r="L166" s="54"/>
    </row>
    <row r="167" spans="2:12" ht="15.75" x14ac:dyDescent="0.25">
      <c r="B167" s="107" t="s">
        <v>488</v>
      </c>
      <c r="C167" s="50"/>
      <c r="D167" s="20"/>
      <c r="E167" s="20"/>
      <c r="F167" s="20"/>
      <c r="G167" s="139">
        <f t="shared" si="14"/>
        <v>0</v>
      </c>
      <c r="H167" s="137"/>
      <c r="I167" s="181"/>
      <c r="J167" s="217"/>
      <c r="K167" s="124"/>
      <c r="L167" s="54"/>
    </row>
    <row r="168" spans="2:12" ht="15.75" x14ac:dyDescent="0.25">
      <c r="C168" s="108" t="s">
        <v>507</v>
      </c>
      <c r="D168" s="24">
        <f>SUM(D160:D167)</f>
        <v>0</v>
      </c>
      <c r="E168" s="24">
        <f>SUM(E160:E167)</f>
        <v>0</v>
      </c>
      <c r="F168" s="24">
        <f>SUM(F160:F167)</f>
        <v>0</v>
      </c>
      <c r="G168" s="24">
        <f>SUM(G160:G167)</f>
        <v>0</v>
      </c>
      <c r="H168" s="125">
        <f>(H160*G160)+(H161*G161)+(H162*G162)+(H163*G163)+(H164*G164)+(H165*G165)+(H166*G166)+(H167*G167)</f>
        <v>0</v>
      </c>
      <c r="I168" s="125">
        <f>SUM(I160:I167)</f>
        <v>0</v>
      </c>
      <c r="J168" s="218"/>
      <c r="K168" s="124"/>
      <c r="L168" s="56"/>
    </row>
    <row r="169" spans="2:12" ht="51" customHeight="1" x14ac:dyDescent="0.25">
      <c r="B169" s="106" t="s">
        <v>489</v>
      </c>
      <c r="C169" s="235"/>
      <c r="D169" s="235"/>
      <c r="E169" s="235"/>
      <c r="F169" s="235"/>
      <c r="G169" s="235"/>
      <c r="H169" s="235"/>
      <c r="I169" s="236"/>
      <c r="J169" s="236"/>
      <c r="K169" s="235"/>
      <c r="L169" s="53"/>
    </row>
    <row r="170" spans="2:12" ht="15.75" x14ac:dyDescent="0.25">
      <c r="B170" s="107" t="s">
        <v>490</v>
      </c>
      <c r="C170" s="17"/>
      <c r="D170" s="19"/>
      <c r="E170" s="19"/>
      <c r="F170" s="19"/>
      <c r="G170" s="139">
        <f>SUM(D170:F170)</f>
        <v>0</v>
      </c>
      <c r="H170" s="136"/>
      <c r="I170" s="180"/>
      <c r="J170" s="217"/>
      <c r="K170" s="123"/>
      <c r="L170" s="54"/>
    </row>
    <row r="171" spans="2:12" ht="15.75" x14ac:dyDescent="0.25">
      <c r="B171" s="107" t="s">
        <v>491</v>
      </c>
      <c r="C171" s="17"/>
      <c r="D171" s="19"/>
      <c r="E171" s="19"/>
      <c r="F171" s="19"/>
      <c r="G171" s="139">
        <f t="shared" ref="G171:G177" si="15">SUM(D171:F171)</f>
        <v>0</v>
      </c>
      <c r="H171" s="136"/>
      <c r="I171" s="180"/>
      <c r="J171" s="217"/>
      <c r="K171" s="123"/>
      <c r="L171" s="54"/>
    </row>
    <row r="172" spans="2:12" ht="15.75" x14ac:dyDescent="0.25">
      <c r="B172" s="107" t="s">
        <v>492</v>
      </c>
      <c r="C172" s="17"/>
      <c r="D172" s="19"/>
      <c r="E172" s="19"/>
      <c r="F172" s="19"/>
      <c r="G172" s="139">
        <f t="shared" si="15"/>
        <v>0</v>
      </c>
      <c r="H172" s="136"/>
      <c r="I172" s="180"/>
      <c r="J172" s="217"/>
      <c r="K172" s="123"/>
      <c r="L172" s="54"/>
    </row>
    <row r="173" spans="2:12" ht="15.75" x14ac:dyDescent="0.25">
      <c r="B173" s="107" t="s">
        <v>493</v>
      </c>
      <c r="C173" s="17"/>
      <c r="D173" s="19"/>
      <c r="E173" s="19"/>
      <c r="F173" s="19"/>
      <c r="G173" s="139">
        <f t="shared" si="15"/>
        <v>0</v>
      </c>
      <c r="H173" s="136"/>
      <c r="I173" s="180"/>
      <c r="J173" s="217"/>
      <c r="K173" s="123"/>
      <c r="L173" s="54"/>
    </row>
    <row r="174" spans="2:12" ht="15.75" x14ac:dyDescent="0.25">
      <c r="B174" s="107" t="s">
        <v>494</v>
      </c>
      <c r="C174" s="17"/>
      <c r="D174" s="19"/>
      <c r="E174" s="19"/>
      <c r="F174" s="19"/>
      <c r="G174" s="139">
        <f>SUM(D174:F174)</f>
        <v>0</v>
      </c>
      <c r="H174" s="136"/>
      <c r="I174" s="180"/>
      <c r="J174" s="217"/>
      <c r="K174" s="123"/>
      <c r="L174" s="54"/>
    </row>
    <row r="175" spans="2:12" ht="15.75" x14ac:dyDescent="0.25">
      <c r="B175" s="107" t="s">
        <v>495</v>
      </c>
      <c r="C175" s="17"/>
      <c r="D175" s="19"/>
      <c r="E175" s="19"/>
      <c r="F175" s="19"/>
      <c r="G175" s="139">
        <f t="shared" si="15"/>
        <v>0</v>
      </c>
      <c r="H175" s="136"/>
      <c r="I175" s="180"/>
      <c r="J175" s="217"/>
      <c r="K175" s="123"/>
      <c r="L175" s="54"/>
    </row>
    <row r="176" spans="2:12" ht="15.75" x14ac:dyDescent="0.25">
      <c r="B176" s="107" t="s">
        <v>496</v>
      </c>
      <c r="C176" s="50"/>
      <c r="D176" s="20"/>
      <c r="E176" s="20"/>
      <c r="F176" s="20"/>
      <c r="G176" s="139">
        <f t="shared" si="15"/>
        <v>0</v>
      </c>
      <c r="H176" s="137"/>
      <c r="I176" s="181"/>
      <c r="J176" s="217"/>
      <c r="K176" s="124"/>
      <c r="L176" s="54"/>
    </row>
    <row r="177" spans="2:12" ht="15.75" x14ac:dyDescent="0.25">
      <c r="B177" s="107" t="s">
        <v>497</v>
      </c>
      <c r="C177" s="50"/>
      <c r="D177" s="20"/>
      <c r="E177" s="20"/>
      <c r="F177" s="20"/>
      <c r="G177" s="139">
        <f t="shared" si="15"/>
        <v>0</v>
      </c>
      <c r="H177" s="137"/>
      <c r="I177" s="181"/>
      <c r="J177" s="217"/>
      <c r="K177" s="124"/>
      <c r="L177" s="54"/>
    </row>
    <row r="178" spans="2:12" ht="15.75" x14ac:dyDescent="0.25">
      <c r="C178" s="108" t="s">
        <v>507</v>
      </c>
      <c r="D178" s="21">
        <f>SUM(D170:D177)</f>
        <v>0</v>
      </c>
      <c r="E178" s="21">
        <f>SUM(E170:E177)</f>
        <v>0</v>
      </c>
      <c r="F178" s="21">
        <f>SUM(F170:F177)</f>
        <v>0</v>
      </c>
      <c r="G178" s="21">
        <f>SUM(G170:G177)</f>
        <v>0</v>
      </c>
      <c r="H178" s="125">
        <f>(H170*G170)+(H171*G171)+(H172*G172)+(H173*G173)+(H174*G174)+(H175*G175)+(H176*G176)+(H177*G177)</f>
        <v>0</v>
      </c>
      <c r="I178" s="125">
        <f>SUM(I170:I177)</f>
        <v>0</v>
      </c>
      <c r="J178" s="218"/>
      <c r="K178" s="124"/>
      <c r="L178" s="56"/>
    </row>
    <row r="179" spans="2:12" ht="15.75" customHeight="1" x14ac:dyDescent="0.25">
      <c r="B179" s="7"/>
      <c r="C179" s="11"/>
      <c r="D179" s="26"/>
      <c r="E179" s="26"/>
      <c r="F179" s="26"/>
      <c r="G179" s="26"/>
      <c r="H179" s="26"/>
      <c r="I179" s="26"/>
      <c r="J179" s="183"/>
      <c r="K179" s="11"/>
      <c r="L179" s="4"/>
    </row>
    <row r="180" spans="2:12" ht="15.75" customHeight="1" x14ac:dyDescent="0.25">
      <c r="B180" s="7"/>
      <c r="C180" s="11"/>
      <c r="D180" s="26"/>
      <c r="E180" s="26"/>
      <c r="F180" s="26"/>
      <c r="G180" s="26"/>
      <c r="H180" s="26"/>
      <c r="I180" s="26"/>
      <c r="J180" s="183"/>
      <c r="K180" s="11"/>
      <c r="L180" s="4"/>
    </row>
    <row r="181" spans="2:12" ht="63.75" customHeight="1" x14ac:dyDescent="0.25">
      <c r="B181" s="249" t="s">
        <v>498</v>
      </c>
      <c r="C181" s="228" t="s">
        <v>597</v>
      </c>
      <c r="D181" s="33">
        <f>+'[1]1) Tableau budgétaire 1'!$D$355</f>
        <v>16598.400000000001</v>
      </c>
      <c r="E181" s="33"/>
      <c r="F181" s="33"/>
      <c r="G181" s="126">
        <f>D181+E181+F181</f>
        <v>16598.400000000001</v>
      </c>
      <c r="H181" s="138"/>
      <c r="I181" s="252">
        <f>61983+30432</f>
        <v>92415</v>
      </c>
      <c r="J181" s="220"/>
      <c r="K181" s="130"/>
      <c r="L181" s="56"/>
    </row>
    <row r="182" spans="2:12" ht="63.75" customHeight="1" x14ac:dyDescent="0.25">
      <c r="B182" s="250"/>
      <c r="C182" s="228" t="s">
        <v>598</v>
      </c>
      <c r="D182" s="33">
        <f>+'[1]1) Tableau budgétaire 1'!$D$356</f>
        <v>13726.400000000001</v>
      </c>
      <c r="E182" s="33"/>
      <c r="F182" s="33"/>
      <c r="G182" s="126">
        <f>D182+E182+F182</f>
        <v>13726.400000000001</v>
      </c>
      <c r="H182" s="138"/>
      <c r="I182" s="253"/>
      <c r="J182" s="220"/>
      <c r="K182" s="130"/>
      <c r="L182" s="56"/>
    </row>
    <row r="183" spans="2:12" ht="69.75" customHeight="1" x14ac:dyDescent="0.25">
      <c r="B183" s="249" t="s">
        <v>499</v>
      </c>
      <c r="C183" s="229" t="s">
        <v>599</v>
      </c>
      <c r="D183" s="33">
        <f>'[1]1) Tableau budgétaire 1'!$D$358</f>
        <v>7000</v>
      </c>
      <c r="E183" s="33"/>
      <c r="F183" s="33"/>
      <c r="G183" s="126">
        <f t="shared" ref="G183:G188" si="16">D183+E183+F183</f>
        <v>7000</v>
      </c>
      <c r="H183" s="138"/>
      <c r="I183" s="253"/>
      <c r="J183" s="220"/>
      <c r="K183" s="130"/>
      <c r="L183" s="56"/>
    </row>
    <row r="184" spans="2:12" ht="69.75" customHeight="1" x14ac:dyDescent="0.25">
      <c r="B184" s="250"/>
      <c r="C184" s="229" t="s">
        <v>600</v>
      </c>
      <c r="D184" s="33">
        <f>'[1]1) Tableau budgétaire 1'!$D$359</f>
        <v>8000</v>
      </c>
      <c r="E184" s="33"/>
      <c r="F184" s="33"/>
      <c r="G184" s="126">
        <f t="shared" si="16"/>
        <v>8000</v>
      </c>
      <c r="H184" s="138"/>
      <c r="I184" s="253"/>
      <c r="J184" s="220"/>
      <c r="K184" s="130"/>
      <c r="L184" s="56"/>
    </row>
    <row r="185" spans="2:12" ht="69.75" customHeight="1" x14ac:dyDescent="0.25">
      <c r="B185" s="250"/>
      <c r="C185" s="229" t="s">
        <v>601</v>
      </c>
      <c r="D185" s="33">
        <f>'[1]1) Tableau budgétaire 1'!$D$360</f>
        <v>15709.09090909091</v>
      </c>
      <c r="E185" s="33"/>
      <c r="F185" s="33"/>
      <c r="G185" s="126">
        <f t="shared" si="16"/>
        <v>15709.09090909091</v>
      </c>
      <c r="H185" s="138"/>
      <c r="I185" s="253"/>
      <c r="J185" s="220"/>
      <c r="K185" s="130"/>
      <c r="L185" s="56"/>
    </row>
    <row r="186" spans="2:12" ht="69.75" customHeight="1" x14ac:dyDescent="0.25">
      <c r="B186" s="250"/>
      <c r="C186" s="229" t="s">
        <v>602</v>
      </c>
      <c r="D186" s="33">
        <f>'[1]1) Tableau budgétaire 1'!$D$361</f>
        <v>6545.454545454545</v>
      </c>
      <c r="E186" s="33"/>
      <c r="F186" s="33"/>
      <c r="G186" s="126">
        <f t="shared" si="16"/>
        <v>6545.454545454545</v>
      </c>
      <c r="H186" s="138"/>
      <c r="I186" s="253"/>
      <c r="J186" s="220"/>
      <c r="K186" s="130"/>
      <c r="L186" s="56"/>
    </row>
    <row r="187" spans="2:12" ht="69.75" customHeight="1" x14ac:dyDescent="0.25">
      <c r="B187" s="250"/>
      <c r="C187" s="230" t="s">
        <v>603</v>
      </c>
      <c r="D187" s="33">
        <f>'[1]1) Tableau budgétaire 1'!$D$362</f>
        <v>17454.545454545456</v>
      </c>
      <c r="E187" s="33"/>
      <c r="F187" s="33"/>
      <c r="G187" s="126">
        <f t="shared" si="16"/>
        <v>17454.545454545456</v>
      </c>
      <c r="H187" s="138"/>
      <c r="I187" s="253"/>
      <c r="J187" s="220"/>
      <c r="K187" s="130"/>
      <c r="L187" s="56"/>
    </row>
    <row r="188" spans="2:12" ht="69.75" customHeight="1" x14ac:dyDescent="0.25">
      <c r="B188" s="251"/>
      <c r="C188" s="224" t="s">
        <v>604</v>
      </c>
      <c r="D188" s="33">
        <f>'[1]1) Tableau budgétaire 1'!$D$371</f>
        <v>0</v>
      </c>
      <c r="E188" s="33"/>
      <c r="F188" s="33"/>
      <c r="G188" s="126">
        <f t="shared" si="16"/>
        <v>0</v>
      </c>
      <c r="H188" s="138"/>
      <c r="I188" s="254"/>
      <c r="J188" s="220"/>
      <c r="K188" s="130"/>
      <c r="L188" s="56"/>
    </row>
    <row r="189" spans="2:12" ht="57" customHeight="1" x14ac:dyDescent="0.25">
      <c r="B189" s="108" t="s">
        <v>500</v>
      </c>
      <c r="C189" s="131"/>
      <c r="D189" s="33"/>
      <c r="E189" s="33"/>
      <c r="F189" s="33"/>
      <c r="G189" s="126">
        <f>SUM(D189:F189)</f>
        <v>0</v>
      </c>
      <c r="H189" s="138"/>
      <c r="I189" s="33"/>
      <c r="J189" s="220"/>
      <c r="K189" s="130"/>
      <c r="L189" s="56"/>
    </row>
    <row r="190" spans="2:12" ht="65.25" customHeight="1" x14ac:dyDescent="0.25">
      <c r="B190" s="132" t="s">
        <v>501</v>
      </c>
      <c r="C190" s="16"/>
      <c r="D190" s="33"/>
      <c r="E190" s="33"/>
      <c r="F190" s="33"/>
      <c r="G190" s="126">
        <f>SUM(D190:F190)</f>
        <v>0</v>
      </c>
      <c r="H190" s="138"/>
      <c r="I190" s="33"/>
      <c r="J190" s="220"/>
      <c r="K190" s="130"/>
      <c r="L190" s="56"/>
    </row>
    <row r="191" spans="2:12" ht="38.25" customHeight="1" x14ac:dyDescent="0.25">
      <c r="B191" s="7"/>
      <c r="C191" s="133" t="s">
        <v>508</v>
      </c>
      <c r="D191" s="140">
        <f>SUM(D181:D190)</f>
        <v>85033.890909090915</v>
      </c>
      <c r="E191" s="140">
        <f>SUM(E181:E190)</f>
        <v>0</v>
      </c>
      <c r="F191" s="140">
        <f>SUM(F181:F190)</f>
        <v>0</v>
      </c>
      <c r="G191" s="140">
        <f>SUM(G181:G190)</f>
        <v>85033.890909090915</v>
      </c>
      <c r="H191" s="125">
        <f>(H181*G181)+(H183*G183)+(H189*G189)+(H190*G190)</f>
        <v>0</v>
      </c>
      <c r="I191" s="140">
        <f>SUM(I181:I190)</f>
        <v>92415</v>
      </c>
      <c r="J191" s="218"/>
      <c r="K191" s="16"/>
      <c r="L191" s="14"/>
    </row>
    <row r="192" spans="2:12" ht="15.75" customHeight="1" x14ac:dyDescent="0.25">
      <c r="B192" s="7"/>
      <c r="C192" s="11"/>
      <c r="D192" s="26"/>
      <c r="E192" s="26"/>
      <c r="F192" s="26"/>
      <c r="G192" s="26"/>
      <c r="H192" s="26"/>
      <c r="I192" s="26"/>
      <c r="J192" s="183"/>
      <c r="K192" s="11"/>
      <c r="L192" s="14"/>
    </row>
    <row r="193" spans="2:12" ht="15.75" customHeight="1" x14ac:dyDescent="0.25">
      <c r="B193" s="7"/>
      <c r="C193" s="11"/>
      <c r="D193" s="26"/>
      <c r="E193" s="26"/>
      <c r="F193" s="26"/>
      <c r="G193" s="26"/>
      <c r="H193" s="26"/>
      <c r="I193" s="26"/>
      <c r="J193" s="183"/>
      <c r="K193" s="11"/>
      <c r="L193" s="14"/>
    </row>
    <row r="194" spans="2:12" ht="15.75" customHeight="1" x14ac:dyDescent="0.25">
      <c r="B194" s="7"/>
      <c r="C194" s="11"/>
      <c r="D194" s="26"/>
      <c r="E194" s="26"/>
      <c r="F194" s="26"/>
      <c r="G194" s="26"/>
      <c r="H194" s="26"/>
      <c r="I194" s="26"/>
      <c r="J194" s="183"/>
      <c r="K194" s="11"/>
      <c r="L194" s="14"/>
    </row>
    <row r="195" spans="2:12" ht="15.75" customHeight="1" x14ac:dyDescent="0.25">
      <c r="B195" s="7"/>
      <c r="C195" s="11"/>
      <c r="D195" s="26"/>
      <c r="E195" s="26"/>
      <c r="F195" s="26"/>
      <c r="G195" s="26"/>
      <c r="H195" s="26"/>
      <c r="I195" s="26"/>
      <c r="J195" s="183"/>
      <c r="K195" s="11"/>
      <c r="L195" s="14"/>
    </row>
    <row r="196" spans="2:12" ht="15.75" customHeight="1" x14ac:dyDescent="0.25">
      <c r="B196" s="7"/>
      <c r="C196" s="11"/>
      <c r="D196" s="26"/>
      <c r="E196" s="26"/>
      <c r="F196" s="26"/>
      <c r="G196" s="26"/>
      <c r="H196" s="26"/>
      <c r="I196" s="26"/>
      <c r="J196" s="183"/>
      <c r="K196" s="11"/>
      <c r="L196" s="14"/>
    </row>
    <row r="197" spans="2:12" ht="15.75" customHeight="1" x14ac:dyDescent="0.25">
      <c r="B197" s="7"/>
      <c r="C197" s="11"/>
      <c r="D197" s="26"/>
      <c r="E197" s="26"/>
      <c r="F197" s="26"/>
      <c r="G197" s="26"/>
      <c r="H197" s="26"/>
      <c r="I197" s="26"/>
      <c r="J197" s="183"/>
      <c r="K197" s="11"/>
      <c r="L197" s="14"/>
    </row>
    <row r="198" spans="2:12" ht="15.75" customHeight="1" thickBot="1" x14ac:dyDescent="0.3">
      <c r="B198" s="7"/>
      <c r="C198" s="11"/>
      <c r="D198" s="26"/>
      <c r="E198" s="26"/>
      <c r="F198" s="26"/>
      <c r="G198" s="26"/>
      <c r="H198" s="26"/>
      <c r="I198" s="26"/>
      <c r="J198" s="183"/>
      <c r="K198" s="11"/>
      <c r="L198" s="14"/>
    </row>
    <row r="199" spans="2:12" ht="15.75" x14ac:dyDescent="0.25">
      <c r="B199" s="7"/>
      <c r="C199" s="246" t="s">
        <v>517</v>
      </c>
      <c r="D199" s="247"/>
      <c r="E199" s="247"/>
      <c r="F199" s="247"/>
      <c r="G199" s="248"/>
      <c r="H199" s="14"/>
      <c r="I199" s="182"/>
      <c r="J199" s="221"/>
      <c r="K199" s="14"/>
    </row>
    <row r="200" spans="2:12" ht="54.75" customHeight="1" x14ac:dyDescent="0.25">
      <c r="B200" s="7"/>
      <c r="C200" s="203"/>
      <c r="D200" s="213" t="str">
        <f>D5</f>
        <v>UNFPA (budget en USD)</v>
      </c>
      <c r="E200" s="213" t="str">
        <f>E5</f>
        <v>Organisation recipiendiaire 2 (budget en USD)</v>
      </c>
      <c r="F200" s="213" t="str">
        <f>F5</f>
        <v>Organisation recipiendiaire 3 (budget en USD)</v>
      </c>
      <c r="G200" s="204" t="s">
        <v>11</v>
      </c>
      <c r="H200" s="11"/>
      <c r="I200" s="26"/>
      <c r="J200" s="183"/>
      <c r="K200" s="14"/>
    </row>
    <row r="201" spans="2:12" ht="41.25" customHeight="1" x14ac:dyDescent="0.25">
      <c r="B201" s="27"/>
      <c r="C201" s="127" t="s">
        <v>509</v>
      </c>
      <c r="D201" s="109">
        <f>SUM(D19,D29,D41,D51,D63,D73,D84,D94,D106,D116,D126,D136,D148,D158,D168,D178,D191)</f>
        <v>1130841.1253636363</v>
      </c>
      <c r="E201" s="109">
        <f>SUM(E19,E29,E41,E51,E63,E73,E84,E94,E106,E116,E126,E136,E148,E158,E168,E178,E181,E183,E189,E190)</f>
        <v>0</v>
      </c>
      <c r="F201" s="109">
        <f>SUM(F19,F29,F41,F51,F63,F73,F84,F94,F106,F116,F126,F136,F148,F158,F168,F178,F181,F183,F189,F190)</f>
        <v>0</v>
      </c>
      <c r="G201" s="128">
        <f>SUM(D201:F201)</f>
        <v>1130841.1253636363</v>
      </c>
      <c r="H201" s="11"/>
      <c r="I201" s="26"/>
      <c r="J201" s="183"/>
      <c r="K201" s="15"/>
    </row>
    <row r="202" spans="2:12" ht="51.75" customHeight="1" x14ac:dyDescent="0.25">
      <c r="B202" s="5"/>
      <c r="C202" s="193" t="s">
        <v>510</v>
      </c>
      <c r="D202" s="109">
        <f>D201*0.07</f>
        <v>79158.878775454548</v>
      </c>
      <c r="E202" s="109">
        <f>E201*0.07</f>
        <v>0</v>
      </c>
      <c r="F202" s="109">
        <f>F201*0.07</f>
        <v>0</v>
      </c>
      <c r="G202" s="128">
        <f>G201*0.07</f>
        <v>79158.878775454548</v>
      </c>
      <c r="H202" s="5"/>
      <c r="I202" s="183"/>
      <c r="J202" s="183"/>
      <c r="K202" s="2"/>
    </row>
    <row r="203" spans="2:12" ht="51.75" customHeight="1" thickBot="1" x14ac:dyDescent="0.3">
      <c r="B203" s="5"/>
      <c r="C203" s="35" t="s">
        <v>11</v>
      </c>
      <c r="D203" s="114">
        <f>SUM(D201:D202)</f>
        <v>1210000.0041390909</v>
      </c>
      <c r="E203" s="114">
        <f>SUM(E201:E202)</f>
        <v>0</v>
      </c>
      <c r="F203" s="114">
        <f>SUM(F201:F202)</f>
        <v>0</v>
      </c>
      <c r="G203" s="129">
        <f>SUM(G201:G202)</f>
        <v>1210000.0041390909</v>
      </c>
      <c r="H203" s="5"/>
      <c r="I203" s="183"/>
      <c r="J203" s="183"/>
      <c r="K203" s="2"/>
    </row>
    <row r="204" spans="2:12" ht="42" customHeight="1" x14ac:dyDescent="0.25">
      <c r="B204" s="5"/>
      <c r="K204" s="4"/>
      <c r="L204" s="2"/>
    </row>
    <row r="205" spans="2:12" s="43" customFormat="1" ht="29.25" customHeight="1" thickBot="1" x14ac:dyDescent="0.3">
      <c r="B205" s="11"/>
      <c r="C205" s="37"/>
      <c r="D205" s="38"/>
      <c r="E205" s="38"/>
      <c r="F205" s="38"/>
      <c r="G205" s="38"/>
      <c r="H205" s="38"/>
      <c r="I205" s="185"/>
      <c r="J205" s="189"/>
      <c r="K205" s="14"/>
      <c r="L205" s="15"/>
    </row>
    <row r="206" spans="2:12" ht="23.25" customHeight="1" x14ac:dyDescent="0.25">
      <c r="B206" s="2"/>
      <c r="C206" s="238" t="s">
        <v>511</v>
      </c>
      <c r="D206" s="239"/>
      <c r="E206" s="240"/>
      <c r="F206" s="240"/>
      <c r="G206" s="240"/>
      <c r="H206" s="241"/>
      <c r="I206" s="186"/>
      <c r="J206" s="56"/>
      <c r="K206" s="2"/>
      <c r="L206" s="44"/>
    </row>
    <row r="207" spans="2:12" ht="51.75" customHeight="1" x14ac:dyDescent="0.25">
      <c r="B207" s="2"/>
      <c r="C207" s="110"/>
      <c r="D207" s="213" t="str">
        <f>D5</f>
        <v>UNFPA (budget en USD)</v>
      </c>
      <c r="E207" s="213" t="str">
        <f>E5</f>
        <v>Organisation recipiendiaire 2 (budget en USD)</v>
      </c>
      <c r="F207" s="213" t="str">
        <f>F5</f>
        <v>Organisation recipiendiaire 3 (budget en USD)</v>
      </c>
      <c r="G207" s="205" t="s">
        <v>11</v>
      </c>
      <c r="H207" s="206" t="s">
        <v>9</v>
      </c>
      <c r="I207" s="186"/>
      <c r="J207" s="56"/>
      <c r="K207" s="2"/>
      <c r="L207" s="44"/>
    </row>
    <row r="208" spans="2:12" ht="55.5" customHeight="1" x14ac:dyDescent="0.25">
      <c r="B208" s="2"/>
      <c r="C208" s="34" t="s">
        <v>512</v>
      </c>
      <c r="D208" s="112">
        <f>$D$203*H208</f>
        <v>847000.00289736362</v>
      </c>
      <c r="E208" s="113">
        <f>$E$203*H208</f>
        <v>0</v>
      </c>
      <c r="F208" s="113">
        <f>$F$203*H208</f>
        <v>0</v>
      </c>
      <c r="G208" s="113">
        <f>SUM(D208:F208)</f>
        <v>847000.00289736362</v>
      </c>
      <c r="H208" s="149">
        <v>0.7</v>
      </c>
      <c r="I208" s="182"/>
      <c r="J208" s="221"/>
      <c r="K208" s="2"/>
      <c r="L208" s="44"/>
    </row>
    <row r="209" spans="1:12" ht="57.75" customHeight="1" x14ac:dyDescent="0.25">
      <c r="B209" s="237"/>
      <c r="C209" s="134" t="s">
        <v>513</v>
      </c>
      <c r="D209" s="112">
        <f>$D$203*H209</f>
        <v>363000.00124172727</v>
      </c>
      <c r="E209" s="113">
        <f>$E$203*H209</f>
        <v>0</v>
      </c>
      <c r="F209" s="113">
        <f>$F$203*H209</f>
        <v>0</v>
      </c>
      <c r="G209" s="135">
        <f>SUM(D209:F209)</f>
        <v>363000.00124172727</v>
      </c>
      <c r="H209" s="150">
        <v>0.3</v>
      </c>
      <c r="I209" s="182"/>
      <c r="J209" s="221"/>
      <c r="K209" s="44"/>
      <c r="L209" s="44"/>
    </row>
    <row r="210" spans="1:12" ht="57.75" customHeight="1" x14ac:dyDescent="0.25">
      <c r="B210" s="237"/>
      <c r="C210" s="134" t="s">
        <v>514</v>
      </c>
      <c r="D210" s="112">
        <f>$D$203*H210</f>
        <v>0</v>
      </c>
      <c r="E210" s="113">
        <f>$E$203*H210</f>
        <v>0</v>
      </c>
      <c r="F210" s="113">
        <f>$F$203*H210</f>
        <v>0</v>
      </c>
      <c r="G210" s="135">
        <f>SUM(D210:F210)</f>
        <v>0</v>
      </c>
      <c r="H210" s="151">
        <v>0</v>
      </c>
      <c r="I210" s="187"/>
      <c r="J210" s="222"/>
      <c r="K210" s="44"/>
      <c r="L210" s="44"/>
    </row>
    <row r="211" spans="1:12" ht="38.25" customHeight="1" thickBot="1" x14ac:dyDescent="0.3">
      <c r="B211" s="237"/>
      <c r="C211" s="35" t="s">
        <v>11</v>
      </c>
      <c r="D211" s="114">
        <f>SUM(D208:D210)</f>
        <v>1210000.0041390909</v>
      </c>
      <c r="E211" s="114">
        <f>SUM(E208:E210)</f>
        <v>0</v>
      </c>
      <c r="F211" s="114">
        <f>SUM(F208:F210)</f>
        <v>0</v>
      </c>
      <c r="G211" s="114">
        <f>SUM(G208:G210)</f>
        <v>1210000.0041390909</v>
      </c>
      <c r="H211" s="115">
        <f>SUM(H208:H210)</f>
        <v>1</v>
      </c>
      <c r="I211" s="188"/>
      <c r="J211" s="53"/>
      <c r="K211" s="44"/>
      <c r="L211" s="44"/>
    </row>
    <row r="212" spans="1:12" ht="21.75" customHeight="1" thickBot="1" x14ac:dyDescent="0.3">
      <c r="B212" s="237"/>
      <c r="C212" s="3"/>
      <c r="D212" s="8"/>
      <c r="E212" s="8"/>
      <c r="F212" s="8"/>
      <c r="G212" s="8"/>
      <c r="H212" s="8"/>
      <c r="I212" s="189"/>
      <c r="J212" s="189"/>
      <c r="K212" s="44"/>
      <c r="L212" s="44"/>
    </row>
    <row r="213" spans="1:12" ht="49.5" customHeight="1" x14ac:dyDescent="0.25">
      <c r="B213" s="237"/>
      <c r="C213" s="116" t="s">
        <v>566</v>
      </c>
      <c r="D213" s="117">
        <f>SUM(H19,H29,H41,H51,H63,H73,H84,H94,H106,H116,H126,H136,H148,H158,H168,H178,H191)*1.07</f>
        <v>188057.15352727275</v>
      </c>
      <c r="E213" s="38"/>
      <c r="F213" s="38"/>
      <c r="G213" s="38"/>
      <c r="H213" s="194" t="s">
        <v>568</v>
      </c>
      <c r="I213" s="195">
        <f>SUM(I191,I178,I168,I158,I148,I136,I126,I116,I106,I94,I84,I73,I63,I51,I41,I29,I19)</f>
        <v>634414</v>
      </c>
      <c r="J213" s="211"/>
      <c r="K213" s="44"/>
      <c r="L213" s="44"/>
    </row>
    <row r="214" spans="1:12" ht="28.5" customHeight="1" thickBot="1" x14ac:dyDescent="0.3">
      <c r="B214" s="237"/>
      <c r="C214" s="118" t="s">
        <v>515</v>
      </c>
      <c r="D214" s="179">
        <f>D213/G203</f>
        <v>0.15541913461485854</v>
      </c>
      <c r="E214" s="47"/>
      <c r="F214" s="47"/>
      <c r="G214" s="47"/>
      <c r="H214" s="196" t="s">
        <v>569</v>
      </c>
      <c r="I214" s="197">
        <f>I213/G203</f>
        <v>0.52430908911556784</v>
      </c>
      <c r="J214" s="212"/>
      <c r="K214" s="44"/>
      <c r="L214" s="44"/>
    </row>
    <row r="215" spans="1:12" ht="28.5" customHeight="1" x14ac:dyDescent="0.25">
      <c r="B215" s="237"/>
      <c r="C215" s="244"/>
      <c r="D215" s="245"/>
      <c r="E215" s="48"/>
      <c r="F215" s="48"/>
      <c r="G215" s="48"/>
      <c r="K215" s="44"/>
      <c r="L215" s="44"/>
    </row>
    <row r="216" spans="1:12" ht="28.5" customHeight="1" x14ac:dyDescent="0.25">
      <c r="B216" s="237"/>
      <c r="C216" s="118" t="s">
        <v>567</v>
      </c>
      <c r="D216" s="119">
        <f>D41</f>
        <v>158163.97627272728</v>
      </c>
      <c r="E216" s="49"/>
      <c r="F216" s="49"/>
      <c r="G216" s="49"/>
      <c r="K216" s="44"/>
      <c r="L216" s="44"/>
    </row>
    <row r="217" spans="1:12" ht="23.25" customHeight="1" x14ac:dyDescent="0.25">
      <c r="B217" s="237"/>
      <c r="C217" s="118" t="s">
        <v>516</v>
      </c>
      <c r="D217" s="179">
        <f>D216/G203</f>
        <v>0.13071402953032232</v>
      </c>
      <c r="E217" s="49"/>
      <c r="F217" s="49"/>
      <c r="G217" s="49"/>
      <c r="K217" s="44"/>
      <c r="L217" s="44"/>
    </row>
    <row r="218" spans="1:12" ht="66.75" customHeight="1" thickBot="1" x14ac:dyDescent="0.3">
      <c r="B218" s="237"/>
      <c r="C218" s="242" t="s">
        <v>557</v>
      </c>
      <c r="D218" s="243"/>
      <c r="E218" s="39"/>
      <c r="F218" s="39"/>
      <c r="G218" s="39"/>
      <c r="H218" s="44"/>
      <c r="I218" s="190"/>
      <c r="K218" s="44"/>
      <c r="L218" s="44"/>
    </row>
    <row r="219" spans="1:12" ht="55.5" customHeight="1" x14ac:dyDescent="0.25">
      <c r="B219" s="237"/>
      <c r="L219" s="43"/>
    </row>
    <row r="220" spans="1:12" ht="42.75" customHeight="1" x14ac:dyDescent="0.25">
      <c r="B220" s="237"/>
      <c r="K220" s="44"/>
    </row>
    <row r="221" spans="1:12" ht="21.75" customHeight="1" x14ac:dyDescent="0.25">
      <c r="B221" s="237"/>
      <c r="K221" s="44"/>
    </row>
    <row r="222" spans="1:12" ht="21.75" customHeight="1" x14ac:dyDescent="0.25">
      <c r="A222" s="44"/>
      <c r="B222" s="237"/>
    </row>
    <row r="223" spans="1:12" s="44" customFormat="1" ht="23.25" customHeight="1" x14ac:dyDescent="0.25">
      <c r="A223" s="42"/>
      <c r="B223" s="237"/>
      <c r="C223" s="42"/>
      <c r="D223" s="42"/>
      <c r="E223" s="42"/>
      <c r="F223" s="42"/>
      <c r="G223" s="42"/>
      <c r="H223" s="42"/>
      <c r="I223" s="184"/>
      <c r="J223" s="190"/>
      <c r="K223" s="42"/>
      <c r="L223" s="42"/>
    </row>
    <row r="224" spans="1:12" ht="23.25" customHeight="1" x14ac:dyDescent="0.25"/>
    <row r="225" ht="21.75" customHeight="1" x14ac:dyDescent="0.25"/>
    <row r="226" ht="16.5" customHeight="1" x14ac:dyDescent="0.25"/>
    <row r="227" ht="29.25" customHeight="1" x14ac:dyDescent="0.25"/>
    <row r="228" ht="24.75" customHeight="1" x14ac:dyDescent="0.25"/>
    <row r="229" ht="33" customHeight="1" x14ac:dyDescent="0.25"/>
    <row r="231" ht="15" customHeight="1" x14ac:dyDescent="0.25"/>
    <row r="232" ht="25.5" customHeight="1" x14ac:dyDescent="0.25"/>
    <row r="283" spans="1:1" x14ac:dyDescent="0.25">
      <c r="A283" s="42" t="s">
        <v>564</v>
      </c>
    </row>
  </sheetData>
  <sheetProtection formatCells="0" formatColumns="0" formatRows="0"/>
  <mergeCells count="37">
    <mergeCell ref="I55:I57"/>
    <mergeCell ref="C107:K107"/>
    <mergeCell ref="C117:K117"/>
    <mergeCell ref="C138:K138"/>
    <mergeCell ref="C127:K127"/>
    <mergeCell ref="C149:K149"/>
    <mergeCell ref="C139:K139"/>
    <mergeCell ref="C64:K64"/>
    <mergeCell ref="C74:K74"/>
    <mergeCell ref="C85:K85"/>
    <mergeCell ref="C96:K96"/>
    <mergeCell ref="C97:K97"/>
    <mergeCell ref="I75:I81"/>
    <mergeCell ref="C42:K42"/>
    <mergeCell ref="C6:K6"/>
    <mergeCell ref="C53:K53"/>
    <mergeCell ref="C54:K54"/>
    <mergeCell ref="B2:E2"/>
    <mergeCell ref="B3:H3"/>
    <mergeCell ref="C20:K20"/>
    <mergeCell ref="C7:K7"/>
    <mergeCell ref="C30:K30"/>
    <mergeCell ref="B8:B11"/>
    <mergeCell ref="I8:I11"/>
    <mergeCell ref="I31:I40"/>
    <mergeCell ref="B33:B34"/>
    <mergeCell ref="B35:B36"/>
    <mergeCell ref="C159:K159"/>
    <mergeCell ref="C169:K169"/>
    <mergeCell ref="B209:B223"/>
    <mergeCell ref="C206:H206"/>
    <mergeCell ref="C218:D218"/>
    <mergeCell ref="C215:D215"/>
    <mergeCell ref="C199:G199"/>
    <mergeCell ref="B181:B182"/>
    <mergeCell ref="B183:B188"/>
    <mergeCell ref="I181:I188"/>
  </mergeCells>
  <conditionalFormatting sqref="D214">
    <cfRule type="cellIs" dxfId="26" priority="46" operator="lessThan">
      <formula>0.15</formula>
    </cfRule>
  </conditionalFormatting>
  <conditionalFormatting sqref="D217">
    <cfRule type="cellIs" dxfId="25" priority="44" operator="lessThan">
      <formula>0.05</formula>
    </cfRule>
  </conditionalFormatting>
  <conditionalFormatting sqref="H211:J211">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14:G214" xr:uid="{E72508C7-C8DD-46A5-878C-E4FA07CAB6AF}"/>
    <dataValidation allowBlank="1" showInputMessage="1" showErrorMessage="1" prompt="M&amp;E Budget Cannot be Less than 5%_x000a_" sqref="E217:G217" xr:uid="{53928C0A-D548-4B6B-97FC-07D38B0E5FA7}"/>
    <dataValidation allowBlank="1" showInputMessage="1" showErrorMessage="1" prompt="Insert *text* description of Outcome here" sqref="C138:K138 C6 C96:K96" xr:uid="{89ACADD6-F982-42D9-AC8D-CCF9750605B2}"/>
    <dataValidation allowBlank="1" showInputMessage="1" showErrorMessage="1" prompt="Insert *text* description of Output here" sqref="C169 C7 C20 C42 C30 C53:C54 C64 C85 C97 C107 C117 C127 C139 C149 C159 C74" xr:uid="{31AC9CA6-D499-4711-A99F-BECD0A64F3A8}"/>
    <dataValidation allowBlank="1" showInputMessage="1" showErrorMessage="1" prompt="Insert *text* description of Activity here" sqref="C150 C21 C31 C43 C39:C40 C170 C160 C86 C98 C108 C118 C128 C140 C8 C188 C55:C57" xr:uid="{E7A390F5-03DD-4A67-B842-17326B4F2DA4}"/>
    <dataValidation allowBlank="1" showErrorMessage="1" prompt="% Towards Gender Equality and Women's Empowerment Must be Higher than 15%_x000a_" sqref="D216:G216 D214" xr:uid="{8C6643DA-1D03-44FB-AC1F-C4CB706ED3AA}"/>
  </dataValidations>
  <pageMargins left="0.7" right="0.7" top="0.75" bottom="0.75" header="0.3" footer="0.3"/>
  <pageSetup scale="74" orientation="landscape" r:id="rId1"/>
  <rowBreaks count="1" manualBreakCount="1">
    <brk id="6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4"/>
  <sheetViews>
    <sheetView showGridLines="0" showZeros="0" zoomScale="80" zoomScaleNormal="80" workbookViewId="0">
      <pane ySplit="4" topLeftCell="A5" activePane="bottomLeft" state="frozen"/>
      <selection pane="bottomLeft" activeCell="I16" sqref="I16"/>
    </sheetView>
  </sheetViews>
  <sheetFormatPr defaultColWidth="9.140625" defaultRowHeight="15.75" x14ac:dyDescent="0.25"/>
  <cols>
    <col min="1" max="1" width="4.42578125" style="59" customWidth="1"/>
    <col min="2" max="2" width="3.28515625" style="59" customWidth="1"/>
    <col min="3" max="3" width="51.42578125" style="59" customWidth="1"/>
    <col min="4" max="4" width="34.28515625" style="60" customWidth="1"/>
    <col min="5" max="5" width="35" style="60" customWidth="1"/>
    <col min="6" max="6" width="34" style="60" customWidth="1"/>
    <col min="7" max="7" width="25.7109375" style="59" customWidth="1"/>
    <col min="8" max="8" width="21.42578125" style="59" customWidth="1"/>
    <col min="9" max="9" width="16.85546875" style="59" customWidth="1"/>
    <col min="10" max="10" width="19.42578125" style="59" customWidth="1"/>
    <col min="11" max="11" width="19" style="59" customWidth="1"/>
    <col min="12" max="12" width="26" style="59" customWidth="1"/>
    <col min="13" max="13" width="21.140625" style="59" customWidth="1"/>
    <col min="14" max="14" width="7" style="62" customWidth="1"/>
    <col min="15" max="15" width="24.28515625" style="59" customWidth="1"/>
    <col min="16" max="16" width="26.42578125" style="59" customWidth="1"/>
    <col min="17" max="17" width="30.140625" style="59" customWidth="1"/>
    <col min="18" max="18" width="33" style="59" customWidth="1"/>
    <col min="19" max="20" width="22.7109375" style="59" customWidth="1"/>
    <col min="21" max="21" width="23.42578125" style="59" customWidth="1"/>
    <col min="22" max="22" width="32.140625" style="59" customWidth="1"/>
    <col min="23" max="23" width="9.140625" style="59"/>
    <col min="24" max="24" width="17.7109375" style="59" customWidth="1"/>
    <col min="25" max="25" width="26.42578125" style="59" customWidth="1"/>
    <col min="26" max="26" width="22.42578125" style="59" customWidth="1"/>
    <col min="27" max="27" width="29.7109375" style="59" customWidth="1"/>
    <col min="28" max="28" width="23.42578125" style="59" customWidth="1"/>
    <col min="29" max="29" width="18.42578125" style="59" customWidth="1"/>
    <col min="30" max="30" width="17.42578125" style="59" customWidth="1"/>
    <col min="31" max="31" width="25.140625" style="59" customWidth="1"/>
    <col min="32" max="16384" width="9.140625" style="59"/>
  </cols>
  <sheetData>
    <row r="1" spans="2:14" ht="33.75" customHeight="1" x14ac:dyDescent="0.7">
      <c r="C1" s="257" t="s">
        <v>502</v>
      </c>
      <c r="D1" s="257"/>
      <c r="E1" s="257"/>
      <c r="F1" s="257"/>
      <c r="G1" s="40"/>
      <c r="H1" s="41"/>
      <c r="I1" s="41"/>
      <c r="L1" s="23"/>
      <c r="M1" s="6"/>
      <c r="N1" s="59"/>
    </row>
    <row r="2" spans="2:14" ht="25.5" customHeight="1" x14ac:dyDescent="0.3">
      <c r="C2" s="274" t="s">
        <v>558</v>
      </c>
      <c r="D2" s="274"/>
      <c r="E2" s="274"/>
      <c r="F2" s="274"/>
      <c r="L2" s="23"/>
      <c r="M2" s="6"/>
      <c r="N2" s="59"/>
    </row>
    <row r="3" spans="2:14" ht="9.75" customHeight="1" x14ac:dyDescent="0.25">
      <c r="C3" s="52"/>
      <c r="D3" s="52"/>
      <c r="E3" s="52"/>
      <c r="F3" s="52"/>
      <c r="L3" s="23"/>
      <c r="M3" s="6"/>
      <c r="N3" s="59"/>
    </row>
    <row r="4" spans="2:14" ht="33.75" customHeight="1" x14ac:dyDescent="0.25">
      <c r="C4" s="52"/>
      <c r="D4" s="213" t="str">
        <f>'1) Tableau budgétaire 1'!D5</f>
        <v>UNFPA (budget en USD)</v>
      </c>
      <c r="E4" s="213" t="str">
        <f>'1) Tableau budgétaire 1'!E5</f>
        <v>Organisation recipiendiaire 2 (budget en USD)</v>
      </c>
      <c r="F4" s="213" t="str">
        <f>'1) Tableau budgétaire 1'!F5</f>
        <v>Organisation recipiendiaire 3 (budget en USD)</v>
      </c>
      <c r="G4" s="207" t="s">
        <v>11</v>
      </c>
      <c r="L4" s="23"/>
      <c r="M4" s="6"/>
      <c r="N4" s="59"/>
    </row>
    <row r="5" spans="2:14" ht="24" customHeight="1" x14ac:dyDescent="0.25">
      <c r="B5" s="271" t="s">
        <v>518</v>
      </c>
      <c r="C5" s="272"/>
      <c r="D5" s="272"/>
      <c r="E5" s="272"/>
      <c r="F5" s="272"/>
      <c r="G5" s="273"/>
      <c r="L5" s="23"/>
      <c r="M5" s="6"/>
      <c r="N5" s="59"/>
    </row>
    <row r="6" spans="2:14" ht="22.5" customHeight="1" x14ac:dyDescent="0.25">
      <c r="C6" s="271" t="s">
        <v>519</v>
      </c>
      <c r="D6" s="272"/>
      <c r="E6" s="272"/>
      <c r="F6" s="272"/>
      <c r="G6" s="273"/>
      <c r="L6" s="23"/>
      <c r="M6" s="6"/>
      <c r="N6" s="59"/>
    </row>
    <row r="7" spans="2:14" ht="24.75" customHeight="1" thickBot="1" x14ac:dyDescent="0.3">
      <c r="C7" s="70" t="s">
        <v>520</v>
      </c>
      <c r="D7" s="71">
        <f>'1) Tableau budgétaire 1'!D19</f>
        <v>679779.62181818183</v>
      </c>
      <c r="E7" s="71">
        <f>'1) Tableau budgétaire 1'!E19</f>
        <v>0</v>
      </c>
      <c r="F7" s="71">
        <f>'1) Tableau budgétaire 1'!F19</f>
        <v>0</v>
      </c>
      <c r="G7" s="72">
        <f>SUM(D7:F7)</f>
        <v>679779.62181818183</v>
      </c>
      <c r="L7" s="23"/>
      <c r="M7" s="6"/>
      <c r="N7" s="59"/>
    </row>
    <row r="8" spans="2:14" ht="21.75" customHeight="1" x14ac:dyDescent="0.25">
      <c r="C8" s="68" t="s">
        <v>521</v>
      </c>
      <c r="D8" s="103">
        <f>'1) Tableau budgétaire 1'!D8</f>
        <v>471216</v>
      </c>
      <c r="E8" s="104"/>
      <c r="F8" s="104"/>
      <c r="G8" s="69">
        <f t="shared" ref="G8:G15" si="0">SUM(D8:F8)</f>
        <v>471216</v>
      </c>
      <c r="N8" s="59"/>
    </row>
    <row r="9" spans="2:14" x14ac:dyDescent="0.25">
      <c r="C9" s="57" t="s">
        <v>522</v>
      </c>
      <c r="D9" s="105"/>
      <c r="E9" s="20"/>
      <c r="F9" s="20"/>
      <c r="G9" s="67">
        <f t="shared" si="0"/>
        <v>0</v>
      </c>
      <c r="N9" s="59"/>
    </row>
    <row r="10" spans="2:14" ht="15.75" customHeight="1" x14ac:dyDescent="0.25">
      <c r="C10" s="57" t="s">
        <v>523</v>
      </c>
      <c r="D10" s="105"/>
      <c r="E10" s="105"/>
      <c r="F10" s="105"/>
      <c r="G10" s="67">
        <f t="shared" si="0"/>
        <v>0</v>
      </c>
      <c r="N10" s="59"/>
    </row>
    <row r="11" spans="2:14" x14ac:dyDescent="0.25">
      <c r="C11" s="58" t="s">
        <v>524</v>
      </c>
      <c r="D11" s="105">
        <f>'1) Tableau budgétaire 1'!D9+'1) Tableau budgétaire 1'!D10+'1) Tableau budgétaire 1'!D11+'1) Tableau budgétaire 1'!D12</f>
        <v>208563.6218181818</v>
      </c>
      <c r="E11" s="105"/>
      <c r="F11" s="105"/>
      <c r="G11" s="67">
        <f t="shared" si="0"/>
        <v>208563.6218181818</v>
      </c>
      <c r="N11" s="59"/>
    </row>
    <row r="12" spans="2:14" x14ac:dyDescent="0.25">
      <c r="C12" s="57" t="s">
        <v>525</v>
      </c>
      <c r="D12" s="105"/>
      <c r="E12" s="105"/>
      <c r="F12" s="105"/>
      <c r="G12" s="67">
        <f t="shared" si="0"/>
        <v>0</v>
      </c>
      <c r="N12" s="59"/>
    </row>
    <row r="13" spans="2:14" ht="21.75" customHeight="1" x14ac:dyDescent="0.25">
      <c r="C13" s="57" t="s">
        <v>526</v>
      </c>
      <c r="D13" s="105"/>
      <c r="E13" s="105"/>
      <c r="F13" s="105"/>
      <c r="G13" s="67">
        <f t="shared" si="0"/>
        <v>0</v>
      </c>
      <c r="N13" s="59"/>
    </row>
    <row r="14" spans="2:14" ht="36.75" customHeight="1" x14ac:dyDescent="0.25">
      <c r="C14" s="57" t="s">
        <v>527</v>
      </c>
      <c r="D14" s="105"/>
      <c r="E14" s="105"/>
      <c r="F14" s="105"/>
      <c r="G14" s="67">
        <f t="shared" si="0"/>
        <v>0</v>
      </c>
      <c r="N14" s="59"/>
    </row>
    <row r="15" spans="2:14" ht="15.75" customHeight="1" x14ac:dyDescent="0.25">
      <c r="C15" s="61" t="s">
        <v>14</v>
      </c>
      <c r="D15" s="73">
        <f>SUM(D8:D14)</f>
        <v>679779.62181818183</v>
      </c>
      <c r="E15" s="73">
        <f>SUM(E8:E14)</f>
        <v>0</v>
      </c>
      <c r="F15" s="73">
        <f>SUM(F8:F14)</f>
        <v>0</v>
      </c>
      <c r="G15" s="141">
        <f t="shared" si="0"/>
        <v>679779.62181818183</v>
      </c>
      <c r="N15" s="59"/>
    </row>
    <row r="16" spans="2:14" s="60" customFormat="1" x14ac:dyDescent="0.25">
      <c r="C16" s="74"/>
      <c r="D16" s="75"/>
      <c r="E16" s="75"/>
      <c r="F16" s="75"/>
      <c r="G16" s="142"/>
    </row>
    <row r="17" spans="3:14" x14ac:dyDescent="0.25">
      <c r="C17" s="271" t="s">
        <v>528</v>
      </c>
      <c r="D17" s="272"/>
      <c r="E17" s="272"/>
      <c r="F17" s="272"/>
      <c r="G17" s="273"/>
      <c r="N17" s="59"/>
    </row>
    <row r="18" spans="3:14" ht="27" customHeight="1" thickBot="1" x14ac:dyDescent="0.3">
      <c r="C18" s="70" t="s">
        <v>529</v>
      </c>
      <c r="D18" s="71">
        <f>'1) Tableau budgétaire 1'!D29</f>
        <v>131090.90909090909</v>
      </c>
      <c r="E18" s="71">
        <f>'1) Tableau budgétaire 1'!E29</f>
        <v>0</v>
      </c>
      <c r="F18" s="71">
        <f>'1) Tableau budgétaire 1'!F29</f>
        <v>0</v>
      </c>
      <c r="G18" s="72">
        <f t="shared" ref="G18:G26" si="1">SUM(D18:F18)</f>
        <v>131090.90909090909</v>
      </c>
      <c r="N18" s="59"/>
    </row>
    <row r="19" spans="3:14" x14ac:dyDescent="0.25">
      <c r="C19" s="68" t="s">
        <v>521</v>
      </c>
      <c r="D19" s="103"/>
      <c r="E19" s="104"/>
      <c r="F19" s="104"/>
      <c r="G19" s="69">
        <f t="shared" si="1"/>
        <v>0</v>
      </c>
      <c r="N19" s="59"/>
    </row>
    <row r="20" spans="3:14" x14ac:dyDescent="0.25">
      <c r="C20" s="57" t="s">
        <v>522</v>
      </c>
      <c r="D20" s="105"/>
      <c r="E20" s="20"/>
      <c r="F20" s="20"/>
      <c r="G20" s="67">
        <f t="shared" si="1"/>
        <v>0</v>
      </c>
      <c r="N20" s="59"/>
    </row>
    <row r="21" spans="3:14" ht="31.5" x14ac:dyDescent="0.25">
      <c r="C21" s="57" t="s">
        <v>523</v>
      </c>
      <c r="D21" s="105"/>
      <c r="E21" s="105"/>
      <c r="F21" s="105"/>
      <c r="G21" s="67">
        <f t="shared" si="1"/>
        <v>0</v>
      </c>
      <c r="N21" s="59"/>
    </row>
    <row r="22" spans="3:14" x14ac:dyDescent="0.25">
      <c r="C22" s="58" t="s">
        <v>524</v>
      </c>
      <c r="D22" s="105">
        <f>'1) Tableau budgétaire 1'!D22</f>
        <v>10000</v>
      </c>
      <c r="E22" s="105"/>
      <c r="F22" s="105"/>
      <c r="G22" s="67">
        <f t="shared" si="1"/>
        <v>10000</v>
      </c>
      <c r="N22" s="59"/>
    </row>
    <row r="23" spans="3:14" x14ac:dyDescent="0.25">
      <c r="C23" s="57" t="s">
        <v>525</v>
      </c>
      <c r="D23" s="105"/>
      <c r="E23" s="105"/>
      <c r="F23" s="105"/>
      <c r="G23" s="67">
        <f t="shared" si="1"/>
        <v>0</v>
      </c>
      <c r="N23" s="59"/>
    </row>
    <row r="24" spans="3:14" x14ac:dyDescent="0.25">
      <c r="C24" s="57" t="s">
        <v>526</v>
      </c>
      <c r="D24" s="105">
        <f>'1) Tableau budgétaire 1'!D23+'1) Tableau budgétaire 1'!D24</f>
        <v>121090.90909090909</v>
      </c>
      <c r="E24" s="105"/>
      <c r="F24" s="105"/>
      <c r="G24" s="67">
        <f t="shared" si="1"/>
        <v>121090.90909090909</v>
      </c>
      <c r="N24" s="59"/>
    </row>
    <row r="25" spans="3:14" ht="31.5" x14ac:dyDescent="0.25">
      <c r="C25" s="57" t="s">
        <v>527</v>
      </c>
      <c r="D25" s="105"/>
      <c r="E25" s="105"/>
      <c r="F25" s="105"/>
      <c r="G25" s="67">
        <f t="shared" si="1"/>
        <v>0</v>
      </c>
      <c r="N25" s="59"/>
    </row>
    <row r="26" spans="3:14" x14ac:dyDescent="0.25">
      <c r="C26" s="61" t="s">
        <v>14</v>
      </c>
      <c r="D26" s="73">
        <f>SUM(D19:D25)</f>
        <v>131090.90909090909</v>
      </c>
      <c r="E26" s="73">
        <f>SUM(E19:E25)</f>
        <v>0</v>
      </c>
      <c r="F26" s="73">
        <f>SUM(F19:F25)</f>
        <v>0</v>
      </c>
      <c r="G26" s="67">
        <f t="shared" si="1"/>
        <v>131090.90909090909</v>
      </c>
      <c r="N26" s="59"/>
    </row>
    <row r="27" spans="3:14" s="60" customFormat="1" x14ac:dyDescent="0.25">
      <c r="C27" s="74"/>
      <c r="D27" s="75"/>
      <c r="E27" s="75"/>
      <c r="F27" s="75"/>
      <c r="G27" s="76"/>
    </row>
    <row r="28" spans="3:14" x14ac:dyDescent="0.25">
      <c r="C28" s="271" t="s">
        <v>530</v>
      </c>
      <c r="D28" s="272"/>
      <c r="E28" s="272"/>
      <c r="F28" s="272"/>
      <c r="G28" s="273"/>
      <c r="N28" s="59"/>
    </row>
    <row r="29" spans="3:14" ht="21.75" customHeight="1" thickBot="1" x14ac:dyDescent="0.3">
      <c r="C29" s="70" t="s">
        <v>531</v>
      </c>
      <c r="D29" s="71">
        <f>'1) Tableau budgétaire 1'!D41</f>
        <v>158163.97627272728</v>
      </c>
      <c r="E29" s="71">
        <f>'1) Tableau budgétaire 1'!E41</f>
        <v>0</v>
      </c>
      <c r="F29" s="71">
        <f>'1) Tableau budgétaire 1'!F41</f>
        <v>0</v>
      </c>
      <c r="G29" s="72">
        <f t="shared" ref="G29:G37" si="2">SUM(D29:F29)</f>
        <v>158163.97627272728</v>
      </c>
      <c r="N29" s="59"/>
    </row>
    <row r="30" spans="3:14" x14ac:dyDescent="0.25">
      <c r="C30" s="68" t="s">
        <v>521</v>
      </c>
      <c r="D30" s="103"/>
      <c r="E30" s="104"/>
      <c r="F30" s="104"/>
      <c r="G30" s="69">
        <f t="shared" si="2"/>
        <v>0</v>
      </c>
      <c r="N30" s="59"/>
    </row>
    <row r="31" spans="3:14" s="60" customFormat="1" ht="15.75" customHeight="1" x14ac:dyDescent="0.25">
      <c r="C31" s="57" t="s">
        <v>522</v>
      </c>
      <c r="D31" s="105"/>
      <c r="E31" s="20"/>
      <c r="F31" s="20"/>
      <c r="G31" s="67">
        <f t="shared" si="2"/>
        <v>0</v>
      </c>
    </row>
    <row r="32" spans="3:14" s="60" customFormat="1" ht="31.5" x14ac:dyDescent="0.25">
      <c r="C32" s="57" t="s">
        <v>523</v>
      </c>
      <c r="D32" s="105"/>
      <c r="E32" s="105"/>
      <c r="F32" s="105"/>
      <c r="G32" s="67">
        <f t="shared" si="2"/>
        <v>0</v>
      </c>
    </row>
    <row r="33" spans="3:14" s="60" customFormat="1" x14ac:dyDescent="0.25">
      <c r="C33" s="58" t="s">
        <v>524</v>
      </c>
      <c r="D33" s="105">
        <f>'1) Tableau budgétaire 1'!D40</f>
        <v>100000</v>
      </c>
      <c r="E33" s="105"/>
      <c r="F33" s="105"/>
      <c r="G33" s="67">
        <f t="shared" si="2"/>
        <v>100000</v>
      </c>
    </row>
    <row r="34" spans="3:14" x14ac:dyDescent="0.25">
      <c r="C34" s="57" t="s">
        <v>525</v>
      </c>
      <c r="D34" s="232">
        <f>'1) Tableau budgétaire 1'!D33+'1) Tableau budgétaire 1'!D36</f>
        <v>22522.272727272728</v>
      </c>
      <c r="E34" s="105"/>
      <c r="F34" s="105"/>
      <c r="G34" s="67">
        <f t="shared" si="2"/>
        <v>22522.272727272728</v>
      </c>
      <c r="N34" s="59"/>
    </row>
    <row r="35" spans="3:14" x14ac:dyDescent="0.25">
      <c r="C35" s="57" t="s">
        <v>526</v>
      </c>
      <c r="D35" s="105">
        <f>'1) Tableau budgétaire 1'!D32+'1) Tableau budgétaire 1'!D34</f>
        <v>33610.904545454541</v>
      </c>
      <c r="E35" s="105"/>
      <c r="F35" s="105"/>
      <c r="G35" s="67">
        <f t="shared" si="2"/>
        <v>33610.904545454541</v>
      </c>
      <c r="N35" s="59"/>
    </row>
    <row r="36" spans="3:14" ht="31.5" x14ac:dyDescent="0.25">
      <c r="C36" s="57" t="s">
        <v>527</v>
      </c>
      <c r="D36" s="105">
        <f>'1) Tableau budgétaire 1'!D35</f>
        <v>2030.799</v>
      </c>
      <c r="E36" s="105"/>
      <c r="F36" s="105"/>
      <c r="G36" s="67">
        <f t="shared" si="2"/>
        <v>2030.799</v>
      </c>
      <c r="N36" s="59"/>
    </row>
    <row r="37" spans="3:14" x14ac:dyDescent="0.25">
      <c r="C37" s="153" t="s">
        <v>14</v>
      </c>
      <c r="D37" s="154">
        <f>SUM(D30:D36)</f>
        <v>158163.97627272728</v>
      </c>
      <c r="E37" s="154">
        <f>SUM(E30:E36)</f>
        <v>0</v>
      </c>
      <c r="F37" s="154">
        <f>SUM(F30:F36)</f>
        <v>0</v>
      </c>
      <c r="G37" s="155">
        <f t="shared" si="2"/>
        <v>158163.97627272728</v>
      </c>
      <c r="N37" s="59"/>
    </row>
    <row r="38" spans="3:14" x14ac:dyDescent="0.25">
      <c r="C38" s="156"/>
      <c r="D38" s="157"/>
      <c r="E38" s="157"/>
      <c r="F38" s="157"/>
      <c r="G38" s="158"/>
      <c r="N38" s="59"/>
    </row>
    <row r="39" spans="3:14" s="60" customFormat="1" x14ac:dyDescent="0.25">
      <c r="C39" s="275" t="s">
        <v>532</v>
      </c>
      <c r="D39" s="276"/>
      <c r="E39" s="276"/>
      <c r="F39" s="276"/>
      <c r="G39" s="277"/>
    </row>
    <row r="40" spans="3:14" ht="20.25" customHeight="1" thickBot="1" x14ac:dyDescent="0.3">
      <c r="C40" s="70" t="s">
        <v>533</v>
      </c>
      <c r="D40" s="71">
        <f>'1) Tableau budgétaire 1'!D51</f>
        <v>0</v>
      </c>
      <c r="E40" s="71">
        <f>'1) Tableau budgétaire 1'!E51</f>
        <v>0</v>
      </c>
      <c r="F40" s="71">
        <f>'1) Tableau budgétaire 1'!F51</f>
        <v>0</v>
      </c>
      <c r="G40" s="72">
        <f t="shared" ref="G40:G48" si="3">SUM(D40:F40)</f>
        <v>0</v>
      </c>
      <c r="N40" s="59"/>
    </row>
    <row r="41" spans="3:14" x14ac:dyDescent="0.25">
      <c r="C41" s="68" t="s">
        <v>521</v>
      </c>
      <c r="D41" s="103"/>
      <c r="E41" s="104"/>
      <c r="F41" s="104"/>
      <c r="G41" s="69">
        <f t="shared" si="3"/>
        <v>0</v>
      </c>
      <c r="N41" s="59"/>
    </row>
    <row r="42" spans="3:14" ht="15.75" customHeight="1" x14ac:dyDescent="0.25">
      <c r="C42" s="57" t="s">
        <v>522</v>
      </c>
      <c r="D42" s="105"/>
      <c r="E42" s="20"/>
      <c r="F42" s="20"/>
      <c r="G42" s="67">
        <f t="shared" si="3"/>
        <v>0</v>
      </c>
      <c r="N42" s="59"/>
    </row>
    <row r="43" spans="3:14" ht="32.25" customHeight="1" x14ac:dyDescent="0.25">
      <c r="C43" s="57" t="s">
        <v>523</v>
      </c>
      <c r="D43" s="105"/>
      <c r="E43" s="105"/>
      <c r="F43" s="105"/>
      <c r="G43" s="67">
        <f t="shared" si="3"/>
        <v>0</v>
      </c>
      <c r="N43" s="59"/>
    </row>
    <row r="44" spans="3:14" s="60" customFormat="1" x14ac:dyDescent="0.25">
      <c r="C44" s="58" t="s">
        <v>524</v>
      </c>
      <c r="D44" s="105"/>
      <c r="E44" s="105"/>
      <c r="F44" s="105"/>
      <c r="G44" s="67">
        <f t="shared" si="3"/>
        <v>0</v>
      </c>
    </row>
    <row r="45" spans="3:14" x14ac:dyDescent="0.25">
      <c r="C45" s="57" t="s">
        <v>525</v>
      </c>
      <c r="D45" s="105"/>
      <c r="E45" s="105"/>
      <c r="F45" s="105"/>
      <c r="G45" s="67">
        <f t="shared" si="3"/>
        <v>0</v>
      </c>
      <c r="N45" s="59"/>
    </row>
    <row r="46" spans="3:14" x14ac:dyDescent="0.25">
      <c r="C46" s="57" t="s">
        <v>526</v>
      </c>
      <c r="D46" s="105"/>
      <c r="E46" s="105"/>
      <c r="F46" s="105"/>
      <c r="G46" s="67">
        <f t="shared" si="3"/>
        <v>0</v>
      </c>
      <c r="N46" s="59"/>
    </row>
    <row r="47" spans="3:14" ht="31.5" x14ac:dyDescent="0.25">
      <c r="C47" s="57" t="s">
        <v>527</v>
      </c>
      <c r="D47" s="105"/>
      <c r="E47" s="105"/>
      <c r="F47" s="105"/>
      <c r="G47" s="67">
        <f t="shared" si="3"/>
        <v>0</v>
      </c>
      <c r="N47" s="59"/>
    </row>
    <row r="48" spans="3:14" ht="21" customHeight="1" x14ac:dyDescent="0.25">
      <c r="C48" s="61" t="s">
        <v>14</v>
      </c>
      <c r="D48" s="73">
        <f>SUM(D41:D47)</f>
        <v>0</v>
      </c>
      <c r="E48" s="73">
        <f>SUM(E41:E47)</f>
        <v>0</v>
      </c>
      <c r="F48" s="73">
        <f>SUM(F41:F47)</f>
        <v>0</v>
      </c>
      <c r="G48" s="67">
        <f t="shared" si="3"/>
        <v>0</v>
      </c>
      <c r="N48" s="59"/>
    </row>
    <row r="49" spans="2:14" s="60" customFormat="1" ht="22.5" customHeight="1" x14ac:dyDescent="0.25">
      <c r="C49" s="77"/>
      <c r="D49" s="75"/>
      <c r="E49" s="75"/>
      <c r="F49" s="75"/>
      <c r="G49" s="76"/>
    </row>
    <row r="50" spans="2:14" x14ac:dyDescent="0.25">
      <c r="B50" s="271" t="s">
        <v>534</v>
      </c>
      <c r="C50" s="272"/>
      <c r="D50" s="272"/>
      <c r="E50" s="272"/>
      <c r="F50" s="272"/>
      <c r="G50" s="273"/>
      <c r="N50" s="59"/>
    </row>
    <row r="51" spans="2:14" x14ac:dyDescent="0.25">
      <c r="C51" s="271" t="s">
        <v>398</v>
      </c>
      <c r="D51" s="272"/>
      <c r="E51" s="272"/>
      <c r="F51" s="272"/>
      <c r="G51" s="273"/>
      <c r="N51" s="59"/>
    </row>
    <row r="52" spans="2:14" ht="24" customHeight="1" thickBot="1" x14ac:dyDescent="0.3">
      <c r="C52" s="70" t="s">
        <v>535</v>
      </c>
      <c r="D52" s="71">
        <f>'1) Tableau budgétaire 1'!D63</f>
        <v>19272.727272727272</v>
      </c>
      <c r="E52" s="71">
        <f>'1) Tableau budgétaire 1'!E63</f>
        <v>0</v>
      </c>
      <c r="F52" s="71">
        <f>'1) Tableau budgétaire 1'!F63</f>
        <v>0</v>
      </c>
      <c r="G52" s="72">
        <f>SUM(D52:F52)</f>
        <v>19272.727272727272</v>
      </c>
      <c r="N52" s="59"/>
    </row>
    <row r="53" spans="2:14" ht="15.75" customHeight="1" x14ac:dyDescent="0.25">
      <c r="C53" s="68" t="s">
        <v>521</v>
      </c>
      <c r="D53" s="103"/>
      <c r="E53" s="104"/>
      <c r="F53" s="104"/>
      <c r="G53" s="69">
        <f t="shared" ref="G53:G60" si="4">SUM(D53:F53)</f>
        <v>0</v>
      </c>
      <c r="N53" s="59"/>
    </row>
    <row r="54" spans="2:14" ht="15.75" customHeight="1" x14ac:dyDescent="0.25">
      <c r="C54" s="57" t="s">
        <v>522</v>
      </c>
      <c r="D54" s="105"/>
      <c r="E54" s="20"/>
      <c r="F54" s="20"/>
      <c r="G54" s="67">
        <f t="shared" si="4"/>
        <v>0</v>
      </c>
      <c r="N54" s="59"/>
    </row>
    <row r="55" spans="2:14" ht="15.75" customHeight="1" x14ac:dyDescent="0.25">
      <c r="C55" s="57" t="s">
        <v>523</v>
      </c>
      <c r="D55" s="105"/>
      <c r="E55" s="105"/>
      <c r="F55" s="105"/>
      <c r="G55" s="67">
        <f t="shared" si="4"/>
        <v>0</v>
      </c>
      <c r="N55" s="59"/>
    </row>
    <row r="56" spans="2:14" ht="18.75" customHeight="1" x14ac:dyDescent="0.25">
      <c r="C56" s="58" t="s">
        <v>524</v>
      </c>
      <c r="D56" s="105"/>
      <c r="E56" s="105"/>
      <c r="F56" s="105"/>
      <c r="G56" s="67">
        <f t="shared" si="4"/>
        <v>0</v>
      </c>
      <c r="N56" s="59"/>
    </row>
    <row r="57" spans="2:14" x14ac:dyDescent="0.25">
      <c r="C57" s="57" t="s">
        <v>525</v>
      </c>
      <c r="D57" s="105"/>
      <c r="E57" s="105"/>
      <c r="F57" s="105"/>
      <c r="G57" s="67">
        <f t="shared" si="4"/>
        <v>0</v>
      </c>
      <c r="N57" s="59"/>
    </row>
    <row r="58" spans="2:14" s="60" customFormat="1" ht="21.75" customHeight="1" x14ac:dyDescent="0.25">
      <c r="B58" s="59"/>
      <c r="C58" s="57" t="s">
        <v>526</v>
      </c>
      <c r="D58" s="105">
        <f>'1) Tableau budgétaire 1'!D55+'1) Tableau budgétaire 1'!D56</f>
        <v>19272.727272727272</v>
      </c>
      <c r="E58" s="105"/>
      <c r="F58" s="105"/>
      <c r="G58" s="67">
        <f t="shared" si="4"/>
        <v>19272.727272727272</v>
      </c>
    </row>
    <row r="59" spans="2:14" s="60" customFormat="1" ht="31.5" x14ac:dyDescent="0.25">
      <c r="B59" s="59"/>
      <c r="C59" s="57" t="s">
        <v>527</v>
      </c>
      <c r="D59" s="105"/>
      <c r="E59" s="105"/>
      <c r="F59" s="105"/>
      <c r="G59" s="67">
        <f t="shared" si="4"/>
        <v>0</v>
      </c>
    </row>
    <row r="60" spans="2:14" x14ac:dyDescent="0.25">
      <c r="C60" s="61" t="s">
        <v>14</v>
      </c>
      <c r="D60" s="73">
        <f>SUM(D53:D59)</f>
        <v>19272.727272727272</v>
      </c>
      <c r="E60" s="73">
        <f>SUM(E53:E59)</f>
        <v>0</v>
      </c>
      <c r="F60" s="73">
        <f>SUM(F53:F59)</f>
        <v>0</v>
      </c>
      <c r="G60" s="67">
        <f t="shared" si="4"/>
        <v>19272.727272727272</v>
      </c>
      <c r="N60" s="59"/>
    </row>
    <row r="61" spans="2:14" s="60" customFormat="1" x14ac:dyDescent="0.25">
      <c r="C61" s="74"/>
      <c r="D61" s="75"/>
      <c r="E61" s="75"/>
      <c r="F61" s="75"/>
      <c r="G61" s="76"/>
    </row>
    <row r="62" spans="2:14" x14ac:dyDescent="0.25">
      <c r="B62" s="60"/>
      <c r="C62" s="271" t="s">
        <v>404</v>
      </c>
      <c r="D62" s="272"/>
      <c r="E62" s="272"/>
      <c r="F62" s="272"/>
      <c r="G62" s="273"/>
      <c r="N62" s="59"/>
    </row>
    <row r="63" spans="2:14" ht="21.75" customHeight="1" thickBot="1" x14ac:dyDescent="0.3">
      <c r="C63" s="70" t="s">
        <v>536</v>
      </c>
      <c r="D63" s="71">
        <f>'1) Tableau budgétaire 1'!D73</f>
        <v>0</v>
      </c>
      <c r="E63" s="71">
        <f>'1) Tableau budgétaire 1'!E73</f>
        <v>0</v>
      </c>
      <c r="F63" s="71">
        <f>'1) Tableau budgétaire 1'!F73</f>
        <v>0</v>
      </c>
      <c r="G63" s="72">
        <f t="shared" ref="G63:G71" si="5">SUM(D63:F63)</f>
        <v>0</v>
      </c>
      <c r="N63" s="59"/>
    </row>
    <row r="64" spans="2:14" ht="15.75" customHeight="1" x14ac:dyDescent="0.25">
      <c r="C64" s="68" t="s">
        <v>521</v>
      </c>
      <c r="D64" s="103"/>
      <c r="E64" s="104"/>
      <c r="F64" s="104"/>
      <c r="G64" s="69">
        <f t="shared" si="5"/>
        <v>0</v>
      </c>
      <c r="N64" s="59"/>
    </row>
    <row r="65" spans="2:14" ht="15.75" customHeight="1" x14ac:dyDescent="0.25">
      <c r="C65" s="57" t="s">
        <v>522</v>
      </c>
      <c r="D65" s="105"/>
      <c r="E65" s="20"/>
      <c r="F65" s="20"/>
      <c r="G65" s="67">
        <f t="shared" si="5"/>
        <v>0</v>
      </c>
      <c r="N65" s="59"/>
    </row>
    <row r="66" spans="2:14" ht="15.75" customHeight="1" x14ac:dyDescent="0.25">
      <c r="C66" s="57" t="s">
        <v>523</v>
      </c>
      <c r="D66" s="105"/>
      <c r="E66" s="105"/>
      <c r="F66" s="105"/>
      <c r="G66" s="67">
        <f t="shared" si="5"/>
        <v>0</v>
      </c>
      <c r="N66" s="59"/>
    </row>
    <row r="67" spans="2:14" x14ac:dyDescent="0.25">
      <c r="C67" s="58" t="s">
        <v>524</v>
      </c>
      <c r="D67" s="105"/>
      <c r="E67" s="105"/>
      <c r="F67" s="105"/>
      <c r="G67" s="67">
        <f t="shared" si="5"/>
        <v>0</v>
      </c>
      <c r="N67" s="59"/>
    </row>
    <row r="68" spans="2:14" x14ac:dyDescent="0.25">
      <c r="C68" s="57" t="s">
        <v>525</v>
      </c>
      <c r="D68" s="105"/>
      <c r="E68" s="105"/>
      <c r="F68" s="105"/>
      <c r="G68" s="67">
        <f t="shared" si="5"/>
        <v>0</v>
      </c>
      <c r="N68" s="59"/>
    </row>
    <row r="69" spans="2:14" x14ac:dyDescent="0.25">
      <c r="C69" s="57" t="s">
        <v>526</v>
      </c>
      <c r="D69" s="105"/>
      <c r="E69" s="105"/>
      <c r="F69" s="105"/>
      <c r="G69" s="67">
        <f t="shared" si="5"/>
        <v>0</v>
      </c>
      <c r="N69" s="59"/>
    </row>
    <row r="70" spans="2:14" ht="31.5" x14ac:dyDescent="0.25">
      <c r="C70" s="57" t="s">
        <v>527</v>
      </c>
      <c r="D70" s="105"/>
      <c r="E70" s="105"/>
      <c r="F70" s="105"/>
      <c r="G70" s="67">
        <f t="shared" si="5"/>
        <v>0</v>
      </c>
      <c r="N70" s="59"/>
    </row>
    <row r="71" spans="2:14" x14ac:dyDescent="0.25">
      <c r="C71" s="61" t="s">
        <v>14</v>
      </c>
      <c r="D71" s="73">
        <f>SUM(D64:D70)</f>
        <v>0</v>
      </c>
      <c r="E71" s="73">
        <f>SUM(E64:E70)</f>
        <v>0</v>
      </c>
      <c r="F71" s="73">
        <f>SUM(F64:F70)</f>
        <v>0</v>
      </c>
      <c r="G71" s="67">
        <f t="shared" si="5"/>
        <v>0</v>
      </c>
      <c r="N71" s="59"/>
    </row>
    <row r="72" spans="2:14" s="60" customFormat="1" x14ac:dyDescent="0.25">
      <c r="C72" s="74"/>
      <c r="D72" s="75"/>
      <c r="E72" s="75"/>
      <c r="F72" s="75"/>
      <c r="G72" s="76"/>
    </row>
    <row r="73" spans="2:14" x14ac:dyDescent="0.25">
      <c r="C73" s="271" t="s">
        <v>412</v>
      </c>
      <c r="D73" s="272"/>
      <c r="E73" s="272"/>
      <c r="F73" s="272"/>
      <c r="G73" s="273"/>
      <c r="N73" s="59"/>
    </row>
    <row r="74" spans="2:14" ht="21.75" customHeight="1" thickBot="1" x14ac:dyDescent="0.3">
      <c r="B74" s="60"/>
      <c r="C74" s="70" t="s">
        <v>537</v>
      </c>
      <c r="D74" s="71">
        <f>'1) Tableau budgétaire 1'!D84</f>
        <v>57500</v>
      </c>
      <c r="E74" s="71">
        <f>'1) Tableau budgétaire 1'!E84</f>
        <v>0</v>
      </c>
      <c r="F74" s="71">
        <f>'1) Tableau budgétaire 1'!F84</f>
        <v>0</v>
      </c>
      <c r="G74" s="72">
        <f t="shared" ref="G74:G82" si="6">SUM(D74:F74)</f>
        <v>57500</v>
      </c>
      <c r="N74" s="59"/>
    </row>
    <row r="75" spans="2:14" ht="18" customHeight="1" x14ac:dyDescent="0.25">
      <c r="C75" s="68" t="s">
        <v>521</v>
      </c>
      <c r="D75" s="103"/>
      <c r="E75" s="104"/>
      <c r="F75" s="104"/>
      <c r="G75" s="69">
        <f t="shared" si="6"/>
        <v>0</v>
      </c>
      <c r="N75" s="59"/>
    </row>
    <row r="76" spans="2:14" ht="15.75" customHeight="1" x14ac:dyDescent="0.25">
      <c r="C76" s="57" t="s">
        <v>522</v>
      </c>
      <c r="D76" s="105"/>
      <c r="E76" s="20"/>
      <c r="F76" s="20"/>
      <c r="G76" s="67">
        <f t="shared" si="6"/>
        <v>0</v>
      </c>
      <c r="N76" s="59"/>
    </row>
    <row r="77" spans="2:14" s="60" customFormat="1" ht="15.75" customHeight="1" x14ac:dyDescent="0.25">
      <c r="B77" s="59"/>
      <c r="C77" s="57" t="s">
        <v>523</v>
      </c>
      <c r="D77" s="105"/>
      <c r="E77" s="105"/>
      <c r="F77" s="105"/>
      <c r="G77" s="67">
        <f t="shared" si="6"/>
        <v>0</v>
      </c>
    </row>
    <row r="78" spans="2:14" x14ac:dyDescent="0.25">
      <c r="B78" s="60"/>
      <c r="C78" s="58" t="s">
        <v>524</v>
      </c>
      <c r="D78" s="105">
        <f>'1) Tableau budgétaire 1'!D75+'1) Tableau budgétaire 1'!D76+'1) Tableau budgétaire 1'!D77+'1) Tableau budgétaire 1'!D79+'1) Tableau budgétaire 1'!D80</f>
        <v>57500</v>
      </c>
      <c r="E78" s="105"/>
      <c r="F78" s="105"/>
      <c r="G78" s="67">
        <f t="shared" si="6"/>
        <v>57500</v>
      </c>
      <c r="N78" s="59"/>
    </row>
    <row r="79" spans="2:14" x14ac:dyDescent="0.25">
      <c r="B79" s="60"/>
      <c r="C79" s="57" t="s">
        <v>525</v>
      </c>
      <c r="D79" s="105"/>
      <c r="E79" s="105"/>
      <c r="F79" s="105"/>
      <c r="G79" s="67">
        <f t="shared" si="6"/>
        <v>0</v>
      </c>
      <c r="N79" s="59"/>
    </row>
    <row r="80" spans="2:14" x14ac:dyDescent="0.25">
      <c r="B80" s="60"/>
      <c r="C80" s="57" t="s">
        <v>526</v>
      </c>
      <c r="D80" s="105"/>
      <c r="E80" s="105"/>
      <c r="F80" s="105"/>
      <c r="G80" s="67">
        <f t="shared" si="6"/>
        <v>0</v>
      </c>
      <c r="N80" s="59"/>
    </row>
    <row r="81" spans="2:14" ht="31.5" x14ac:dyDescent="0.25">
      <c r="C81" s="57" t="s">
        <v>527</v>
      </c>
      <c r="D81" s="105"/>
      <c r="E81" s="105"/>
      <c r="F81" s="105"/>
      <c r="G81" s="67">
        <f t="shared" si="6"/>
        <v>0</v>
      </c>
      <c r="N81" s="59"/>
    </row>
    <row r="82" spans="2:14" x14ac:dyDescent="0.25">
      <c r="C82" s="61" t="s">
        <v>14</v>
      </c>
      <c r="D82" s="73">
        <f>SUM(D75:D81)</f>
        <v>57500</v>
      </c>
      <c r="E82" s="73">
        <f>SUM(E75:E81)</f>
        <v>0</v>
      </c>
      <c r="F82" s="73">
        <f>SUM(F75:F81)</f>
        <v>0</v>
      </c>
      <c r="G82" s="67">
        <f t="shared" si="6"/>
        <v>57500</v>
      </c>
      <c r="N82" s="59"/>
    </row>
    <row r="83" spans="2:14" s="60" customFormat="1" x14ac:dyDescent="0.25">
      <c r="C83" s="74"/>
      <c r="D83" s="75"/>
      <c r="E83" s="75"/>
      <c r="F83" s="75"/>
      <c r="G83" s="76"/>
    </row>
    <row r="84" spans="2:14" x14ac:dyDescent="0.25">
      <c r="C84" s="271" t="s">
        <v>415</v>
      </c>
      <c r="D84" s="272"/>
      <c r="E84" s="272"/>
      <c r="F84" s="272"/>
      <c r="G84" s="273"/>
      <c r="N84" s="59"/>
    </row>
    <row r="85" spans="2:14" ht="21.75" customHeight="1" thickBot="1" x14ac:dyDescent="0.3">
      <c r="C85" s="70" t="s">
        <v>538</v>
      </c>
      <c r="D85" s="71">
        <f>'1) Tableau budgétaire 1'!D94</f>
        <v>0</v>
      </c>
      <c r="E85" s="71">
        <f>'1) Tableau budgétaire 1'!E94</f>
        <v>0</v>
      </c>
      <c r="F85" s="71">
        <f>'1) Tableau budgétaire 1'!F94</f>
        <v>0</v>
      </c>
      <c r="G85" s="72">
        <f t="shared" ref="G85:G93" si="7">SUM(D85:F85)</f>
        <v>0</v>
      </c>
      <c r="N85" s="59"/>
    </row>
    <row r="86" spans="2:14" ht="15.75" customHeight="1" x14ac:dyDescent="0.25">
      <c r="C86" s="68" t="s">
        <v>521</v>
      </c>
      <c r="D86" s="103"/>
      <c r="E86" s="104"/>
      <c r="F86" s="104"/>
      <c r="G86" s="69">
        <f t="shared" si="7"/>
        <v>0</v>
      </c>
      <c r="N86" s="59"/>
    </row>
    <row r="87" spans="2:14" ht="15.75" customHeight="1" x14ac:dyDescent="0.25">
      <c r="B87" s="60"/>
      <c r="C87" s="57" t="s">
        <v>522</v>
      </c>
      <c r="D87" s="105"/>
      <c r="E87" s="20"/>
      <c r="F87" s="20"/>
      <c r="G87" s="67">
        <f t="shared" si="7"/>
        <v>0</v>
      </c>
      <c r="N87" s="59"/>
    </row>
    <row r="88" spans="2:14" ht="15.75" customHeight="1" x14ac:dyDescent="0.25">
      <c r="C88" s="57" t="s">
        <v>523</v>
      </c>
      <c r="D88" s="105"/>
      <c r="E88" s="105"/>
      <c r="F88" s="105"/>
      <c r="G88" s="67">
        <f t="shared" si="7"/>
        <v>0</v>
      </c>
      <c r="N88" s="59"/>
    </row>
    <row r="89" spans="2:14" x14ac:dyDescent="0.25">
      <c r="C89" s="58" t="s">
        <v>524</v>
      </c>
      <c r="D89" s="105"/>
      <c r="E89" s="105"/>
      <c r="F89" s="105"/>
      <c r="G89" s="67">
        <f t="shared" si="7"/>
        <v>0</v>
      </c>
      <c r="N89" s="59"/>
    </row>
    <row r="90" spans="2:14" x14ac:dyDescent="0.25">
      <c r="C90" s="57" t="s">
        <v>525</v>
      </c>
      <c r="D90" s="105"/>
      <c r="E90" s="105"/>
      <c r="F90" s="105"/>
      <c r="G90" s="67">
        <f t="shared" si="7"/>
        <v>0</v>
      </c>
      <c r="N90" s="59"/>
    </row>
    <row r="91" spans="2:14" ht="25.5" customHeight="1" x14ac:dyDescent="0.25">
      <c r="C91" s="57" t="s">
        <v>526</v>
      </c>
      <c r="D91" s="105"/>
      <c r="E91" s="105"/>
      <c r="F91" s="105"/>
      <c r="G91" s="67">
        <f t="shared" si="7"/>
        <v>0</v>
      </c>
      <c r="N91" s="59"/>
    </row>
    <row r="92" spans="2:14" ht="31.5" x14ac:dyDescent="0.25">
      <c r="B92" s="60"/>
      <c r="C92" s="57" t="s">
        <v>527</v>
      </c>
      <c r="D92" s="105"/>
      <c r="E92" s="105"/>
      <c r="F92" s="105"/>
      <c r="G92" s="67">
        <f t="shared" si="7"/>
        <v>0</v>
      </c>
      <c r="N92" s="59"/>
    </row>
    <row r="93" spans="2:14" ht="15.75" customHeight="1" x14ac:dyDescent="0.25">
      <c r="C93" s="61" t="s">
        <v>14</v>
      </c>
      <c r="D93" s="73">
        <f>SUM(D86:D92)</f>
        <v>0</v>
      </c>
      <c r="E93" s="73">
        <f>SUM(E86:E92)</f>
        <v>0</v>
      </c>
      <c r="F93" s="73">
        <f>SUM(F86:F92)</f>
        <v>0</v>
      </c>
      <c r="G93" s="67">
        <f t="shared" si="7"/>
        <v>0</v>
      </c>
      <c r="N93" s="59"/>
    </row>
    <row r="94" spans="2:14" ht="25.5" customHeight="1" x14ac:dyDescent="0.25">
      <c r="D94" s="62"/>
      <c r="E94" s="62"/>
      <c r="F94" s="62"/>
      <c r="G94" s="62"/>
      <c r="N94" s="59"/>
    </row>
    <row r="95" spans="2:14" x14ac:dyDescent="0.25">
      <c r="B95" s="271" t="s">
        <v>539</v>
      </c>
      <c r="C95" s="272"/>
      <c r="D95" s="272"/>
      <c r="E95" s="272"/>
      <c r="F95" s="272"/>
      <c r="G95" s="273"/>
      <c r="N95" s="59"/>
    </row>
    <row r="96" spans="2:14" x14ac:dyDescent="0.25">
      <c r="C96" s="271" t="s">
        <v>425</v>
      </c>
      <c r="D96" s="272"/>
      <c r="E96" s="272"/>
      <c r="F96" s="272"/>
      <c r="G96" s="273"/>
      <c r="N96" s="59"/>
    </row>
    <row r="97" spans="3:14" ht="22.5" customHeight="1" thickBot="1" x14ac:dyDescent="0.3">
      <c r="C97" s="70" t="s">
        <v>540</v>
      </c>
      <c r="D97" s="71">
        <f>'1) Tableau budgétaire 1'!D106</f>
        <v>0</v>
      </c>
      <c r="E97" s="71">
        <f>'1) Tableau budgétaire 1'!E106</f>
        <v>0</v>
      </c>
      <c r="F97" s="71">
        <f>'1) Tableau budgétaire 1'!F106</f>
        <v>0</v>
      </c>
      <c r="G97" s="72">
        <f>SUM(D97:F97)</f>
        <v>0</v>
      </c>
      <c r="N97" s="59"/>
    </row>
    <row r="98" spans="3:14" x14ac:dyDescent="0.25">
      <c r="C98" s="68" t="s">
        <v>521</v>
      </c>
      <c r="D98" s="103"/>
      <c r="E98" s="104"/>
      <c r="F98" s="104"/>
      <c r="G98" s="69">
        <f t="shared" ref="G98:G105" si="8">SUM(D98:F98)</f>
        <v>0</v>
      </c>
      <c r="N98" s="59"/>
    </row>
    <row r="99" spans="3:14" x14ac:dyDescent="0.25">
      <c r="C99" s="57" t="s">
        <v>522</v>
      </c>
      <c r="D99" s="105"/>
      <c r="E99" s="20"/>
      <c r="F99" s="20"/>
      <c r="G99" s="67">
        <f t="shared" si="8"/>
        <v>0</v>
      </c>
      <c r="N99" s="59"/>
    </row>
    <row r="100" spans="3:14" ht="15.75" customHeight="1" x14ac:dyDescent="0.25">
      <c r="C100" s="57" t="s">
        <v>523</v>
      </c>
      <c r="D100" s="105"/>
      <c r="E100" s="105"/>
      <c r="F100" s="105"/>
      <c r="G100" s="67">
        <f t="shared" si="8"/>
        <v>0</v>
      </c>
      <c r="N100" s="59"/>
    </row>
    <row r="101" spans="3:14" x14ac:dyDescent="0.25">
      <c r="C101" s="58" t="s">
        <v>524</v>
      </c>
      <c r="D101" s="105"/>
      <c r="E101" s="105"/>
      <c r="F101" s="105"/>
      <c r="G101" s="67">
        <f t="shared" si="8"/>
        <v>0</v>
      </c>
      <c r="N101" s="59"/>
    </row>
    <row r="102" spans="3:14" x14ac:dyDescent="0.25">
      <c r="C102" s="57" t="s">
        <v>525</v>
      </c>
      <c r="D102" s="105"/>
      <c r="E102" s="105"/>
      <c r="F102" s="105"/>
      <c r="G102" s="67">
        <f t="shared" si="8"/>
        <v>0</v>
      </c>
      <c r="N102" s="59"/>
    </row>
    <row r="103" spans="3:14" x14ac:dyDescent="0.25">
      <c r="C103" s="57" t="s">
        <v>526</v>
      </c>
      <c r="D103" s="105"/>
      <c r="E103" s="105"/>
      <c r="F103" s="105"/>
      <c r="G103" s="67">
        <f t="shared" si="8"/>
        <v>0</v>
      </c>
      <c r="N103" s="59"/>
    </row>
    <row r="104" spans="3:14" ht="31.5" x14ac:dyDescent="0.25">
      <c r="C104" s="57" t="s">
        <v>527</v>
      </c>
      <c r="D104" s="105"/>
      <c r="E104" s="105"/>
      <c r="F104" s="105"/>
      <c r="G104" s="67">
        <f t="shared" si="8"/>
        <v>0</v>
      </c>
      <c r="N104" s="59"/>
    </row>
    <row r="105" spans="3:14" x14ac:dyDescent="0.25">
      <c r="C105" s="61" t="s">
        <v>14</v>
      </c>
      <c r="D105" s="73">
        <f>SUM(D98:D104)</f>
        <v>0</v>
      </c>
      <c r="E105" s="73">
        <f>SUM(E98:E104)</f>
        <v>0</v>
      </c>
      <c r="F105" s="73">
        <f>SUM(F98:F104)</f>
        <v>0</v>
      </c>
      <c r="G105" s="67">
        <f t="shared" si="8"/>
        <v>0</v>
      </c>
      <c r="N105" s="59"/>
    </row>
    <row r="106" spans="3:14" s="60" customFormat="1" x14ac:dyDescent="0.25">
      <c r="C106" s="74"/>
      <c r="D106" s="75"/>
      <c r="E106" s="75"/>
      <c r="F106" s="75"/>
      <c r="G106" s="76"/>
    </row>
    <row r="107" spans="3:14" ht="15.75" customHeight="1" x14ac:dyDescent="0.25">
      <c r="C107" s="271" t="s">
        <v>541</v>
      </c>
      <c r="D107" s="272"/>
      <c r="E107" s="272"/>
      <c r="F107" s="272"/>
      <c r="G107" s="273"/>
      <c r="N107" s="59"/>
    </row>
    <row r="108" spans="3:14" ht="21.75" customHeight="1" thickBot="1" x14ac:dyDescent="0.3">
      <c r="C108" s="70" t="s">
        <v>542</v>
      </c>
      <c r="D108" s="71">
        <f>'1) Tableau budgétaire 1'!D116</f>
        <v>0</v>
      </c>
      <c r="E108" s="71">
        <f>'1) Tableau budgétaire 1'!E116</f>
        <v>0</v>
      </c>
      <c r="F108" s="71">
        <f>'1) Tableau budgétaire 1'!F116</f>
        <v>0</v>
      </c>
      <c r="G108" s="72">
        <f t="shared" ref="G108:G116" si="9">SUM(D108:F108)</f>
        <v>0</v>
      </c>
      <c r="N108" s="59"/>
    </row>
    <row r="109" spans="3:14" x14ac:dyDescent="0.25">
      <c r="C109" s="68" t="s">
        <v>521</v>
      </c>
      <c r="D109" s="103"/>
      <c r="E109" s="104"/>
      <c r="F109" s="104"/>
      <c r="G109" s="69">
        <f t="shared" si="9"/>
        <v>0</v>
      </c>
      <c r="N109" s="59"/>
    </row>
    <row r="110" spans="3:14" x14ac:dyDescent="0.25">
      <c r="C110" s="57" t="s">
        <v>522</v>
      </c>
      <c r="D110" s="105"/>
      <c r="E110" s="20"/>
      <c r="F110" s="20"/>
      <c r="G110" s="67">
        <f t="shared" si="9"/>
        <v>0</v>
      </c>
      <c r="N110" s="59"/>
    </row>
    <row r="111" spans="3:14" ht="31.5" x14ac:dyDescent="0.25">
      <c r="C111" s="57" t="s">
        <v>523</v>
      </c>
      <c r="D111" s="105"/>
      <c r="E111" s="105"/>
      <c r="F111" s="105"/>
      <c r="G111" s="67">
        <f t="shared" si="9"/>
        <v>0</v>
      </c>
      <c r="N111" s="59"/>
    </row>
    <row r="112" spans="3:14" x14ac:dyDescent="0.25">
      <c r="C112" s="58" t="s">
        <v>524</v>
      </c>
      <c r="D112" s="105"/>
      <c r="E112" s="105"/>
      <c r="F112" s="105"/>
      <c r="G112" s="67">
        <f t="shared" si="9"/>
        <v>0</v>
      </c>
      <c r="N112" s="59"/>
    </row>
    <row r="113" spans="3:14" x14ac:dyDescent="0.25">
      <c r="C113" s="57" t="s">
        <v>525</v>
      </c>
      <c r="D113" s="105"/>
      <c r="E113" s="105"/>
      <c r="F113" s="105"/>
      <c r="G113" s="67">
        <f t="shared" si="9"/>
        <v>0</v>
      </c>
      <c r="N113" s="59"/>
    </row>
    <row r="114" spans="3:14" x14ac:dyDescent="0.25">
      <c r="C114" s="57" t="s">
        <v>526</v>
      </c>
      <c r="D114" s="105"/>
      <c r="E114" s="105"/>
      <c r="F114" s="105"/>
      <c r="G114" s="67">
        <f t="shared" si="9"/>
        <v>0</v>
      </c>
      <c r="N114" s="59"/>
    </row>
    <row r="115" spans="3:14" ht="31.5" x14ac:dyDescent="0.25">
      <c r="C115" s="57" t="s">
        <v>527</v>
      </c>
      <c r="D115" s="105"/>
      <c r="E115" s="105"/>
      <c r="F115" s="105"/>
      <c r="G115" s="67">
        <f t="shared" si="9"/>
        <v>0</v>
      </c>
      <c r="N115" s="59"/>
    </row>
    <row r="116" spans="3:14" x14ac:dyDescent="0.25">
      <c r="C116" s="61" t="s">
        <v>14</v>
      </c>
      <c r="D116" s="73">
        <f>SUM(D109:D115)</f>
        <v>0</v>
      </c>
      <c r="E116" s="73">
        <f>SUM(E109:E115)</f>
        <v>0</v>
      </c>
      <c r="F116" s="73">
        <f>SUM(F109:F115)</f>
        <v>0</v>
      </c>
      <c r="G116" s="67">
        <f t="shared" si="9"/>
        <v>0</v>
      </c>
      <c r="N116" s="59"/>
    </row>
    <row r="117" spans="3:14" s="60" customFormat="1" x14ac:dyDescent="0.25">
      <c r="C117" s="74"/>
      <c r="D117" s="75"/>
      <c r="E117" s="75"/>
      <c r="F117" s="75"/>
      <c r="G117" s="76"/>
    </row>
    <row r="118" spans="3:14" x14ac:dyDescent="0.25">
      <c r="C118" s="271" t="s">
        <v>443</v>
      </c>
      <c r="D118" s="272"/>
      <c r="E118" s="272"/>
      <c r="F118" s="272"/>
      <c r="G118" s="273"/>
      <c r="N118" s="59"/>
    </row>
    <row r="119" spans="3:14" ht="21" customHeight="1" thickBot="1" x14ac:dyDescent="0.3">
      <c r="C119" s="70" t="s">
        <v>543</v>
      </c>
      <c r="D119" s="71">
        <f>'1) Tableau budgétaire 1'!D126</f>
        <v>0</v>
      </c>
      <c r="E119" s="71">
        <f>'1) Tableau budgétaire 1'!E126</f>
        <v>0</v>
      </c>
      <c r="F119" s="71">
        <f>'1) Tableau budgétaire 1'!F126</f>
        <v>0</v>
      </c>
      <c r="G119" s="72">
        <f t="shared" ref="G119:G127" si="10">SUM(D119:F119)</f>
        <v>0</v>
      </c>
      <c r="N119" s="59"/>
    </row>
    <row r="120" spans="3:14" x14ac:dyDescent="0.25">
      <c r="C120" s="68" t="s">
        <v>521</v>
      </c>
      <c r="D120" s="103"/>
      <c r="E120" s="104"/>
      <c r="F120" s="104"/>
      <c r="G120" s="69">
        <f t="shared" si="10"/>
        <v>0</v>
      </c>
      <c r="N120" s="59"/>
    </row>
    <row r="121" spans="3:14" x14ac:dyDescent="0.25">
      <c r="C121" s="57" t="s">
        <v>522</v>
      </c>
      <c r="D121" s="105"/>
      <c r="E121" s="20"/>
      <c r="F121" s="20"/>
      <c r="G121" s="67">
        <f t="shared" si="10"/>
        <v>0</v>
      </c>
      <c r="N121" s="59"/>
    </row>
    <row r="122" spans="3:14" ht="31.5" x14ac:dyDescent="0.25">
      <c r="C122" s="57" t="s">
        <v>523</v>
      </c>
      <c r="D122" s="105"/>
      <c r="E122" s="105"/>
      <c r="F122" s="105"/>
      <c r="G122" s="67">
        <f t="shared" si="10"/>
        <v>0</v>
      </c>
      <c r="N122" s="59"/>
    </row>
    <row r="123" spans="3:14" x14ac:dyDescent="0.25">
      <c r="C123" s="58" t="s">
        <v>524</v>
      </c>
      <c r="D123" s="105"/>
      <c r="E123" s="105"/>
      <c r="F123" s="105"/>
      <c r="G123" s="67">
        <f t="shared" si="10"/>
        <v>0</v>
      </c>
      <c r="N123" s="59"/>
    </row>
    <row r="124" spans="3:14" x14ac:dyDescent="0.25">
      <c r="C124" s="57" t="s">
        <v>525</v>
      </c>
      <c r="D124" s="105"/>
      <c r="E124" s="105"/>
      <c r="F124" s="105"/>
      <c r="G124" s="67">
        <f t="shared" si="10"/>
        <v>0</v>
      </c>
      <c r="N124" s="59"/>
    </row>
    <row r="125" spans="3:14" x14ac:dyDescent="0.25">
      <c r="C125" s="57" t="s">
        <v>526</v>
      </c>
      <c r="D125" s="105"/>
      <c r="E125" s="105"/>
      <c r="F125" s="105"/>
      <c r="G125" s="67">
        <f t="shared" si="10"/>
        <v>0</v>
      </c>
      <c r="N125" s="59"/>
    </row>
    <row r="126" spans="3:14" ht="31.5" x14ac:dyDescent="0.25">
      <c r="C126" s="57" t="s">
        <v>527</v>
      </c>
      <c r="D126" s="105"/>
      <c r="E126" s="105"/>
      <c r="F126" s="105"/>
      <c r="G126" s="67">
        <f t="shared" si="10"/>
        <v>0</v>
      </c>
      <c r="N126" s="59"/>
    </row>
    <row r="127" spans="3:14" x14ac:dyDescent="0.25">
      <c r="C127" s="61" t="s">
        <v>14</v>
      </c>
      <c r="D127" s="73">
        <f>SUM(D120:D126)</f>
        <v>0</v>
      </c>
      <c r="E127" s="73">
        <f>SUM(E120:E126)</f>
        <v>0</v>
      </c>
      <c r="F127" s="73">
        <f>SUM(F120:F126)</f>
        <v>0</v>
      </c>
      <c r="G127" s="67">
        <f t="shared" si="10"/>
        <v>0</v>
      </c>
      <c r="N127" s="59"/>
    </row>
    <row r="128" spans="3:14" s="60" customFormat="1" x14ac:dyDescent="0.25">
      <c r="C128" s="74"/>
      <c r="D128" s="75"/>
      <c r="E128" s="75"/>
      <c r="F128" s="75"/>
      <c r="G128" s="76"/>
    </row>
    <row r="129" spans="2:14" x14ac:dyDescent="0.25">
      <c r="C129" s="271" t="s">
        <v>452</v>
      </c>
      <c r="D129" s="272"/>
      <c r="E129" s="272"/>
      <c r="F129" s="272"/>
      <c r="G129" s="273"/>
      <c r="N129" s="59"/>
    </row>
    <row r="130" spans="2:14" ht="24" customHeight="1" thickBot="1" x14ac:dyDescent="0.3">
      <c r="C130" s="70" t="s">
        <v>544</v>
      </c>
      <c r="D130" s="71">
        <f>'1) Tableau budgétaire 1'!D136</f>
        <v>0</v>
      </c>
      <c r="E130" s="71">
        <f>'1) Tableau budgétaire 1'!E136</f>
        <v>0</v>
      </c>
      <c r="F130" s="71">
        <f>'1) Tableau budgétaire 1'!F136</f>
        <v>0</v>
      </c>
      <c r="G130" s="72">
        <f t="shared" ref="G130:G138" si="11">SUM(D130:F130)</f>
        <v>0</v>
      </c>
      <c r="N130" s="59"/>
    </row>
    <row r="131" spans="2:14" ht="15.75" customHeight="1" x14ac:dyDescent="0.25">
      <c r="C131" s="68" t="s">
        <v>521</v>
      </c>
      <c r="D131" s="103"/>
      <c r="E131" s="104"/>
      <c r="F131" s="104"/>
      <c r="G131" s="69">
        <f t="shared" si="11"/>
        <v>0</v>
      </c>
      <c r="N131" s="59"/>
    </row>
    <row r="132" spans="2:14" s="62" customFormat="1" x14ac:dyDescent="0.25">
      <c r="C132" s="57" t="s">
        <v>522</v>
      </c>
      <c r="D132" s="105"/>
      <c r="E132" s="20"/>
      <c r="F132" s="20"/>
      <c r="G132" s="67">
        <f t="shared" si="11"/>
        <v>0</v>
      </c>
    </row>
    <row r="133" spans="2:14" s="62" customFormat="1" ht="15.75" customHeight="1" x14ac:dyDescent="0.25">
      <c r="C133" s="57" t="s">
        <v>523</v>
      </c>
      <c r="D133" s="105"/>
      <c r="E133" s="105"/>
      <c r="F133" s="105"/>
      <c r="G133" s="67">
        <f t="shared" si="11"/>
        <v>0</v>
      </c>
    </row>
    <row r="134" spans="2:14" s="62" customFormat="1" x14ac:dyDescent="0.25">
      <c r="C134" s="58" t="s">
        <v>524</v>
      </c>
      <c r="D134" s="105"/>
      <c r="E134" s="105"/>
      <c r="F134" s="105"/>
      <c r="G134" s="67">
        <f t="shared" si="11"/>
        <v>0</v>
      </c>
    </row>
    <row r="135" spans="2:14" s="62" customFormat="1" x14ac:dyDescent="0.25">
      <c r="C135" s="57" t="s">
        <v>525</v>
      </c>
      <c r="D135" s="105"/>
      <c r="E135" s="105"/>
      <c r="F135" s="105"/>
      <c r="G135" s="67">
        <f t="shared" si="11"/>
        <v>0</v>
      </c>
    </row>
    <row r="136" spans="2:14" s="62" customFormat="1" ht="15.75" customHeight="1" x14ac:dyDescent="0.25">
      <c r="C136" s="57" t="s">
        <v>526</v>
      </c>
      <c r="D136" s="105"/>
      <c r="E136" s="105"/>
      <c r="F136" s="105"/>
      <c r="G136" s="67">
        <f t="shared" si="11"/>
        <v>0</v>
      </c>
    </row>
    <row r="137" spans="2:14" s="62" customFormat="1" ht="31.5" x14ac:dyDescent="0.25">
      <c r="C137" s="57" t="s">
        <v>527</v>
      </c>
      <c r="D137" s="105"/>
      <c r="E137" s="105"/>
      <c r="F137" s="105"/>
      <c r="G137" s="67">
        <f t="shared" si="11"/>
        <v>0</v>
      </c>
    </row>
    <row r="138" spans="2:14" s="62" customFormat="1" x14ac:dyDescent="0.25">
      <c r="C138" s="61" t="s">
        <v>14</v>
      </c>
      <c r="D138" s="73">
        <f>SUM(D131:D137)</f>
        <v>0</v>
      </c>
      <c r="E138" s="73">
        <f>SUM(E131:E137)</f>
        <v>0</v>
      </c>
      <c r="F138" s="73">
        <f>SUM(F131:F137)</f>
        <v>0</v>
      </c>
      <c r="G138" s="67">
        <f t="shared" si="11"/>
        <v>0</v>
      </c>
    </row>
    <row r="139" spans="2:14" s="62" customFormat="1" x14ac:dyDescent="0.25">
      <c r="C139" s="59"/>
      <c r="D139" s="60"/>
      <c r="E139" s="60"/>
      <c r="F139" s="60"/>
      <c r="G139" s="59"/>
    </row>
    <row r="140" spans="2:14" s="62" customFormat="1" x14ac:dyDescent="0.25">
      <c r="B140" s="271" t="s">
        <v>545</v>
      </c>
      <c r="C140" s="272"/>
      <c r="D140" s="272"/>
      <c r="E140" s="272"/>
      <c r="F140" s="272"/>
      <c r="G140" s="273"/>
    </row>
    <row r="141" spans="2:14" s="62" customFormat="1" x14ac:dyDescent="0.25">
      <c r="B141" s="59"/>
      <c r="C141" s="271" t="s">
        <v>462</v>
      </c>
      <c r="D141" s="272"/>
      <c r="E141" s="272"/>
      <c r="F141" s="272"/>
      <c r="G141" s="273"/>
    </row>
    <row r="142" spans="2:14" s="62" customFormat="1" ht="24" customHeight="1" thickBot="1" x14ac:dyDescent="0.3">
      <c r="B142" s="59"/>
      <c r="C142" s="70" t="s">
        <v>546</v>
      </c>
      <c r="D142" s="71">
        <f>'1) Tableau budgétaire 1'!D148</f>
        <v>0</v>
      </c>
      <c r="E142" s="71">
        <f>'1) Tableau budgétaire 1'!E148</f>
        <v>0</v>
      </c>
      <c r="F142" s="71">
        <f>'1) Tableau budgétaire 1'!F148</f>
        <v>0</v>
      </c>
      <c r="G142" s="72">
        <f>SUM(D142:F142)</f>
        <v>0</v>
      </c>
    </row>
    <row r="143" spans="2:14" s="62" customFormat="1" ht="24.75" customHeight="1" x14ac:dyDescent="0.25">
      <c r="B143" s="59"/>
      <c r="C143" s="68" t="s">
        <v>521</v>
      </c>
      <c r="D143" s="103"/>
      <c r="E143" s="104"/>
      <c r="F143" s="104"/>
      <c r="G143" s="69">
        <f t="shared" ref="G143:G150" si="12">SUM(D143:F143)</f>
        <v>0</v>
      </c>
    </row>
    <row r="144" spans="2:14" s="62" customFormat="1" ht="15.75" customHeight="1" x14ac:dyDescent="0.25">
      <c r="B144" s="59"/>
      <c r="C144" s="57" t="s">
        <v>522</v>
      </c>
      <c r="D144" s="105"/>
      <c r="E144" s="20"/>
      <c r="F144" s="20"/>
      <c r="G144" s="67">
        <f t="shared" si="12"/>
        <v>0</v>
      </c>
    </row>
    <row r="145" spans="2:7" s="62" customFormat="1" ht="15.75" customHeight="1" x14ac:dyDescent="0.25">
      <c r="B145" s="59"/>
      <c r="C145" s="57" t="s">
        <v>523</v>
      </c>
      <c r="D145" s="105"/>
      <c r="E145" s="105"/>
      <c r="F145" s="105"/>
      <c r="G145" s="67">
        <f t="shared" si="12"/>
        <v>0</v>
      </c>
    </row>
    <row r="146" spans="2:7" s="62" customFormat="1" ht="15.75" customHeight="1" x14ac:dyDescent="0.25">
      <c r="B146" s="59"/>
      <c r="C146" s="58" t="s">
        <v>524</v>
      </c>
      <c r="D146" s="105"/>
      <c r="E146" s="105"/>
      <c r="F146" s="105"/>
      <c r="G146" s="67">
        <f t="shared" si="12"/>
        <v>0</v>
      </c>
    </row>
    <row r="147" spans="2:7" s="62" customFormat="1" ht="15.75" customHeight="1" x14ac:dyDescent="0.25">
      <c r="B147" s="59"/>
      <c r="C147" s="57" t="s">
        <v>525</v>
      </c>
      <c r="D147" s="105"/>
      <c r="E147" s="105"/>
      <c r="F147" s="105"/>
      <c r="G147" s="67">
        <f t="shared" si="12"/>
        <v>0</v>
      </c>
    </row>
    <row r="148" spans="2:7" s="62" customFormat="1" ht="15.75" customHeight="1" x14ac:dyDescent="0.25">
      <c r="B148" s="59"/>
      <c r="C148" s="57" t="s">
        <v>526</v>
      </c>
      <c r="D148" s="105"/>
      <c r="E148" s="105"/>
      <c r="F148" s="105"/>
      <c r="G148" s="67">
        <f t="shared" si="12"/>
        <v>0</v>
      </c>
    </row>
    <row r="149" spans="2:7" s="62" customFormat="1" ht="15.75" customHeight="1" x14ac:dyDescent="0.25">
      <c r="B149" s="59"/>
      <c r="C149" s="57" t="s">
        <v>527</v>
      </c>
      <c r="D149" s="105"/>
      <c r="E149" s="105"/>
      <c r="F149" s="105"/>
      <c r="G149" s="67">
        <f t="shared" si="12"/>
        <v>0</v>
      </c>
    </row>
    <row r="150" spans="2:7" s="62" customFormat="1" ht="15.75" customHeight="1" x14ac:dyDescent="0.25">
      <c r="B150" s="59"/>
      <c r="C150" s="61" t="s">
        <v>14</v>
      </c>
      <c r="D150" s="73">
        <f>SUM(D143:D149)</f>
        <v>0</v>
      </c>
      <c r="E150" s="73">
        <f>SUM(E143:E149)</f>
        <v>0</v>
      </c>
      <c r="F150" s="73">
        <f>SUM(F143:F149)</f>
        <v>0</v>
      </c>
      <c r="G150" s="67">
        <f t="shared" si="12"/>
        <v>0</v>
      </c>
    </row>
    <row r="151" spans="2:7" s="60" customFormat="1" ht="15.75" customHeight="1" x14ac:dyDescent="0.25">
      <c r="C151" s="74"/>
      <c r="D151" s="75"/>
      <c r="E151" s="75"/>
      <c r="F151" s="75"/>
      <c r="G151" s="76"/>
    </row>
    <row r="152" spans="2:7" s="62" customFormat="1" ht="15.75" customHeight="1" x14ac:dyDescent="0.25">
      <c r="C152" s="271" t="s">
        <v>471</v>
      </c>
      <c r="D152" s="272"/>
      <c r="E152" s="272"/>
      <c r="F152" s="272"/>
      <c r="G152" s="273"/>
    </row>
    <row r="153" spans="2:7" s="62" customFormat="1" ht="21" customHeight="1" thickBot="1" x14ac:dyDescent="0.3">
      <c r="C153" s="70" t="s">
        <v>547</v>
      </c>
      <c r="D153" s="71">
        <f>'1) Tableau budgétaire 1'!D158</f>
        <v>0</v>
      </c>
      <c r="E153" s="71">
        <f>'1) Tableau budgétaire 1'!E158</f>
        <v>0</v>
      </c>
      <c r="F153" s="71">
        <f>'1) Tableau budgétaire 1'!F158</f>
        <v>0</v>
      </c>
      <c r="G153" s="72">
        <f t="shared" ref="G153:G161" si="13">SUM(D153:F153)</f>
        <v>0</v>
      </c>
    </row>
    <row r="154" spans="2:7" s="62" customFormat="1" ht="15.75" customHeight="1" x14ac:dyDescent="0.25">
      <c r="C154" s="68" t="s">
        <v>521</v>
      </c>
      <c r="D154" s="103"/>
      <c r="E154" s="104"/>
      <c r="F154" s="104"/>
      <c r="G154" s="69">
        <f t="shared" si="13"/>
        <v>0</v>
      </c>
    </row>
    <row r="155" spans="2:7" s="62" customFormat="1" ht="15.75" customHeight="1" x14ac:dyDescent="0.25">
      <c r="C155" s="57" t="s">
        <v>522</v>
      </c>
      <c r="D155" s="105"/>
      <c r="E155" s="20"/>
      <c r="F155" s="20"/>
      <c r="G155" s="67">
        <f t="shared" si="13"/>
        <v>0</v>
      </c>
    </row>
    <row r="156" spans="2:7" s="62" customFormat="1" ht="15.75" customHeight="1" x14ac:dyDescent="0.25">
      <c r="C156" s="57" t="s">
        <v>523</v>
      </c>
      <c r="D156" s="105"/>
      <c r="E156" s="105"/>
      <c r="F156" s="105"/>
      <c r="G156" s="67">
        <f t="shared" si="13"/>
        <v>0</v>
      </c>
    </row>
    <row r="157" spans="2:7" s="62" customFormat="1" ht="15.75" customHeight="1" x14ac:dyDescent="0.25">
      <c r="C157" s="58" t="s">
        <v>524</v>
      </c>
      <c r="D157" s="105"/>
      <c r="E157" s="105"/>
      <c r="F157" s="105"/>
      <c r="G157" s="67">
        <f t="shared" si="13"/>
        <v>0</v>
      </c>
    </row>
    <row r="158" spans="2:7" s="62" customFormat="1" ht="15.75" customHeight="1" x14ac:dyDescent="0.25">
      <c r="C158" s="57" t="s">
        <v>525</v>
      </c>
      <c r="D158" s="105"/>
      <c r="E158" s="105"/>
      <c r="F158" s="105"/>
      <c r="G158" s="67">
        <f t="shared" si="13"/>
        <v>0</v>
      </c>
    </row>
    <row r="159" spans="2:7" s="62" customFormat="1" ht="15.75" customHeight="1" x14ac:dyDescent="0.25">
      <c r="C159" s="57" t="s">
        <v>526</v>
      </c>
      <c r="D159" s="105"/>
      <c r="E159" s="105"/>
      <c r="F159" s="105"/>
      <c r="G159" s="67">
        <f t="shared" si="13"/>
        <v>0</v>
      </c>
    </row>
    <row r="160" spans="2:7" s="62" customFormat="1" ht="15.75" customHeight="1" x14ac:dyDescent="0.25">
      <c r="C160" s="57" t="s">
        <v>527</v>
      </c>
      <c r="D160" s="105"/>
      <c r="E160" s="105"/>
      <c r="F160" s="105"/>
      <c r="G160" s="67">
        <f t="shared" si="13"/>
        <v>0</v>
      </c>
    </row>
    <row r="161" spans="3:7" s="62" customFormat="1" ht="15.75" customHeight="1" x14ac:dyDescent="0.25">
      <c r="C161" s="61" t="s">
        <v>14</v>
      </c>
      <c r="D161" s="73">
        <f>SUM(D154:D160)</f>
        <v>0</v>
      </c>
      <c r="E161" s="73">
        <f>SUM(E154:E160)</f>
        <v>0</v>
      </c>
      <c r="F161" s="73">
        <f>SUM(F154:F160)</f>
        <v>0</v>
      </c>
      <c r="G161" s="67">
        <f t="shared" si="13"/>
        <v>0</v>
      </c>
    </row>
    <row r="162" spans="3:7" s="60" customFormat="1" ht="15.75" customHeight="1" x14ac:dyDescent="0.25">
      <c r="C162" s="74"/>
      <c r="D162" s="75"/>
      <c r="E162" s="75"/>
      <c r="F162" s="75"/>
      <c r="G162" s="76"/>
    </row>
    <row r="163" spans="3:7" s="62" customFormat="1" ht="15.75" customHeight="1" x14ac:dyDescent="0.25">
      <c r="C163" s="271" t="s">
        <v>480</v>
      </c>
      <c r="D163" s="272"/>
      <c r="E163" s="272"/>
      <c r="F163" s="272"/>
      <c r="G163" s="273"/>
    </row>
    <row r="164" spans="3:7" s="62" customFormat="1" ht="19.5" customHeight="1" thickBot="1" x14ac:dyDescent="0.3">
      <c r="C164" s="70" t="s">
        <v>548</v>
      </c>
      <c r="D164" s="71">
        <f>'1) Tableau budgétaire 1'!D168</f>
        <v>0</v>
      </c>
      <c r="E164" s="71">
        <f>'1) Tableau budgétaire 1'!E168</f>
        <v>0</v>
      </c>
      <c r="F164" s="71">
        <f>'1) Tableau budgétaire 1'!F168</f>
        <v>0</v>
      </c>
      <c r="G164" s="72">
        <f t="shared" ref="G164:G172" si="14">SUM(D164:F164)</f>
        <v>0</v>
      </c>
    </row>
    <row r="165" spans="3:7" s="62" customFormat="1" ht="15.75" customHeight="1" x14ac:dyDescent="0.25">
      <c r="C165" s="68" t="s">
        <v>521</v>
      </c>
      <c r="D165" s="103"/>
      <c r="E165" s="104"/>
      <c r="F165" s="104"/>
      <c r="G165" s="69">
        <f t="shared" si="14"/>
        <v>0</v>
      </c>
    </row>
    <row r="166" spans="3:7" s="62" customFormat="1" ht="15.75" customHeight="1" x14ac:dyDescent="0.25">
      <c r="C166" s="57" t="s">
        <v>522</v>
      </c>
      <c r="D166" s="105"/>
      <c r="E166" s="20"/>
      <c r="F166" s="20"/>
      <c r="G166" s="67">
        <f t="shared" si="14"/>
        <v>0</v>
      </c>
    </row>
    <row r="167" spans="3:7" s="62" customFormat="1" ht="15.75" customHeight="1" x14ac:dyDescent="0.25">
      <c r="C167" s="57" t="s">
        <v>523</v>
      </c>
      <c r="D167" s="105"/>
      <c r="E167" s="105"/>
      <c r="F167" s="105"/>
      <c r="G167" s="67">
        <f t="shared" si="14"/>
        <v>0</v>
      </c>
    </row>
    <row r="168" spans="3:7" s="62" customFormat="1" ht="15.75" customHeight="1" x14ac:dyDescent="0.25">
      <c r="C168" s="58" t="s">
        <v>524</v>
      </c>
      <c r="D168" s="105"/>
      <c r="E168" s="105"/>
      <c r="F168" s="105"/>
      <c r="G168" s="67">
        <f t="shared" si="14"/>
        <v>0</v>
      </c>
    </row>
    <row r="169" spans="3:7" s="62" customFormat="1" ht="15.75" customHeight="1" x14ac:dyDescent="0.25">
      <c r="C169" s="57" t="s">
        <v>525</v>
      </c>
      <c r="D169" s="105"/>
      <c r="E169" s="105"/>
      <c r="F169" s="105"/>
      <c r="G169" s="67">
        <f t="shared" si="14"/>
        <v>0</v>
      </c>
    </row>
    <row r="170" spans="3:7" s="62" customFormat="1" ht="15.75" customHeight="1" x14ac:dyDescent="0.25">
      <c r="C170" s="57" t="s">
        <v>526</v>
      </c>
      <c r="D170" s="105"/>
      <c r="E170" s="105"/>
      <c r="F170" s="105"/>
      <c r="G170" s="67">
        <f t="shared" si="14"/>
        <v>0</v>
      </c>
    </row>
    <row r="171" spans="3:7" s="62" customFormat="1" ht="15.75" customHeight="1" x14ac:dyDescent="0.25">
      <c r="C171" s="57" t="s">
        <v>527</v>
      </c>
      <c r="D171" s="105"/>
      <c r="E171" s="105"/>
      <c r="F171" s="105"/>
      <c r="G171" s="67">
        <f t="shared" si="14"/>
        <v>0</v>
      </c>
    </row>
    <row r="172" spans="3:7" s="62" customFormat="1" ht="15.75" customHeight="1" x14ac:dyDescent="0.25">
      <c r="C172" s="61" t="s">
        <v>14</v>
      </c>
      <c r="D172" s="73">
        <f>SUM(D165:D171)</f>
        <v>0</v>
      </c>
      <c r="E172" s="73">
        <f>SUM(E165:E171)</f>
        <v>0</v>
      </c>
      <c r="F172" s="73">
        <f>SUM(F165:F171)</f>
        <v>0</v>
      </c>
      <c r="G172" s="67">
        <f t="shared" si="14"/>
        <v>0</v>
      </c>
    </row>
    <row r="173" spans="3:7" s="60" customFormat="1" ht="15.75" customHeight="1" x14ac:dyDescent="0.25">
      <c r="C173" s="74"/>
      <c r="D173" s="75"/>
      <c r="E173" s="75"/>
      <c r="F173" s="75"/>
      <c r="G173" s="76"/>
    </row>
    <row r="174" spans="3:7" s="62" customFormat="1" ht="15.75" customHeight="1" x14ac:dyDescent="0.25">
      <c r="C174" s="271" t="s">
        <v>489</v>
      </c>
      <c r="D174" s="272"/>
      <c r="E174" s="272"/>
      <c r="F174" s="272"/>
      <c r="G174" s="273"/>
    </row>
    <row r="175" spans="3:7" s="62" customFormat="1" ht="22.5" customHeight="1" thickBot="1" x14ac:dyDescent="0.3">
      <c r="C175" s="70" t="s">
        <v>549</v>
      </c>
      <c r="D175" s="71">
        <f>'1) Tableau budgétaire 1'!D178</f>
        <v>0</v>
      </c>
      <c r="E175" s="71">
        <f>'1) Tableau budgétaire 1'!E178</f>
        <v>0</v>
      </c>
      <c r="F175" s="71">
        <f>'1) Tableau budgétaire 1'!F178</f>
        <v>0</v>
      </c>
      <c r="G175" s="72">
        <f t="shared" ref="G175:G183" si="15">SUM(D175:F175)</f>
        <v>0</v>
      </c>
    </row>
    <row r="176" spans="3:7" s="62" customFormat="1" ht="15.75" customHeight="1" x14ac:dyDescent="0.25">
      <c r="C176" s="68" t="s">
        <v>521</v>
      </c>
      <c r="D176" s="103"/>
      <c r="E176" s="104"/>
      <c r="F176" s="104"/>
      <c r="G176" s="69">
        <f t="shared" si="15"/>
        <v>0</v>
      </c>
    </row>
    <row r="177" spans="3:7" s="62" customFormat="1" ht="15.75" customHeight="1" x14ac:dyDescent="0.25">
      <c r="C177" s="57" t="s">
        <v>522</v>
      </c>
      <c r="D177" s="105"/>
      <c r="E177" s="20"/>
      <c r="F177" s="20"/>
      <c r="G177" s="67">
        <f t="shared" si="15"/>
        <v>0</v>
      </c>
    </row>
    <row r="178" spans="3:7" s="62" customFormat="1" ht="15.75" customHeight="1" x14ac:dyDescent="0.25">
      <c r="C178" s="57" t="s">
        <v>523</v>
      </c>
      <c r="D178" s="105"/>
      <c r="E178" s="105"/>
      <c r="F178" s="105"/>
      <c r="G178" s="67">
        <f t="shared" si="15"/>
        <v>0</v>
      </c>
    </row>
    <row r="179" spans="3:7" s="62" customFormat="1" ht="15.75" customHeight="1" x14ac:dyDescent="0.25">
      <c r="C179" s="58" t="s">
        <v>524</v>
      </c>
      <c r="D179" s="105"/>
      <c r="E179" s="105"/>
      <c r="F179" s="105"/>
      <c r="G179" s="67">
        <f t="shared" si="15"/>
        <v>0</v>
      </c>
    </row>
    <row r="180" spans="3:7" s="62" customFormat="1" ht="15.75" customHeight="1" x14ac:dyDescent="0.25">
      <c r="C180" s="57" t="s">
        <v>525</v>
      </c>
      <c r="D180" s="105"/>
      <c r="E180" s="105"/>
      <c r="F180" s="105"/>
      <c r="G180" s="67">
        <f t="shared" si="15"/>
        <v>0</v>
      </c>
    </row>
    <row r="181" spans="3:7" s="62" customFormat="1" ht="15.75" customHeight="1" x14ac:dyDescent="0.25">
      <c r="C181" s="57" t="s">
        <v>526</v>
      </c>
      <c r="D181" s="105"/>
      <c r="E181" s="105"/>
      <c r="F181" s="105"/>
      <c r="G181" s="67">
        <f t="shared" si="15"/>
        <v>0</v>
      </c>
    </row>
    <row r="182" spans="3:7" s="62" customFormat="1" ht="15.75" customHeight="1" x14ac:dyDescent="0.25">
      <c r="C182" s="57" t="s">
        <v>527</v>
      </c>
      <c r="D182" s="105"/>
      <c r="E182" s="105"/>
      <c r="F182" s="105"/>
      <c r="G182" s="67">
        <f t="shared" si="15"/>
        <v>0</v>
      </c>
    </row>
    <row r="183" spans="3:7" s="62" customFormat="1" ht="15.75" customHeight="1" x14ac:dyDescent="0.25">
      <c r="C183" s="61" t="s">
        <v>14</v>
      </c>
      <c r="D183" s="73">
        <f>SUM(D176:D182)</f>
        <v>0</v>
      </c>
      <c r="E183" s="73">
        <f>SUM(E176:E182)</f>
        <v>0</v>
      </c>
      <c r="F183" s="73">
        <f>SUM(F176:F182)</f>
        <v>0</v>
      </c>
      <c r="G183" s="67">
        <f t="shared" si="15"/>
        <v>0</v>
      </c>
    </row>
    <row r="184" spans="3:7" s="62" customFormat="1" ht="15.75" customHeight="1" x14ac:dyDescent="0.25">
      <c r="C184" s="59"/>
      <c r="D184" s="60"/>
      <c r="E184" s="60"/>
      <c r="F184" s="60"/>
      <c r="G184" s="59"/>
    </row>
    <row r="185" spans="3:7" s="62" customFormat="1" ht="15.75" customHeight="1" x14ac:dyDescent="0.25">
      <c r="C185" s="271" t="s">
        <v>550</v>
      </c>
      <c r="D185" s="272"/>
      <c r="E185" s="272"/>
      <c r="F185" s="272"/>
      <c r="G185" s="273"/>
    </row>
    <row r="186" spans="3:7" s="62" customFormat="1" ht="36" customHeight="1" thickBot="1" x14ac:dyDescent="0.3">
      <c r="C186" s="70" t="s">
        <v>551</v>
      </c>
      <c r="D186" s="71">
        <f>'1) Tableau budgétaire 1'!D191</f>
        <v>85033.890909090915</v>
      </c>
      <c r="E186" s="71">
        <f>'1) Tableau budgétaire 1'!E191</f>
        <v>0</v>
      </c>
      <c r="F186" s="71">
        <f>'1) Tableau budgétaire 1'!F191</f>
        <v>0</v>
      </c>
      <c r="G186" s="72">
        <f t="shared" ref="G186:G194" si="16">SUM(D186:F186)</f>
        <v>85033.890909090915</v>
      </c>
    </row>
    <row r="187" spans="3:7" s="62" customFormat="1" ht="15.75" customHeight="1" x14ac:dyDescent="0.25">
      <c r="C187" s="68" t="s">
        <v>521</v>
      </c>
      <c r="D187" s="103">
        <f>'1) Tableau budgétaire 1'!D181+'1) Tableau budgétaire 1'!D182</f>
        <v>30324.800000000003</v>
      </c>
      <c r="E187" s="104"/>
      <c r="F187" s="104"/>
      <c r="G187" s="69">
        <f t="shared" si="16"/>
        <v>30324.800000000003</v>
      </c>
    </row>
    <row r="188" spans="3:7" s="62" customFormat="1" ht="15.75" customHeight="1" x14ac:dyDescent="0.25">
      <c r="C188" s="57" t="s">
        <v>522</v>
      </c>
      <c r="D188" s="105"/>
      <c r="E188" s="20"/>
      <c r="F188" s="20"/>
      <c r="G188" s="67">
        <f t="shared" si="16"/>
        <v>0</v>
      </c>
    </row>
    <row r="189" spans="3:7" s="62" customFormat="1" ht="15.75" customHeight="1" x14ac:dyDescent="0.25">
      <c r="C189" s="57" t="s">
        <v>523</v>
      </c>
      <c r="D189" s="105">
        <f>'1) Tableau budgétaire 1'!D183</f>
        <v>7000</v>
      </c>
      <c r="E189" s="105"/>
      <c r="F189" s="105"/>
      <c r="G189" s="67">
        <f t="shared" si="16"/>
        <v>7000</v>
      </c>
    </row>
    <row r="190" spans="3:7" s="62" customFormat="1" ht="15.75" customHeight="1" x14ac:dyDescent="0.25">
      <c r="C190" s="58" t="s">
        <v>524</v>
      </c>
      <c r="D190" s="105"/>
      <c r="E190" s="105"/>
      <c r="F190" s="105"/>
      <c r="G190" s="67">
        <f t="shared" si="16"/>
        <v>0</v>
      </c>
    </row>
    <row r="191" spans="3:7" s="62" customFormat="1" ht="15.75" customHeight="1" x14ac:dyDescent="0.25">
      <c r="C191" s="57" t="s">
        <v>525</v>
      </c>
      <c r="D191" s="105"/>
      <c r="E191" s="105"/>
      <c r="F191" s="105"/>
      <c r="G191" s="67">
        <f t="shared" si="16"/>
        <v>0</v>
      </c>
    </row>
    <row r="192" spans="3:7" s="62" customFormat="1" ht="15.75" customHeight="1" x14ac:dyDescent="0.25">
      <c r="C192" s="57" t="s">
        <v>526</v>
      </c>
      <c r="D192" s="105">
        <f>'1) Tableau budgétaire 1'!D184</f>
        <v>8000</v>
      </c>
      <c r="E192" s="105"/>
      <c r="F192" s="105"/>
      <c r="G192" s="67">
        <f t="shared" si="16"/>
        <v>8000</v>
      </c>
    </row>
    <row r="193" spans="3:13" s="62" customFormat="1" ht="15.75" customHeight="1" x14ac:dyDescent="0.25">
      <c r="C193" s="57" t="s">
        <v>527</v>
      </c>
      <c r="D193" s="105">
        <f>'1) Tableau budgétaire 1'!D185+'1) Tableau budgétaire 1'!D186+'1) Tableau budgétaire 1'!D187</f>
        <v>39709.090909090912</v>
      </c>
      <c r="E193" s="105"/>
      <c r="F193" s="105"/>
      <c r="G193" s="67">
        <f t="shared" si="16"/>
        <v>39709.090909090912</v>
      </c>
    </row>
    <row r="194" spans="3:13" s="62" customFormat="1" ht="15.75" customHeight="1" x14ac:dyDescent="0.25">
      <c r="C194" s="61" t="s">
        <v>14</v>
      </c>
      <c r="D194" s="73">
        <f>SUM(D187:D193)</f>
        <v>85033.890909090915</v>
      </c>
      <c r="E194" s="73">
        <f>SUM(E187:E193)</f>
        <v>0</v>
      </c>
      <c r="F194" s="73">
        <f>SUM(F187:F193)</f>
        <v>0</v>
      </c>
      <c r="G194" s="67">
        <f t="shared" si="16"/>
        <v>85033.890909090915</v>
      </c>
    </row>
    <row r="195" spans="3:13" s="62" customFormat="1" ht="15.75" customHeight="1" thickBot="1" x14ac:dyDescent="0.3">
      <c r="C195" s="59"/>
      <c r="D195" s="60"/>
      <c r="E195" s="60"/>
      <c r="F195" s="60"/>
      <c r="G195" s="59"/>
    </row>
    <row r="196" spans="3:13" s="62" customFormat="1" ht="19.5" customHeight="1" thickBot="1" x14ac:dyDescent="0.3">
      <c r="C196" s="268" t="s">
        <v>517</v>
      </c>
      <c r="D196" s="269"/>
      <c r="E196" s="269"/>
      <c r="F196" s="269"/>
      <c r="G196" s="270"/>
    </row>
    <row r="197" spans="3:13" s="62" customFormat="1" ht="51.75" customHeight="1" x14ac:dyDescent="0.25">
      <c r="C197" s="81"/>
      <c r="D197" s="213" t="str">
        <f>'1) Tableau budgétaire 1'!D5</f>
        <v>UNFPA (budget en USD)</v>
      </c>
      <c r="E197" s="213" t="str">
        <f>'1) Tableau budgétaire 1'!E5</f>
        <v>Organisation recipiendiaire 2 (budget en USD)</v>
      </c>
      <c r="F197" s="213" t="str">
        <f>'1) Tableau budgétaire 1'!F5</f>
        <v>Organisation recipiendiaire 3 (budget en USD)</v>
      </c>
      <c r="G197" s="208" t="s">
        <v>517</v>
      </c>
    </row>
    <row r="198" spans="3:13" s="62" customFormat="1" ht="19.5" customHeight="1" x14ac:dyDescent="0.25">
      <c r="C198" s="214" t="s">
        <v>521</v>
      </c>
      <c r="D198" s="143">
        <f t="shared" ref="D198:F204" si="17">SUM(D176,D165,D154,D143,D131,D120,D109,D98,D86,D75,D64,D53,D41,D30,D19,D8,D187)</f>
        <v>501540.8</v>
      </c>
      <c r="E198" s="143">
        <f t="shared" si="17"/>
        <v>0</v>
      </c>
      <c r="F198" s="143">
        <f t="shared" si="17"/>
        <v>0</v>
      </c>
      <c r="G198" s="79">
        <f t="shared" ref="G198:G205" si="18">SUM(D198:F198)</f>
        <v>501540.8</v>
      </c>
    </row>
    <row r="199" spans="3:13" s="62" customFormat="1" ht="34.5" customHeight="1" x14ac:dyDescent="0.25">
      <c r="C199" s="159" t="s">
        <v>522</v>
      </c>
      <c r="D199" s="82">
        <f t="shared" si="17"/>
        <v>0</v>
      </c>
      <c r="E199" s="82">
        <f t="shared" si="17"/>
        <v>0</v>
      </c>
      <c r="F199" s="82">
        <f t="shared" si="17"/>
        <v>0</v>
      </c>
      <c r="G199" s="80">
        <f t="shared" si="18"/>
        <v>0</v>
      </c>
    </row>
    <row r="200" spans="3:13" s="62" customFormat="1" ht="48" customHeight="1" x14ac:dyDescent="0.25">
      <c r="C200" s="159" t="s">
        <v>523</v>
      </c>
      <c r="D200" s="82">
        <f t="shared" si="17"/>
        <v>7000</v>
      </c>
      <c r="E200" s="82">
        <f t="shared" si="17"/>
        <v>0</v>
      </c>
      <c r="F200" s="82">
        <f t="shared" si="17"/>
        <v>0</v>
      </c>
      <c r="G200" s="80">
        <f t="shared" si="18"/>
        <v>7000</v>
      </c>
    </row>
    <row r="201" spans="3:13" s="62" customFormat="1" ht="33" customHeight="1" x14ac:dyDescent="0.25">
      <c r="C201" s="160" t="s">
        <v>524</v>
      </c>
      <c r="D201" s="82">
        <f t="shared" si="17"/>
        <v>376063.62181818183</v>
      </c>
      <c r="E201" s="82">
        <f t="shared" si="17"/>
        <v>0</v>
      </c>
      <c r="F201" s="82">
        <f t="shared" si="17"/>
        <v>0</v>
      </c>
      <c r="G201" s="80">
        <f t="shared" si="18"/>
        <v>376063.62181818183</v>
      </c>
    </row>
    <row r="202" spans="3:13" s="62" customFormat="1" ht="21" customHeight="1" x14ac:dyDescent="0.25">
      <c r="C202" s="159" t="s">
        <v>525</v>
      </c>
      <c r="D202" s="82">
        <f t="shared" si="17"/>
        <v>22522.272727272728</v>
      </c>
      <c r="E202" s="82">
        <f t="shared" si="17"/>
        <v>0</v>
      </c>
      <c r="F202" s="82">
        <f t="shared" si="17"/>
        <v>0</v>
      </c>
      <c r="G202" s="80">
        <f t="shared" si="18"/>
        <v>22522.272727272728</v>
      </c>
      <c r="H202" s="26"/>
      <c r="I202" s="26"/>
      <c r="J202" s="26"/>
      <c r="K202" s="26"/>
      <c r="L202" s="26"/>
      <c r="M202" s="25"/>
    </row>
    <row r="203" spans="3:13" s="62" customFormat="1" ht="39.75" customHeight="1" x14ac:dyDescent="0.25">
      <c r="C203" s="159" t="s">
        <v>526</v>
      </c>
      <c r="D203" s="82">
        <f t="shared" si="17"/>
        <v>181974.54090909089</v>
      </c>
      <c r="E203" s="82">
        <f t="shared" si="17"/>
        <v>0</v>
      </c>
      <c r="F203" s="82">
        <f t="shared" si="17"/>
        <v>0</v>
      </c>
      <c r="G203" s="80">
        <f t="shared" si="18"/>
        <v>181974.54090909089</v>
      </c>
      <c r="H203" s="26"/>
      <c r="I203" s="26"/>
      <c r="J203" s="26"/>
      <c r="K203" s="26"/>
      <c r="L203" s="26"/>
      <c r="M203" s="25"/>
    </row>
    <row r="204" spans="3:13" s="62" customFormat="1" ht="39.75" customHeight="1" x14ac:dyDescent="0.25">
      <c r="C204" s="159" t="s">
        <v>527</v>
      </c>
      <c r="D204" s="143">
        <f t="shared" si="17"/>
        <v>41739.889909090911</v>
      </c>
      <c r="E204" s="143">
        <f t="shared" si="17"/>
        <v>0</v>
      </c>
      <c r="F204" s="143">
        <f t="shared" si="17"/>
        <v>0</v>
      </c>
      <c r="G204" s="80">
        <f t="shared" si="18"/>
        <v>41739.889909090911</v>
      </c>
      <c r="H204" s="26"/>
      <c r="I204" s="26"/>
      <c r="J204" s="26"/>
      <c r="K204" s="26"/>
      <c r="L204" s="26"/>
      <c r="M204" s="25"/>
    </row>
    <row r="205" spans="3:13" s="62" customFormat="1" ht="22.5" customHeight="1" x14ac:dyDescent="0.25">
      <c r="C205" s="127" t="s">
        <v>509</v>
      </c>
      <c r="D205" s="144">
        <f>SUM(D198:D204)</f>
        <v>1130841.1253636363</v>
      </c>
      <c r="E205" s="144">
        <f>SUM(E198:E204)</f>
        <v>0</v>
      </c>
      <c r="F205" s="144">
        <f>SUM(F198:F204)</f>
        <v>0</v>
      </c>
      <c r="G205" s="145">
        <f t="shared" si="18"/>
        <v>1130841.1253636363</v>
      </c>
      <c r="H205" s="26"/>
      <c r="I205" s="26"/>
      <c r="J205" s="26"/>
      <c r="K205" s="26"/>
      <c r="L205" s="26"/>
      <c r="M205" s="25"/>
    </row>
    <row r="206" spans="3:13" s="62" customFormat="1" ht="26.25" customHeight="1" thickBot="1" x14ac:dyDescent="0.3">
      <c r="C206" s="127" t="s">
        <v>510</v>
      </c>
      <c r="D206" s="84">
        <f>D205*0.07</f>
        <v>79158.878775454548</v>
      </c>
      <c r="E206" s="84">
        <f>E205*0.07</f>
        <v>0</v>
      </c>
      <c r="F206" s="84">
        <f>F205*0.07</f>
        <v>0</v>
      </c>
      <c r="G206" s="148">
        <f>G205*0.07</f>
        <v>79158.878775454548</v>
      </c>
      <c r="H206" s="38"/>
      <c r="I206" s="38"/>
      <c r="J206" s="38"/>
      <c r="K206" s="38"/>
      <c r="L206" s="63"/>
      <c r="M206" s="60"/>
    </row>
    <row r="207" spans="3:13" s="62" customFormat="1" ht="23.25" customHeight="1" thickBot="1" x14ac:dyDescent="0.3">
      <c r="C207" s="146" t="s">
        <v>364</v>
      </c>
      <c r="D207" s="147">
        <f>SUM(D205:D206)</f>
        <v>1210000.0041390909</v>
      </c>
      <c r="E207" s="147">
        <f>SUM(E205:E206)</f>
        <v>0</v>
      </c>
      <c r="F207" s="147">
        <f>SUM(F205:F206)</f>
        <v>0</v>
      </c>
      <c r="G207" s="83">
        <f>SUM(G205:G206)</f>
        <v>1210000.0041390909</v>
      </c>
      <c r="H207" s="38"/>
      <c r="I207" s="38"/>
      <c r="J207" s="38"/>
      <c r="K207" s="38"/>
      <c r="L207" s="63"/>
      <c r="M207" s="60"/>
    </row>
    <row r="208" spans="3:13" ht="15.75" customHeight="1" x14ac:dyDescent="0.25">
      <c r="L208" s="64"/>
    </row>
    <row r="209" spans="3:14" ht="15.75" customHeight="1" x14ac:dyDescent="0.25">
      <c r="H209" s="46"/>
      <c r="I209" s="46"/>
      <c r="L209" s="64"/>
    </row>
    <row r="210" spans="3:14" ht="15.75" customHeight="1" x14ac:dyDescent="0.25">
      <c r="H210" s="46"/>
      <c r="I210" s="46"/>
      <c r="L210" s="62"/>
    </row>
    <row r="211" spans="3:14" ht="40.5" customHeight="1" x14ac:dyDescent="0.25">
      <c r="H211" s="46"/>
      <c r="I211" s="46"/>
      <c r="L211" s="65"/>
    </row>
    <row r="212" spans="3:14" ht="24.75" customHeight="1" x14ac:dyDescent="0.25">
      <c r="H212" s="46"/>
      <c r="I212" s="46"/>
      <c r="L212" s="65"/>
    </row>
    <row r="213" spans="3:14" ht="41.25" customHeight="1" x14ac:dyDescent="0.25">
      <c r="H213" s="13"/>
      <c r="I213" s="46"/>
      <c r="L213" s="65"/>
    </row>
    <row r="214" spans="3:14" ht="51.75" customHeight="1" x14ac:dyDescent="0.25">
      <c r="H214" s="13"/>
      <c r="I214" s="46"/>
      <c r="L214" s="65"/>
      <c r="N214" s="59"/>
    </row>
    <row r="215" spans="3:14" ht="42" customHeight="1" x14ac:dyDescent="0.25">
      <c r="H215" s="46"/>
      <c r="I215" s="46"/>
      <c r="L215" s="65"/>
      <c r="N215" s="59"/>
    </row>
    <row r="216" spans="3:14" s="60" customFormat="1" ht="42" customHeight="1" x14ac:dyDescent="0.25">
      <c r="C216" s="59"/>
      <c r="G216" s="59"/>
      <c r="H216" s="62"/>
      <c r="I216" s="46"/>
      <c r="J216" s="59"/>
      <c r="K216" s="59"/>
      <c r="L216" s="65"/>
      <c r="M216" s="59"/>
    </row>
    <row r="217" spans="3:14" s="60" customFormat="1" ht="42" customHeight="1" x14ac:dyDescent="0.25">
      <c r="C217" s="59"/>
      <c r="G217" s="59"/>
      <c r="H217" s="59"/>
      <c r="I217" s="46"/>
      <c r="J217" s="59"/>
      <c r="K217" s="59"/>
      <c r="L217" s="59"/>
      <c r="M217" s="59"/>
    </row>
    <row r="218" spans="3:14" s="60" customFormat="1" ht="63.75" customHeight="1" x14ac:dyDescent="0.25">
      <c r="C218" s="59"/>
      <c r="G218" s="59"/>
      <c r="H218" s="59"/>
      <c r="I218" s="64"/>
      <c r="J218" s="62"/>
      <c r="K218" s="62"/>
      <c r="L218" s="59"/>
      <c r="M218" s="59"/>
    </row>
    <row r="219" spans="3:14" s="60" customFormat="1" ht="42" customHeight="1" x14ac:dyDescent="0.25">
      <c r="C219" s="59"/>
      <c r="G219" s="59"/>
      <c r="H219" s="59"/>
      <c r="I219" s="59"/>
      <c r="J219" s="59"/>
      <c r="K219" s="59"/>
      <c r="L219" s="59"/>
      <c r="M219" s="64"/>
    </row>
    <row r="220" spans="3:14" ht="23.25" customHeight="1" x14ac:dyDescent="0.25">
      <c r="N220" s="59"/>
    </row>
    <row r="221" spans="3:14" ht="27.75" customHeight="1" x14ac:dyDescent="0.25">
      <c r="L221" s="62"/>
      <c r="N221" s="59"/>
    </row>
    <row r="222" spans="3:14" ht="55.5" customHeight="1" x14ac:dyDescent="0.25">
      <c r="N222" s="59"/>
    </row>
    <row r="223" spans="3:14" ht="57.75" customHeight="1" x14ac:dyDescent="0.25">
      <c r="M223" s="62"/>
      <c r="N223" s="59"/>
    </row>
    <row r="224" spans="3:14" ht="21.75" customHeight="1" x14ac:dyDescent="0.25">
      <c r="N224" s="59"/>
    </row>
    <row r="225" spans="3:14" ht="49.5" customHeight="1" x14ac:dyDescent="0.25">
      <c r="N225" s="59"/>
    </row>
    <row r="226" spans="3:14" ht="28.5" customHeight="1" x14ac:dyDescent="0.25">
      <c r="N226" s="59"/>
    </row>
    <row r="227" spans="3:14" ht="28.5" customHeight="1" x14ac:dyDescent="0.25">
      <c r="N227" s="59"/>
    </row>
    <row r="228" spans="3:14" ht="28.5" customHeight="1" x14ac:dyDescent="0.25">
      <c r="N228" s="59"/>
    </row>
    <row r="229" spans="3:14" ht="23.25" customHeight="1" x14ac:dyDescent="0.25">
      <c r="N229" s="64"/>
    </row>
    <row r="230" spans="3:14" ht="43.5" customHeight="1" x14ac:dyDescent="0.25">
      <c r="N230" s="64"/>
    </row>
    <row r="231" spans="3:14" ht="55.5" customHeight="1" x14ac:dyDescent="0.25">
      <c r="N231" s="59"/>
    </row>
    <row r="232" spans="3:14" ht="42.75" customHeight="1" x14ac:dyDescent="0.25">
      <c r="N232" s="64"/>
    </row>
    <row r="233" spans="3:14" ht="21.75" customHeight="1" x14ac:dyDescent="0.25">
      <c r="N233" s="64"/>
    </row>
    <row r="234" spans="3:14" ht="21.75" customHeight="1" x14ac:dyDescent="0.25">
      <c r="N234" s="64"/>
    </row>
    <row r="235" spans="3:14" s="62" customFormat="1" ht="23.25" customHeight="1" x14ac:dyDescent="0.25">
      <c r="C235" s="59"/>
      <c r="D235" s="60"/>
      <c r="E235" s="60"/>
      <c r="F235" s="60"/>
      <c r="G235" s="59"/>
      <c r="H235" s="59"/>
      <c r="I235" s="59"/>
      <c r="J235" s="59"/>
      <c r="K235" s="59"/>
      <c r="L235" s="59"/>
      <c r="M235" s="59"/>
    </row>
    <row r="236" spans="3:14" ht="23.25" customHeight="1" x14ac:dyDescent="0.25"/>
    <row r="237" spans="3:14" ht="21.75" customHeight="1" x14ac:dyDescent="0.25"/>
    <row r="238" spans="3:14" ht="16.5" customHeight="1" x14ac:dyDescent="0.25"/>
    <row r="239" spans="3:14" ht="29.25" customHeight="1" x14ac:dyDescent="0.25"/>
    <row r="240" spans="3:14" ht="24.75" customHeight="1" x14ac:dyDescent="0.25"/>
    <row r="241" ht="33" customHeight="1" x14ac:dyDescent="0.25"/>
    <row r="243" ht="15" customHeight="1" x14ac:dyDescent="0.25"/>
    <row r="244" ht="25.5" customHeight="1" x14ac:dyDescent="0.25"/>
  </sheetData>
  <sheetProtection sheet="1"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9DD30DAD-252C-43C8-B2D2-D70E24558917}"/>
    <dataValidation allowBlank="1" showInputMessage="1" showErrorMessage="1" prompt="Services contracted by an organization which follow the normal procurement processes." sqref="C179 C11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80 C12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176 C8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1'!$G$203</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64" t="s">
        <v>552</v>
      </c>
      <c r="C2" s="1"/>
      <c r="D2" s="1"/>
      <c r="E2" s="1"/>
      <c r="F2" s="1"/>
    </row>
    <row r="3" spans="2:6" ht="70.5" customHeight="1" x14ac:dyDescent="0.25">
      <c r="B3" s="165" t="s">
        <v>559</v>
      </c>
    </row>
    <row r="4" spans="2:6" ht="60" x14ac:dyDescent="0.25">
      <c r="B4" s="162" t="s">
        <v>553</v>
      </c>
    </row>
    <row r="5" spans="2:6" x14ac:dyDescent="0.25">
      <c r="B5" s="162"/>
    </row>
    <row r="6" spans="2:6" ht="75" x14ac:dyDescent="0.25">
      <c r="B6" s="161" t="s">
        <v>554</v>
      </c>
    </row>
    <row r="7" spans="2:6" x14ac:dyDescent="0.25">
      <c r="B7" s="162"/>
    </row>
    <row r="8" spans="2:6" ht="75" x14ac:dyDescent="0.25">
      <c r="B8" s="161" t="s">
        <v>560</v>
      </c>
    </row>
    <row r="9" spans="2:6" x14ac:dyDescent="0.25">
      <c r="B9" s="162"/>
    </row>
    <row r="10" spans="2:6" ht="30" x14ac:dyDescent="0.25">
      <c r="B10" s="162" t="s">
        <v>555</v>
      </c>
    </row>
    <row r="11" spans="2:6" x14ac:dyDescent="0.25">
      <c r="B11" s="162"/>
    </row>
    <row r="12" spans="2:6" ht="75" x14ac:dyDescent="0.25">
      <c r="B12" s="161" t="s">
        <v>561</v>
      </c>
    </row>
    <row r="13" spans="2:6" x14ac:dyDescent="0.25">
      <c r="B13" s="162"/>
    </row>
    <row r="14" spans="2:6" ht="60.75" thickBot="1" x14ac:dyDescent="0.3">
      <c r="B14" s="163" t="s">
        <v>556</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78" t="s">
        <v>365</v>
      </c>
      <c r="C2" s="279"/>
      <c r="D2" s="280"/>
    </row>
    <row r="3" spans="2:4" ht="15.75" thickBot="1" x14ac:dyDescent="0.3">
      <c r="B3" s="281"/>
      <c r="C3" s="282"/>
      <c r="D3" s="283"/>
    </row>
    <row r="4" spans="2:4" ht="15.75" thickBot="1" x14ac:dyDescent="0.3"/>
    <row r="5" spans="2:4" x14ac:dyDescent="0.25">
      <c r="B5" s="289" t="s">
        <v>15</v>
      </c>
      <c r="C5" s="290"/>
      <c r="D5" s="291"/>
    </row>
    <row r="6" spans="2:4" ht="15.75" thickBot="1" x14ac:dyDescent="0.3">
      <c r="B6" s="286"/>
      <c r="C6" s="287"/>
      <c r="D6" s="288"/>
    </row>
    <row r="7" spans="2:4" x14ac:dyDescent="0.25">
      <c r="B7" s="92" t="s">
        <v>16</v>
      </c>
      <c r="C7" s="284">
        <f>SUM('1) Tableau budgétaire 1'!D19:F19,'1) Tableau budgétaire 1'!D29:F29,'1) Tableau budgétaire 1'!D41:F41,'1) Tableau budgétaire 1'!D51:F51)</f>
        <v>969034.50718181813</v>
      </c>
      <c r="D7" s="285"/>
    </row>
    <row r="8" spans="2:4" x14ac:dyDescent="0.25">
      <c r="B8" s="92" t="s">
        <v>363</v>
      </c>
      <c r="C8" s="292">
        <f>SUM(D10:D14)</f>
        <v>0</v>
      </c>
      <c r="D8" s="293"/>
    </row>
    <row r="9" spans="2:4" x14ac:dyDescent="0.25">
      <c r="B9" s="93" t="s">
        <v>357</v>
      </c>
      <c r="C9" s="94" t="s">
        <v>358</v>
      </c>
      <c r="D9" s="95" t="s">
        <v>359</v>
      </c>
    </row>
    <row r="10" spans="2:4" ht="35.1" customHeight="1" x14ac:dyDescent="0.25">
      <c r="B10" s="120"/>
      <c r="C10" s="97"/>
      <c r="D10" s="98">
        <f>$C$7*C10</f>
        <v>0</v>
      </c>
    </row>
    <row r="11" spans="2:4" ht="35.1" customHeight="1" x14ac:dyDescent="0.25">
      <c r="B11" s="120"/>
      <c r="C11" s="97"/>
      <c r="D11" s="98">
        <f>C7*C11</f>
        <v>0</v>
      </c>
    </row>
    <row r="12" spans="2:4" ht="35.1" customHeight="1" x14ac:dyDescent="0.25">
      <c r="B12" s="121"/>
      <c r="C12" s="97"/>
      <c r="D12" s="98">
        <f>C7*C12</f>
        <v>0</v>
      </c>
    </row>
    <row r="13" spans="2:4" ht="35.1" customHeight="1" x14ac:dyDescent="0.25">
      <c r="B13" s="121"/>
      <c r="C13" s="97"/>
      <c r="D13" s="98">
        <f>C7*C13</f>
        <v>0</v>
      </c>
    </row>
    <row r="14" spans="2:4" ht="35.1" customHeight="1" thickBot="1" x14ac:dyDescent="0.3">
      <c r="B14" s="122"/>
      <c r="C14" s="97"/>
      <c r="D14" s="102">
        <f>C7*C14</f>
        <v>0</v>
      </c>
    </row>
    <row r="15" spans="2:4" ht="15.75" thickBot="1" x14ac:dyDescent="0.3"/>
    <row r="16" spans="2:4" x14ac:dyDescent="0.25">
      <c r="B16" s="289" t="s">
        <v>360</v>
      </c>
      <c r="C16" s="290"/>
      <c r="D16" s="291"/>
    </row>
    <row r="17" spans="2:4" ht="15.75" thickBot="1" x14ac:dyDescent="0.3">
      <c r="B17" s="294"/>
      <c r="C17" s="295"/>
      <c r="D17" s="296"/>
    </row>
    <row r="18" spans="2:4" x14ac:dyDescent="0.25">
      <c r="B18" s="92" t="s">
        <v>16</v>
      </c>
      <c r="C18" s="284">
        <f>SUM('1) Tableau budgétaire 1'!D63:F63,'1) Tableau budgétaire 1'!D73:F73,'1) Tableau budgétaire 1'!D84:F84,'1) Tableau budgétaire 1'!D94:F94)</f>
        <v>76772.727272727265</v>
      </c>
      <c r="D18" s="285"/>
    </row>
    <row r="19" spans="2:4" x14ac:dyDescent="0.25">
      <c r="B19" s="92" t="s">
        <v>363</v>
      </c>
      <c r="C19" s="292">
        <f>SUM(D21:D25)</f>
        <v>0</v>
      </c>
      <c r="D19" s="293"/>
    </row>
    <row r="20" spans="2:4" x14ac:dyDescent="0.25">
      <c r="B20" s="93" t="s">
        <v>357</v>
      </c>
      <c r="C20" s="94" t="s">
        <v>358</v>
      </c>
      <c r="D20" s="95" t="s">
        <v>359</v>
      </c>
    </row>
    <row r="21" spans="2:4" ht="35.1" customHeight="1" x14ac:dyDescent="0.25">
      <c r="B21" s="96"/>
      <c r="C21" s="97"/>
      <c r="D21" s="98">
        <f>$C$18*C21</f>
        <v>0</v>
      </c>
    </row>
    <row r="22" spans="2:4" ht="35.1" customHeight="1" x14ac:dyDescent="0.25">
      <c r="B22" s="99"/>
      <c r="C22" s="97"/>
      <c r="D22" s="98">
        <f>$C$18*C22</f>
        <v>0</v>
      </c>
    </row>
    <row r="23" spans="2:4" ht="35.1" customHeight="1" x14ac:dyDescent="0.25">
      <c r="B23" s="100"/>
      <c r="C23" s="97"/>
      <c r="D23" s="98">
        <f>$C$18*C23</f>
        <v>0</v>
      </c>
    </row>
    <row r="24" spans="2:4" ht="35.1" customHeight="1" x14ac:dyDescent="0.25">
      <c r="B24" s="100"/>
      <c r="C24" s="97"/>
      <c r="D24" s="98">
        <f>$C$18*C24</f>
        <v>0</v>
      </c>
    </row>
    <row r="25" spans="2:4" ht="35.1" customHeight="1" thickBot="1" x14ac:dyDescent="0.3">
      <c r="B25" s="101"/>
      <c r="C25" s="97"/>
      <c r="D25" s="98">
        <f>$C$18*C25</f>
        <v>0</v>
      </c>
    </row>
    <row r="26" spans="2:4" ht="15.75" thickBot="1" x14ac:dyDescent="0.3"/>
    <row r="27" spans="2:4" x14ac:dyDescent="0.25">
      <c r="B27" s="289" t="s">
        <v>361</v>
      </c>
      <c r="C27" s="290"/>
      <c r="D27" s="291"/>
    </row>
    <row r="28" spans="2:4" ht="15.75" thickBot="1" x14ac:dyDescent="0.3">
      <c r="B28" s="286"/>
      <c r="C28" s="287"/>
      <c r="D28" s="288"/>
    </row>
    <row r="29" spans="2:4" x14ac:dyDescent="0.25">
      <c r="B29" s="92" t="s">
        <v>16</v>
      </c>
      <c r="C29" s="284">
        <f>SUM('1) Tableau budgétaire 1'!D106:F106,'1) Tableau budgétaire 1'!D116:F116,'1) Tableau budgétaire 1'!D126:F126,'1) Tableau budgétaire 1'!D136:F136)</f>
        <v>0</v>
      </c>
      <c r="D29" s="285"/>
    </row>
    <row r="30" spans="2:4" x14ac:dyDescent="0.25">
      <c r="B30" s="92" t="s">
        <v>363</v>
      </c>
      <c r="C30" s="292">
        <f>SUM(D32:D36)</f>
        <v>0</v>
      </c>
      <c r="D30" s="293"/>
    </row>
    <row r="31" spans="2:4" x14ac:dyDescent="0.25">
      <c r="B31" s="93" t="s">
        <v>357</v>
      </c>
      <c r="C31" s="94" t="s">
        <v>358</v>
      </c>
      <c r="D31" s="95" t="s">
        <v>359</v>
      </c>
    </row>
    <row r="32" spans="2:4" ht="35.1" customHeight="1" x14ac:dyDescent="0.25">
      <c r="B32" s="96"/>
      <c r="C32" s="97"/>
      <c r="D32" s="98">
        <f>$C$29*C32</f>
        <v>0</v>
      </c>
    </row>
    <row r="33" spans="2:4" ht="35.1" customHeight="1" x14ac:dyDescent="0.25">
      <c r="B33" s="99"/>
      <c r="C33" s="97"/>
      <c r="D33" s="98">
        <f>$C$29*C33</f>
        <v>0</v>
      </c>
    </row>
    <row r="34" spans="2:4" ht="35.1" customHeight="1" x14ac:dyDescent="0.25">
      <c r="B34" s="100"/>
      <c r="C34" s="97"/>
      <c r="D34" s="98">
        <f>$C$29*C34</f>
        <v>0</v>
      </c>
    </row>
    <row r="35" spans="2:4" ht="35.1" customHeight="1" x14ac:dyDescent="0.25">
      <c r="B35" s="100"/>
      <c r="C35" s="97"/>
      <c r="D35" s="98">
        <f>$C$29*C35</f>
        <v>0</v>
      </c>
    </row>
    <row r="36" spans="2:4" ht="35.1" customHeight="1" thickBot="1" x14ac:dyDescent="0.3">
      <c r="B36" s="101"/>
      <c r="C36" s="97"/>
      <c r="D36" s="98">
        <f>$C$29*C36</f>
        <v>0</v>
      </c>
    </row>
    <row r="37" spans="2:4" ht="15.75" thickBot="1" x14ac:dyDescent="0.3"/>
    <row r="38" spans="2:4" x14ac:dyDescent="0.25">
      <c r="B38" s="289" t="s">
        <v>362</v>
      </c>
      <c r="C38" s="290"/>
      <c r="D38" s="291"/>
    </row>
    <row r="39" spans="2:4" ht="15.75" thickBot="1" x14ac:dyDescent="0.3">
      <c r="B39" s="286"/>
      <c r="C39" s="287"/>
      <c r="D39" s="288"/>
    </row>
    <row r="40" spans="2:4" x14ac:dyDescent="0.25">
      <c r="B40" s="92" t="s">
        <v>16</v>
      </c>
      <c r="C40" s="284">
        <f>SUM('1) Tableau budgétaire 1'!D148:F148,'1) Tableau budgétaire 1'!D158:F158,'1) Tableau budgétaire 1'!D168:F168,'1) Tableau budgétaire 1'!D178:F178)</f>
        <v>0</v>
      </c>
      <c r="D40" s="285"/>
    </row>
    <row r="41" spans="2:4" x14ac:dyDescent="0.25">
      <c r="B41" s="92" t="s">
        <v>363</v>
      </c>
      <c r="C41" s="292">
        <f>SUM(D43:D47)</f>
        <v>0</v>
      </c>
      <c r="D41" s="293"/>
    </row>
    <row r="42" spans="2:4" x14ac:dyDescent="0.25">
      <c r="B42" s="93" t="s">
        <v>357</v>
      </c>
      <c r="C42" s="94" t="s">
        <v>358</v>
      </c>
      <c r="D42" s="95" t="s">
        <v>359</v>
      </c>
    </row>
    <row r="43" spans="2:4" ht="35.1" customHeight="1" x14ac:dyDescent="0.25">
      <c r="B43" s="96"/>
      <c r="C43" s="97"/>
      <c r="D43" s="98">
        <f>$C$40*C43</f>
        <v>0</v>
      </c>
    </row>
    <row r="44" spans="2:4" ht="35.1" customHeight="1" x14ac:dyDescent="0.25">
      <c r="B44" s="99"/>
      <c r="C44" s="97"/>
      <c r="D44" s="98">
        <f>$C$40*C44</f>
        <v>0</v>
      </c>
    </row>
    <row r="45" spans="2:4" ht="35.1" customHeight="1" x14ac:dyDescent="0.25">
      <c r="B45" s="100"/>
      <c r="C45" s="97"/>
      <c r="D45" s="98">
        <f>$C$40*C45</f>
        <v>0</v>
      </c>
    </row>
    <row r="46" spans="2:4" ht="35.1" customHeight="1" x14ac:dyDescent="0.25">
      <c r="B46" s="100"/>
      <c r="C46" s="97"/>
      <c r="D46" s="98">
        <f>$C$40*C46</f>
        <v>0</v>
      </c>
    </row>
    <row r="47" spans="2:4" ht="35.1" customHeight="1" thickBot="1" x14ac:dyDescent="0.3">
      <c r="B47" s="101"/>
      <c r="C47" s="97"/>
      <c r="D47" s="10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3"/>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85" customFormat="1" ht="15.75" x14ac:dyDescent="0.25">
      <c r="B2" s="301" t="s">
        <v>12</v>
      </c>
      <c r="C2" s="302"/>
      <c r="D2" s="302"/>
      <c r="E2" s="302"/>
      <c r="F2" s="303"/>
    </row>
    <row r="3" spans="2:6" s="85" customFormat="1" ht="16.5" thickBot="1" x14ac:dyDescent="0.3">
      <c r="B3" s="304"/>
      <c r="C3" s="305"/>
      <c r="D3" s="305"/>
      <c r="E3" s="305"/>
      <c r="F3" s="306"/>
    </row>
    <row r="4" spans="2:6" s="85" customFormat="1" ht="16.5" thickBot="1" x14ac:dyDescent="0.3"/>
    <row r="5" spans="2:6" s="85" customFormat="1" ht="16.5" thickBot="1" x14ac:dyDescent="0.3">
      <c r="B5" s="268" t="s">
        <v>6</v>
      </c>
      <c r="C5" s="269"/>
      <c r="D5" s="269"/>
      <c r="E5" s="269"/>
      <c r="F5" s="300"/>
    </row>
    <row r="6" spans="2:6" s="85" customFormat="1" ht="52.5" customHeight="1" x14ac:dyDescent="0.25">
      <c r="B6" s="81"/>
      <c r="C6" s="66" t="str">
        <f>'1) Tableau budgétaire 1'!D5</f>
        <v>UNFPA (budget en USD)</v>
      </c>
      <c r="D6" s="66" t="str">
        <f>'1) Tableau budgétaire 1'!E5</f>
        <v>Organisation recipiendiaire 2 (budget en USD)</v>
      </c>
      <c r="E6" s="66" t="str">
        <f>'1) Tableau budgétaire 1'!F5</f>
        <v>Organisation recipiendiaire 3 (budget en USD)</v>
      </c>
      <c r="F6" s="29" t="s">
        <v>6</v>
      </c>
    </row>
    <row r="7" spans="2:6" s="85" customFormat="1" ht="31.5" x14ac:dyDescent="0.25">
      <c r="B7" s="22" t="s">
        <v>0</v>
      </c>
      <c r="C7" s="82">
        <f>'2) Tableau budgétaire 2'!D198</f>
        <v>501540.8</v>
      </c>
      <c r="D7" s="82">
        <f>'2) Tableau budgétaire 2'!E198</f>
        <v>0</v>
      </c>
      <c r="E7" s="82">
        <f>'2) Tableau budgétaire 2'!F198</f>
        <v>0</v>
      </c>
      <c r="F7" s="79">
        <f t="shared" ref="F7:F14" si="0">SUM(C7:E7)</f>
        <v>501540.8</v>
      </c>
    </row>
    <row r="8" spans="2:6" s="85" customFormat="1" ht="47.25" x14ac:dyDescent="0.25">
      <c r="B8" s="22" t="s">
        <v>1</v>
      </c>
      <c r="C8" s="82">
        <f>'2) Tableau budgétaire 2'!D199</f>
        <v>0</v>
      </c>
      <c r="D8" s="82">
        <f>'2) Tableau budgétaire 2'!E199</f>
        <v>0</v>
      </c>
      <c r="E8" s="82">
        <f>'2) Tableau budgétaire 2'!F199</f>
        <v>0</v>
      </c>
      <c r="F8" s="80">
        <f t="shared" si="0"/>
        <v>0</v>
      </c>
    </row>
    <row r="9" spans="2:6" s="85" customFormat="1" ht="78.75" x14ac:dyDescent="0.25">
      <c r="B9" s="22" t="s">
        <v>2</v>
      </c>
      <c r="C9" s="82">
        <f>'2) Tableau budgétaire 2'!D200</f>
        <v>7000</v>
      </c>
      <c r="D9" s="82">
        <f>'2) Tableau budgétaire 2'!E200</f>
        <v>0</v>
      </c>
      <c r="E9" s="82">
        <f>'2) Tableau budgétaire 2'!F200</f>
        <v>0</v>
      </c>
      <c r="F9" s="80">
        <f t="shared" si="0"/>
        <v>7000</v>
      </c>
    </row>
    <row r="10" spans="2:6" s="85" customFormat="1" ht="31.5" x14ac:dyDescent="0.25">
      <c r="B10" s="36" t="s">
        <v>3</v>
      </c>
      <c r="C10" s="82">
        <f>'2) Tableau budgétaire 2'!D201</f>
        <v>376063.62181818183</v>
      </c>
      <c r="D10" s="82">
        <f>'2) Tableau budgétaire 2'!E201</f>
        <v>0</v>
      </c>
      <c r="E10" s="82">
        <f>'2) Tableau budgétaire 2'!F201</f>
        <v>0</v>
      </c>
      <c r="F10" s="80">
        <f t="shared" si="0"/>
        <v>376063.62181818183</v>
      </c>
    </row>
    <row r="11" spans="2:6" s="85" customFormat="1" ht="15.75" x14ac:dyDescent="0.25">
      <c r="B11" s="22" t="s">
        <v>5</v>
      </c>
      <c r="C11" s="82">
        <f>'2) Tableau budgétaire 2'!D202</f>
        <v>22522.272727272728</v>
      </c>
      <c r="D11" s="82">
        <f>'2) Tableau budgétaire 2'!E202</f>
        <v>0</v>
      </c>
      <c r="E11" s="82">
        <f>'2) Tableau budgétaire 2'!F202</f>
        <v>0</v>
      </c>
      <c r="F11" s="80">
        <f t="shared" si="0"/>
        <v>22522.272727272728</v>
      </c>
    </row>
    <row r="12" spans="2:6" s="85" customFormat="1" ht="47.25" x14ac:dyDescent="0.25">
      <c r="B12" s="22" t="s">
        <v>4</v>
      </c>
      <c r="C12" s="82">
        <f>'2) Tableau budgétaire 2'!D203</f>
        <v>181974.54090909089</v>
      </c>
      <c r="D12" s="82">
        <f>'2) Tableau budgétaire 2'!E203</f>
        <v>0</v>
      </c>
      <c r="E12" s="82">
        <f>'2) Tableau budgétaire 2'!F203</f>
        <v>0</v>
      </c>
      <c r="F12" s="80">
        <f t="shared" si="0"/>
        <v>181974.54090909089</v>
      </c>
    </row>
    <row r="13" spans="2:6" s="85" customFormat="1" ht="48" thickBot="1" x14ac:dyDescent="0.3">
      <c r="B13" s="171" t="s">
        <v>13</v>
      </c>
      <c r="C13" s="172">
        <f>'2) Tableau budgétaire 2'!D204</f>
        <v>41739.889909090911</v>
      </c>
      <c r="D13" s="172">
        <f>'2) Tableau budgétaire 2'!E204</f>
        <v>0</v>
      </c>
      <c r="E13" s="172">
        <f>'2) Tableau budgétaire 2'!F204</f>
        <v>0</v>
      </c>
      <c r="F13" s="173">
        <f t="shared" si="0"/>
        <v>41739.889909090911</v>
      </c>
    </row>
    <row r="14" spans="2:6" s="85" customFormat="1" ht="30" customHeight="1" x14ac:dyDescent="0.25">
      <c r="B14" s="176" t="s">
        <v>563</v>
      </c>
      <c r="C14" s="177">
        <f>SUM(C7:C13)</f>
        <v>1130841.1253636363</v>
      </c>
      <c r="D14" s="177">
        <f>SUM(D7:D13)</f>
        <v>0</v>
      </c>
      <c r="E14" s="177">
        <f>SUM(E7:E13)</f>
        <v>0</v>
      </c>
      <c r="F14" s="178">
        <f t="shared" si="0"/>
        <v>1130841.1253636363</v>
      </c>
    </row>
    <row r="15" spans="2:6" s="85" customFormat="1" ht="22.5" customHeight="1" x14ac:dyDescent="0.25">
      <c r="B15" s="167" t="s">
        <v>562</v>
      </c>
      <c r="C15" s="168">
        <f>C14*0.07</f>
        <v>79158.878775454548</v>
      </c>
      <c r="D15" s="168">
        <f>D14*0.07</f>
        <v>0</v>
      </c>
      <c r="E15" s="168">
        <f>E14*0.07</f>
        <v>0</v>
      </c>
      <c r="F15" s="174">
        <f>F14*0.07</f>
        <v>79158.878775454548</v>
      </c>
    </row>
    <row r="16" spans="2:6" s="85" customFormat="1" ht="30" customHeight="1" thickBot="1" x14ac:dyDescent="0.3">
      <c r="B16" s="169" t="s">
        <v>11</v>
      </c>
      <c r="C16" s="170">
        <f>C14+C15</f>
        <v>1210000.0041390909</v>
      </c>
      <c r="D16" s="170">
        <f>D14+D15</f>
        <v>0</v>
      </c>
      <c r="E16" s="170">
        <f>E14+E15</f>
        <v>0</v>
      </c>
      <c r="F16" s="175">
        <f>F14+F15</f>
        <v>1210000.0041390909</v>
      </c>
    </row>
    <row r="17" spans="2:7" s="85" customFormat="1" ht="16.5" thickBot="1" x14ac:dyDescent="0.3"/>
    <row r="18" spans="2:7" s="85" customFormat="1" ht="15.75" x14ac:dyDescent="0.25">
      <c r="B18" s="297" t="s">
        <v>7</v>
      </c>
      <c r="C18" s="298"/>
      <c r="D18" s="298"/>
      <c r="E18" s="298"/>
      <c r="F18" s="299"/>
    </row>
    <row r="19" spans="2:7" ht="48" customHeight="1" x14ac:dyDescent="0.25">
      <c r="B19" s="31"/>
      <c r="C19" s="29" t="str">
        <f>'1) Tableau budgétaire 1'!D5</f>
        <v>UNFPA (budget en USD)</v>
      </c>
      <c r="D19" s="29" t="str">
        <f>'1) Tableau budgétaire 1'!E5</f>
        <v>Organisation recipiendiaire 2 (budget en USD)</v>
      </c>
      <c r="E19" s="29" t="str">
        <f>'1) Tableau budgétaire 1'!F5</f>
        <v>Organisation recipiendiaire 3 (budget en USD)</v>
      </c>
      <c r="F19" s="32" t="s">
        <v>364</v>
      </c>
      <c r="G19" s="199" t="s">
        <v>9</v>
      </c>
    </row>
    <row r="20" spans="2:7" ht="23.25" customHeight="1" x14ac:dyDescent="0.25">
      <c r="B20" s="30" t="s">
        <v>8</v>
      </c>
      <c r="C20" s="28">
        <f>'1) Tableau budgétaire 1'!D208</f>
        <v>847000.00289736362</v>
      </c>
      <c r="D20" s="28">
        <f>'1) Tableau budgétaire 1'!E208</f>
        <v>0</v>
      </c>
      <c r="E20" s="28">
        <f>'1) Tableau budgétaire 1'!F208</f>
        <v>0</v>
      </c>
      <c r="F20" s="198">
        <f>'1) Tableau budgétaire 1'!G208</f>
        <v>847000.00289736362</v>
      </c>
      <c r="G20" s="200">
        <f>'1) Tableau budgétaire 1'!H208</f>
        <v>0.7</v>
      </c>
    </row>
    <row r="21" spans="2:7" ht="24.75" customHeight="1" x14ac:dyDescent="0.25">
      <c r="B21" s="30" t="s">
        <v>10</v>
      </c>
      <c r="C21" s="28">
        <f>'1) Tableau budgétaire 1'!D209</f>
        <v>363000.00124172727</v>
      </c>
      <c r="D21" s="28">
        <f>'1) Tableau budgétaire 1'!E209</f>
        <v>0</v>
      </c>
      <c r="E21" s="28">
        <f>'1) Tableau budgétaire 1'!F209</f>
        <v>0</v>
      </c>
      <c r="F21" s="198">
        <f>'1) Tableau budgétaire 1'!G209</f>
        <v>363000.00124172727</v>
      </c>
      <c r="G21" s="200">
        <f>'1) Tableau budgétaire 1'!H209</f>
        <v>0.3</v>
      </c>
    </row>
    <row r="22" spans="2:7" ht="24.75" customHeight="1" thickBot="1" x14ac:dyDescent="0.3">
      <c r="B22" s="30" t="s">
        <v>570</v>
      </c>
      <c r="C22" s="28">
        <f>'1) Tableau budgétaire 1'!D210</f>
        <v>0</v>
      </c>
      <c r="D22" s="28">
        <f>'1) Tableau budgétaire 1'!E210</f>
        <v>0</v>
      </c>
      <c r="E22" s="28">
        <f>'1) Tableau budgétaire 1'!F210</f>
        <v>0</v>
      </c>
      <c r="F22" s="198">
        <f>'1) Tableau budgétaire 1'!G210</f>
        <v>0</v>
      </c>
      <c r="G22" s="201">
        <f>'1) Tableau budgétaire 1'!H210</f>
        <v>0</v>
      </c>
    </row>
    <row r="23" spans="2:7" ht="16.5" thickBot="1" x14ac:dyDescent="0.3">
      <c r="B23" s="9" t="s">
        <v>364</v>
      </c>
      <c r="C23" s="202">
        <f>'1) Tableau budgétaire 1'!D211</f>
        <v>1210000.0041390909</v>
      </c>
      <c r="D23" s="202">
        <f>'1) Tableau budgétaire 1'!E211</f>
        <v>0</v>
      </c>
      <c r="E23" s="202">
        <f>'1) Tableau budgétaire 1'!F211</f>
        <v>0</v>
      </c>
      <c r="F23" s="202">
        <f>'1) Tableau budgétaire 1'!G211</f>
        <v>1210000.0041390909</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1'!$G$203</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defaultColWidth="8.85546875" defaultRowHeight="15" x14ac:dyDescent="0.25"/>
  <sheetData>
    <row r="1" spans="1:1" x14ac:dyDescent="0.25">
      <c r="A1" s="152">
        <v>0</v>
      </c>
    </row>
    <row r="2" spans="1:1" x14ac:dyDescent="0.25">
      <c r="A2" s="152">
        <v>0.2</v>
      </c>
    </row>
    <row r="3" spans="1:1" x14ac:dyDescent="0.25">
      <c r="A3" s="152">
        <v>0.4</v>
      </c>
    </row>
    <row r="4" spans="1:1" x14ac:dyDescent="0.25">
      <c r="A4" s="152">
        <v>0.6</v>
      </c>
    </row>
    <row r="5" spans="1:1" x14ac:dyDescent="0.25">
      <c r="A5" s="152">
        <v>0.8</v>
      </c>
    </row>
    <row r="6" spans="1:1" x14ac:dyDescent="0.25">
      <c r="A6" s="15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86" t="s">
        <v>17</v>
      </c>
      <c r="B1" s="87" t="s">
        <v>18</v>
      </c>
    </row>
    <row r="2" spans="1:2" x14ac:dyDescent="0.25">
      <c r="A2" s="88" t="s">
        <v>19</v>
      </c>
      <c r="B2" s="89" t="s">
        <v>20</v>
      </c>
    </row>
    <row r="3" spans="1:2" x14ac:dyDescent="0.25">
      <c r="A3" s="88" t="s">
        <v>21</v>
      </c>
      <c r="B3" s="89" t="s">
        <v>22</v>
      </c>
    </row>
    <row r="4" spans="1:2" x14ac:dyDescent="0.25">
      <c r="A4" s="88" t="s">
        <v>23</v>
      </c>
      <c r="B4" s="89" t="s">
        <v>24</v>
      </c>
    </row>
    <row r="5" spans="1:2" x14ac:dyDescent="0.25">
      <c r="A5" s="88" t="s">
        <v>25</v>
      </c>
      <c r="B5" s="89" t="s">
        <v>26</v>
      </c>
    </row>
    <row r="6" spans="1:2" x14ac:dyDescent="0.25">
      <c r="A6" s="88" t="s">
        <v>27</v>
      </c>
      <c r="B6" s="89" t="s">
        <v>28</v>
      </c>
    </row>
    <row r="7" spans="1:2" x14ac:dyDescent="0.25">
      <c r="A7" s="88" t="s">
        <v>29</v>
      </c>
      <c r="B7" s="89" t="s">
        <v>30</v>
      </c>
    </row>
    <row r="8" spans="1:2" x14ac:dyDescent="0.25">
      <c r="A8" s="88" t="s">
        <v>31</v>
      </c>
      <c r="B8" s="89" t="s">
        <v>32</v>
      </c>
    </row>
    <row r="9" spans="1:2" x14ac:dyDescent="0.25">
      <c r="A9" s="88" t="s">
        <v>33</v>
      </c>
      <c r="B9" s="89" t="s">
        <v>34</v>
      </c>
    </row>
    <row r="10" spans="1:2" x14ac:dyDescent="0.25">
      <c r="A10" s="88" t="s">
        <v>35</v>
      </c>
      <c r="B10" s="89" t="s">
        <v>36</v>
      </c>
    </row>
    <row r="11" spans="1:2" x14ac:dyDescent="0.25">
      <c r="A11" s="88" t="s">
        <v>37</v>
      </c>
      <c r="B11" s="89" t="s">
        <v>38</v>
      </c>
    </row>
    <row r="12" spans="1:2" x14ac:dyDescent="0.25">
      <c r="A12" s="88" t="s">
        <v>39</v>
      </c>
      <c r="B12" s="89" t="s">
        <v>40</v>
      </c>
    </row>
    <row r="13" spans="1:2" x14ac:dyDescent="0.25">
      <c r="A13" s="88" t="s">
        <v>41</v>
      </c>
      <c r="B13" s="89" t="s">
        <v>42</v>
      </c>
    </row>
    <row r="14" spans="1:2" x14ac:dyDescent="0.25">
      <c r="A14" s="88" t="s">
        <v>43</v>
      </c>
      <c r="B14" s="89" t="s">
        <v>44</v>
      </c>
    </row>
    <row r="15" spans="1:2" x14ac:dyDescent="0.25">
      <c r="A15" s="88" t="s">
        <v>45</v>
      </c>
      <c r="B15" s="89" t="s">
        <v>46</v>
      </c>
    </row>
    <row r="16" spans="1:2" x14ac:dyDescent="0.25">
      <c r="A16" s="88" t="s">
        <v>47</v>
      </c>
      <c r="B16" s="89" t="s">
        <v>48</v>
      </c>
    </row>
    <row r="17" spans="1:2" x14ac:dyDescent="0.25">
      <c r="A17" s="88" t="s">
        <v>49</v>
      </c>
      <c r="B17" s="89" t="s">
        <v>50</v>
      </c>
    </row>
    <row r="18" spans="1:2" x14ac:dyDescent="0.25">
      <c r="A18" s="88" t="s">
        <v>51</v>
      </c>
      <c r="B18" s="89" t="s">
        <v>52</v>
      </c>
    </row>
    <row r="19" spans="1:2" x14ac:dyDescent="0.25">
      <c r="A19" s="88" t="s">
        <v>53</v>
      </c>
      <c r="B19" s="89" t="s">
        <v>54</v>
      </c>
    </row>
    <row r="20" spans="1:2" x14ac:dyDescent="0.25">
      <c r="A20" s="88" t="s">
        <v>55</v>
      </c>
      <c r="B20" s="89" t="s">
        <v>56</v>
      </c>
    </row>
    <row r="21" spans="1:2" x14ac:dyDescent="0.25">
      <c r="A21" s="88" t="s">
        <v>57</v>
      </c>
      <c r="B21" s="89" t="s">
        <v>58</v>
      </c>
    </row>
    <row r="22" spans="1:2" x14ac:dyDescent="0.25">
      <c r="A22" s="88" t="s">
        <v>59</v>
      </c>
      <c r="B22" s="89" t="s">
        <v>60</v>
      </c>
    </row>
    <row r="23" spans="1:2" x14ac:dyDescent="0.25">
      <c r="A23" s="88" t="s">
        <v>61</v>
      </c>
      <c r="B23" s="89" t="s">
        <v>62</v>
      </c>
    </row>
    <row r="24" spans="1:2" x14ac:dyDescent="0.25">
      <c r="A24" s="88" t="s">
        <v>63</v>
      </c>
      <c r="B24" s="89" t="s">
        <v>64</v>
      </c>
    </row>
    <row r="25" spans="1:2" x14ac:dyDescent="0.25">
      <c r="A25" s="88" t="s">
        <v>65</v>
      </c>
      <c r="B25" s="89" t="s">
        <v>66</v>
      </c>
    </row>
    <row r="26" spans="1:2" x14ac:dyDescent="0.25">
      <c r="A26" s="88" t="s">
        <v>67</v>
      </c>
      <c r="B26" s="89" t="s">
        <v>68</v>
      </c>
    </row>
    <row r="27" spans="1:2" x14ac:dyDescent="0.25">
      <c r="A27" s="88" t="s">
        <v>69</v>
      </c>
      <c r="B27" s="89" t="s">
        <v>70</v>
      </c>
    </row>
    <row r="28" spans="1:2" x14ac:dyDescent="0.25">
      <c r="A28" s="88" t="s">
        <v>71</v>
      </c>
      <c r="B28" s="89" t="s">
        <v>72</v>
      </c>
    </row>
    <row r="29" spans="1:2" x14ac:dyDescent="0.25">
      <c r="A29" s="88" t="s">
        <v>73</v>
      </c>
      <c r="B29" s="89" t="s">
        <v>74</v>
      </c>
    </row>
    <row r="30" spans="1:2" x14ac:dyDescent="0.25">
      <c r="A30" s="88" t="s">
        <v>75</v>
      </c>
      <c r="B30" s="89" t="s">
        <v>76</v>
      </c>
    </row>
    <row r="31" spans="1:2" x14ac:dyDescent="0.25">
      <c r="A31" s="88" t="s">
        <v>77</v>
      </c>
      <c r="B31" s="89" t="s">
        <v>78</v>
      </c>
    </row>
    <row r="32" spans="1:2" x14ac:dyDescent="0.25">
      <c r="A32" s="88" t="s">
        <v>79</v>
      </c>
      <c r="B32" s="89" t="s">
        <v>80</v>
      </c>
    </row>
    <row r="33" spans="1:2" x14ac:dyDescent="0.25">
      <c r="A33" s="88" t="s">
        <v>81</v>
      </c>
      <c r="B33" s="89" t="s">
        <v>82</v>
      </c>
    </row>
    <row r="34" spans="1:2" x14ac:dyDescent="0.25">
      <c r="A34" s="88" t="s">
        <v>83</v>
      </c>
      <c r="B34" s="89" t="s">
        <v>84</v>
      </c>
    </row>
    <row r="35" spans="1:2" x14ac:dyDescent="0.25">
      <c r="A35" s="88" t="s">
        <v>85</v>
      </c>
      <c r="B35" s="89" t="s">
        <v>86</v>
      </c>
    </row>
    <row r="36" spans="1:2" x14ac:dyDescent="0.25">
      <c r="A36" s="88" t="s">
        <v>87</v>
      </c>
      <c r="B36" s="89" t="s">
        <v>88</v>
      </c>
    </row>
    <row r="37" spans="1:2" x14ac:dyDescent="0.25">
      <c r="A37" s="88" t="s">
        <v>89</v>
      </c>
      <c r="B37" s="89" t="s">
        <v>90</v>
      </c>
    </row>
    <row r="38" spans="1:2" x14ac:dyDescent="0.25">
      <c r="A38" s="88" t="s">
        <v>91</v>
      </c>
      <c r="B38" s="89" t="s">
        <v>92</v>
      </c>
    </row>
    <row r="39" spans="1:2" x14ac:dyDescent="0.25">
      <c r="A39" s="88" t="s">
        <v>93</v>
      </c>
      <c r="B39" s="89" t="s">
        <v>94</v>
      </c>
    </row>
    <row r="40" spans="1:2" x14ac:dyDescent="0.25">
      <c r="A40" s="88" t="s">
        <v>95</v>
      </c>
      <c r="B40" s="89" t="s">
        <v>96</v>
      </c>
    </row>
    <row r="41" spans="1:2" x14ac:dyDescent="0.25">
      <c r="A41" s="88" t="s">
        <v>97</v>
      </c>
      <c r="B41" s="89" t="s">
        <v>98</v>
      </c>
    </row>
    <row r="42" spans="1:2" x14ac:dyDescent="0.25">
      <c r="A42" s="88" t="s">
        <v>99</v>
      </c>
      <c r="B42" s="89" t="s">
        <v>100</v>
      </c>
    </row>
    <row r="43" spans="1:2" x14ac:dyDescent="0.25">
      <c r="A43" s="88" t="s">
        <v>101</v>
      </c>
      <c r="B43" s="89" t="s">
        <v>102</v>
      </c>
    </row>
    <row r="44" spans="1:2" x14ac:dyDescent="0.25">
      <c r="A44" s="88" t="s">
        <v>103</v>
      </c>
      <c r="B44" s="89" t="s">
        <v>104</v>
      </c>
    </row>
    <row r="45" spans="1:2" x14ac:dyDescent="0.25">
      <c r="A45" s="88" t="s">
        <v>105</v>
      </c>
      <c r="B45" s="89" t="s">
        <v>106</v>
      </c>
    </row>
    <row r="46" spans="1:2" x14ac:dyDescent="0.25">
      <c r="A46" s="88" t="s">
        <v>107</v>
      </c>
      <c r="B46" s="89" t="s">
        <v>108</v>
      </c>
    </row>
    <row r="47" spans="1:2" x14ac:dyDescent="0.25">
      <c r="A47" s="88" t="s">
        <v>109</v>
      </c>
      <c r="B47" s="89" t="s">
        <v>110</v>
      </c>
    </row>
    <row r="48" spans="1:2" x14ac:dyDescent="0.25">
      <c r="A48" s="88" t="s">
        <v>111</v>
      </c>
      <c r="B48" s="89" t="s">
        <v>112</v>
      </c>
    </row>
    <row r="49" spans="1:2" x14ac:dyDescent="0.25">
      <c r="A49" s="88" t="s">
        <v>113</v>
      </c>
      <c r="B49" s="89" t="s">
        <v>114</v>
      </c>
    </row>
    <row r="50" spans="1:2" x14ac:dyDescent="0.25">
      <c r="A50" s="88" t="s">
        <v>115</v>
      </c>
      <c r="B50" s="89" t="s">
        <v>116</v>
      </c>
    </row>
    <row r="51" spans="1:2" x14ac:dyDescent="0.25">
      <c r="A51" s="88" t="s">
        <v>117</v>
      </c>
      <c r="B51" s="89" t="s">
        <v>118</v>
      </c>
    </row>
    <row r="52" spans="1:2" x14ac:dyDescent="0.25">
      <c r="A52" s="88" t="s">
        <v>119</v>
      </c>
      <c r="B52" s="89" t="s">
        <v>120</v>
      </c>
    </row>
    <row r="53" spans="1:2" x14ac:dyDescent="0.25">
      <c r="A53" s="88" t="s">
        <v>121</v>
      </c>
      <c r="B53" s="89" t="s">
        <v>122</v>
      </c>
    </row>
    <row r="54" spans="1:2" x14ac:dyDescent="0.25">
      <c r="A54" s="88" t="s">
        <v>123</v>
      </c>
      <c r="B54" s="89" t="s">
        <v>124</v>
      </c>
    </row>
    <row r="55" spans="1:2" x14ac:dyDescent="0.25">
      <c r="A55" s="88" t="s">
        <v>125</v>
      </c>
      <c r="B55" s="89" t="s">
        <v>126</v>
      </c>
    </row>
    <row r="56" spans="1:2" x14ac:dyDescent="0.25">
      <c r="A56" s="88" t="s">
        <v>127</v>
      </c>
      <c r="B56" s="89" t="s">
        <v>128</v>
      </c>
    </row>
    <row r="57" spans="1:2" x14ac:dyDescent="0.25">
      <c r="A57" s="88" t="s">
        <v>129</v>
      </c>
      <c r="B57" s="89" t="s">
        <v>130</v>
      </c>
    </row>
    <row r="58" spans="1:2" x14ac:dyDescent="0.25">
      <c r="A58" s="88" t="s">
        <v>131</v>
      </c>
      <c r="B58" s="89" t="s">
        <v>132</v>
      </c>
    </row>
    <row r="59" spans="1:2" x14ac:dyDescent="0.25">
      <c r="A59" s="88" t="s">
        <v>133</v>
      </c>
      <c r="B59" s="89" t="s">
        <v>134</v>
      </c>
    </row>
    <row r="60" spans="1:2" x14ac:dyDescent="0.25">
      <c r="A60" s="88" t="s">
        <v>135</v>
      </c>
      <c r="B60" s="89" t="s">
        <v>136</v>
      </c>
    </row>
    <row r="61" spans="1:2" x14ac:dyDescent="0.25">
      <c r="A61" s="88" t="s">
        <v>137</v>
      </c>
      <c r="B61" s="89" t="s">
        <v>138</v>
      </c>
    </row>
    <row r="62" spans="1:2" x14ac:dyDescent="0.25">
      <c r="A62" s="88" t="s">
        <v>139</v>
      </c>
      <c r="B62" s="89" t="s">
        <v>140</v>
      </c>
    </row>
    <row r="63" spans="1:2" x14ac:dyDescent="0.25">
      <c r="A63" s="88" t="s">
        <v>141</v>
      </c>
      <c r="B63" s="89" t="s">
        <v>142</v>
      </c>
    </row>
    <row r="64" spans="1:2" x14ac:dyDescent="0.25">
      <c r="A64" s="88" t="s">
        <v>143</v>
      </c>
      <c r="B64" s="89" t="s">
        <v>144</v>
      </c>
    </row>
    <row r="65" spans="1:2" x14ac:dyDescent="0.25">
      <c r="A65" s="88" t="s">
        <v>145</v>
      </c>
      <c r="B65" s="89" t="s">
        <v>146</v>
      </c>
    </row>
    <row r="66" spans="1:2" x14ac:dyDescent="0.25">
      <c r="A66" s="88" t="s">
        <v>147</v>
      </c>
      <c r="B66" s="89" t="s">
        <v>148</v>
      </c>
    </row>
    <row r="67" spans="1:2" x14ac:dyDescent="0.25">
      <c r="A67" s="88" t="s">
        <v>149</v>
      </c>
      <c r="B67" s="89" t="s">
        <v>150</v>
      </c>
    </row>
    <row r="68" spans="1:2" x14ac:dyDescent="0.25">
      <c r="A68" s="88" t="s">
        <v>151</v>
      </c>
      <c r="B68" s="89" t="s">
        <v>152</v>
      </c>
    </row>
    <row r="69" spans="1:2" x14ac:dyDescent="0.25">
      <c r="A69" s="88" t="s">
        <v>153</v>
      </c>
      <c r="B69" s="89" t="s">
        <v>154</v>
      </c>
    </row>
    <row r="70" spans="1:2" x14ac:dyDescent="0.25">
      <c r="A70" s="88" t="s">
        <v>155</v>
      </c>
      <c r="B70" s="89" t="s">
        <v>156</v>
      </c>
    </row>
    <row r="71" spans="1:2" x14ac:dyDescent="0.25">
      <c r="A71" s="88" t="s">
        <v>157</v>
      </c>
      <c r="B71" s="89" t="s">
        <v>158</v>
      </c>
    </row>
    <row r="72" spans="1:2" x14ac:dyDescent="0.25">
      <c r="A72" s="88" t="s">
        <v>159</v>
      </c>
      <c r="B72" s="89" t="s">
        <v>160</v>
      </c>
    </row>
    <row r="73" spans="1:2" x14ac:dyDescent="0.25">
      <c r="A73" s="88" t="s">
        <v>161</v>
      </c>
      <c r="B73" s="89" t="s">
        <v>162</v>
      </c>
    </row>
    <row r="74" spans="1:2" x14ac:dyDescent="0.25">
      <c r="A74" s="88" t="s">
        <v>163</v>
      </c>
      <c r="B74" s="89" t="s">
        <v>164</v>
      </c>
    </row>
    <row r="75" spans="1:2" x14ac:dyDescent="0.25">
      <c r="A75" s="88" t="s">
        <v>165</v>
      </c>
      <c r="B75" s="90" t="s">
        <v>166</v>
      </c>
    </row>
    <row r="76" spans="1:2" x14ac:dyDescent="0.25">
      <c r="A76" s="88" t="s">
        <v>167</v>
      </c>
      <c r="B76" s="90" t="s">
        <v>168</v>
      </c>
    </row>
    <row r="77" spans="1:2" x14ac:dyDescent="0.25">
      <c r="A77" s="88" t="s">
        <v>169</v>
      </c>
      <c r="B77" s="90" t="s">
        <v>170</v>
      </c>
    </row>
    <row r="78" spans="1:2" x14ac:dyDescent="0.25">
      <c r="A78" s="88" t="s">
        <v>171</v>
      </c>
      <c r="B78" s="90" t="s">
        <v>172</v>
      </c>
    </row>
    <row r="79" spans="1:2" x14ac:dyDescent="0.25">
      <c r="A79" s="88" t="s">
        <v>173</v>
      </c>
      <c r="B79" s="90" t="s">
        <v>174</v>
      </c>
    </row>
    <row r="80" spans="1:2" x14ac:dyDescent="0.25">
      <c r="A80" s="88" t="s">
        <v>175</v>
      </c>
      <c r="B80" s="90" t="s">
        <v>176</v>
      </c>
    </row>
    <row r="81" spans="1:2" x14ac:dyDescent="0.25">
      <c r="A81" s="88" t="s">
        <v>177</v>
      </c>
      <c r="B81" s="90" t="s">
        <v>178</v>
      </c>
    </row>
    <row r="82" spans="1:2" x14ac:dyDescent="0.25">
      <c r="A82" s="88" t="s">
        <v>179</v>
      </c>
      <c r="B82" s="90" t="s">
        <v>180</v>
      </c>
    </row>
    <row r="83" spans="1:2" x14ac:dyDescent="0.25">
      <c r="A83" s="88" t="s">
        <v>181</v>
      </c>
      <c r="B83" s="90" t="s">
        <v>182</v>
      </c>
    </row>
    <row r="84" spans="1:2" x14ac:dyDescent="0.25">
      <c r="A84" s="88" t="s">
        <v>183</v>
      </c>
      <c r="B84" s="90" t="s">
        <v>184</v>
      </c>
    </row>
    <row r="85" spans="1:2" x14ac:dyDescent="0.25">
      <c r="A85" s="88" t="s">
        <v>185</v>
      </c>
      <c r="B85" s="90" t="s">
        <v>186</v>
      </c>
    </row>
    <row r="86" spans="1:2" x14ac:dyDescent="0.25">
      <c r="A86" s="88" t="s">
        <v>187</v>
      </c>
      <c r="B86" s="90" t="s">
        <v>188</v>
      </c>
    </row>
    <row r="87" spans="1:2" x14ac:dyDescent="0.25">
      <c r="A87" s="88" t="s">
        <v>189</v>
      </c>
      <c r="B87" s="90" t="s">
        <v>190</v>
      </c>
    </row>
    <row r="88" spans="1:2" x14ac:dyDescent="0.25">
      <c r="A88" s="88" t="s">
        <v>191</v>
      </c>
      <c r="B88" s="90" t="s">
        <v>192</v>
      </c>
    </row>
    <row r="89" spans="1:2" x14ac:dyDescent="0.25">
      <c r="A89" s="88" t="s">
        <v>193</v>
      </c>
      <c r="B89" s="90" t="s">
        <v>194</v>
      </c>
    </row>
    <row r="90" spans="1:2" x14ac:dyDescent="0.25">
      <c r="A90" s="88" t="s">
        <v>195</v>
      </c>
      <c r="B90" s="90" t="s">
        <v>196</v>
      </c>
    </row>
    <row r="91" spans="1:2" x14ac:dyDescent="0.25">
      <c r="A91" s="88" t="s">
        <v>197</v>
      </c>
      <c r="B91" s="90" t="s">
        <v>198</v>
      </c>
    </row>
    <row r="92" spans="1:2" x14ac:dyDescent="0.25">
      <c r="A92" s="88" t="s">
        <v>199</v>
      </c>
      <c r="B92" s="90" t="s">
        <v>200</v>
      </c>
    </row>
    <row r="93" spans="1:2" x14ac:dyDescent="0.25">
      <c r="A93" s="88" t="s">
        <v>201</v>
      </c>
      <c r="B93" s="90" t="s">
        <v>202</v>
      </c>
    </row>
    <row r="94" spans="1:2" x14ac:dyDescent="0.25">
      <c r="A94" s="88" t="s">
        <v>203</v>
      </c>
      <c r="B94" s="90" t="s">
        <v>204</v>
      </c>
    </row>
    <row r="95" spans="1:2" x14ac:dyDescent="0.25">
      <c r="A95" s="88" t="s">
        <v>205</v>
      </c>
      <c r="B95" s="90" t="s">
        <v>206</v>
      </c>
    </row>
    <row r="96" spans="1:2" x14ac:dyDescent="0.25">
      <c r="A96" s="88" t="s">
        <v>207</v>
      </c>
      <c r="B96" s="90" t="s">
        <v>208</v>
      </c>
    </row>
    <row r="97" spans="1:2" x14ac:dyDescent="0.25">
      <c r="A97" s="88" t="s">
        <v>209</v>
      </c>
      <c r="B97" s="90" t="s">
        <v>210</v>
      </c>
    </row>
    <row r="98" spans="1:2" x14ac:dyDescent="0.25">
      <c r="A98" s="88" t="s">
        <v>211</v>
      </c>
      <c r="B98" s="90" t="s">
        <v>212</v>
      </c>
    </row>
    <row r="99" spans="1:2" x14ac:dyDescent="0.25">
      <c r="A99" s="88" t="s">
        <v>213</v>
      </c>
      <c r="B99" s="90" t="s">
        <v>214</v>
      </c>
    </row>
    <row r="100" spans="1:2" x14ac:dyDescent="0.25">
      <c r="A100" s="88" t="s">
        <v>215</v>
      </c>
      <c r="B100" s="90" t="s">
        <v>216</v>
      </c>
    </row>
    <row r="101" spans="1:2" x14ac:dyDescent="0.25">
      <c r="A101" s="88" t="s">
        <v>217</v>
      </c>
      <c r="B101" s="90" t="s">
        <v>218</v>
      </c>
    </row>
    <row r="102" spans="1:2" x14ac:dyDescent="0.25">
      <c r="A102" s="88" t="s">
        <v>219</v>
      </c>
      <c r="B102" s="90" t="s">
        <v>220</v>
      </c>
    </row>
    <row r="103" spans="1:2" x14ac:dyDescent="0.25">
      <c r="A103" s="88" t="s">
        <v>221</v>
      </c>
      <c r="B103" s="90" t="s">
        <v>222</v>
      </c>
    </row>
    <row r="104" spans="1:2" x14ac:dyDescent="0.25">
      <c r="A104" s="88" t="s">
        <v>223</v>
      </c>
      <c r="B104" s="90" t="s">
        <v>224</v>
      </c>
    </row>
    <row r="105" spans="1:2" x14ac:dyDescent="0.25">
      <c r="A105" s="88" t="s">
        <v>225</v>
      </c>
      <c r="B105" s="90" t="s">
        <v>226</v>
      </c>
    </row>
    <row r="106" spans="1:2" x14ac:dyDescent="0.25">
      <c r="A106" s="88" t="s">
        <v>227</v>
      </c>
      <c r="B106" s="90" t="s">
        <v>228</v>
      </c>
    </row>
    <row r="107" spans="1:2" x14ac:dyDescent="0.25">
      <c r="A107" s="88" t="s">
        <v>229</v>
      </c>
      <c r="B107" s="90" t="s">
        <v>230</v>
      </c>
    </row>
    <row r="108" spans="1:2" x14ac:dyDescent="0.25">
      <c r="A108" s="88" t="s">
        <v>231</v>
      </c>
      <c r="B108" s="90" t="s">
        <v>232</v>
      </c>
    </row>
    <row r="109" spans="1:2" x14ac:dyDescent="0.25">
      <c r="A109" s="88" t="s">
        <v>233</v>
      </c>
      <c r="B109" s="90" t="s">
        <v>234</v>
      </c>
    </row>
    <row r="110" spans="1:2" x14ac:dyDescent="0.25">
      <c r="A110" s="88" t="s">
        <v>235</v>
      </c>
      <c r="B110" s="90" t="s">
        <v>236</v>
      </c>
    </row>
    <row r="111" spans="1:2" x14ac:dyDescent="0.25">
      <c r="A111" s="88" t="s">
        <v>237</v>
      </c>
      <c r="B111" s="90" t="s">
        <v>238</v>
      </c>
    </row>
    <row r="112" spans="1:2" x14ac:dyDescent="0.25">
      <c r="A112" s="88" t="s">
        <v>239</v>
      </c>
      <c r="B112" s="90" t="s">
        <v>240</v>
      </c>
    </row>
    <row r="113" spans="1:2" x14ac:dyDescent="0.25">
      <c r="A113" s="88" t="s">
        <v>241</v>
      </c>
      <c r="B113" s="90" t="s">
        <v>242</v>
      </c>
    </row>
    <row r="114" spans="1:2" x14ac:dyDescent="0.25">
      <c r="A114" s="88" t="s">
        <v>243</v>
      </c>
      <c r="B114" s="90" t="s">
        <v>244</v>
      </c>
    </row>
    <row r="115" spans="1:2" x14ac:dyDescent="0.25">
      <c r="A115" s="88" t="s">
        <v>245</v>
      </c>
      <c r="B115" s="90" t="s">
        <v>246</v>
      </c>
    </row>
    <row r="116" spans="1:2" x14ac:dyDescent="0.25">
      <c r="A116" s="88" t="s">
        <v>247</v>
      </c>
      <c r="B116" s="90" t="s">
        <v>248</v>
      </c>
    </row>
    <row r="117" spans="1:2" x14ac:dyDescent="0.25">
      <c r="A117" s="88" t="s">
        <v>249</v>
      </c>
      <c r="B117" s="90" t="s">
        <v>250</v>
      </c>
    </row>
    <row r="118" spans="1:2" x14ac:dyDescent="0.25">
      <c r="A118" s="88" t="s">
        <v>251</v>
      </c>
      <c r="B118" s="90" t="s">
        <v>252</v>
      </c>
    </row>
    <row r="119" spans="1:2" x14ac:dyDescent="0.25">
      <c r="A119" s="88" t="s">
        <v>253</v>
      </c>
      <c r="B119" s="90" t="s">
        <v>254</v>
      </c>
    </row>
    <row r="120" spans="1:2" x14ac:dyDescent="0.25">
      <c r="A120" s="88" t="s">
        <v>255</v>
      </c>
      <c r="B120" s="90" t="s">
        <v>256</v>
      </c>
    </row>
    <row r="121" spans="1:2" x14ac:dyDescent="0.25">
      <c r="A121" s="88" t="s">
        <v>257</v>
      </c>
      <c r="B121" s="90" t="s">
        <v>258</v>
      </c>
    </row>
    <row r="122" spans="1:2" x14ac:dyDescent="0.25">
      <c r="A122" s="88" t="s">
        <v>259</v>
      </c>
      <c r="B122" s="90" t="s">
        <v>260</v>
      </c>
    </row>
    <row r="123" spans="1:2" x14ac:dyDescent="0.25">
      <c r="A123" s="88" t="s">
        <v>261</v>
      </c>
      <c r="B123" s="90" t="s">
        <v>262</v>
      </c>
    </row>
    <row r="124" spans="1:2" x14ac:dyDescent="0.25">
      <c r="A124" s="88" t="s">
        <v>263</v>
      </c>
      <c r="B124" s="90" t="s">
        <v>264</v>
      </c>
    </row>
    <row r="125" spans="1:2" x14ac:dyDescent="0.25">
      <c r="A125" s="88" t="s">
        <v>265</v>
      </c>
      <c r="B125" s="90" t="s">
        <v>266</v>
      </c>
    </row>
    <row r="126" spans="1:2" x14ac:dyDescent="0.25">
      <c r="A126" s="88" t="s">
        <v>267</v>
      </c>
      <c r="B126" s="90" t="s">
        <v>268</v>
      </c>
    </row>
    <row r="127" spans="1:2" x14ac:dyDescent="0.25">
      <c r="A127" s="88" t="s">
        <v>269</v>
      </c>
      <c r="B127" s="90" t="s">
        <v>270</v>
      </c>
    </row>
    <row r="128" spans="1:2" x14ac:dyDescent="0.25">
      <c r="A128" s="88" t="s">
        <v>271</v>
      </c>
      <c r="B128" s="90" t="s">
        <v>272</v>
      </c>
    </row>
    <row r="129" spans="1:2" x14ac:dyDescent="0.25">
      <c r="A129" s="88" t="s">
        <v>273</v>
      </c>
      <c r="B129" s="90" t="s">
        <v>274</v>
      </c>
    </row>
    <row r="130" spans="1:2" x14ac:dyDescent="0.25">
      <c r="A130" s="88" t="s">
        <v>275</v>
      </c>
      <c r="B130" s="90" t="s">
        <v>276</v>
      </c>
    </row>
    <row r="131" spans="1:2" x14ac:dyDescent="0.25">
      <c r="A131" s="88" t="s">
        <v>277</v>
      </c>
      <c r="B131" s="90" t="s">
        <v>278</v>
      </c>
    </row>
    <row r="132" spans="1:2" x14ac:dyDescent="0.25">
      <c r="A132" s="88" t="s">
        <v>279</v>
      </c>
      <c r="B132" s="90" t="s">
        <v>280</v>
      </c>
    </row>
    <row r="133" spans="1:2" x14ac:dyDescent="0.25">
      <c r="A133" s="88" t="s">
        <v>281</v>
      </c>
      <c r="B133" s="90" t="s">
        <v>282</v>
      </c>
    </row>
    <row r="134" spans="1:2" x14ac:dyDescent="0.25">
      <c r="A134" s="88" t="s">
        <v>283</v>
      </c>
      <c r="B134" s="90" t="s">
        <v>284</v>
      </c>
    </row>
    <row r="135" spans="1:2" x14ac:dyDescent="0.25">
      <c r="A135" s="88" t="s">
        <v>285</v>
      </c>
      <c r="B135" s="90" t="s">
        <v>286</v>
      </c>
    </row>
    <row r="136" spans="1:2" x14ac:dyDescent="0.25">
      <c r="A136" s="88" t="s">
        <v>287</v>
      </c>
      <c r="B136" s="90" t="s">
        <v>288</v>
      </c>
    </row>
    <row r="137" spans="1:2" x14ac:dyDescent="0.25">
      <c r="A137" s="88" t="s">
        <v>289</v>
      </c>
      <c r="B137" s="90" t="s">
        <v>290</v>
      </c>
    </row>
    <row r="138" spans="1:2" x14ac:dyDescent="0.25">
      <c r="A138" s="88" t="s">
        <v>291</v>
      </c>
      <c r="B138" s="90" t="s">
        <v>292</v>
      </c>
    </row>
    <row r="139" spans="1:2" x14ac:dyDescent="0.25">
      <c r="A139" s="88" t="s">
        <v>293</v>
      </c>
      <c r="B139" s="90" t="s">
        <v>294</v>
      </c>
    </row>
    <row r="140" spans="1:2" x14ac:dyDescent="0.25">
      <c r="A140" s="88" t="s">
        <v>295</v>
      </c>
      <c r="B140" s="90" t="s">
        <v>296</v>
      </c>
    </row>
    <row r="141" spans="1:2" x14ac:dyDescent="0.25">
      <c r="A141" s="88" t="s">
        <v>297</v>
      </c>
      <c r="B141" s="90" t="s">
        <v>298</v>
      </c>
    </row>
    <row r="142" spans="1:2" x14ac:dyDescent="0.25">
      <c r="A142" s="88" t="s">
        <v>299</v>
      </c>
      <c r="B142" s="90" t="s">
        <v>300</v>
      </c>
    </row>
    <row r="143" spans="1:2" x14ac:dyDescent="0.25">
      <c r="A143" s="88" t="s">
        <v>301</v>
      </c>
      <c r="B143" s="90" t="s">
        <v>302</v>
      </c>
    </row>
    <row r="144" spans="1:2" x14ac:dyDescent="0.25">
      <c r="A144" s="88" t="s">
        <v>303</v>
      </c>
      <c r="B144" s="91" t="s">
        <v>304</v>
      </c>
    </row>
    <row r="145" spans="1:2" x14ac:dyDescent="0.25">
      <c r="A145" s="88" t="s">
        <v>305</v>
      </c>
      <c r="B145" s="90" t="s">
        <v>306</v>
      </c>
    </row>
    <row r="146" spans="1:2" x14ac:dyDescent="0.25">
      <c r="A146" s="88" t="s">
        <v>307</v>
      </c>
      <c r="B146" s="90" t="s">
        <v>308</v>
      </c>
    </row>
    <row r="147" spans="1:2" x14ac:dyDescent="0.25">
      <c r="A147" s="88" t="s">
        <v>309</v>
      </c>
      <c r="B147" s="90" t="s">
        <v>310</v>
      </c>
    </row>
    <row r="148" spans="1:2" x14ac:dyDescent="0.25">
      <c r="A148" s="88" t="s">
        <v>311</v>
      </c>
      <c r="B148" s="90" t="s">
        <v>312</v>
      </c>
    </row>
    <row r="149" spans="1:2" x14ac:dyDescent="0.25">
      <c r="A149" s="88" t="s">
        <v>313</v>
      </c>
      <c r="B149" s="90" t="s">
        <v>314</v>
      </c>
    </row>
    <row r="150" spans="1:2" x14ac:dyDescent="0.25">
      <c r="A150" s="88" t="s">
        <v>315</v>
      </c>
      <c r="B150" s="90" t="s">
        <v>316</v>
      </c>
    </row>
    <row r="151" spans="1:2" x14ac:dyDescent="0.25">
      <c r="A151" s="88" t="s">
        <v>317</v>
      </c>
      <c r="B151" s="90" t="s">
        <v>318</v>
      </c>
    </row>
    <row r="152" spans="1:2" x14ac:dyDescent="0.25">
      <c r="A152" s="88" t="s">
        <v>319</v>
      </c>
      <c r="B152" s="90" t="s">
        <v>320</v>
      </c>
    </row>
    <row r="153" spans="1:2" x14ac:dyDescent="0.25">
      <c r="A153" s="88" t="s">
        <v>321</v>
      </c>
      <c r="B153" s="90" t="s">
        <v>322</v>
      </c>
    </row>
    <row r="154" spans="1:2" x14ac:dyDescent="0.25">
      <c r="A154" s="88" t="s">
        <v>323</v>
      </c>
      <c r="B154" s="90" t="s">
        <v>324</v>
      </c>
    </row>
    <row r="155" spans="1:2" x14ac:dyDescent="0.25">
      <c r="A155" s="88" t="s">
        <v>325</v>
      </c>
      <c r="B155" s="90" t="s">
        <v>326</v>
      </c>
    </row>
    <row r="156" spans="1:2" x14ac:dyDescent="0.25">
      <c r="A156" s="88" t="s">
        <v>327</v>
      </c>
      <c r="B156" s="90" t="s">
        <v>328</v>
      </c>
    </row>
    <row r="157" spans="1:2" x14ac:dyDescent="0.25">
      <c r="A157" s="88" t="s">
        <v>329</v>
      </c>
      <c r="B157" s="90" t="s">
        <v>330</v>
      </c>
    </row>
    <row r="158" spans="1:2" x14ac:dyDescent="0.25">
      <c r="A158" s="88" t="s">
        <v>331</v>
      </c>
      <c r="B158" s="90" t="s">
        <v>332</v>
      </c>
    </row>
    <row r="159" spans="1:2" x14ac:dyDescent="0.25">
      <c r="A159" s="88" t="s">
        <v>333</v>
      </c>
      <c r="B159" s="90" t="s">
        <v>334</v>
      </c>
    </row>
    <row r="160" spans="1:2" x14ac:dyDescent="0.25">
      <c r="A160" s="88" t="s">
        <v>335</v>
      </c>
      <c r="B160" s="90" t="s">
        <v>336</v>
      </c>
    </row>
    <row r="161" spans="1:2" x14ac:dyDescent="0.25">
      <c r="A161" s="88" t="s">
        <v>337</v>
      </c>
      <c r="B161" s="90" t="s">
        <v>338</v>
      </c>
    </row>
    <row r="162" spans="1:2" x14ac:dyDescent="0.25">
      <c r="A162" s="88" t="s">
        <v>339</v>
      </c>
      <c r="B162" s="90" t="s">
        <v>340</v>
      </c>
    </row>
    <row r="163" spans="1:2" x14ac:dyDescent="0.25">
      <c r="A163" s="88" t="s">
        <v>341</v>
      </c>
      <c r="B163" s="90" t="s">
        <v>342</v>
      </c>
    </row>
    <row r="164" spans="1:2" x14ac:dyDescent="0.25">
      <c r="A164" s="88" t="s">
        <v>343</v>
      </c>
      <c r="B164" s="90" t="s">
        <v>344</v>
      </c>
    </row>
    <row r="165" spans="1:2" x14ac:dyDescent="0.25">
      <c r="A165" s="88" t="s">
        <v>345</v>
      </c>
      <c r="B165" s="90" t="s">
        <v>346</v>
      </c>
    </row>
    <row r="166" spans="1:2" x14ac:dyDescent="0.25">
      <c r="A166" s="88" t="s">
        <v>347</v>
      </c>
      <c r="B166" s="90" t="s">
        <v>348</v>
      </c>
    </row>
    <row r="167" spans="1:2" x14ac:dyDescent="0.25">
      <c r="A167" s="88" t="s">
        <v>349</v>
      </c>
      <c r="B167" s="90" t="s">
        <v>350</v>
      </c>
    </row>
    <row r="168" spans="1:2" x14ac:dyDescent="0.25">
      <c r="A168" s="88" t="s">
        <v>351</v>
      </c>
      <c r="B168" s="90" t="s">
        <v>352</v>
      </c>
    </row>
    <row r="169" spans="1:2" x14ac:dyDescent="0.25">
      <c r="A169" s="88" t="s">
        <v>353</v>
      </c>
      <c r="B169" s="90" t="s">
        <v>354</v>
      </c>
    </row>
    <row r="170" spans="1:2" x14ac:dyDescent="0.25">
      <c r="A170" s="88" t="s">
        <v>355</v>
      </c>
      <c r="B170" s="90"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79AD25-5447-46AF-964C-4F6026B823D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3.xml><?xml version="1.0" encoding="utf-8"?>
<ds:datastoreItem xmlns:ds="http://schemas.openxmlformats.org/officeDocument/2006/customXml" ds:itemID="{84306A47-972E-47BE-9C1B-6EB254EF7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FADIGA</cp:lastModifiedBy>
  <cp:lastPrinted>2017-12-11T22:51:21Z</cp:lastPrinted>
  <dcterms:created xsi:type="dcterms:W3CDTF">2017-11-15T21:17:43Z</dcterms:created>
  <dcterms:modified xsi:type="dcterms:W3CDTF">2022-06-15T12:01:54Z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ies>
</file>