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unitednations-my.sharepoint.com/personal/silvia_vides_un_org/Documents/Documents/PBF/Reporting/final 2021/SoyParte/"/>
    </mc:Choice>
  </mc:AlternateContent>
  <xr:revisionPtr revIDLastSave="13" documentId="11_6EC8CD4896EE147925F04A1E9B8E768DC30B6F84" xr6:coauthVersionLast="46" xr6:coauthVersionMax="46" xr10:uidLastSave="{1E3FEC5C-8817-4851-ABCC-2A18474B6481}"/>
  <bookViews>
    <workbookView xWindow="28680" yWindow="-120" windowWidth="29040" windowHeight="15840" tabRatio="851" activeTab="2" xr2:uid="{00000000-000D-0000-FFFF-FFFF00000000}"/>
  </bookViews>
  <sheets>
    <sheet name="Instructions" sheetId="1" r:id="rId1"/>
    <sheet name="1) Budget Table" sheetId="2" r:id="rId2"/>
    <sheet name="2) By Category" sheetId="9" r:id="rId3"/>
    <sheet name="3) Explanatory Notes" sheetId="4" r:id="rId4"/>
    <sheet name="4) -For PBSO Use-" sheetId="5" r:id="rId5"/>
    <sheet name="5) -For MPTF Use-" sheetId="6" r:id="rId6"/>
    <sheet name="Dropdowns" sheetId="7" state="hidden" r:id="rId7"/>
    <sheet name="Sheet2" sheetId="8" state="hidden" r:id="rId8"/>
  </sheets>
  <externalReferences>
    <externalReference r:id="rId9"/>
  </externalReferences>
  <definedNames>
    <definedName name="_xlnm.Print_Area" localSheetId="1">'1) Budget Table'!$B$1:$N$207</definedName>
    <definedName name="_xlnm.Print_Area" localSheetId="2">'2) By Category'!$B$1:$G$214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gXSmAyXIptn6EwbY+pvSVmDaDq+A=="/>
    </ext>
  </extLst>
</workbook>
</file>

<file path=xl/calcChain.xml><?xml version="1.0" encoding="utf-8"?>
<calcChain xmlns="http://schemas.openxmlformats.org/spreadsheetml/2006/main">
  <c r="D59" i="9" l="1"/>
  <c r="D160" i="9"/>
  <c r="D159" i="9"/>
  <c r="D149" i="9"/>
  <c r="D148" i="9"/>
  <c r="D81" i="9"/>
  <c r="D80" i="9"/>
  <c r="D58" i="9"/>
  <c r="D24" i="9"/>
  <c r="D14" i="9"/>
  <c r="D13" i="9"/>
  <c r="D115" i="9" l="1"/>
  <c r="D15" i="9"/>
  <c r="I7" i="2"/>
  <c r="I102" i="2"/>
  <c r="I51" i="2"/>
  <c r="I8" i="2"/>
  <c r="I18" i="2"/>
  <c r="I27" i="2"/>
  <c r="I60" i="2" l="1"/>
  <c r="I59" i="2"/>
  <c r="I50" i="2"/>
  <c r="I49" i="2"/>
  <c r="I144" i="2"/>
  <c r="I133" i="2"/>
  <c r="I69" i="2" l="1"/>
  <c r="F204" i="9" l="1"/>
  <c r="F203" i="9"/>
  <c r="F202" i="9"/>
  <c r="D69" i="9"/>
  <c r="K151" i="2" l="1"/>
  <c r="J151" i="2"/>
  <c r="I151" i="2"/>
  <c r="K141" i="2"/>
  <c r="J141" i="2"/>
  <c r="I141" i="2"/>
  <c r="K119" i="2"/>
  <c r="J119" i="2"/>
  <c r="I119" i="2"/>
  <c r="K109" i="2"/>
  <c r="J109" i="2"/>
  <c r="I109" i="2"/>
  <c r="K99" i="2"/>
  <c r="J99" i="2"/>
  <c r="I99" i="2"/>
  <c r="K77" i="2"/>
  <c r="J77" i="2"/>
  <c r="I77" i="2"/>
  <c r="K57" i="2"/>
  <c r="J57" i="2"/>
  <c r="I57" i="2"/>
  <c r="K35" i="2"/>
  <c r="J35" i="2"/>
  <c r="I35" i="2"/>
  <c r="K25" i="2"/>
  <c r="J25" i="2"/>
  <c r="I25" i="2"/>
  <c r="I67" i="2"/>
  <c r="L7" i="2" l="1"/>
  <c r="L8" i="2"/>
  <c r="G7" i="2"/>
  <c r="K67" i="2" l="1"/>
  <c r="I15" i="2"/>
  <c r="J15" i="2"/>
  <c r="K15" i="2"/>
  <c r="I178" i="2"/>
  <c r="J178" i="2"/>
  <c r="J190" i="2" s="1"/>
  <c r="K178" i="2"/>
  <c r="I190" i="2" l="1"/>
  <c r="J191" i="2"/>
  <c r="J192" i="2" s="1"/>
  <c r="K190" i="2"/>
  <c r="F205" i="9"/>
  <c r="E205" i="9"/>
  <c r="D205" i="9"/>
  <c r="E204" i="9"/>
  <c r="D204" i="9"/>
  <c r="E203" i="9"/>
  <c r="D203" i="9"/>
  <c r="E202" i="9"/>
  <c r="D202" i="9"/>
  <c r="F201" i="9"/>
  <c r="E201" i="9"/>
  <c r="D201" i="9"/>
  <c r="F200" i="9"/>
  <c r="E200" i="9"/>
  <c r="D200" i="9"/>
  <c r="F199" i="9"/>
  <c r="E199" i="9"/>
  <c r="D199" i="9"/>
  <c r="F194" i="9"/>
  <c r="E194" i="9"/>
  <c r="D194" i="9"/>
  <c r="G193" i="9"/>
  <c r="G192" i="9"/>
  <c r="G191" i="9"/>
  <c r="G190" i="9"/>
  <c r="G189" i="9"/>
  <c r="G188" i="9"/>
  <c r="G187" i="9"/>
  <c r="F186" i="9"/>
  <c r="E186" i="9"/>
  <c r="D186" i="9"/>
  <c r="F183" i="9"/>
  <c r="E183" i="9"/>
  <c r="D183" i="9"/>
  <c r="G183" i="9" s="1"/>
  <c r="G182" i="9"/>
  <c r="G181" i="9"/>
  <c r="G180" i="9"/>
  <c r="G179" i="9"/>
  <c r="G178" i="9"/>
  <c r="G177" i="9"/>
  <c r="G176" i="9"/>
  <c r="F175" i="9"/>
  <c r="E175" i="9"/>
  <c r="D175" i="9"/>
  <c r="F172" i="9"/>
  <c r="E172" i="9"/>
  <c r="D172" i="9"/>
  <c r="G171" i="9"/>
  <c r="G170" i="9"/>
  <c r="G169" i="9"/>
  <c r="G168" i="9"/>
  <c r="G167" i="9"/>
  <c r="G166" i="9"/>
  <c r="G165" i="9"/>
  <c r="F164" i="9"/>
  <c r="E164" i="9"/>
  <c r="D164" i="9"/>
  <c r="F161" i="9"/>
  <c r="E161" i="9"/>
  <c r="D161" i="9"/>
  <c r="G160" i="9"/>
  <c r="G159" i="9"/>
  <c r="G158" i="9"/>
  <c r="G157" i="9"/>
  <c r="G156" i="9"/>
  <c r="G155" i="9"/>
  <c r="G154" i="9"/>
  <c r="F153" i="9"/>
  <c r="E153" i="9"/>
  <c r="D153" i="9"/>
  <c r="F150" i="9"/>
  <c r="E150" i="9"/>
  <c r="D150" i="9"/>
  <c r="G149" i="9"/>
  <c r="G148" i="9"/>
  <c r="G147" i="9"/>
  <c r="G146" i="9"/>
  <c r="G145" i="9"/>
  <c r="G144" i="9"/>
  <c r="G143" i="9"/>
  <c r="F142" i="9"/>
  <c r="E142" i="9"/>
  <c r="D142" i="9"/>
  <c r="F138" i="9"/>
  <c r="E138" i="9"/>
  <c r="D138" i="9"/>
  <c r="G137" i="9"/>
  <c r="G136" i="9"/>
  <c r="G135" i="9"/>
  <c r="G134" i="9"/>
  <c r="G133" i="9"/>
  <c r="G132" i="9"/>
  <c r="G131" i="9"/>
  <c r="F130" i="9"/>
  <c r="E130" i="9"/>
  <c r="D130" i="9"/>
  <c r="F127" i="9"/>
  <c r="E127" i="9"/>
  <c r="D127" i="9"/>
  <c r="G127" i="9" s="1"/>
  <c r="G126" i="9"/>
  <c r="G125" i="9"/>
  <c r="G124" i="9"/>
  <c r="G123" i="9"/>
  <c r="G122" i="9"/>
  <c r="G121" i="9"/>
  <c r="G120" i="9"/>
  <c r="F119" i="9"/>
  <c r="E119" i="9"/>
  <c r="D119" i="9"/>
  <c r="F116" i="9"/>
  <c r="E116" i="9"/>
  <c r="D116" i="9"/>
  <c r="G115" i="9"/>
  <c r="G114" i="9"/>
  <c r="G113" i="9"/>
  <c r="G112" i="9"/>
  <c r="G111" i="9"/>
  <c r="G110" i="9"/>
  <c r="G109" i="9"/>
  <c r="F108" i="9"/>
  <c r="E108" i="9"/>
  <c r="D108" i="9"/>
  <c r="F105" i="9"/>
  <c r="E105" i="9"/>
  <c r="D105" i="9"/>
  <c r="G104" i="9"/>
  <c r="G103" i="9"/>
  <c r="G102" i="9"/>
  <c r="G101" i="9"/>
  <c r="G100" i="9"/>
  <c r="G99" i="9"/>
  <c r="G98" i="9"/>
  <c r="F97" i="9"/>
  <c r="E97" i="9"/>
  <c r="D97" i="9"/>
  <c r="F93" i="9"/>
  <c r="E93" i="9"/>
  <c r="D93" i="9"/>
  <c r="G93" i="9" s="1"/>
  <c r="G92" i="9"/>
  <c r="G91" i="9"/>
  <c r="G90" i="9"/>
  <c r="G89" i="9"/>
  <c r="G88" i="9"/>
  <c r="G87" i="9"/>
  <c r="G86" i="9"/>
  <c r="F85" i="9"/>
  <c r="E85" i="9"/>
  <c r="D85" i="9"/>
  <c r="F82" i="9"/>
  <c r="E82" i="9"/>
  <c r="D82" i="9"/>
  <c r="G81" i="9"/>
  <c r="G80" i="9"/>
  <c r="G79" i="9"/>
  <c r="G78" i="9"/>
  <c r="G77" i="9"/>
  <c r="G76" i="9"/>
  <c r="G75" i="9"/>
  <c r="F74" i="9"/>
  <c r="E74" i="9"/>
  <c r="D74" i="9"/>
  <c r="F71" i="9"/>
  <c r="E71" i="9"/>
  <c r="D71" i="9"/>
  <c r="G70" i="9"/>
  <c r="G69" i="9"/>
  <c r="G68" i="9"/>
  <c r="G67" i="9"/>
  <c r="G66" i="9"/>
  <c r="G65" i="9"/>
  <c r="G64" i="9"/>
  <c r="F63" i="9"/>
  <c r="E63" i="9"/>
  <c r="D63" i="9"/>
  <c r="F60" i="9"/>
  <c r="E60" i="9"/>
  <c r="D60" i="9"/>
  <c r="G59" i="9"/>
  <c r="G58" i="9"/>
  <c r="G57" i="9"/>
  <c r="G56" i="9"/>
  <c r="G55" i="9"/>
  <c r="G54" i="9"/>
  <c r="G53" i="9"/>
  <c r="F52" i="9"/>
  <c r="E52" i="9"/>
  <c r="D52" i="9"/>
  <c r="F48" i="9"/>
  <c r="E48" i="9"/>
  <c r="D48" i="9"/>
  <c r="G48" i="9" s="1"/>
  <c r="G47" i="9"/>
  <c r="G46" i="9"/>
  <c r="G45" i="9"/>
  <c r="G44" i="9"/>
  <c r="G43" i="9"/>
  <c r="G42" i="9"/>
  <c r="G41" i="9"/>
  <c r="F40" i="9"/>
  <c r="E40" i="9"/>
  <c r="D40" i="9"/>
  <c r="F37" i="9"/>
  <c r="E37" i="9"/>
  <c r="D37" i="9"/>
  <c r="G36" i="9"/>
  <c r="G35" i="9"/>
  <c r="G34" i="9"/>
  <c r="G33" i="9"/>
  <c r="G32" i="9"/>
  <c r="G31" i="9"/>
  <c r="G30" i="9"/>
  <c r="F29" i="9"/>
  <c r="E29" i="9"/>
  <c r="D29" i="9"/>
  <c r="F26" i="9"/>
  <c r="E26" i="9"/>
  <c r="D26" i="9"/>
  <c r="G25" i="9"/>
  <c r="G24" i="9"/>
  <c r="G23" i="9"/>
  <c r="G22" i="9"/>
  <c r="G21" i="9"/>
  <c r="G20" i="9"/>
  <c r="G19" i="9"/>
  <c r="F18" i="9"/>
  <c r="E18" i="9"/>
  <c r="D18" i="9"/>
  <c r="F15" i="9"/>
  <c r="E15" i="9"/>
  <c r="G14" i="9"/>
  <c r="G13" i="9"/>
  <c r="G12" i="9"/>
  <c r="G11" i="9"/>
  <c r="G10" i="9"/>
  <c r="G9" i="9"/>
  <c r="G8" i="9"/>
  <c r="F7" i="9"/>
  <c r="E7" i="9"/>
  <c r="D7" i="9"/>
  <c r="L177" i="2"/>
  <c r="L175" i="2"/>
  <c r="L174" i="2"/>
  <c r="L146" i="2"/>
  <c r="L145" i="2"/>
  <c r="L144" i="2"/>
  <c r="L143" i="2"/>
  <c r="L135" i="2"/>
  <c r="L134" i="2"/>
  <c r="L133" i="2"/>
  <c r="L113" i="2"/>
  <c r="L112" i="2"/>
  <c r="L111" i="2"/>
  <c r="L102" i="2"/>
  <c r="L101" i="2"/>
  <c r="L92" i="2"/>
  <c r="L91" i="2"/>
  <c r="L70" i="2"/>
  <c r="L69" i="2"/>
  <c r="L61" i="2"/>
  <c r="L60" i="2"/>
  <c r="L59" i="2"/>
  <c r="L51" i="2"/>
  <c r="L50" i="2"/>
  <c r="L49" i="2"/>
  <c r="L29" i="2"/>
  <c r="L28" i="2"/>
  <c r="L27" i="2"/>
  <c r="L18" i="2"/>
  <c r="L17" i="2"/>
  <c r="G175" i="9" l="1"/>
  <c r="G116" i="9"/>
  <c r="G150" i="9"/>
  <c r="K191" i="2"/>
  <c r="K192" i="2" s="1"/>
  <c r="I191" i="2"/>
  <c r="I192" i="2" s="1"/>
  <c r="G138" i="9"/>
  <c r="G105" i="9"/>
  <c r="G172" i="9"/>
  <c r="G205" i="9"/>
  <c r="G71" i="9"/>
  <c r="G37" i="9"/>
  <c r="G194" i="9"/>
  <c r="G26" i="9"/>
  <c r="G161" i="9"/>
  <c r="G82" i="9"/>
  <c r="G204" i="9"/>
  <c r="G142" i="9"/>
  <c r="G201" i="9"/>
  <c r="G15" i="9"/>
  <c r="G200" i="9"/>
  <c r="G203" i="9"/>
  <c r="G60" i="9"/>
  <c r="F206" i="9"/>
  <c r="F208" i="9" s="1"/>
  <c r="G164" i="9"/>
  <c r="G63" i="9"/>
  <c r="G97" i="9"/>
  <c r="G52" i="9"/>
  <c r="G85" i="9"/>
  <c r="G153" i="9"/>
  <c r="G186" i="9"/>
  <c r="G40" i="9"/>
  <c r="G202" i="9"/>
  <c r="D206" i="9"/>
  <c r="G29" i="9"/>
  <c r="G130" i="9"/>
  <c r="G18" i="9"/>
  <c r="G119" i="9"/>
  <c r="G74" i="9"/>
  <c r="G108" i="9"/>
  <c r="G7" i="9"/>
  <c r="G199" i="9"/>
  <c r="E206" i="9"/>
  <c r="D207" i="9" l="1"/>
  <c r="D208" i="9" s="1"/>
  <c r="G206" i="9"/>
  <c r="G207" i="9" s="1"/>
  <c r="G208" i="9" s="1"/>
  <c r="E207" i="9"/>
  <c r="E208" i="9" s="1"/>
  <c r="G24" i="6" l="1"/>
  <c r="G23" i="6"/>
  <c r="G22" i="6"/>
  <c r="E20" i="6"/>
  <c r="D20" i="6"/>
  <c r="C20" i="6"/>
  <c r="E6" i="6"/>
  <c r="D6" i="6"/>
  <c r="C6" i="6"/>
  <c r="E14" i="6"/>
  <c r="D14" i="6"/>
  <c r="C14" i="6"/>
  <c r="E13" i="6"/>
  <c r="D13" i="6"/>
  <c r="C13" i="6"/>
  <c r="E12" i="6"/>
  <c r="D12" i="6"/>
  <c r="E11" i="6"/>
  <c r="D11" i="6"/>
  <c r="C11" i="6"/>
  <c r="E10" i="6"/>
  <c r="D10" i="6"/>
  <c r="D9" i="6"/>
  <c r="C9" i="6"/>
  <c r="E8" i="6"/>
  <c r="D8" i="6"/>
  <c r="C8" i="6"/>
  <c r="D205" i="2"/>
  <c r="H200" i="2"/>
  <c r="G200" i="2"/>
  <c r="E195" i="2"/>
  <c r="D195" i="2"/>
  <c r="C195" i="2"/>
  <c r="E187" i="2"/>
  <c r="D187" i="2"/>
  <c r="C187" i="2"/>
  <c r="L178" i="2"/>
  <c r="F178" i="2"/>
  <c r="E178" i="2"/>
  <c r="D178" i="2"/>
  <c r="G177" i="2"/>
  <c r="G176" i="2"/>
  <c r="G175" i="2"/>
  <c r="G174" i="2"/>
  <c r="L171" i="2"/>
  <c r="F171" i="2"/>
  <c r="E171" i="2"/>
  <c r="D171" i="2"/>
  <c r="G170" i="2"/>
  <c r="G169" i="2"/>
  <c r="G168" i="2"/>
  <c r="G167" i="2"/>
  <c r="G166" i="2"/>
  <c r="G165" i="2"/>
  <c r="G164" i="2"/>
  <c r="G163" i="2"/>
  <c r="L161" i="2"/>
  <c r="F161" i="2"/>
  <c r="E161" i="2"/>
  <c r="D161" i="2"/>
  <c r="G160" i="2"/>
  <c r="G159" i="2"/>
  <c r="G158" i="2"/>
  <c r="G157" i="2"/>
  <c r="G156" i="2"/>
  <c r="G155" i="2"/>
  <c r="G154" i="2"/>
  <c r="G153" i="2"/>
  <c r="L151" i="2"/>
  <c r="F151" i="2"/>
  <c r="E151" i="2"/>
  <c r="D151" i="2"/>
  <c r="G150" i="2"/>
  <c r="G149" i="2"/>
  <c r="G148" i="2"/>
  <c r="G147" i="2"/>
  <c r="G146" i="2"/>
  <c r="G145" i="2"/>
  <c r="G144" i="2"/>
  <c r="G143" i="2"/>
  <c r="L141" i="2"/>
  <c r="F141" i="2"/>
  <c r="E141" i="2"/>
  <c r="D141" i="2"/>
  <c r="G140" i="2"/>
  <c r="G139" i="2"/>
  <c r="G138" i="2"/>
  <c r="G137" i="2"/>
  <c r="G135" i="2"/>
  <c r="G134" i="2"/>
  <c r="G133" i="2"/>
  <c r="L129" i="2"/>
  <c r="F129" i="2"/>
  <c r="E129" i="2"/>
  <c r="D129" i="2"/>
  <c r="G128" i="2"/>
  <c r="G127" i="2"/>
  <c r="G126" i="2"/>
  <c r="G125" i="2"/>
  <c r="G124" i="2"/>
  <c r="G123" i="2"/>
  <c r="G122" i="2"/>
  <c r="G121" i="2"/>
  <c r="L119" i="2"/>
  <c r="F119" i="2"/>
  <c r="E119" i="2"/>
  <c r="D119" i="2"/>
  <c r="G118" i="2"/>
  <c r="G117" i="2"/>
  <c r="G116" i="2"/>
  <c r="G115" i="2"/>
  <c r="G114" i="2"/>
  <c r="G113" i="2"/>
  <c r="G112" i="2"/>
  <c r="G111" i="2"/>
  <c r="L109" i="2"/>
  <c r="F109" i="2"/>
  <c r="E109" i="2"/>
  <c r="D109" i="2"/>
  <c r="G108" i="2"/>
  <c r="G107" i="2"/>
  <c r="G106" i="2"/>
  <c r="G105" i="2"/>
  <c r="G104" i="2"/>
  <c r="G103" i="2"/>
  <c r="G102" i="2"/>
  <c r="G101" i="2"/>
  <c r="L99" i="2"/>
  <c r="F99" i="2"/>
  <c r="E99" i="2"/>
  <c r="D99" i="2"/>
  <c r="G98" i="2"/>
  <c r="G97" i="2"/>
  <c r="G96" i="2"/>
  <c r="G95" i="2"/>
  <c r="G94" i="2"/>
  <c r="G93" i="2"/>
  <c r="G92" i="2"/>
  <c r="G91" i="2"/>
  <c r="L87" i="2"/>
  <c r="F87" i="2"/>
  <c r="E87" i="2"/>
  <c r="D87" i="2"/>
  <c r="G86" i="2"/>
  <c r="G85" i="2"/>
  <c r="G84" i="2"/>
  <c r="G83" i="2"/>
  <c r="G82" i="2"/>
  <c r="G81" i="2"/>
  <c r="G80" i="2"/>
  <c r="G79" i="2"/>
  <c r="L77" i="2"/>
  <c r="F77" i="2"/>
  <c r="E77" i="2"/>
  <c r="D77" i="2"/>
  <c r="G76" i="2"/>
  <c r="G75" i="2"/>
  <c r="G74" i="2"/>
  <c r="G73" i="2"/>
  <c r="G72" i="2"/>
  <c r="G71" i="2"/>
  <c r="G70" i="2"/>
  <c r="G69" i="2"/>
  <c r="L67" i="2"/>
  <c r="F67" i="2"/>
  <c r="E67" i="2"/>
  <c r="D67" i="2"/>
  <c r="G66" i="2"/>
  <c r="G65" i="2"/>
  <c r="G64" i="2"/>
  <c r="G63" i="2"/>
  <c r="G62" i="2"/>
  <c r="G61" i="2"/>
  <c r="G60" i="2"/>
  <c r="G59" i="2"/>
  <c r="L57" i="2"/>
  <c r="F57" i="2"/>
  <c r="E57" i="2"/>
  <c r="D57" i="2"/>
  <c r="G56" i="2"/>
  <c r="G55" i="2"/>
  <c r="G54" i="2"/>
  <c r="G53" i="2"/>
  <c r="G52" i="2"/>
  <c r="G51" i="2"/>
  <c r="G50" i="2"/>
  <c r="G49" i="2"/>
  <c r="L45" i="2"/>
  <c r="F45" i="2"/>
  <c r="E45" i="2"/>
  <c r="D45" i="2"/>
  <c r="G44" i="2"/>
  <c r="G43" i="2"/>
  <c r="G42" i="2"/>
  <c r="G41" i="2"/>
  <c r="G40" i="2"/>
  <c r="G39" i="2"/>
  <c r="G38" i="2"/>
  <c r="G37" i="2"/>
  <c r="L35" i="2"/>
  <c r="F35" i="2"/>
  <c r="E35" i="2"/>
  <c r="D35" i="2"/>
  <c r="G34" i="2"/>
  <c r="G33" i="2"/>
  <c r="G32" i="2"/>
  <c r="G31" i="2"/>
  <c r="G30" i="2"/>
  <c r="G29" i="2"/>
  <c r="G28" i="2"/>
  <c r="G27" i="2"/>
  <c r="L25" i="2"/>
  <c r="F25" i="2"/>
  <c r="E25" i="2"/>
  <c r="D25" i="2"/>
  <c r="G24" i="2"/>
  <c r="G23" i="2"/>
  <c r="G22" i="2"/>
  <c r="G21" i="2"/>
  <c r="G20" i="2"/>
  <c r="G19" i="2"/>
  <c r="G18" i="2"/>
  <c r="G17" i="2"/>
  <c r="L15" i="2"/>
  <c r="F15" i="2"/>
  <c r="E15" i="2"/>
  <c r="D15" i="2"/>
  <c r="G14" i="2"/>
  <c r="G13" i="2"/>
  <c r="G12" i="2"/>
  <c r="G11" i="2"/>
  <c r="G10" i="2"/>
  <c r="G9" i="2"/>
  <c r="G8" i="2"/>
  <c r="H35" i="2" l="1"/>
  <c r="H141" i="2"/>
  <c r="H15" i="2"/>
  <c r="L190" i="2"/>
  <c r="H202" i="2"/>
  <c r="H99" i="2"/>
  <c r="C189" i="2"/>
  <c r="D189" i="2"/>
  <c r="J189" i="2" s="1"/>
  <c r="E189" i="2"/>
  <c r="K189" i="2" s="1"/>
  <c r="G178" i="2"/>
  <c r="H109" i="2"/>
  <c r="C29" i="5"/>
  <c r="D35" i="5" s="1"/>
  <c r="H178" i="2"/>
  <c r="H25" i="2"/>
  <c r="H57" i="2"/>
  <c r="H67" i="2"/>
  <c r="G151" i="2"/>
  <c r="H45" i="2"/>
  <c r="H87" i="2"/>
  <c r="H129" i="2"/>
  <c r="H171" i="2"/>
  <c r="G15" i="2"/>
  <c r="G57" i="2"/>
  <c r="H77" i="2"/>
  <c r="G99" i="2"/>
  <c r="G119" i="2"/>
  <c r="G161" i="2"/>
  <c r="F13" i="6"/>
  <c r="F14" i="6"/>
  <c r="C10" i="6"/>
  <c r="F10" i="6" s="1"/>
  <c r="C12" i="6"/>
  <c r="F12" i="6" s="1"/>
  <c r="F11" i="6"/>
  <c r="D15" i="6"/>
  <c r="C40" i="5"/>
  <c r="E9" i="6"/>
  <c r="F9" i="6" s="1"/>
  <c r="G45" i="2"/>
  <c r="C18" i="5"/>
  <c r="G87" i="2"/>
  <c r="G129" i="2"/>
  <c r="G77" i="2"/>
  <c r="H161" i="2"/>
  <c r="H119" i="2"/>
  <c r="G67" i="2"/>
  <c r="G109" i="2"/>
  <c r="H151" i="2"/>
  <c r="G171" i="2"/>
  <c r="G35" i="2"/>
  <c r="G25" i="2"/>
  <c r="G141" i="2"/>
  <c r="F8" i="6"/>
  <c r="C7" i="5"/>
  <c r="C190" i="2" l="1"/>
  <c r="I189" i="2"/>
  <c r="L191" i="2"/>
  <c r="L192" i="2" s="1"/>
  <c r="D36" i="5"/>
  <c r="D32" i="5"/>
  <c r="D33" i="5"/>
  <c r="D34" i="5"/>
  <c r="C191" i="2"/>
  <c r="C199" i="2" s="1"/>
  <c r="D202" i="2"/>
  <c r="F189" i="2"/>
  <c r="F190" i="2" s="1"/>
  <c r="F191" i="2" s="1"/>
  <c r="E15" i="6"/>
  <c r="E16" i="6" s="1"/>
  <c r="C15" i="6"/>
  <c r="F15" i="6" s="1"/>
  <c r="E190" i="2"/>
  <c r="E191" i="2" s="1"/>
  <c r="D24" i="5"/>
  <c r="D23" i="5"/>
  <c r="D22" i="5"/>
  <c r="D25" i="5"/>
  <c r="D21" i="5"/>
  <c r="D16" i="6"/>
  <c r="D17" i="6" s="1"/>
  <c r="D190" i="2"/>
  <c r="D191" i="2" s="1"/>
  <c r="D12" i="5"/>
  <c r="D11" i="5"/>
  <c r="D10" i="5"/>
  <c r="D13" i="5"/>
  <c r="D14" i="5"/>
  <c r="D47" i="5"/>
  <c r="D44" i="5"/>
  <c r="D46" i="5"/>
  <c r="D45" i="5"/>
  <c r="D43" i="5"/>
  <c r="L189" i="2" l="1"/>
  <c r="H203" i="2"/>
  <c r="C198" i="2"/>
  <c r="C197" i="2"/>
  <c r="C22" i="6" s="1"/>
  <c r="C30" i="5"/>
  <c r="E17" i="6"/>
  <c r="D206" i="2"/>
  <c r="D203" i="2"/>
  <c r="C16" i="6"/>
  <c r="C17" i="6" s="1"/>
  <c r="D199" i="2"/>
  <c r="D24" i="6" s="1"/>
  <c r="D197" i="2"/>
  <c r="D198" i="2"/>
  <c r="D23" i="6" s="1"/>
  <c r="C8" i="5"/>
  <c r="C41" i="5"/>
  <c r="C19" i="5"/>
  <c r="E199" i="2"/>
  <c r="E24" i="6" s="1"/>
  <c r="E197" i="2"/>
  <c r="E198" i="2"/>
  <c r="E23" i="6" s="1"/>
  <c r="F16" i="6"/>
  <c r="F17" i="6" s="1"/>
  <c r="C24" i="6"/>
  <c r="C200" i="2" l="1"/>
  <c r="C25" i="6" s="1"/>
  <c r="F197" i="2"/>
  <c r="C23" i="6"/>
  <c r="F199" i="2"/>
  <c r="F24" i="6" s="1"/>
  <c r="F198" i="2"/>
  <c r="F23" i="6" s="1"/>
  <c r="F22" i="6"/>
  <c r="E22" i="6"/>
  <c r="E200" i="2"/>
  <c r="E25" i="6" s="1"/>
  <c r="D22" i="6"/>
  <c r="D200" i="2"/>
  <c r="D25" i="6" s="1"/>
  <c r="F200" i="2" l="1"/>
  <c r="F25" i="6" s="1"/>
</calcChain>
</file>

<file path=xl/sharedStrings.xml><?xml version="1.0" encoding="utf-8"?>
<sst xmlns="http://schemas.openxmlformats.org/spreadsheetml/2006/main" count="878" uniqueCount="645">
  <si>
    <t>Annex D - PBF Project Budget</t>
  </si>
  <si>
    <r>
      <rPr>
        <b/>
        <u/>
        <sz val="18"/>
        <color theme="1"/>
        <rFont val="Calibri"/>
        <family val="2"/>
      </rPr>
      <t>Instructions</t>
    </r>
    <r>
      <rPr>
        <b/>
        <sz val="28"/>
        <color theme="1"/>
        <rFont val="Calibri"/>
        <family val="2"/>
      </rPr>
      <t xml:space="preserve">
</t>
    </r>
    <r>
      <rPr>
        <b/>
        <sz val="12"/>
        <color theme="1"/>
        <rFont val="Calibri"/>
        <family val="2"/>
      </rPr>
      <t xml:space="preserve">1. Only fill in white cells. Grey cells are locked and/or contain spreadsheet formulas.
2. Complete both Sheet 1 and Sheet 2. 
   </t>
    </r>
    <r>
      <rPr>
        <sz val="12"/>
        <color theme="1"/>
        <rFont val="Calibri"/>
        <family val="2"/>
      </rPr>
      <t xml:space="preserve">  a)</t>
    </r>
    <r>
      <rPr>
        <b/>
        <sz val="12"/>
        <color theme="1"/>
        <rFont val="Calibri"/>
        <family val="2"/>
      </rPr>
      <t xml:space="preserve"> </t>
    </r>
    <r>
      <rPr>
        <sz val="12"/>
        <color theme="1"/>
        <rFont val="Calibri"/>
        <family val="2"/>
      </rPr>
      <t xml:space="preserve">First, prepare a budget </t>
    </r>
    <r>
      <rPr>
        <b/>
        <sz val="12"/>
        <color theme="1"/>
        <rFont val="Calibri"/>
        <family val="2"/>
      </rPr>
      <t>organized by activity/output/outcome in Sheet 1</t>
    </r>
    <r>
      <rPr>
        <sz val="12"/>
        <color theme="1"/>
        <rFont val="Calibri"/>
        <family val="2"/>
      </rPr>
      <t xml:space="preserve">. (Activity amounts can be indicative estimates.)  </t>
    </r>
    <r>
      <rPr>
        <b/>
        <sz val="12"/>
        <color theme="1"/>
        <rFont val="Calibri"/>
        <family val="2"/>
      </rPr>
      <t xml:space="preserve">
     </t>
    </r>
    <r>
      <rPr>
        <sz val="12"/>
        <color theme="1"/>
        <rFont val="Calibri"/>
        <family val="2"/>
      </rPr>
      <t xml:space="preserve">b) Then, divide each output budget </t>
    </r>
    <r>
      <rPr>
        <b/>
        <sz val="12"/>
        <color theme="1"/>
        <rFont val="Calibri"/>
        <family val="2"/>
      </rPr>
      <t>along UN Budget Categories in Sheet 2.</t>
    </r>
    <r>
      <rPr>
        <sz val="12"/>
        <color theme="1"/>
        <rFont val="Calibri"/>
        <family val="2"/>
      </rPr>
      <t xml:space="preserve">
3.</t>
    </r>
    <r>
      <rPr>
        <b/>
        <sz val="12"/>
        <color theme="1"/>
        <rFont val="Calibri"/>
        <family val="2"/>
      </rPr>
      <t xml:space="preserve"> Do not use Sheet 4 or 5</t>
    </r>
    <r>
      <rPr>
        <sz val="12"/>
        <color theme="1"/>
        <rFont val="Calibri"/>
        <family val="2"/>
      </rPr>
      <t xml:space="preserve">, which are for MPTF and PBF use. 
4. Leave blank or hide any Organizations/Outcomes/Outputs/Activities that aren't needed. </t>
    </r>
    <r>
      <rPr>
        <b/>
        <sz val="12"/>
        <color theme="1"/>
        <rFont val="Calibri"/>
        <family val="2"/>
      </rPr>
      <t>DO NOT delete cells.</t>
    </r>
    <r>
      <rPr>
        <sz val="12"/>
        <color theme="1"/>
        <rFont val="Calibri"/>
        <family val="2"/>
      </rPr>
      <t xml:space="preserve">
</t>
    </r>
    <r>
      <rPr>
        <sz val="14"/>
        <color theme="1"/>
        <rFont val="Calibri"/>
        <family val="2"/>
      </rPr>
      <t xml:space="preserve">
</t>
    </r>
    <r>
      <rPr>
        <i/>
        <sz val="14"/>
        <color theme="1"/>
        <rFont val="Calibri"/>
        <family val="2"/>
      </rPr>
      <t>For Table 1</t>
    </r>
    <r>
      <rPr>
        <b/>
        <sz val="14"/>
        <color theme="1"/>
        <rFont val="Calibri"/>
        <family val="2"/>
      </rPr>
      <t xml:space="preserve">
</t>
    </r>
    <r>
      <rPr>
        <sz val="12"/>
        <color theme="1"/>
        <rFont val="Calibri"/>
        <family val="2"/>
      </rPr>
      <t>1. Be sure to</t>
    </r>
    <r>
      <rPr>
        <b/>
        <sz val="12"/>
        <color theme="1"/>
        <rFont val="Calibri"/>
        <family val="2"/>
      </rPr>
      <t xml:space="preserve"> include % towards Gender Equality and Women's Empowerment, as well as a justification. 
2. Do not adjust tranche amounts </t>
    </r>
    <r>
      <rPr>
        <sz val="12"/>
        <color theme="1"/>
        <rFont val="Calibri"/>
        <family val="2"/>
      </rPr>
      <t xml:space="preserve">without consulting PBSO.
</t>
    </r>
    <r>
      <rPr>
        <sz val="14"/>
        <color theme="1"/>
        <rFont val="Calibri"/>
        <family val="2"/>
      </rPr>
      <t xml:space="preserve">
</t>
    </r>
    <r>
      <rPr>
        <i/>
        <sz val="14"/>
        <color theme="1"/>
        <rFont val="Calibri"/>
        <family val="2"/>
      </rPr>
      <t>For Table 2</t>
    </r>
    <r>
      <rPr>
        <b/>
        <sz val="14"/>
        <color theme="1"/>
        <rFont val="Calibri"/>
        <family val="2"/>
      </rPr>
      <t xml:space="preserve">
</t>
    </r>
    <r>
      <rPr>
        <b/>
        <sz val="12"/>
        <color theme="1"/>
        <rFont val="Calibri"/>
        <family val="2"/>
      </rPr>
      <t xml:space="preserve">1. Divide each output budget total along the relevant UN budget categories.
2. </t>
    </r>
    <r>
      <rPr>
        <sz val="12"/>
        <color theme="1"/>
        <rFont val="Calibri"/>
        <family val="2"/>
      </rPr>
      <t xml:space="preserve">For reference, output totals from the outcome/output/activity breakdown have been transferred from Table 1. </t>
    </r>
    <r>
      <rPr>
        <b/>
        <sz val="12"/>
        <color theme="1"/>
        <rFont val="Calibri"/>
        <family val="2"/>
      </rPr>
      <t xml:space="preserve">The output totals should match, and will show as </t>
    </r>
    <r>
      <rPr>
        <b/>
        <sz val="12"/>
        <color rgb="FFFF0000"/>
        <rFont val="Calibri"/>
        <family val="2"/>
      </rPr>
      <t>red</t>
    </r>
    <r>
      <rPr>
        <b/>
        <sz val="12"/>
        <color theme="1"/>
        <rFont val="Calibri"/>
        <family val="2"/>
      </rPr>
      <t xml:space="preserve"> if not.</t>
    </r>
  </si>
  <si>
    <t>Table 1 - PBF project budget by outcome, output and activity</t>
  </si>
  <si>
    <r>
      <rPr>
        <b/>
        <sz val="12"/>
        <color theme="1"/>
        <rFont val="Calibri"/>
        <family val="2"/>
      </rPr>
      <t>Outcome/ Output</t>
    </r>
    <r>
      <rPr>
        <sz val="12"/>
        <color theme="1"/>
        <rFont val="Calibri"/>
        <family val="2"/>
      </rPr>
      <t xml:space="preserve"> number</t>
    </r>
  </si>
  <si>
    <r>
      <rPr>
        <b/>
        <sz val="12"/>
        <color theme="1"/>
        <rFont val="Calibri"/>
        <family val="2"/>
      </rPr>
      <t>Description</t>
    </r>
    <r>
      <rPr>
        <sz val="12"/>
        <color theme="1"/>
        <rFont val="Calibri"/>
        <family val="2"/>
      </rPr>
      <t xml:space="preserve"> (Text)</t>
    </r>
  </si>
  <si>
    <t>UNFPA</t>
  </si>
  <si>
    <t>UNESCO</t>
  </si>
  <si>
    <t>NIMD</t>
  </si>
  <si>
    <t>Total</t>
  </si>
  <si>
    <r>
      <rPr>
        <b/>
        <sz val="12"/>
        <color theme="1"/>
        <rFont val="Calibri"/>
        <family val="2"/>
      </rPr>
      <t>% of budget</t>
    </r>
    <r>
      <rPr>
        <sz val="12"/>
        <color theme="1"/>
        <rFont val="Calibri"/>
        <family val="2"/>
      </rPr>
      <t xml:space="preserve"> per activity  allocated to </t>
    </r>
    <r>
      <rPr>
        <b/>
        <sz val="12"/>
        <color theme="1"/>
        <rFont val="Calibri"/>
        <family val="2"/>
      </rPr>
      <t>Gender Equality and Women's Empowerment (GEWE)</t>
    </r>
    <r>
      <rPr>
        <sz val="12"/>
        <color theme="1"/>
        <rFont val="Calibri"/>
        <family val="2"/>
      </rPr>
      <t xml:space="preserve"> (if any):</t>
    </r>
  </si>
  <si>
    <r>
      <rPr>
        <sz val="12"/>
        <color theme="1"/>
        <rFont val="Calibri"/>
        <family val="2"/>
      </rPr>
      <t xml:space="preserve">Current level of </t>
    </r>
    <r>
      <rPr>
        <b/>
        <sz val="12"/>
        <color theme="1"/>
        <rFont val="Calibri"/>
        <family val="2"/>
      </rPr>
      <t xml:space="preserve">expenditure/ commitment </t>
    </r>
    <r>
      <rPr>
        <sz val="12"/>
        <color theme="1"/>
        <rFont val="Calibri"/>
        <family val="2"/>
      </rPr>
      <t>(To be completed at time of project progress reporting)</t>
    </r>
    <r>
      <rPr>
        <b/>
        <sz val="12"/>
        <color theme="1"/>
        <rFont val="Calibri"/>
        <family val="2"/>
      </rPr>
      <t xml:space="preserve"> </t>
    </r>
  </si>
  <si>
    <r>
      <rPr>
        <b/>
        <sz val="12"/>
        <color theme="1"/>
        <rFont val="Calibri"/>
        <family val="2"/>
      </rPr>
      <t xml:space="preserve">GEWE justification </t>
    </r>
    <r>
      <rPr>
        <sz val="12"/>
        <color theme="1"/>
        <rFont val="Calibri"/>
        <family val="2"/>
      </rPr>
      <t>(e.g. training includes session on gender equality, specific efforts made to ensure equal representation of women and men etc.)</t>
    </r>
  </si>
  <si>
    <t xml:space="preserve">OUTCOME 1: </t>
  </si>
  <si>
    <t>Jóvenes mujeres y hombres empoderados, conscientes de sus derechos y deberes, liderando en sus comunidades procesos de diálogo intergeneracional y paz.</t>
  </si>
  <si>
    <t>Output 1.1:</t>
  </si>
  <si>
    <t>Competencias de participación e incidencia política de las personas jóvenes, en particular jóvenes mujeres, fortalecidas para la paz y el diálogo por medio del ejercicio de ciudadanía activa, con una perspectiva de “no dejar a nadie atrás” desarrolladas.</t>
  </si>
  <si>
    <t>Activity 1.1.1:</t>
  </si>
  <si>
    <t>Desarrollo de escuela sociopolítica para la formación de jóvenes en competencias integrales para  “participación ciudadana de las juventudes de forma igualitaria” : (1) conocimiento: derecho a la ciudadanía (incluyendo ciudadanía digital), democracia, ley de la Juventud y Agenda de Juventud, Paz y Seguridad; (2) habilidades: incidencia política, liderazgo, negociación, (3) actitudes: comunicación Noviolenta,  espíritu crítico sobre privilegios y formas de poder, des-normalización de la violencia, sensibilidad y apertura a la diversidad sexual e identidades de género, en particular en la violencia contra las mujeres y nuevas masculinidades. Se facilitarán espacios inclusivos y diferenciados, cuando sea necesario y relevante, para favorecer y asegurar la participación de grupos en condición de vulnerabilidad.</t>
  </si>
  <si>
    <t>Activity 1.1.2:</t>
  </si>
  <si>
    <t>Desarrollo de la modalidad virtual de la escuela sociopolítica con módulos en línea sobre las competencias nombradas en actividad 1</t>
  </si>
  <si>
    <t>Activity 1.1.3:</t>
  </si>
  <si>
    <t>Activity 1.1.4</t>
  </si>
  <si>
    <t>Activity 1.1.5</t>
  </si>
  <si>
    <t>Activity 1.1.6</t>
  </si>
  <si>
    <t>Activity 1.1.7</t>
  </si>
  <si>
    <t>Activity 1.1.8</t>
  </si>
  <si>
    <t>Output Total</t>
  </si>
  <si>
    <t>Output 1.2:</t>
  </si>
  <si>
    <t>Representación y participación de las personas jóvenes en las instancias representativas de los municipios de intervención reforzadas.</t>
  </si>
  <si>
    <t>Activity 1.2.1</t>
  </si>
  <si>
    <t>Jóvenes líderes y lideresas capacitadas en la escuela sociopolítica participan en:
-	Programa de mentores ADESCOS en Agua e Igualdad de Género: jóvenes líderes tendrán el apoyo de (jóvenes) mentores activos en las ADESCOs para acompañarlos, asesarlos y motivarlos para poner en práctica su derecho a la ciudadanía, con temas prioritarios preidentificados: igualdad de género, violencia contra las mujeres y gestión del agua.</t>
  </si>
  <si>
    <t>Activity 1.2.2</t>
  </si>
  <si>
    <t>Jóvenes líderes y lideresas capacitadas en la escuela sociopolítica participan en:
-	Creación de espacios seguros de expresión artística y cultural juvenil sobre ideas, propuestas en el ámbito de paz y seguridad.</t>
  </si>
  <si>
    <t>Activity 1.2.3</t>
  </si>
  <si>
    <t>Activity 1.2.4</t>
  </si>
  <si>
    <t>Activity 1.2.5</t>
  </si>
  <si>
    <t>Activity 1.2.6</t>
  </si>
  <si>
    <t>Activity 1.2.7</t>
  </si>
  <si>
    <t>Activity 1.2.8</t>
  </si>
  <si>
    <t>Output 1.3:</t>
  </si>
  <si>
    <t xml:space="preserve">Fomentada la participación ciudadana juvenil, en particular de las jóvenes mujeres, a través de las TICs para la gestión del conocimiento y la incidencia en políticas públicas. </t>
  </si>
  <si>
    <t>Activity 1.3.1</t>
  </si>
  <si>
    <t>Formación en estrategias de comunicación e incidencia digital a través de redes sociales y aprovechamiento de los dispositivos móviles; la utilización de las redes sociales para la incidencia política, contraloría pública y marketing digital.</t>
  </si>
  <si>
    <t>Activity 1.3.2</t>
  </si>
  <si>
    <t>Generación de datos sobre incidencia política y participación juvenil liderada por grupos juveniles en Tecoluca y Jiquilisco a través del análisis y utilización de Big data, con temas prioritarios preidentificados: igualdad de género, violencia contra las mujeres y gestión del agua.</t>
  </si>
  <si>
    <t>Activity 1.3.3</t>
  </si>
  <si>
    <t>Apoyar el abastecimiento de espacios públicos con conectividad libre para ampliar el acceso de las juventudes a tecnologías virtuales.</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</si>
  <si>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</si>
  <si>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</si>
  <si>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</si>
  <si>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</si>
  <si>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</si>
  <si>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</si>
  <si>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</si>
  <si>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</si>
  <si>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</si>
  <si>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</si>
  <si>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</si>
  <si>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</si>
  <si>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</si>
  <si>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</si>
  <si>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</si>
  <si>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Organizaciones y grupos juveniles formales e informales fortalecidos en su capacidad interna de incidencia política, de trabajar en red de manera cohesiva para la localización de la agenda global de juventud, paz y seguridad.</t>
  </si>
  <si>
    <t>Outcome 2.1</t>
  </si>
  <si>
    <t xml:space="preserve">Fortalecidas las capacidades organizacionales y estructuras internas de las organizaciones y grupos juveniles para la interlocución con el Estado, local y nacional, en el marco de la agenda de juventud, paz y seguridad. </t>
  </si>
  <si>
    <t>Activity 2.1.1</t>
  </si>
  <si>
    <t>Programa de desarrollo de capacidades organizativas y de recaudación de fondos para las organizaciones y grupos juveniles, con enfoque a grupos de jóvenes mujeres;</t>
  </si>
  <si>
    <t>Activity 2.1.2</t>
  </si>
  <si>
    <t>Acompañamiento técnico sobre protocolos de inclusión en las organizaciones y grupos juveniles que permitan asegurar la participación de colectivos de jóvenes en riesgo de exclusión y/o bajo condiciones de vulnerabilidad, incluyendo el uso de evidencia para la contraloría social.</t>
  </si>
  <si>
    <t>Activity 2.1.3</t>
  </si>
  <si>
    <t>Formación y acompañamiento técnico sobre perspectiva de género en la cultura organizacional y también sobre PSEA protección contra la explotación y el abuso sexual.</t>
  </si>
  <si>
    <t>Activity 2.1.4</t>
  </si>
  <si>
    <t>Activity 2.1.5</t>
  </si>
  <si>
    <t>Activity 2.1.6</t>
  </si>
  <si>
    <t>Activity 2.1.7</t>
  </si>
  <si>
    <t>Activity 2.1.8</t>
  </si>
  <si>
    <t>Output 2.2</t>
  </si>
  <si>
    <t xml:space="preserve">Facilitados mecanismos de colaboración entre organizaciones y grupos liderados por jóvenes de Tecoluca y Jiquilisco </t>
  </si>
  <si>
    <t>Activity 2.2.1</t>
  </si>
  <si>
    <t>Campamento juvenil entre grupos de jóvenes de Tecoluca y Jiquilisco con iniciativas en promoción de la paz y seguridad.</t>
  </si>
  <si>
    <t>Activity 2.2.2</t>
  </si>
  <si>
    <t>Espacios de diálogo e intercambios de experiencia entre colectivos y organizaciones de mujeres, gobiernos locales y parlamentarias mujeres y jóvenes.</t>
  </si>
  <si>
    <t>Activity 2.2.3</t>
  </si>
  <si>
    <t>Conformación de un grupo juvenil de incidencia política (GJIP) con apoyo y retroalimentación a nivel nacional.</t>
  </si>
  <si>
    <t>Activity 2.2.4</t>
  </si>
  <si>
    <t>Activity 2.2.5</t>
  </si>
  <si>
    <t>Activity 2.2.6</t>
  </si>
  <si>
    <t>Activity 2.2.7</t>
  </si>
  <si>
    <t>Activity 2.2.8</t>
  </si>
  <si>
    <t>Output 2.3</t>
  </si>
  <si>
    <t xml:space="preserve">Agenda global de juventud, paz y seguridad es apropiada y localizada por las organizaciones y grupos juveniles, en particular por los grupos más vulnerables con prioridad en temáticas interseccionales de género y medioambiente </t>
  </si>
  <si>
    <t>Activity 2.3.1</t>
  </si>
  <si>
    <t>Jornadas periódicas artísticas a favor de la visibilidad de las juventudes y de su rol de constructores de paz en las comunidades juveniles lideradas por diferentes organizaciones y grupos juveniles en los territorios;</t>
  </si>
  <si>
    <t>Activity 2.3.2</t>
  </si>
  <si>
    <t>Laboratorios de innovación “juventudes, paz y seguridad”: fondos semillas para iniciativas juveniles (en cooperación entre organizaciones y grupos de un mismo municipio) y en colaboración con comunidades y gobiernos municipales para la transformación positiva de conflictos en sus comunidades en línea con la agenda global de juventud, paz y seguridad. 
Temáticas prioritarias: el impacto del derecho ambiental (en particular el manejo del agua) y de la participación de las mujeres en el ámbito público sobre la agenda de paz y seguridad.</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</si>
  <si>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</si>
  <si>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</si>
  <si>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</si>
  <si>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</si>
  <si>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</si>
  <si>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</si>
  <si>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</si>
  <si>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</si>
  <si>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</si>
  <si>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</si>
  <si>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</si>
  <si>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</si>
  <si>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</si>
  <si>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</si>
  <si>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</si>
  <si>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</si>
  <si>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Fortalecidos los mecanismos de participación y de diálogo entre los tomadores de decisión locales, las juventudes (en particular en condición de vulnerabilidad) y las organizaciones juveniles.</t>
  </si>
  <si>
    <t>Output 3.1</t>
  </si>
  <si>
    <t>Competencias de los funcionarios técnicos y tomadores de decisiones de las municipalidades de Jiquilisco y Tecoluca reforzadas en participación inclusiva y significativa de las juventudes.</t>
  </si>
  <si>
    <t>Activity 3.1.1</t>
  </si>
  <si>
    <t>Programa de desarrollo de capacidades co-liderados por el GJIP para instancias municipales en temáticas formas y niveles de participación juvenil, metodología sensible a las juventudes, involucramiento de las juventudes en las fases de programación, con enfoque de género y de diversidad e inclusión.</t>
  </si>
  <si>
    <t>Activity 3.1.2</t>
  </si>
  <si>
    <t xml:space="preserve">Programa piloto de Youth Shadowing: jóvenes líderes y lideresas involucrados en los diferentes procesos y actividades de este proyecto serán invitados por los municipios a co-manejar en un espacio de tiempo pre-establecido una Unidad relevante dentro de la municipalidad. </t>
  </si>
  <si>
    <t>Activity 3.1.3</t>
  </si>
  <si>
    <t>Activity 3.1.4</t>
  </si>
  <si>
    <t>Activity 3.1.5</t>
  </si>
  <si>
    <t>Activity 3.1.6</t>
  </si>
  <si>
    <t>Activity 3.1.7</t>
  </si>
  <si>
    <t>Activity 3.1.8</t>
  </si>
  <si>
    <t>Output 3.2:</t>
  </si>
  <si>
    <t xml:space="preserve">Compromiso institucionalizado por parte de los tomadores de decisiones a nivel local de fomentar la participación significativa de los grupos de jóvenes a favor de la paz. </t>
  </si>
  <si>
    <t>Activity 3.2.1</t>
  </si>
  <si>
    <t xml:space="preserve">Visitas de terreno e intercambio de recomendaciones entre grupos juveniles y gobiernos locales para reforzar el interés y la confianza mutua en vista a un plan conjunto en producto 3.3; </t>
  </si>
  <si>
    <t>Activity 3.2.2</t>
  </si>
  <si>
    <t xml:space="preserve">Campañas de sensibilización municipales sobre las iniciativas lideradas por jóvenes a favor de la paz y la cohesión social en los territorios de Jiquilisco y Tecoluca con reconocimiento anual de “jóvenes por la paz”. </t>
  </si>
  <si>
    <t>Activity 3.2.3</t>
  </si>
  <si>
    <t>Activity 3.2.4</t>
  </si>
  <si>
    <t>Activity 3.2.5</t>
  </si>
  <si>
    <t>Activity 3.2.6</t>
  </si>
  <si>
    <t>Activity 3.2.7</t>
  </si>
  <si>
    <t>Activity 3.2.8</t>
  </si>
  <si>
    <t>Output 3.3</t>
  </si>
  <si>
    <t>Impulsados procesos de dialogo y de acción conjunta a favor de la paz entre los gobiernos locales y las organizaciones juveniles.</t>
  </si>
  <si>
    <t>Activity 3.3.1</t>
  </si>
  <si>
    <t>Jornadas de puertas abiertas para la revisión y/o desarrollo de planes de acción que reflejen la incorporación de los principios de una participación y co-responsabilización de implementación de políticas y programas de paz y seguridad con las y los jóvenes.</t>
  </si>
  <si>
    <t>Activity 3.3.2</t>
  </si>
  <si>
    <t>Monitoreo, revisión y seguimiento de planes de acción sobre paz y seguridad liderado por jóvenes.</t>
  </si>
  <si>
    <t>Activity 3.3.3</t>
  </si>
  <si>
    <t>Apoyo técnico para la participación juvenil significativa en los comités municipales de prevención de la violencia (CMPV).</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</si>
  <si>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</si>
  <si>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</si>
  <si>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</si>
  <si>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</si>
  <si>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</si>
  <si>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</si>
  <si>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</si>
  <si>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</si>
  <si>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</si>
  <si>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</si>
  <si>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</si>
  <si>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</si>
  <si>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</si>
  <si>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</si>
  <si>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</si>
  <si>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 xml:space="preserve">Desarrollados mecanismos de coordinación interinstitucional favorables a la participación e incidencia política por jóvenes mujeres libres de discriminación y violencia </t>
  </si>
  <si>
    <t>Output 4.1</t>
  </si>
  <si>
    <t>Planes de prevención de violencia municipales incorporan acciones específicas para impulsar liderazgos femeninos en toma de decisiones y resolución de conflictos</t>
  </si>
  <si>
    <t>Activity 4.1.1</t>
  </si>
  <si>
    <t>Mecanismo de rendición de cuentas de la política nacional para garantizar vida libre de violencia para las mujeres.</t>
  </si>
  <si>
    <t>Activity 4.1.2</t>
  </si>
  <si>
    <t>Acciones de reconocimiento de jóvenes mujeres defensoras de derechos humanos.</t>
  </si>
  <si>
    <t>Activity 4.1.3</t>
  </si>
  <si>
    <t>Protocolos de acción para garantizar plena información y participación en la gestión pública.</t>
  </si>
  <si>
    <t>Activity 4.1.4</t>
  </si>
  <si>
    <t>Activity 4.1.5</t>
  </si>
  <si>
    <t>Activity 4.1.6</t>
  </si>
  <si>
    <t>Activity 4.1.7</t>
  </si>
  <si>
    <t>Activity 4.1.8</t>
  </si>
  <si>
    <t>Output 4.2</t>
  </si>
  <si>
    <t>Impulsados procesos locales de planificación e implementación sobre la Resolución 1325.</t>
  </si>
  <si>
    <t>Activity 4.2.1</t>
  </si>
  <si>
    <t>Campaña de sensibilización sobre mecanismos de prevención de VCM y discriminación.</t>
  </si>
  <si>
    <t>Activity 4.2.2</t>
  </si>
  <si>
    <t>Proyectos comunitarios promovidos por las alcaldías y jóvenes mujeres por la paz y la seguridad.</t>
  </si>
  <si>
    <t>Activity 4.2.3</t>
  </si>
  <si>
    <t>Desarrollo de un libro de historias liderado por los grupos juveniles sobre la intersección entre las agendas de juventud, paz y seguridad y mujeres, paz y seguridad a nivel local.</t>
  </si>
  <si>
    <t>Activity 4.2.4</t>
  </si>
  <si>
    <t>Circulo de hombres jóvenes para la transformación de patrones discriminatorias contra la mujer.</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</si>
  <si>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</si>
  <si>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</si>
  <si>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</si>
  <si>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</si>
  <si>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</si>
  <si>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</si>
  <si>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</si>
  <si>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</si>
  <si>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</si>
  <si>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</si>
  <si>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</si>
  <si>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</si>
  <si>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</si>
  <si>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</si>
  <si>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</si>
  <si>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</si>
  <si>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</si>
  <si>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</si>
  <si>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</si>
  <si>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</si>
  <si>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</si>
  <si>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</si>
  <si>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</si>
  <si>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Gastos de personal relacionado a la gestion programatica y financiera del proyecto.</t>
  </si>
  <si>
    <t>Additional operational costs</t>
  </si>
  <si>
    <t>Monitoring budget</t>
  </si>
  <si>
    <t>Vease parte del PRODOC sobre evaluacion para mayores detalles.</t>
  </si>
  <si>
    <t>Budget for independent final evaluation</t>
  </si>
  <si>
    <t xml:space="preserve">Evaluacion al final del proyecto. </t>
  </si>
  <si>
    <t>Total Additional Costs</t>
  </si>
  <si>
    <t>Totals</t>
  </si>
  <si>
    <t>Sub-Total Project Budget</t>
  </si>
  <si>
    <t>Indirect support costs (7%):</t>
  </si>
  <si>
    <t>Performance-Based Tranche Breakdown</t>
  </si>
  <si>
    <t>Tranche UNFPA - UNESCO %</t>
  </si>
  <si>
    <t>Tranche NIMD %</t>
  </si>
  <si>
    <t>First Tranche:</t>
  </si>
  <si>
    <t>Second Tranche:</t>
  </si>
  <si>
    <t>Third Tranche</t>
  </si>
  <si>
    <t>Total:</t>
  </si>
  <si>
    <r>
      <rPr>
        <b/>
        <sz val="11"/>
        <color theme="1"/>
        <rFont val="Calibri"/>
        <family val="2"/>
      </rPr>
      <t xml:space="preserve">$ Towards GEWE </t>
    </r>
    <r>
      <rPr>
        <sz val="11"/>
        <color theme="1"/>
        <rFont val="Calibri"/>
        <family val="2"/>
      </rPr>
      <t>(includes indirect costs)</t>
    </r>
  </si>
  <si>
    <t>Total Expenditure</t>
  </si>
  <si>
    <t>% Towards GEWE</t>
  </si>
  <si>
    <t>Delivery Rate:</t>
  </si>
  <si>
    <r>
      <rPr>
        <b/>
        <sz val="11"/>
        <color theme="1"/>
        <rFont val="Calibri"/>
        <family val="2"/>
      </rPr>
      <t xml:space="preserve">$ Towards M&amp;E </t>
    </r>
    <r>
      <rPr>
        <sz val="11"/>
        <color theme="1"/>
        <rFont val="Calibri"/>
        <family val="2"/>
      </rPr>
      <t>(includes indirect costs)</t>
    </r>
  </si>
  <si>
    <t>% Towards M&amp;E</t>
  </si>
  <si>
    <r>
      <rPr>
        <sz val="11"/>
        <color theme="1"/>
        <rFont val="Calibri"/>
        <family val="2"/>
      </rPr>
      <t xml:space="preserve">Note: PBF does not accept projects with less than </t>
    </r>
    <r>
      <rPr>
        <b/>
        <sz val="11"/>
        <color theme="1"/>
        <rFont val="Calibri"/>
        <family val="2"/>
      </rPr>
      <t>5%</t>
    </r>
    <r>
      <rPr>
        <sz val="11"/>
        <color theme="1"/>
        <rFont val="Calibri"/>
        <family val="2"/>
      </rPr>
      <t xml:space="preserve"> towards M&amp;E and less than </t>
    </r>
    <r>
      <rPr>
        <b/>
        <sz val="11"/>
        <color theme="1"/>
        <rFont val="Calibri"/>
        <family val="2"/>
      </rPr>
      <t xml:space="preserve">15% </t>
    </r>
    <r>
      <rPr>
        <sz val="11"/>
        <color theme="1"/>
        <rFont val="Calibri"/>
        <family val="2"/>
      </rPr>
      <t xml:space="preserve">towards GEWE. These figures will show as </t>
    </r>
    <r>
      <rPr>
        <sz val="11"/>
        <color rgb="FFFF0000"/>
        <rFont val="Calibri"/>
        <family val="2"/>
      </rPr>
      <t xml:space="preserve">red </t>
    </r>
    <r>
      <rPr>
        <sz val="11"/>
        <color theme="1"/>
        <rFont val="Calibri"/>
        <family val="2"/>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</si>
  <si>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</si>
  <si>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</si>
  <si>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</si>
  <si>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</si>
  <si>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</si>
  <si>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</si>
  <si>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</si>
  <si>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</si>
  <si>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</si>
  <si>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</si>
  <si>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</si>
  <si>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</si>
  <si>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</si>
  <si>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</si>
  <si>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</si>
  <si>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</si>
  <si>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</si>
  <si>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</si>
  <si>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</si>
  <si>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</si>
  <si>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</si>
  <si>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</si>
  <si>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</si>
  <si>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</si>
  <si>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</si>
  <si>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</si>
  <si>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</si>
  <si>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theme="1"/>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</si>
  <si>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</si>
  <si>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</si>
  <si>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rPr>
      <t>5. Travel:</t>
    </r>
    <r>
      <rPr>
        <sz val="11"/>
        <color theme="1"/>
        <rFont val="Calibri"/>
        <family val="2"/>
      </rPr>
      <t xml:space="preserve"> Includes staff and non-staff travel paid for by the organization directly related to a project.</t>
    </r>
  </si>
  <si>
    <r>
      <rPr>
        <b/>
        <sz val="11"/>
        <color theme="1"/>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</si>
  <si>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</si>
  <si>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</si>
  <si>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</si>
  <si>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</si>
  <si>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</si>
  <si>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</si>
  <si>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</si>
  <si>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</si>
  <si>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</si>
  <si>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</si>
  <si>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</si>
  <si>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</si>
  <si>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</si>
  <si>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Tranche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</si>
  <si>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</si>
  <si>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</si>
  <si>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</si>
  <si>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</si>
  <si>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</si>
  <si>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</si>
  <si>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</si>
  <si>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</si>
  <si>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</si>
  <si>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</si>
  <si>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</si>
  <si>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</si>
  <si>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</si>
  <si>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</si>
  <si>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</si>
  <si>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</si>
  <si>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</si>
  <si>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</si>
  <si>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</si>
  <si>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</si>
  <si>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</si>
  <si>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</si>
  <si>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</si>
  <si>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</si>
  <si>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</si>
  <si>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</si>
  <si>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</si>
  <si>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</si>
  <si>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</si>
  <si>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</si>
  <si>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</si>
  <si>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</si>
  <si>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</si>
  <si>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</si>
  <si>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</si>
  <si>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</si>
  <si>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</si>
  <si>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</si>
  <si>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</si>
  <si>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</si>
  <si>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</si>
  <si>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</si>
  <si>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</si>
  <si>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</si>
  <si>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</si>
  <si>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</si>
  <si>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</si>
  <si>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</si>
  <si>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</si>
  <si>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</si>
  <si>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</si>
  <si>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</si>
  <si>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</si>
  <si>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</si>
  <si>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</si>
  <si>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</si>
  <si>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</si>
  <si>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</si>
  <si>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</si>
  <si>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</si>
  <si>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</si>
  <si>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</si>
  <si>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</si>
  <si>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</si>
  <si>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</si>
  <si>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</si>
  <si>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</si>
  <si>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</si>
  <si>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</si>
  <si>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</si>
  <si>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</si>
  <si>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</si>
  <si>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</si>
  <si>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</si>
  <si>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</si>
  <si>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</si>
  <si>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</si>
  <si>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</si>
  <si>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</si>
  <si>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</si>
  <si>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</si>
  <si>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</si>
  <si>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</si>
  <si>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</si>
  <si>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</si>
  <si>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</si>
  <si>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</si>
  <si>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</si>
  <si>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</si>
  <si>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</si>
  <si>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</si>
  <si>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</si>
  <si>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</si>
  <si>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</si>
  <si>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</si>
  <si>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</si>
  <si>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</si>
  <si>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</si>
  <si>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</si>
  <si>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</si>
  <si>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</si>
  <si>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</si>
  <si>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</si>
  <si>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</si>
  <si>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</si>
  <si>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</si>
  <si>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</si>
  <si>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</si>
  <si>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</si>
  <si>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</si>
  <si>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</si>
  <si>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</si>
  <si>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</si>
  <si>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</si>
  <si>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</si>
  <si>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</si>
  <si>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</si>
  <si>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</si>
  <si>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</si>
  <si>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</si>
  <si>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</si>
  <si>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</si>
  <si>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</si>
  <si>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</si>
  <si>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</si>
  <si>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</si>
  <si>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</si>
  <si>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</si>
  <si>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</si>
  <si>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</si>
  <si>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</si>
  <si>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</si>
  <si>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</si>
  <si>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</si>
  <si>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</si>
  <si>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</si>
  <si>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</si>
  <si>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</si>
  <si>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</si>
  <si>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</si>
  <si>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</si>
  <si>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</si>
  <si>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</si>
  <si>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</si>
  <si>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</si>
  <si>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</si>
  <si>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</si>
  <si>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</si>
  <si>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</si>
  <si>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</si>
  <si>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</si>
  <si>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</si>
  <si>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</si>
  <si>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</si>
  <si>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</si>
  <si>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</si>
  <si>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</si>
  <si>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</si>
  <si>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</si>
  <si>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</si>
  <si>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</si>
  <si>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</si>
  <si>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</si>
  <si>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</si>
  <si>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</si>
  <si>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</si>
  <si>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</si>
  <si>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</si>
  <si>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</si>
  <si>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</si>
  <si>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</si>
  <si>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</si>
  <si>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</si>
  <si>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</si>
  <si>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</si>
  <si>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</si>
  <si>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</si>
  <si>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</si>
  <si>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</si>
  <si>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</si>
  <si>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</si>
  <si>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</si>
  <si>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</si>
  <si>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</si>
  <si>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</si>
  <si>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</si>
  <si>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</si>
  <si>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</si>
  <si>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</si>
  <si>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</si>
  <si>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</si>
  <si>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</si>
  <si>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</si>
  <si>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</si>
  <si>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</si>
  <si>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</si>
  <si>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</si>
  <si>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</si>
  <si>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</si>
  <si>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</si>
  <si>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</si>
  <si>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</si>
  <si>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</si>
  <si>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</si>
  <si>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</si>
  <si>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</si>
  <si>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</si>
  <si>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</si>
  <si>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</si>
  <si>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</si>
  <si>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</si>
  <si>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</si>
  <si>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</si>
  <si>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</si>
  <si>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</si>
  <si>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</si>
  <si>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</si>
  <si>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</si>
  <si>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</si>
  <si>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</si>
  <si>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</si>
  <si>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</si>
  <si>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</si>
  <si>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</si>
  <si>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</si>
  <si>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</si>
  <si>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</si>
  <si>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</si>
  <si>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</si>
  <si>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</si>
  <si>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</si>
  <si>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</si>
  <si>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</si>
  <si>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</si>
  <si>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</si>
  <si>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</si>
  <si>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</si>
  <si>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</si>
  <si>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</si>
  <si>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</si>
  <si>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</si>
  <si>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</si>
  <si>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</si>
  <si>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</si>
  <si>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</si>
  <si>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</si>
  <si>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</si>
  <si>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</si>
  <si>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</si>
  <si>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</si>
  <si>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</si>
  <si>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</si>
  <si>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</si>
  <si>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</si>
  <si>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</si>
  <si>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</si>
  <si>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</si>
  <si>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</si>
  <si>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</si>
  <si>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</si>
  <si>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</si>
  <si>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</si>
  <si>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</si>
  <si>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</si>
  <si>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</si>
  <si>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</si>
  <si>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</si>
  <si>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</si>
  <si>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</si>
  <si>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</si>
  <si>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</si>
  <si>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</si>
  <si>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</si>
  <si>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</si>
  <si>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</si>
  <si>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</si>
  <si>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</si>
  <si>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</si>
  <si>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</si>
  <si>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</si>
  <si>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</si>
  <si>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</si>
  <si>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</si>
  <si>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</si>
  <si>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</si>
  <si>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</si>
  <si>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</si>
  <si>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</si>
  <si>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</si>
  <si>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</si>
  <si>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</si>
  <si>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</si>
  <si>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</si>
  <si>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</si>
  <si>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</si>
  <si>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</si>
  <si>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</si>
  <si>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</si>
  <si>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</si>
  <si>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</si>
  <si>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</si>
  <si>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</si>
  <si>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</si>
  <si>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</si>
  <si>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</si>
  <si>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</si>
  <si>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</si>
  <si>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</si>
  <si>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</si>
  <si>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</si>
  <si>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</si>
  <si>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</si>
  <si>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</si>
  <si>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</si>
  <si>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</si>
  <si>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</si>
  <si>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</si>
  <si>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</si>
  <si>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</si>
  <si>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</si>
  <si>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</si>
  <si>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</si>
  <si>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</si>
  <si>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</si>
  <si>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</si>
  <si>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</si>
  <si>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</si>
  <si>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</si>
  <si>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</si>
  <si>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</si>
  <si>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</si>
  <si>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</si>
  <si>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</si>
  <si>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</si>
  <si>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</si>
  <si>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</si>
  <si>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</si>
  <si>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</si>
  <si>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</si>
  <si>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</si>
  <si>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</si>
  <si>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Gastos Generales de Operación y otros costos</t>
  </si>
  <si>
    <t>*Representación de un mínimo de 50% de mujeres jóvenes en actividades artísticas y culturales</t>
  </si>
  <si>
    <t>Se generarán 2 informes municipales en temática ambiental e igualdad de género, con partipación de jóvenes 50% mujeres y 30% en condiciones de vulnerabilidad</t>
  </si>
  <si>
    <t>*En todas las formaciones del proyecto se definirán inscripciones mínimo 50% mujeres y 30% sectores en vulnerabilidad</t>
  </si>
  <si>
    <t>De 14 organizaciones, el 30% mínimo deber participación de mujere en protocolos de diversidad e inclusión</t>
  </si>
  <si>
    <t>50% mínimo de participación de mujeres y 30% de jóvenes en condición de vulnerabilidad</t>
  </si>
  <si>
    <t>Se definirán inscripciones mínimo 50% mujeres y 20% sectores en vulnerabilidad</t>
  </si>
  <si>
    <t>Se garantizará inscripciones mínimo 50% mujeres</t>
  </si>
  <si>
    <t>Se garantizará inscripciones mínimo 50% mujeres en todas las jornadas</t>
  </si>
  <si>
    <t>Se beneficarán 50% iniciativas lideradas por mujeres y 30% sectores en vulnerabilidad</t>
  </si>
  <si>
    <t>Un mínimo de 50% de mujeres capacitadas en perspectiva de género</t>
  </si>
  <si>
    <t>Se beneficarán 50% mujeres jóvenes, 30% sectores en vulnerabilidad y 70% de satisfacción</t>
  </si>
  <si>
    <t>Se garantizará la participación mínimo de 50% mujeres</t>
  </si>
  <si>
    <t>80% de reconocimientos a mujeres y sectores en vulnerabilidad</t>
  </si>
  <si>
    <t>Se garantizará la participación mínimo de 50% mujeres y 30% sectores en condición de vulnerabilidad</t>
  </si>
  <si>
    <t>Con al menos participación 50% mujeres</t>
  </si>
  <si>
    <t>100% de reconocimientos para mujeres jóvenes</t>
  </si>
  <si>
    <t>100% de planes de acción en temática de género</t>
  </si>
  <si>
    <t>Campañanas de sensibilización sobre el rol de mujeres en consolidación de la paz y prevención de violencia (100% en temas de género)</t>
  </si>
  <si>
    <t>N° de proyectos financiados 100% promovidos a favor de jóvenes mujeres por la paz y seguridad</t>
  </si>
  <si>
    <t>al menos el 50% sobre temas de paz, seguridad y mujeres</t>
  </si>
  <si>
    <t>100% para la transformación de patrones discriminatorios contra la mujer</t>
  </si>
  <si>
    <t xml:space="preserve">En todas las formaciones se definirán inscripciones mínimo 50% mujeres y 20% sectores en vulnerabilidad. Se ha asegurado que los contenidos de la curricula tengan integrado el enfoque de género y contribuyan con la transformación de normas y patrones culturales misóginos. </t>
  </si>
  <si>
    <t xml:space="preserve">*En todas las formaciones del proyecto se definirán inscripciones mínimo 50% mujeres y 20% sectores en vulnerabilidad y se ha asegurado que los contenidos de la curricula tengan integrado el enfoque de género, las y los facilitadores tengan formación en género, de tal forma que se contribuya con la transformación de normas y patrones culturales misóginos. </t>
  </si>
  <si>
    <t xml:space="preserve">*En todas las formaciones del proyecto se definirán inscripciones mínimo 50% mujeres y 20% sectores en vulnerabilidad. Se ha contemplado un módulo de ciber seguridad para evitar la violencia digital o simbólica. </t>
  </si>
  <si>
    <r>
      <t xml:space="preserve">Any other </t>
    </r>
    <r>
      <rPr>
        <b/>
        <sz val="12"/>
        <color theme="1"/>
        <rFont val="Calibri"/>
        <family val="2"/>
      </rPr>
      <t>remarks</t>
    </r>
    <r>
      <rPr>
        <sz val="12"/>
        <color theme="1"/>
        <rFont val="Calibri"/>
        <family val="2"/>
      </rPr>
      <t xml:space="preserve"> (e.g. on types of inputs provided or budget justification, esp. for TA or travel costs)</t>
    </r>
  </si>
  <si>
    <t>% de Avance</t>
  </si>
  <si>
    <t>Costo Indirecto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</si>
</sst>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00_);_(&quot;$&quot;* \(#,##0.00\);_(&quot;$&quot;* &quot;-&quot;??_);_(@_)"/>
  </numFmts>
  <fonts count="32" x14ac:knownFonts="1">
    <font>
      <sz val="11"/>
      <color theme="1"/>
      <name val="Arial"/>
    </font>
    <font>
      <sz val="11"/>
      <color theme="1"/>
      <name val="Calibri"/>
      <family val="2"/>
      <scheme val="minor"/>
    </font>
    <font>
      <b/>
      <sz val="24"/>
      <color rgb="FF00B0F0"/>
      <name val="Calibri"/>
      <family val="2"/>
    </font>
    <font>
      <b/>
      <sz val="28"/>
      <color theme="1"/>
      <name val="Calibri"/>
      <family val="2"/>
    </font>
    <font>
      <sz val="11"/>
      <color theme="1"/>
      <name val="Calibri"/>
      <family val="2"/>
    </font>
    <font>
      <b/>
      <sz val="36"/>
      <color theme="1"/>
      <name val="Calibri"/>
      <family val="2"/>
    </font>
    <font>
      <sz val="36"/>
      <color theme="1"/>
      <name val="Calibri"/>
      <family val="2"/>
    </font>
    <font>
      <b/>
      <sz val="14"/>
      <color theme="1"/>
      <name val="Calibri"/>
      <family val="2"/>
    </font>
    <font>
      <sz val="11"/>
      <name val="Arial"/>
      <family val="2"/>
    </font>
    <font>
      <b/>
      <sz val="12"/>
      <color theme="1"/>
      <name val="Calibri"/>
      <family val="2"/>
    </font>
    <font>
      <b/>
      <sz val="20"/>
      <color theme="1"/>
      <name val="Calibri"/>
      <family val="2"/>
    </font>
    <font>
      <sz val="12"/>
      <color theme="1"/>
      <name val="Calibri"/>
      <family val="2"/>
    </font>
    <font>
      <b/>
      <sz val="12"/>
      <color rgb="FFFF0000"/>
      <name val="Calibri"/>
      <family val="2"/>
    </font>
    <font>
      <b/>
      <sz val="12"/>
      <color rgb="FFC55A11"/>
      <name val="Calibri"/>
      <family val="2"/>
    </font>
    <font>
      <sz val="12"/>
      <color rgb="FFFF0000"/>
      <name val="Calibri"/>
      <family val="2"/>
    </font>
    <font>
      <sz val="9"/>
      <color theme="1"/>
      <name val="Calibri"/>
      <family val="2"/>
    </font>
    <font>
      <b/>
      <sz val="12"/>
      <color rgb="FF000000"/>
      <name val="Calibri"/>
      <family val="2"/>
    </font>
    <font>
      <b/>
      <sz val="11"/>
      <color theme="1"/>
      <name val="Calibri"/>
      <family val="2"/>
    </font>
    <font>
      <b/>
      <u/>
      <sz val="18"/>
      <color theme="1"/>
      <name val="Calibri"/>
      <family val="2"/>
    </font>
    <font>
      <sz val="14"/>
      <color theme="1"/>
      <name val="Calibri"/>
      <family val="2"/>
    </font>
    <font>
      <i/>
      <sz val="14"/>
      <color theme="1"/>
      <name val="Calibri"/>
      <family val="2"/>
    </font>
    <font>
      <sz val="11"/>
      <color rgb="FFFF0000"/>
      <name val="Calibri"/>
      <family val="2"/>
    </font>
    <font>
      <sz val="12"/>
      <color theme="1"/>
      <name val="Calibri"/>
      <family val="2"/>
      <scheme val="minor"/>
    </font>
    <font>
      <b/>
      <sz val="24"/>
      <color rgb="FF00B0F0"/>
      <name val="Calibri"/>
      <family val="2"/>
      <scheme val="minor"/>
    </font>
    <font>
      <b/>
      <sz val="36"/>
      <color theme="1"/>
      <name val="Calibri"/>
      <family val="2"/>
      <scheme val="minor"/>
    </font>
    <font>
      <sz val="36"/>
      <color theme="1"/>
      <name val="Calibri"/>
      <family val="2"/>
      <scheme val="minor"/>
    </font>
    <font>
      <b/>
      <sz val="14"/>
      <color theme="1"/>
      <name val="Calibri"/>
      <family val="2"/>
      <scheme val="minor"/>
    </font>
    <font>
      <b/>
      <sz val="12"/>
      <color theme="1"/>
      <name val="Calibri"/>
      <family val="2"/>
      <scheme val="minor"/>
    </font>
    <font>
      <sz val="11"/>
      <color theme="1"/>
      <name val="Arial"/>
      <family val="2"/>
    </font>
    <font>
      <sz val="12"/>
      <name val="Calibri"/>
      <family val="2"/>
    </font>
    <font>
      <b/>
      <sz val="12"/>
      <name val="Calibri"/>
      <family val="2"/>
    </font>
    <font>
      <b/>
      <sz val="11"/>
      <color theme="1"/>
      <name val="Arial"/>
      <family val="2"/>
    </font>
  </fonts>
  <fills count="15">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A8D08D"/>
        <bgColor rgb="FFA8D08D"/>
      </patternFill>
    </fill>
    <fill>
      <patternFill patternType="solid">
        <fgColor rgb="FF9CC2E5"/>
        <bgColor rgb="FF9CC2E5"/>
      </patternFill>
    </fill>
    <fill>
      <patternFill patternType="solid">
        <fgColor rgb="FFD9D9D9"/>
        <bgColor rgb="FFD9D9D9"/>
      </patternFill>
    </fill>
    <fill>
      <patternFill patternType="solid">
        <fgColor rgb="FFD0CECE"/>
        <bgColor rgb="FFD0CECE"/>
      </patternFill>
    </fill>
    <fill>
      <patternFill patternType="solid">
        <fgColor rgb="FFFFD965"/>
        <bgColor rgb="FFFFD965"/>
      </patternFill>
    </fill>
    <fill>
      <patternFill patternType="solid">
        <fgColor rgb="FFBFBFBF"/>
        <bgColor rgb="FFBFBFBF"/>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rgb="FFD8D8D8"/>
      </patternFill>
    </fill>
  </fills>
  <borders count="86">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medium">
        <color rgb="FF000000"/>
      </top>
      <bottom style="thin">
        <color rgb="FF000000"/>
      </bottom>
      <diagonal/>
    </border>
    <border>
      <left style="thin">
        <color rgb="FF000000"/>
      </left>
      <right/>
      <top style="thin">
        <color rgb="FF000000"/>
      </top>
      <bottom style="medium">
        <color rgb="FF00000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0" fontId="1" fillId="0" borderId="2"/>
    <xf numFmtId="164" fontId="1" fillId="0" borderId="2"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cellStyleXfs>
  <cellXfs count="304">
    <xf numFmtId="0" fontId="0" fillId="0" borderId="0" xfId="0" applyFont="1" applyAlignment="1"/>
    <xf numFmtId="0" fontId="3" fillId="2" borderId="1" xfId="0" applyFont="1" applyFill="1" applyBorder="1" applyAlignment="1">
      <alignment vertical="top" wrapText="1"/>
    </xf>
    <xf numFmtId="0" fontId="0" fillId="0" borderId="0" xfId="0" applyFont="1"/>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164" fontId="6" fillId="0" borderId="0" xfId="0" applyNumberFormat="1" applyFont="1" applyAlignment="1">
      <alignment wrapText="1"/>
    </xf>
    <xf numFmtId="164" fontId="6" fillId="3" borderId="2" xfId="0" applyNumberFormat="1" applyFont="1" applyFill="1" applyBorder="1" applyAlignment="1">
      <alignment wrapText="1"/>
    </xf>
    <xf numFmtId="0" fontId="9" fillId="0" borderId="0" xfId="0" applyFont="1" applyAlignment="1">
      <alignment wrapText="1"/>
    </xf>
    <xf numFmtId="164" fontId="10" fillId="3" borderId="2" xfId="0" applyNumberFormat="1" applyFont="1" applyFill="1" applyBorder="1" applyAlignment="1">
      <alignment horizontal="left" wrapText="1"/>
    </xf>
    <xf numFmtId="164" fontId="4" fillId="0" borderId="0" xfId="0" applyNumberFormat="1" applyFont="1" applyAlignment="1">
      <alignment wrapText="1"/>
    </xf>
    <xf numFmtId="164" fontId="4" fillId="3" borderId="2" xfId="0" applyNumberFormat="1" applyFont="1" applyFill="1" applyBorder="1" applyAlignment="1">
      <alignment wrapText="1"/>
    </xf>
    <xf numFmtId="0" fontId="11" fillId="4"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2" fillId="0" borderId="0" xfId="0" applyFont="1" applyAlignment="1">
      <alignment horizontal="center" vertical="center" wrapText="1"/>
    </xf>
    <xf numFmtId="0" fontId="13" fillId="4" borderId="4" xfId="0" applyFont="1" applyFill="1" applyBorder="1" applyAlignment="1">
      <alignment vertical="center" wrapText="1"/>
    </xf>
    <xf numFmtId="164" fontId="14" fillId="0" borderId="0" xfId="0" applyNumberFormat="1" applyFont="1" applyAlignment="1">
      <alignment vertical="center" wrapText="1"/>
    </xf>
    <xf numFmtId="0" fontId="9" fillId="5" borderId="4" xfId="0" applyFont="1" applyFill="1" applyBorder="1" applyAlignment="1">
      <alignment vertical="center" wrapText="1"/>
    </xf>
    <xf numFmtId="164" fontId="9" fillId="0" borderId="0" xfId="0" applyNumberFormat="1" applyFont="1" applyAlignment="1">
      <alignment vertical="center" wrapText="1"/>
    </xf>
    <xf numFmtId="0" fontId="11" fillId="6" borderId="4" xfId="0" applyFont="1" applyFill="1" applyBorder="1" applyAlignment="1">
      <alignment vertical="center" wrapText="1"/>
    </xf>
    <xf numFmtId="164" fontId="11" fillId="6" borderId="4" xfId="0" applyNumberFormat="1" applyFont="1" applyFill="1" applyBorder="1" applyAlignment="1">
      <alignment horizontal="center" vertical="center" wrapText="1"/>
    </xf>
    <xf numFmtId="164" fontId="11" fillId="0" borderId="4" xfId="0" applyNumberFormat="1" applyFont="1" applyBorder="1" applyAlignment="1">
      <alignment horizontal="center" vertical="center" wrapText="1"/>
    </xf>
    <xf numFmtId="164" fontId="11" fillId="4" borderId="4" xfId="0" applyNumberFormat="1" applyFont="1" applyFill="1" applyBorder="1" applyAlignment="1">
      <alignment horizontal="center" vertical="center" wrapText="1"/>
    </xf>
    <xf numFmtId="9" fontId="11" fillId="0" borderId="4" xfId="0" applyNumberFormat="1" applyFont="1" applyBorder="1" applyAlignment="1">
      <alignment horizontal="center" vertical="center" wrapText="1"/>
    </xf>
    <xf numFmtId="0" fontId="11" fillId="3" borderId="4" xfId="0" applyFont="1" applyFill="1" applyBorder="1" applyAlignment="1">
      <alignment horizontal="center" vertical="center" wrapText="1"/>
    </xf>
    <xf numFmtId="49" fontId="15" fillId="0" borderId="4" xfId="0" applyNumberFormat="1" applyFont="1" applyBorder="1" applyAlignment="1">
      <alignment horizontal="left" vertical="center" wrapText="1"/>
    </xf>
    <xf numFmtId="164" fontId="11" fillId="0" borderId="0" xfId="0" applyNumberFormat="1" applyFont="1" applyAlignment="1">
      <alignment horizontal="center" vertical="center" wrapText="1"/>
    </xf>
    <xf numFmtId="0" fontId="11" fillId="4" borderId="4" xfId="0" applyFont="1" applyFill="1" applyBorder="1" applyAlignment="1">
      <alignment vertical="center" wrapText="1"/>
    </xf>
    <xf numFmtId="0" fontId="11" fillId="0" borderId="4" xfId="0" applyFont="1" applyBorder="1" applyAlignment="1">
      <alignment horizontal="left" vertical="top" wrapText="1"/>
    </xf>
    <xf numFmtId="164" fontId="11" fillId="3" borderId="4" xfId="0" applyNumberFormat="1" applyFont="1" applyFill="1" applyBorder="1" applyAlignment="1">
      <alignment horizontal="center" vertical="center" wrapText="1"/>
    </xf>
    <xf numFmtId="49" fontId="11" fillId="0" borderId="4" xfId="0" applyNumberFormat="1" applyFont="1" applyBorder="1" applyAlignment="1">
      <alignment horizontal="left" wrapText="1"/>
    </xf>
    <xf numFmtId="0" fontId="11" fillId="3" borderId="4" xfId="0" applyFont="1" applyFill="1" applyBorder="1" applyAlignment="1">
      <alignment horizontal="left" vertical="top" wrapText="1"/>
    </xf>
    <xf numFmtId="9" fontId="11" fillId="3" borderId="4" xfId="0" applyNumberFormat="1" applyFont="1" applyFill="1" applyBorder="1" applyAlignment="1">
      <alignment horizontal="center" vertical="center" wrapText="1"/>
    </xf>
    <xf numFmtId="49" fontId="11" fillId="3" borderId="4" xfId="0" applyNumberFormat="1" applyFont="1" applyFill="1" applyBorder="1" applyAlignment="1">
      <alignment horizontal="left" wrapText="1"/>
    </xf>
    <xf numFmtId="0" fontId="4" fillId="3" borderId="2" xfId="0" applyFont="1" applyFill="1" applyBorder="1" applyAlignment="1">
      <alignment wrapText="1"/>
    </xf>
    <xf numFmtId="0" fontId="9" fillId="4" borderId="4" xfId="0" applyFont="1" applyFill="1" applyBorder="1" applyAlignment="1">
      <alignment vertical="center" wrapText="1"/>
    </xf>
    <xf numFmtId="164" fontId="9" fillId="4" borderId="4" xfId="0" applyNumberFormat="1" applyFont="1" applyFill="1" applyBorder="1" applyAlignment="1">
      <alignment horizontal="center" vertical="center" wrapText="1"/>
    </xf>
    <xf numFmtId="164" fontId="9" fillId="3" borderId="4" xfId="0" applyNumberFormat="1" applyFont="1" applyFill="1" applyBorder="1" applyAlignment="1">
      <alignment horizontal="center" vertical="center" wrapText="1"/>
    </xf>
    <xf numFmtId="164" fontId="9" fillId="0" borderId="0" xfId="0" applyNumberFormat="1" applyFont="1" applyAlignment="1">
      <alignment horizontal="center" vertical="center" wrapText="1"/>
    </xf>
    <xf numFmtId="164" fontId="9" fillId="4" borderId="8" xfId="0" applyNumberFormat="1" applyFont="1" applyFill="1" applyBorder="1" applyAlignment="1">
      <alignment horizontal="center" vertical="center" wrapText="1"/>
    </xf>
    <xf numFmtId="0" fontId="11" fillId="3" borderId="2" xfId="0" applyFont="1" applyFill="1" applyBorder="1" applyAlignment="1">
      <alignment vertical="center" wrapText="1"/>
    </xf>
    <xf numFmtId="0" fontId="11" fillId="3" borderId="2" xfId="0" applyFont="1" applyFill="1" applyBorder="1" applyAlignment="1">
      <alignment horizontal="left" vertical="top" wrapText="1"/>
    </xf>
    <xf numFmtId="164" fontId="11" fillId="3" borderId="2"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164" fontId="16" fillId="7" borderId="4" xfId="0" applyNumberFormat="1" applyFont="1" applyFill="1" applyBorder="1" applyAlignment="1">
      <alignment horizontal="center" vertical="center" wrapText="1"/>
    </xf>
    <xf numFmtId="164" fontId="16" fillId="3" borderId="4" xfId="0" applyNumberFormat="1" applyFont="1" applyFill="1" applyBorder="1" applyAlignment="1">
      <alignment horizontal="center" vertical="center" wrapText="1"/>
    </xf>
    <xf numFmtId="0" fontId="9" fillId="3" borderId="2" xfId="0" applyFont="1" applyFill="1" applyBorder="1" applyAlignment="1">
      <alignment vertical="center" wrapText="1"/>
    </xf>
    <xf numFmtId="164" fontId="11" fillId="3" borderId="2" xfId="0" applyNumberFormat="1" applyFont="1" applyFill="1" applyBorder="1" applyAlignment="1">
      <alignment vertical="center" wrapText="1"/>
    </xf>
    <xf numFmtId="0" fontId="9" fillId="0" borderId="0" xfId="0" applyFont="1" applyAlignment="1">
      <alignment vertical="center" wrapText="1"/>
    </xf>
    <xf numFmtId="0" fontId="11" fillId="3" borderId="9" xfId="0" applyFont="1" applyFill="1" applyBorder="1" applyAlignment="1">
      <alignment vertical="center" wrapText="1"/>
    </xf>
    <xf numFmtId="0" fontId="11" fillId="0" borderId="4" xfId="0" applyFont="1" applyBorder="1" applyAlignment="1">
      <alignment horizontal="left" vertical="center" wrapText="1"/>
    </xf>
    <xf numFmtId="0" fontId="11" fillId="3" borderId="4" xfId="0" applyFont="1" applyFill="1" applyBorder="1" applyAlignment="1">
      <alignment vertical="center" wrapText="1"/>
    </xf>
    <xf numFmtId="164" fontId="11" fillId="0" borderId="4" xfId="0" applyNumberFormat="1" applyFont="1" applyBorder="1" applyAlignment="1">
      <alignment vertical="center" wrapText="1"/>
    </xf>
    <xf numFmtId="164" fontId="11" fillId="4" borderId="4" xfId="0" applyNumberFormat="1" applyFont="1" applyFill="1" applyBorder="1" applyAlignment="1">
      <alignment vertical="center" wrapText="1"/>
    </xf>
    <xf numFmtId="9" fontId="11" fillId="0" borderId="4" xfId="0" applyNumberFormat="1" applyFont="1" applyBorder="1" applyAlignment="1">
      <alignment vertical="center" wrapText="1"/>
    </xf>
    <xf numFmtId="164" fontId="11" fillId="3" borderId="4" xfId="0" applyNumberFormat="1" applyFont="1" applyFill="1" applyBorder="1" applyAlignment="1">
      <alignment vertical="center" wrapText="1"/>
    </xf>
    <xf numFmtId="0" fontId="9" fillId="4" borderId="11" xfId="0" applyFont="1" applyFill="1" applyBorder="1" applyAlignment="1">
      <alignment vertical="center" wrapText="1"/>
    </xf>
    <xf numFmtId="0" fontId="9" fillId="8" borderId="4" xfId="0" applyFont="1" applyFill="1" applyBorder="1" applyAlignment="1">
      <alignment vertical="center" wrapText="1"/>
    </xf>
    <xf numFmtId="164" fontId="9" fillId="8" borderId="4" xfId="0" applyNumberFormat="1" applyFont="1" applyFill="1" applyBorder="1" applyAlignment="1">
      <alignment vertical="center" wrapText="1"/>
    </xf>
    <xf numFmtId="0" fontId="9" fillId="8" borderId="12" xfId="0" applyFont="1" applyFill="1" applyBorder="1" applyAlignment="1">
      <alignment horizontal="center" vertical="center" wrapText="1"/>
    </xf>
    <xf numFmtId="0" fontId="8" fillId="0" borderId="13" xfId="0" applyFont="1" applyBorder="1"/>
    <xf numFmtId="0" fontId="8" fillId="0" borderId="14" xfId="0" applyFont="1" applyBorder="1"/>
    <xf numFmtId="164" fontId="9" fillId="4" borderId="16" xfId="0" applyNumberFormat="1" applyFont="1" applyFill="1" applyBorder="1" applyAlignment="1">
      <alignment horizontal="center" vertical="center" wrapText="1"/>
    </xf>
    <xf numFmtId="0" fontId="8" fillId="0" borderId="19" xfId="0" applyFont="1" applyBorder="1"/>
    <xf numFmtId="0" fontId="8" fillId="0" borderId="20" xfId="0" applyFont="1" applyBorder="1"/>
    <xf numFmtId="0" fontId="11" fillId="4" borderId="21" xfId="0" applyFont="1" applyFill="1" applyBorder="1" applyAlignment="1">
      <alignment vertical="center" wrapText="1"/>
    </xf>
    <xf numFmtId="164" fontId="11" fillId="4" borderId="22" xfId="0" applyNumberFormat="1" applyFont="1" applyFill="1" applyBorder="1" applyAlignment="1">
      <alignment vertical="center" wrapText="1"/>
    </xf>
    <xf numFmtId="0" fontId="11" fillId="0" borderId="0" xfId="0" applyFont="1" applyAlignment="1">
      <alignment vertical="center" wrapText="1"/>
    </xf>
    <xf numFmtId="0" fontId="9" fillId="4" borderId="23" xfId="0" applyFont="1" applyFill="1" applyBorder="1" applyAlignment="1">
      <alignment vertical="center" wrapText="1"/>
    </xf>
    <xf numFmtId="164" fontId="9" fillId="4" borderId="24" xfId="0" applyNumberFormat="1" applyFont="1" applyFill="1" applyBorder="1" applyAlignment="1">
      <alignment vertical="center" wrapText="1"/>
    </xf>
    <xf numFmtId="164" fontId="9" fillId="4" borderId="25" xfId="0" applyNumberFormat="1" applyFont="1" applyFill="1" applyBorder="1" applyAlignment="1">
      <alignment vertical="center" wrapText="1"/>
    </xf>
    <xf numFmtId="164" fontId="9" fillId="3" borderId="2" xfId="0" applyNumberFormat="1" applyFont="1" applyFill="1" applyBorder="1" applyAlignment="1">
      <alignment vertical="center" wrapText="1"/>
    </xf>
    <xf numFmtId="164" fontId="9" fillId="3" borderId="2" xfId="0" applyNumberFormat="1"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21" xfId="0" applyFont="1" applyFill="1" applyBorder="1" applyAlignment="1">
      <alignment vertical="center" wrapText="1"/>
    </xf>
    <xf numFmtId="164" fontId="9" fillId="4" borderId="4" xfId="0" applyNumberFormat="1" applyFont="1" applyFill="1" applyBorder="1" applyAlignment="1">
      <alignment vertical="center" wrapText="1"/>
    </xf>
    <xf numFmtId="164" fontId="9" fillId="4" borderId="26" xfId="0" applyNumberFormat="1" applyFont="1" applyFill="1" applyBorder="1" applyAlignment="1">
      <alignment vertical="center" wrapText="1"/>
    </xf>
    <xf numFmtId="9" fontId="9" fillId="3" borderId="22" xfId="0" applyNumberFormat="1" applyFont="1" applyFill="1" applyBorder="1" applyAlignment="1">
      <alignment vertical="center" wrapText="1"/>
    </xf>
    <xf numFmtId="10" fontId="9" fillId="3" borderId="22" xfId="0" applyNumberFormat="1" applyFont="1" applyFill="1" applyBorder="1" applyAlignment="1">
      <alignment vertical="center" wrapText="1"/>
    </xf>
    <xf numFmtId="0" fontId="9" fillId="4" borderId="27" xfId="0" applyFont="1" applyFill="1" applyBorder="1" applyAlignment="1">
      <alignment vertical="center" wrapText="1"/>
    </xf>
    <xf numFmtId="164" fontId="9" fillId="4" borderId="28" xfId="0" applyNumberFormat="1" applyFont="1" applyFill="1" applyBorder="1" applyAlignment="1">
      <alignment vertical="center" wrapText="1"/>
    </xf>
    <xf numFmtId="9" fontId="9" fillId="3" borderId="29" xfId="0" applyNumberFormat="1" applyFont="1" applyFill="1" applyBorder="1" applyAlignment="1">
      <alignment vertical="center" wrapText="1"/>
    </xf>
    <xf numFmtId="164" fontId="9" fillId="3" borderId="2" xfId="0" applyNumberFormat="1" applyFont="1" applyFill="1" applyBorder="1" applyAlignment="1">
      <alignment horizontal="right" vertical="center" wrapText="1"/>
    </xf>
    <xf numFmtId="9" fontId="9" fillId="3" borderId="29" xfId="0" applyNumberFormat="1" applyFont="1" applyFill="1" applyBorder="1" applyAlignment="1">
      <alignment horizontal="right" vertical="center" wrapText="1"/>
    </xf>
    <xf numFmtId="9" fontId="9" fillId="4" borderId="25" xfId="0" applyNumberFormat="1" applyFont="1" applyFill="1" applyBorder="1" applyAlignment="1">
      <alignment vertical="center" wrapText="1"/>
    </xf>
    <xf numFmtId="0" fontId="17" fillId="4" borderId="30" xfId="0" applyFont="1" applyFill="1" applyBorder="1" applyAlignment="1">
      <alignment horizontal="left" vertical="center" wrapText="1"/>
    </xf>
    <xf numFmtId="164" fontId="9" fillId="4" borderId="31" xfId="0" applyNumberFormat="1" applyFont="1" applyFill="1" applyBorder="1" applyAlignment="1">
      <alignment vertical="center" wrapText="1"/>
    </xf>
    <xf numFmtId="164" fontId="9" fillId="4" borderId="30" xfId="0" applyNumberFormat="1" applyFont="1" applyFill="1" applyBorder="1" applyAlignment="1">
      <alignment vertical="center" wrapText="1"/>
    </xf>
    <xf numFmtId="164" fontId="4" fillId="4" borderId="31" xfId="0" applyNumberFormat="1" applyFont="1" applyFill="1" applyBorder="1" applyAlignment="1">
      <alignment vertical="center" wrapText="1"/>
    </xf>
    <xf numFmtId="164" fontId="4" fillId="3" borderId="2" xfId="0" applyNumberFormat="1" applyFont="1" applyFill="1" applyBorder="1" applyAlignment="1">
      <alignment vertical="center" wrapText="1"/>
    </xf>
    <xf numFmtId="0" fontId="17" fillId="4" borderId="21" xfId="0" applyFont="1" applyFill="1" applyBorder="1" applyAlignment="1">
      <alignment horizontal="left" vertical="center" wrapText="1"/>
    </xf>
    <xf numFmtId="10" fontId="9" fillId="4" borderId="22" xfId="0" applyNumberFormat="1" applyFont="1" applyFill="1" applyBorder="1" applyAlignment="1">
      <alignment wrapText="1"/>
    </xf>
    <xf numFmtId="9" fontId="9" fillId="3" borderId="2" xfId="0" applyNumberFormat="1" applyFont="1" applyFill="1" applyBorder="1" applyAlignment="1">
      <alignment wrapText="1"/>
    </xf>
    <xf numFmtId="0" fontId="4" fillId="4" borderId="23" xfId="0" applyFont="1" applyFill="1" applyBorder="1" applyAlignment="1">
      <alignment wrapText="1"/>
    </xf>
    <xf numFmtId="9" fontId="4" fillId="4" borderId="25" xfId="0" applyNumberFormat="1" applyFont="1" applyFill="1" applyBorder="1" applyAlignment="1">
      <alignment wrapText="1"/>
    </xf>
    <xf numFmtId="9" fontId="4" fillId="3" borderId="2" xfId="0" applyNumberFormat="1" applyFont="1" applyFill="1" applyBorder="1" applyAlignment="1">
      <alignment wrapText="1"/>
    </xf>
    <xf numFmtId="0" fontId="17" fillId="4" borderId="32" xfId="0" applyFont="1" applyFill="1" applyBorder="1" applyAlignment="1">
      <alignment horizontal="center" vertical="center" wrapText="1"/>
    </xf>
    <xf numFmtId="0" fontId="8" fillId="0" borderId="33" xfId="0" applyFont="1" applyBorder="1"/>
    <xf numFmtId="0" fontId="17" fillId="3" borderId="2" xfId="0" applyFont="1" applyFill="1" applyBorder="1" applyAlignment="1">
      <alignment horizontal="center" vertical="center" wrapText="1"/>
    </xf>
    <xf numFmtId="164" fontId="9" fillId="4" borderId="22" xfId="0" applyNumberFormat="1" applyFont="1" applyFill="1" applyBorder="1" applyAlignment="1">
      <alignment wrapText="1"/>
    </xf>
    <xf numFmtId="164" fontId="9" fillId="3" borderId="2" xfId="0" applyNumberFormat="1" applyFont="1" applyFill="1" applyBorder="1" applyAlignment="1">
      <alignment wrapText="1"/>
    </xf>
    <xf numFmtId="0" fontId="4" fillId="9" borderId="34" xfId="0" applyFont="1" applyFill="1" applyBorder="1" applyAlignment="1">
      <alignment horizontal="center" vertical="center" wrapText="1"/>
    </xf>
    <xf numFmtId="0" fontId="8" fillId="0" borderId="35" xfId="0" applyFont="1" applyBorder="1"/>
    <xf numFmtId="0" fontId="4" fillId="3" borderId="2" xfId="0" applyFont="1" applyFill="1" applyBorder="1" applyAlignment="1">
      <alignment horizontal="center" vertical="center" wrapText="1"/>
    </xf>
    <xf numFmtId="164" fontId="9" fillId="4" borderId="24" xfId="0" applyNumberFormat="1" applyFont="1" applyFill="1" applyBorder="1" applyAlignment="1">
      <alignment wrapText="1"/>
    </xf>
    <xf numFmtId="164" fontId="9" fillId="4" borderId="4" xfId="0" applyNumberFormat="1" applyFont="1" applyFill="1" applyBorder="1" applyAlignment="1">
      <alignment wrapText="1"/>
    </xf>
    <xf numFmtId="0" fontId="9" fillId="4" borderId="39" xfId="0" applyFont="1" applyFill="1" applyBorder="1" applyAlignment="1">
      <alignment horizontal="center" wrapText="1"/>
    </xf>
    <xf numFmtId="164" fontId="11" fillId="4" borderId="11" xfId="0" applyNumberFormat="1" applyFont="1" applyFill="1" applyBorder="1" applyAlignment="1">
      <alignment wrapText="1"/>
    </xf>
    <xf numFmtId="164" fontId="9" fillId="4" borderId="42" xfId="0" applyNumberFormat="1" applyFont="1" applyFill="1" applyBorder="1" applyAlignment="1">
      <alignment wrapText="1"/>
    </xf>
    <xf numFmtId="164" fontId="11" fillId="4" borderId="21" xfId="0" applyNumberFormat="1" applyFont="1" applyFill="1" applyBorder="1" applyAlignment="1">
      <alignment wrapText="1"/>
    </xf>
    <xf numFmtId="164" fontId="11" fillId="4" borderId="24" xfId="0" applyNumberFormat="1" applyFont="1" applyFill="1" applyBorder="1" applyAlignment="1">
      <alignment wrapText="1"/>
    </xf>
    <xf numFmtId="0" fontId="17" fillId="10" borderId="1" xfId="0" applyFont="1" applyFill="1" applyBorder="1"/>
    <xf numFmtId="0" fontId="4" fillId="0" borderId="0" xfId="0" applyFont="1"/>
    <xf numFmtId="0" fontId="4" fillId="10" borderId="43" xfId="0" applyFont="1" applyFill="1" applyBorder="1"/>
    <xf numFmtId="0" fontId="4" fillId="10" borderId="44" xfId="0" applyFont="1" applyFill="1" applyBorder="1" applyAlignment="1">
      <alignment wrapText="1"/>
    </xf>
    <xf numFmtId="0" fontId="4" fillId="10" borderId="45" xfId="0" applyFont="1" applyFill="1" applyBorder="1" applyAlignment="1">
      <alignment wrapText="1"/>
    </xf>
    <xf numFmtId="0" fontId="17" fillId="4" borderId="53" xfId="0" applyFont="1" applyFill="1" applyBorder="1"/>
    <xf numFmtId="0" fontId="17" fillId="4" borderId="21" xfId="0" applyFont="1" applyFill="1" applyBorder="1"/>
    <xf numFmtId="0" fontId="17" fillId="4" borderId="4" xfId="0" applyFont="1" applyFill="1" applyBorder="1"/>
    <xf numFmtId="0" fontId="17" fillId="4" borderId="22" xfId="0" applyFont="1" applyFill="1" applyBorder="1"/>
    <xf numFmtId="0" fontId="4" fillId="4" borderId="21" xfId="0" applyFont="1" applyFill="1" applyBorder="1" applyAlignment="1">
      <alignment vertical="top" wrapText="1"/>
    </xf>
    <xf numFmtId="9" fontId="4" fillId="4" borderId="4" xfId="0" applyNumberFormat="1" applyFont="1" applyFill="1" applyBorder="1" applyAlignment="1">
      <alignment vertical="center"/>
    </xf>
    <xf numFmtId="164" fontId="4" fillId="4" borderId="22" xfId="0" applyNumberFormat="1" applyFont="1" applyFill="1" applyBorder="1" applyAlignment="1">
      <alignment vertical="center"/>
    </xf>
    <xf numFmtId="0" fontId="4" fillId="4" borderId="21" xfId="0" applyFont="1" applyFill="1" applyBorder="1" applyAlignment="1">
      <alignment vertical="top"/>
    </xf>
    <xf numFmtId="0" fontId="4" fillId="4" borderId="23" xfId="0" applyFont="1" applyFill="1" applyBorder="1" applyAlignment="1">
      <alignment vertical="top"/>
    </xf>
    <xf numFmtId="164" fontId="4" fillId="4" borderId="25" xfId="0" applyNumberFormat="1" applyFont="1" applyFill="1" applyBorder="1" applyAlignment="1">
      <alignment vertical="center"/>
    </xf>
    <xf numFmtId="0" fontId="4" fillId="4" borderId="21" xfId="0" applyFont="1" applyFill="1" applyBorder="1" applyAlignment="1">
      <alignment vertical="center" wrapText="1"/>
    </xf>
    <xf numFmtId="0" fontId="4" fillId="4" borderId="21" xfId="0" applyFont="1" applyFill="1" applyBorder="1" applyAlignment="1">
      <alignment wrapText="1"/>
    </xf>
    <xf numFmtId="0" fontId="4" fillId="4" borderId="21" xfId="0" applyFont="1" applyFill="1" applyBorder="1"/>
    <xf numFmtId="0" fontId="4" fillId="4" borderId="23" xfId="0" applyFont="1" applyFill="1" applyBorder="1"/>
    <xf numFmtId="0" fontId="11" fillId="0" borderId="0" xfId="0" applyFont="1"/>
    <xf numFmtId="164" fontId="9" fillId="4" borderId="25" xfId="0" applyNumberFormat="1" applyFont="1" applyFill="1" applyBorder="1" applyAlignment="1">
      <alignment wrapText="1"/>
    </xf>
    <xf numFmtId="164" fontId="11" fillId="4" borderId="56" xfId="0" applyNumberFormat="1" applyFont="1" applyFill="1" applyBorder="1" applyAlignment="1">
      <alignment wrapText="1"/>
    </xf>
    <xf numFmtId="164" fontId="9" fillId="4" borderId="57" xfId="0" applyNumberFormat="1" applyFont="1" applyFill="1" applyBorder="1" applyAlignment="1">
      <alignment wrapText="1"/>
    </xf>
    <xf numFmtId="164" fontId="9" fillId="4" borderId="58" xfId="0" applyNumberFormat="1" applyFont="1" applyFill="1" applyBorder="1" applyAlignment="1">
      <alignment wrapText="1"/>
    </xf>
    <xf numFmtId="164" fontId="9" fillId="4" borderId="23" xfId="0" applyNumberFormat="1" applyFont="1" applyFill="1" applyBorder="1" applyAlignment="1">
      <alignment wrapText="1"/>
    </xf>
    <xf numFmtId="0" fontId="11" fillId="4" borderId="31" xfId="0" applyFont="1" applyFill="1" applyBorder="1"/>
    <xf numFmtId="9" fontId="9" fillId="4" borderId="22" xfId="0" applyNumberFormat="1" applyFont="1" applyFill="1" applyBorder="1" applyAlignment="1">
      <alignment vertical="center" wrapText="1"/>
    </xf>
    <xf numFmtId="164" fontId="17" fillId="4" borderId="24" xfId="0" applyNumberFormat="1" applyFont="1" applyFill="1" applyBorder="1"/>
    <xf numFmtId="164" fontId="17" fillId="4" borderId="60" xfId="0" applyNumberFormat="1" applyFont="1" applyFill="1" applyBorder="1"/>
    <xf numFmtId="0" fontId="4" fillId="4" borderId="25" xfId="0" applyFont="1" applyFill="1" applyBorder="1"/>
    <xf numFmtId="9" fontId="4" fillId="0" borderId="0" xfId="0" applyNumberFormat="1" applyFont="1"/>
    <xf numFmtId="0" fontId="15" fillId="0" borderId="0" xfId="0" applyFont="1"/>
    <xf numFmtId="49" fontId="4" fillId="0" borderId="0" xfId="0" applyNumberFormat="1" applyFont="1"/>
    <xf numFmtId="0" fontId="15" fillId="0" borderId="0" xfId="0" applyFont="1" applyAlignment="1">
      <alignment vertical="center"/>
    </xf>
    <xf numFmtId="49" fontId="4" fillId="0" borderId="0" xfId="0" applyNumberFormat="1" applyFont="1" applyAlignment="1">
      <alignment horizontal="left"/>
    </xf>
    <xf numFmtId="49" fontId="4" fillId="0" borderId="0" xfId="0" applyNumberFormat="1" applyFont="1" applyAlignment="1">
      <alignment horizontal="left" wrapText="1"/>
    </xf>
    <xf numFmtId="0" fontId="0" fillId="0" borderId="0" xfId="0" applyFont="1" applyAlignment="1"/>
    <xf numFmtId="0" fontId="9" fillId="8" borderId="59"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11" fillId="4" borderId="27" xfId="0" applyFont="1" applyFill="1" applyBorder="1" applyAlignment="1">
      <alignment horizontal="center" vertical="center" wrapText="1"/>
    </xf>
    <xf numFmtId="164" fontId="9" fillId="4" borderId="29" xfId="0" applyNumberFormat="1" applyFont="1" applyFill="1" applyBorder="1" applyAlignment="1">
      <alignment horizontal="center" vertical="center" wrapText="1"/>
    </xf>
    <xf numFmtId="0" fontId="11" fillId="4" borderId="53" xfId="0" applyFont="1" applyFill="1" applyBorder="1" applyAlignment="1">
      <alignment horizontal="center" vertical="center" wrapText="1"/>
    </xf>
    <xf numFmtId="164" fontId="9" fillId="4" borderId="19" xfId="0" applyNumberFormat="1" applyFont="1" applyFill="1" applyBorder="1" applyAlignment="1">
      <alignment horizontal="center" vertical="center" wrapText="1"/>
    </xf>
    <xf numFmtId="164" fontId="9" fillId="4" borderId="42" xfId="0" applyNumberFormat="1" applyFont="1" applyFill="1" applyBorder="1" applyAlignment="1">
      <alignment horizontal="center" vertical="center" wrapText="1"/>
    </xf>
    <xf numFmtId="0" fontId="11" fillId="6" borderId="4" xfId="0" applyFont="1" applyFill="1" applyBorder="1" applyAlignment="1">
      <alignment horizontal="left" vertical="center" wrapText="1"/>
    </xf>
    <xf numFmtId="0" fontId="11" fillId="0" borderId="4" xfId="0" applyFont="1" applyBorder="1" applyAlignment="1">
      <alignment vertical="top" wrapText="1"/>
    </xf>
    <xf numFmtId="0" fontId="11" fillId="0" borderId="4" xfId="0" applyFont="1" applyBorder="1" applyAlignment="1">
      <alignment vertical="center" wrapText="1"/>
    </xf>
    <xf numFmtId="0" fontId="11" fillId="3" borderId="4"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8" fillId="0" borderId="2" xfId="0" applyFont="1" applyBorder="1"/>
    <xf numFmtId="10" fontId="9" fillId="3" borderId="2" xfId="0" applyNumberFormat="1" applyFont="1" applyFill="1" applyBorder="1" applyAlignment="1">
      <alignment vertical="center" wrapText="1"/>
    </xf>
    <xf numFmtId="9" fontId="9" fillId="4" borderId="2" xfId="0" applyNumberFormat="1" applyFont="1" applyFill="1" applyBorder="1" applyAlignment="1">
      <alignment vertical="center" wrapText="1"/>
    </xf>
    <xf numFmtId="164" fontId="4" fillId="4" borderId="2" xfId="0" applyNumberFormat="1" applyFont="1" applyFill="1" applyBorder="1" applyAlignment="1">
      <alignment vertical="center" wrapText="1"/>
    </xf>
    <xf numFmtId="9" fontId="4" fillId="4" borderId="2" xfId="0" applyNumberFormat="1" applyFont="1" applyFill="1" applyBorder="1" applyAlignment="1">
      <alignment wrapText="1"/>
    </xf>
    <xf numFmtId="0" fontId="22" fillId="0" borderId="2" xfId="1" applyFont="1" applyBorder="1" applyAlignment="1">
      <alignment wrapText="1"/>
    </xf>
    <xf numFmtId="0" fontId="24" fillId="0" borderId="2" xfId="1" applyFont="1" applyBorder="1" applyAlignment="1">
      <alignment wrapText="1"/>
    </xf>
    <xf numFmtId="0" fontId="25" fillId="0" borderId="2" xfId="1" applyFont="1" applyBorder="1" applyAlignment="1">
      <alignment wrapText="1"/>
    </xf>
    <xf numFmtId="164" fontId="9" fillId="11" borderId="2" xfId="2" applyFont="1" applyFill="1" applyBorder="1" applyAlignment="1" applyProtection="1">
      <alignment vertical="center" wrapText="1"/>
    </xf>
    <xf numFmtId="0" fontId="11" fillId="0" borderId="2" xfId="1" applyFont="1" applyFill="1" applyBorder="1" applyAlignment="1">
      <alignment vertical="center" wrapText="1"/>
    </xf>
    <xf numFmtId="0" fontId="26" fillId="0" borderId="2" xfId="1" applyFont="1" applyFill="1" applyBorder="1" applyAlignment="1">
      <alignment wrapText="1"/>
    </xf>
    <xf numFmtId="0" fontId="27" fillId="11" borderId="2" xfId="1" applyFont="1" applyFill="1" applyBorder="1" applyAlignment="1">
      <alignment horizontal="left" wrapText="1"/>
    </xf>
    <xf numFmtId="164" fontId="27" fillId="12" borderId="62" xfId="2" applyFont="1" applyFill="1" applyBorder="1" applyAlignment="1" applyProtection="1">
      <alignment horizontal="center" vertical="center" wrapText="1"/>
      <protection locked="0"/>
    </xf>
    <xf numFmtId="0" fontId="27" fillId="12" borderId="62" xfId="1" applyFont="1" applyFill="1" applyBorder="1" applyAlignment="1">
      <alignment horizontal="center" vertical="center" wrapText="1"/>
    </xf>
    <xf numFmtId="0" fontId="27" fillId="12" borderId="66" xfId="1" applyFont="1" applyFill="1" applyBorder="1" applyAlignment="1">
      <alignment horizontal="left" wrapText="1"/>
    </xf>
    <xf numFmtId="164" fontId="27" fillId="12" borderId="66" xfId="1" applyNumberFormat="1" applyFont="1" applyFill="1" applyBorder="1" applyAlignment="1">
      <alignment horizontal="center" wrapText="1"/>
    </xf>
    <xf numFmtId="164" fontId="27" fillId="12" borderId="66" xfId="1" applyNumberFormat="1" applyFont="1" applyFill="1" applyBorder="1" applyAlignment="1">
      <alignment wrapText="1"/>
    </xf>
    <xf numFmtId="0" fontId="11" fillId="12" borderId="67" xfId="1" applyFont="1" applyFill="1" applyBorder="1" applyAlignment="1" applyProtection="1">
      <alignment vertical="center" wrapText="1"/>
    </xf>
    <xf numFmtId="164" fontId="22" fillId="0" borderId="67" xfId="1" applyNumberFormat="1" applyFont="1" applyBorder="1" applyAlignment="1" applyProtection="1">
      <alignment wrapText="1"/>
      <protection locked="0"/>
    </xf>
    <xf numFmtId="164" fontId="22" fillId="11" borderId="67" xfId="2" applyNumberFormat="1" applyFont="1" applyFill="1" applyBorder="1" applyAlignment="1" applyProtection="1">
      <alignment horizontal="center" vertical="center" wrapText="1"/>
      <protection locked="0"/>
    </xf>
    <xf numFmtId="164" fontId="27" fillId="12" borderId="67" xfId="1" applyNumberFormat="1" applyFont="1" applyFill="1" applyBorder="1" applyAlignment="1">
      <alignment wrapText="1"/>
    </xf>
    <xf numFmtId="0" fontId="11" fillId="12" borderId="68" xfId="1" applyFont="1" applyFill="1" applyBorder="1" applyAlignment="1" applyProtection="1">
      <alignment vertical="center" wrapText="1"/>
    </xf>
    <xf numFmtId="164" fontId="22" fillId="0" borderId="68" xfId="1" applyNumberFormat="1" applyFont="1" applyBorder="1" applyAlignment="1" applyProtection="1">
      <alignment wrapText="1"/>
      <protection locked="0"/>
    </xf>
    <xf numFmtId="164" fontId="22" fillId="11" borderId="68" xfId="2" applyNumberFormat="1" applyFont="1" applyFill="1" applyBorder="1" applyAlignment="1" applyProtection="1">
      <alignment horizontal="center" vertical="center" wrapText="1"/>
      <protection locked="0"/>
    </xf>
    <xf numFmtId="164" fontId="27" fillId="12" borderId="68" xfId="1" applyNumberFormat="1" applyFont="1" applyFill="1" applyBorder="1" applyAlignment="1">
      <alignment wrapText="1"/>
    </xf>
    <xf numFmtId="0" fontId="11" fillId="12" borderId="68" xfId="1" applyFont="1" applyFill="1" applyBorder="1" applyAlignment="1" applyProtection="1">
      <alignment vertical="center" wrapText="1"/>
      <protection locked="0"/>
    </xf>
    <xf numFmtId="164" fontId="27" fillId="13" borderId="68" xfId="2" applyFont="1" applyFill="1" applyBorder="1" applyAlignment="1" applyProtection="1">
      <alignment wrapText="1"/>
    </xf>
    <xf numFmtId="164" fontId="27" fillId="13" borderId="68" xfId="2" applyNumberFormat="1" applyFont="1" applyFill="1" applyBorder="1" applyAlignment="1">
      <alignment wrapText="1"/>
    </xf>
    <xf numFmtId="164" fontId="27" fillId="12" borderId="63" xfId="1" applyNumberFormat="1" applyFont="1" applyFill="1" applyBorder="1" applyAlignment="1">
      <alignment wrapText="1"/>
    </xf>
    <xf numFmtId="0" fontId="22" fillId="11" borderId="2" xfId="1" applyFont="1" applyFill="1" applyBorder="1" applyAlignment="1">
      <alignment wrapText="1"/>
    </xf>
    <xf numFmtId="164" fontId="27" fillId="11" borderId="63" xfId="2" applyFont="1" applyFill="1" applyBorder="1" applyAlignment="1" applyProtection="1">
      <alignment wrapText="1"/>
    </xf>
    <xf numFmtId="164" fontId="27" fillId="11" borderId="64" xfId="2" applyNumberFormat="1" applyFont="1" applyFill="1" applyBorder="1" applyAlignment="1">
      <alignment wrapText="1"/>
    </xf>
    <xf numFmtId="164" fontId="27" fillId="11" borderId="64" xfId="1" applyNumberFormat="1" applyFont="1" applyFill="1" applyBorder="1" applyAlignment="1">
      <alignment wrapText="1"/>
    </xf>
    <xf numFmtId="164" fontId="27" fillId="11" borderId="65" xfId="1" applyNumberFormat="1" applyFont="1" applyFill="1" applyBorder="1" applyAlignment="1">
      <alignment wrapText="1"/>
    </xf>
    <xf numFmtId="0" fontId="27" fillId="11" borderId="69" xfId="1" applyFont="1" applyFill="1" applyBorder="1" applyAlignment="1">
      <alignment horizontal="left" wrapText="1"/>
    </xf>
    <xf numFmtId="0" fontId="27" fillId="11" borderId="70" xfId="1" applyFont="1" applyFill="1" applyBorder="1" applyAlignment="1">
      <alignment horizontal="left" wrapText="1"/>
    </xf>
    <xf numFmtId="0" fontId="27" fillId="11" borderId="71" xfId="1" applyFont="1" applyFill="1" applyBorder="1" applyAlignment="1">
      <alignment horizontal="left" wrapText="1"/>
    </xf>
    <xf numFmtId="164" fontId="27" fillId="11" borderId="64" xfId="2" applyFont="1" applyFill="1" applyBorder="1" applyAlignment="1" applyProtection="1">
      <alignment wrapText="1"/>
    </xf>
    <xf numFmtId="0" fontId="22" fillId="0" borderId="2" xfId="1" applyFont="1" applyFill="1" applyBorder="1" applyAlignment="1">
      <alignment wrapText="1"/>
    </xf>
    <xf numFmtId="0" fontId="27" fillId="12" borderId="75" xfId="1" applyFont="1" applyFill="1" applyBorder="1" applyAlignment="1">
      <alignment horizontal="center" wrapText="1"/>
    </xf>
    <xf numFmtId="0" fontId="9" fillId="12" borderId="79" xfId="1" applyFont="1" applyFill="1" applyBorder="1" applyAlignment="1" applyProtection="1">
      <alignment vertical="center" wrapText="1"/>
    </xf>
    <xf numFmtId="164" fontId="22" fillId="12" borderId="67" xfId="1" applyNumberFormat="1" applyFont="1" applyFill="1" applyBorder="1" applyAlignment="1">
      <alignment wrapText="1"/>
    </xf>
    <xf numFmtId="164" fontId="27" fillId="12" borderId="78" xfId="1" applyNumberFormat="1" applyFont="1" applyFill="1" applyBorder="1" applyAlignment="1">
      <alignment wrapText="1"/>
    </xf>
    <xf numFmtId="164" fontId="27" fillId="12" borderId="80" xfId="1" applyNumberFormat="1" applyFont="1" applyFill="1" applyBorder="1" applyAlignment="1">
      <alignment wrapText="1"/>
    </xf>
    <xf numFmtId="0" fontId="9" fillId="12" borderId="79" xfId="1" applyFont="1" applyFill="1" applyBorder="1" applyAlignment="1" applyProtection="1">
      <alignment vertical="center" wrapText="1"/>
      <protection locked="0"/>
    </xf>
    <xf numFmtId="164" fontId="22" fillId="11" borderId="2" xfId="2" applyFont="1" applyFill="1" applyBorder="1" applyAlignment="1" applyProtection="1">
      <alignment vertical="center" wrapText="1"/>
      <protection locked="0"/>
    </xf>
    <xf numFmtId="164" fontId="22" fillId="11" borderId="2" xfId="2" applyFont="1" applyFill="1" applyBorder="1" applyAlignment="1" applyProtection="1">
      <alignment vertical="center" wrapText="1"/>
    </xf>
    <xf numFmtId="164" fontId="22" fillId="12" borderId="68" xfId="1" applyNumberFormat="1" applyFont="1" applyFill="1" applyBorder="1" applyAlignment="1">
      <alignment wrapText="1"/>
    </xf>
    <xf numFmtId="164" fontId="22" fillId="12" borderId="79" xfId="2" applyFont="1" applyFill="1" applyBorder="1" applyAlignment="1" applyProtection="1">
      <alignment wrapText="1"/>
    </xf>
    <xf numFmtId="164" fontId="22" fillId="12" borderId="68" xfId="2" applyNumberFormat="1" applyFont="1" applyFill="1" applyBorder="1" applyAlignment="1">
      <alignment wrapText="1"/>
    </xf>
    <xf numFmtId="164" fontId="22" fillId="12" borderId="80" xfId="1" applyNumberFormat="1" applyFont="1" applyFill="1" applyBorder="1" applyAlignment="1">
      <alignment wrapText="1"/>
    </xf>
    <xf numFmtId="0" fontId="22" fillId="12" borderId="81" xfId="1" applyFont="1" applyFill="1" applyBorder="1" applyAlignment="1">
      <alignment wrapText="1"/>
    </xf>
    <xf numFmtId="164" fontId="22" fillId="12" borderId="66" xfId="1" applyNumberFormat="1" applyFont="1" applyFill="1" applyBorder="1" applyAlignment="1">
      <alignment wrapText="1"/>
    </xf>
    <xf numFmtId="164" fontId="22" fillId="12" borderId="82" xfId="1" applyNumberFormat="1" applyFont="1" applyFill="1" applyBorder="1" applyAlignment="1">
      <alignment wrapText="1"/>
    </xf>
    <xf numFmtId="164" fontId="27" fillId="11" borderId="2" xfId="1" applyNumberFormat="1" applyFont="1" applyFill="1" applyBorder="1" applyAlignment="1">
      <alignment vertical="center" wrapText="1"/>
    </xf>
    <xf numFmtId="164" fontId="22" fillId="11" borderId="2" xfId="1" applyNumberFormat="1" applyFont="1" applyFill="1" applyBorder="1" applyAlignment="1">
      <alignment vertical="center" wrapText="1"/>
    </xf>
    <xf numFmtId="0" fontId="27" fillId="12" borderId="83" xfId="1" applyFont="1" applyFill="1" applyBorder="1" applyAlignment="1">
      <alignment wrapText="1"/>
    </xf>
    <xf numFmtId="164" fontId="27" fillId="12" borderId="84" xfId="1" applyNumberFormat="1" applyFont="1" applyFill="1" applyBorder="1" applyAlignment="1">
      <alignment wrapText="1"/>
    </xf>
    <xf numFmtId="164" fontId="27" fillId="12" borderId="85" xfId="1" applyNumberFormat="1" applyFont="1" applyFill="1" applyBorder="1" applyAlignment="1">
      <alignment wrapText="1"/>
    </xf>
    <xf numFmtId="164" fontId="27" fillId="0" borderId="2" xfId="1" applyNumberFormat="1" applyFont="1" applyFill="1" applyBorder="1" applyAlignment="1">
      <alignment wrapText="1"/>
    </xf>
    <xf numFmtId="0" fontId="27" fillId="0" borderId="2" xfId="1" applyFont="1" applyFill="1" applyBorder="1" applyAlignment="1">
      <alignment horizontal="center" vertical="center" wrapText="1"/>
    </xf>
    <xf numFmtId="164" fontId="11" fillId="0" borderId="2" xfId="2" applyFont="1" applyFill="1" applyBorder="1" applyAlignment="1">
      <alignment horizontal="right" vertical="center" wrapText="1"/>
    </xf>
    <xf numFmtId="0" fontId="22" fillId="11" borderId="2" xfId="1" applyFont="1" applyFill="1" applyBorder="1" applyAlignment="1">
      <alignment horizontal="center" vertical="center" wrapText="1"/>
    </xf>
    <xf numFmtId="44" fontId="11" fillId="0" borderId="4" xfId="3" applyFont="1" applyBorder="1" applyAlignment="1">
      <alignment vertical="center" wrapText="1"/>
    </xf>
    <xf numFmtId="44" fontId="11" fillId="0" borderId="0" xfId="3" applyFont="1" applyAlignment="1">
      <alignment vertical="center" wrapText="1"/>
    </xf>
    <xf numFmtId="44" fontId="9" fillId="0" borderId="0" xfId="0" applyNumberFormat="1" applyFont="1" applyAlignment="1">
      <alignment vertical="center" wrapText="1"/>
    </xf>
    <xf numFmtId="44" fontId="11" fillId="0" borderId="4" xfId="3" applyFont="1" applyBorder="1" applyAlignment="1">
      <alignment horizontal="center" vertical="center" wrapText="1"/>
    </xf>
    <xf numFmtId="44" fontId="9" fillId="4" borderId="4" xfId="3" applyFont="1" applyFill="1" applyBorder="1" applyAlignment="1">
      <alignment horizontal="center" vertical="center" wrapText="1"/>
    </xf>
    <xf numFmtId="0" fontId="22" fillId="11" borderId="2" xfId="1" applyFont="1" applyFill="1" applyBorder="1" applyAlignment="1" applyProtection="1">
      <alignment wrapText="1"/>
      <protection locked="0"/>
    </xf>
    <xf numFmtId="44" fontId="4" fillId="0" borderId="0" xfId="0" applyNumberFormat="1" applyFont="1" applyAlignment="1">
      <alignment wrapText="1"/>
    </xf>
    <xf numFmtId="0" fontId="0" fillId="0" borderId="0" xfId="0" applyFont="1" applyAlignment="1"/>
    <xf numFmtId="9" fontId="30" fillId="3" borderId="2" xfId="4" applyFont="1" applyFill="1" applyBorder="1" applyAlignment="1">
      <alignment horizontal="center" vertical="center" wrapText="1"/>
    </xf>
    <xf numFmtId="0" fontId="29" fillId="3" borderId="2" xfId="0" applyFont="1" applyFill="1" applyBorder="1" applyAlignment="1">
      <alignment vertical="center" wrapText="1"/>
    </xf>
    <xf numFmtId="164" fontId="29" fillId="3" borderId="2" xfId="0" applyNumberFormat="1" applyFont="1" applyFill="1" applyBorder="1" applyAlignment="1">
      <alignment vertical="center" wrapText="1"/>
    </xf>
    <xf numFmtId="44" fontId="29" fillId="3" borderId="2" xfId="0" applyNumberFormat="1" applyFont="1" applyFill="1" applyBorder="1" applyAlignment="1">
      <alignment vertical="center" wrapText="1"/>
    </xf>
    <xf numFmtId="0" fontId="29" fillId="0" borderId="0" xfId="0" applyFont="1" applyAlignment="1">
      <alignment vertical="center" wrapText="1"/>
    </xf>
    <xf numFmtId="44" fontId="30" fillId="0" borderId="0" xfId="0" applyNumberFormat="1" applyFont="1" applyAlignment="1">
      <alignment vertical="center" wrapText="1"/>
    </xf>
    <xf numFmtId="0" fontId="29" fillId="3" borderId="2" xfId="0" applyFont="1" applyFill="1" applyBorder="1" applyAlignment="1">
      <alignment horizontal="left" vertical="center" wrapText="1"/>
    </xf>
    <xf numFmtId="44" fontId="29" fillId="0" borderId="0" xfId="3" applyFont="1" applyAlignment="1">
      <alignment vertical="center" wrapText="1"/>
    </xf>
    <xf numFmtId="0" fontId="31" fillId="0" borderId="0" xfId="0" applyFont="1" applyAlignment="1">
      <alignment horizontal="center"/>
    </xf>
    <xf numFmtId="0" fontId="31" fillId="0" borderId="2" xfId="0" applyFont="1" applyFill="1" applyBorder="1" applyAlignment="1">
      <alignment horizontal="center"/>
    </xf>
    <xf numFmtId="9" fontId="9" fillId="3" borderId="2" xfId="4" applyFont="1" applyFill="1" applyBorder="1" applyAlignment="1">
      <alignment horizontal="center" vertical="center" wrapText="1"/>
    </xf>
    <xf numFmtId="9" fontId="9" fillId="4" borderId="2" xfId="4" applyFont="1" applyFill="1" applyBorder="1" applyAlignment="1">
      <alignment horizontal="center" vertical="center" wrapText="1"/>
    </xf>
    <xf numFmtId="0" fontId="9" fillId="14" borderId="2" xfId="0" applyFont="1" applyFill="1" applyBorder="1" applyAlignment="1">
      <alignment vertical="center" wrapText="1"/>
    </xf>
    <xf numFmtId="164" fontId="9" fillId="14" borderId="2" xfId="0" applyNumberFormat="1" applyFont="1" applyFill="1" applyBorder="1" applyAlignment="1">
      <alignment vertical="center" wrapText="1"/>
    </xf>
    <xf numFmtId="0" fontId="2" fillId="0" borderId="0" xfId="0" applyFont="1" applyAlignment="1">
      <alignment horizontal="left" vertical="top" wrapText="1"/>
    </xf>
    <xf numFmtId="0" fontId="0" fillId="0" borderId="0" xfId="0" applyFont="1" applyAlignment="1"/>
    <xf numFmtId="0" fontId="9" fillId="4" borderId="17" xfId="0" applyFont="1" applyFill="1" applyBorder="1" applyAlignment="1">
      <alignment horizontal="center" vertical="center" wrapText="1"/>
    </xf>
    <xf numFmtId="0" fontId="8" fillId="0" borderId="20" xfId="0" applyFont="1" applyBorder="1"/>
    <xf numFmtId="0" fontId="11" fillId="3" borderId="5" xfId="0" applyFont="1" applyFill="1" applyBorder="1" applyAlignment="1">
      <alignment horizontal="left" vertical="top" wrapText="1"/>
    </xf>
    <xf numFmtId="0" fontId="8" fillId="0" borderId="6" xfId="0" applyFont="1" applyBorder="1"/>
    <xf numFmtId="0" fontId="8" fillId="0" borderId="9" xfId="0" applyFont="1" applyBorder="1"/>
    <xf numFmtId="0" fontId="8" fillId="0" borderId="7" xfId="0" applyFont="1" applyBorder="1"/>
    <xf numFmtId="0" fontId="9" fillId="5" borderId="5" xfId="0" applyFont="1" applyFill="1" applyBorder="1" applyAlignment="1">
      <alignment horizontal="left" vertical="center" wrapText="1"/>
    </xf>
    <xf numFmtId="49" fontId="13" fillId="3" borderId="5" xfId="0" applyNumberFormat="1" applyFont="1" applyFill="1" applyBorder="1" applyAlignment="1">
      <alignment horizontal="left" vertical="center" wrapText="1"/>
    </xf>
    <xf numFmtId="49" fontId="9" fillId="5" borderId="5" xfId="0" applyNumberFormat="1" applyFont="1" applyFill="1" applyBorder="1" applyAlignment="1">
      <alignment horizontal="left" vertical="center" wrapText="1"/>
    </xf>
    <xf numFmtId="0" fontId="7" fillId="0" borderId="3" xfId="0" applyFont="1" applyBorder="1" applyAlignment="1">
      <alignment horizontal="left" wrapText="1"/>
    </xf>
    <xf numFmtId="0" fontId="8" fillId="0" borderId="3" xfId="0" applyFont="1" applyBorder="1"/>
    <xf numFmtId="0" fontId="27" fillId="12" borderId="63" xfId="1" applyFont="1" applyFill="1" applyBorder="1" applyAlignment="1">
      <alignment horizontal="left" wrapText="1"/>
    </xf>
    <xf numFmtId="0" fontId="27" fillId="12" borderId="64" xfId="1" applyFont="1" applyFill="1" applyBorder="1" applyAlignment="1">
      <alignment horizontal="left" wrapText="1"/>
    </xf>
    <xf numFmtId="0" fontId="27" fillId="12" borderId="65" xfId="1" applyFont="1" applyFill="1" applyBorder="1" applyAlignment="1">
      <alignment horizontal="left" wrapText="1"/>
    </xf>
    <xf numFmtId="0" fontId="23" fillId="0" borderId="2" xfId="1" applyFont="1" applyBorder="1" applyAlignment="1">
      <alignment horizontal="left" vertical="top" wrapText="1"/>
    </xf>
    <xf numFmtId="0" fontId="26" fillId="0" borderId="61" xfId="1" applyFont="1" applyFill="1" applyBorder="1" applyAlignment="1">
      <alignment horizontal="left" wrapText="1"/>
    </xf>
    <xf numFmtId="0" fontId="27" fillId="12" borderId="76" xfId="1" applyFont="1" applyFill="1" applyBorder="1" applyAlignment="1" applyProtection="1">
      <alignment horizontal="center" wrapText="1"/>
      <protection locked="0"/>
    </xf>
    <xf numFmtId="0" fontId="27" fillId="12" borderId="67" xfId="1" applyFont="1" applyFill="1" applyBorder="1" applyAlignment="1" applyProtection="1">
      <alignment horizontal="center" wrapText="1"/>
      <protection locked="0"/>
    </xf>
    <xf numFmtId="0" fontId="27" fillId="12" borderId="77" xfId="1" applyFont="1" applyFill="1" applyBorder="1" applyAlignment="1">
      <alignment horizontal="center" vertical="center" wrapText="1"/>
    </xf>
    <xf numFmtId="0" fontId="27" fillId="12" borderId="78" xfId="1" applyFont="1" applyFill="1" applyBorder="1" applyAlignment="1">
      <alignment horizontal="center" vertical="center" wrapText="1"/>
    </xf>
    <xf numFmtId="0" fontId="27" fillId="12" borderId="72" xfId="1" applyFont="1" applyFill="1" applyBorder="1" applyAlignment="1">
      <alignment horizontal="center" wrapText="1"/>
    </xf>
    <xf numFmtId="0" fontId="27" fillId="12" borderId="73" xfId="1" applyFont="1" applyFill="1" applyBorder="1" applyAlignment="1">
      <alignment horizontal="center" wrapText="1"/>
    </xf>
    <xf numFmtId="0" fontId="27" fillId="12" borderId="74" xfId="1" applyFont="1" applyFill="1" applyBorder="1" applyAlignment="1">
      <alignment horizontal="center" wrapText="1"/>
    </xf>
    <xf numFmtId="0" fontId="17" fillId="4" borderId="12" xfId="0" applyFont="1" applyFill="1" applyBorder="1" applyAlignment="1">
      <alignment horizontal="left"/>
    </xf>
    <xf numFmtId="0" fontId="8" fillId="0" borderId="13" xfId="0" applyFont="1" applyBorder="1"/>
    <xf numFmtId="0" fontId="8" fillId="0" borderId="14" xfId="0" applyFont="1" applyBorder="1"/>
    <xf numFmtId="0" fontId="4" fillId="4" borderId="34" xfId="0" applyFont="1" applyFill="1" applyBorder="1" applyAlignment="1">
      <alignment horizontal="center" wrapText="1"/>
    </xf>
    <xf numFmtId="0" fontId="8" fillId="0" borderId="52" xfId="0" applyFont="1" applyBorder="1"/>
    <xf numFmtId="0" fontId="8" fillId="0" borderId="35" xfId="0" applyFont="1" applyBorder="1"/>
    <xf numFmtId="49" fontId="4" fillId="4" borderId="34" xfId="0" applyNumberFormat="1" applyFont="1" applyFill="1" applyBorder="1" applyAlignment="1">
      <alignment horizontal="center" wrapText="1"/>
    </xf>
    <xf numFmtId="164" fontId="17" fillId="4" borderId="54" xfId="0" applyNumberFormat="1" applyFont="1" applyFill="1" applyBorder="1" applyAlignment="1">
      <alignment horizontal="center"/>
    </xf>
    <xf numFmtId="0" fontId="8" fillId="0" borderId="55" xfId="0" applyFont="1" applyBorder="1"/>
    <xf numFmtId="164" fontId="17" fillId="4" borderId="5" xfId="0" applyNumberFormat="1" applyFont="1" applyFill="1" applyBorder="1" applyAlignment="1">
      <alignment horizontal="center"/>
    </xf>
    <xf numFmtId="0" fontId="8" fillId="0" borderId="33" xfId="0" applyFont="1" applyBorder="1"/>
    <xf numFmtId="0" fontId="17" fillId="2" borderId="46" xfId="0" applyFont="1" applyFill="1" applyBorder="1" applyAlignment="1">
      <alignment horizontal="center" vertical="center"/>
    </xf>
    <xf numFmtId="0" fontId="8" fillId="0" borderId="47" xfId="0" applyFont="1" applyBorder="1"/>
    <xf numFmtId="0" fontId="8" fillId="0" borderId="48" xfId="0" applyFont="1" applyBorder="1"/>
    <xf numFmtId="0" fontId="8" fillId="0" borderId="49" xfId="0" applyFont="1" applyBorder="1"/>
    <xf numFmtId="0" fontId="8" fillId="0" borderId="50" xfId="0" applyFont="1" applyBorder="1"/>
    <xf numFmtId="0" fontId="8" fillId="0" borderId="51" xfId="0" applyFont="1" applyBorder="1"/>
    <xf numFmtId="0" fontId="9" fillId="2" borderId="46" xfId="0" applyFont="1" applyFill="1" applyBorder="1" applyAlignment="1">
      <alignment horizontal="center" vertical="center"/>
    </xf>
    <xf numFmtId="0" fontId="9" fillId="4" borderId="36" xfId="0" applyFont="1" applyFill="1" applyBorder="1" applyAlignment="1">
      <alignment horizontal="center" wrapText="1"/>
    </xf>
    <xf numFmtId="0" fontId="8" fillId="0" borderId="37" xfId="0" applyFont="1" applyBorder="1"/>
    <xf numFmtId="0" fontId="8" fillId="0" borderId="38" xfId="0" applyFont="1" applyBorder="1"/>
    <xf numFmtId="0" fontId="9" fillId="4" borderId="40" xfId="0" applyFont="1" applyFill="1" applyBorder="1" applyAlignment="1">
      <alignment horizontal="center" wrapText="1"/>
    </xf>
    <xf numFmtId="0" fontId="8" fillId="0" borderId="19" xfId="0" applyFont="1" applyBorder="1"/>
    <xf numFmtId="0" fontId="9" fillId="4" borderId="4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8" fillId="0" borderId="59" xfId="0" applyFont="1" applyBorder="1"/>
    <xf numFmtId="0" fontId="9" fillId="4" borderId="15" xfId="0" applyFont="1" applyFill="1" applyBorder="1" applyAlignment="1">
      <alignment horizontal="center" vertical="center" wrapText="1"/>
    </xf>
    <xf numFmtId="0" fontId="8" fillId="0" borderId="18" xfId="0" applyFont="1" applyBorder="1"/>
    <xf numFmtId="0" fontId="9" fillId="4" borderId="16" xfId="0" applyFont="1" applyFill="1" applyBorder="1" applyAlignment="1">
      <alignment horizontal="center" vertical="center" wrapText="1"/>
    </xf>
  </cellXfs>
  <cellStyles count="5">
    <cellStyle name="Currency 2" xfId="2" xr:uid="{00000000-0005-0000-0000-000001000000}"/>
    <cellStyle name="Moneda" xfId="3" builtinId="4"/>
    <cellStyle name="Normal" xfId="0" builtinId="0"/>
    <cellStyle name="Normal 2" xfId="1" xr:uid="{00000000-0005-0000-0000-000003000000}"/>
    <cellStyle name="Porcentaje" xfId="4" builtinId="5"/>
  </cellStyles>
  <dxfs count="27">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jimenez\Downloads\copy_of_3._pbf_project_document_template_2020_annex_d_project_budget_english%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Budget Table"/>
      <sheetName val="2) By Category"/>
      <sheetName val="3) Explanatory Notes"/>
      <sheetName val="4) -For PBSO Use-"/>
      <sheetName val="5) -For MPTF Use-"/>
      <sheetName val="Dropdowns"/>
      <sheetName val="Sheet2"/>
    </sheetNames>
    <sheetDataSet>
      <sheetData sheetId="0"/>
      <sheetData sheetId="1">
        <row r="4">
          <cell r="D4" t="str">
            <v>Recipient Organization 1</v>
          </cell>
        </row>
        <row r="15">
          <cell r="D15">
            <v>0</v>
          </cell>
          <cell r="E15">
            <v>0</v>
          </cell>
          <cell r="F15">
            <v>0</v>
          </cell>
        </row>
        <row r="25">
          <cell r="D25">
            <v>0</v>
          </cell>
          <cell r="E25">
            <v>0</v>
          </cell>
          <cell r="F25">
            <v>0</v>
          </cell>
        </row>
        <row r="35">
          <cell r="D35">
            <v>0</v>
          </cell>
          <cell r="E35">
            <v>0</v>
          </cell>
          <cell r="F35">
            <v>0</v>
          </cell>
        </row>
        <row r="45">
          <cell r="D45">
            <v>0</v>
          </cell>
          <cell r="E45">
            <v>0</v>
          </cell>
          <cell r="F45">
            <v>0</v>
          </cell>
        </row>
        <row r="57">
          <cell r="D57">
            <v>0</v>
          </cell>
          <cell r="E57">
            <v>0</v>
          </cell>
          <cell r="F57">
            <v>0</v>
          </cell>
        </row>
        <row r="67">
          <cell r="D67">
            <v>0</v>
          </cell>
          <cell r="E67">
            <v>0</v>
          </cell>
          <cell r="F67">
            <v>0</v>
          </cell>
        </row>
        <row r="77">
          <cell r="D77">
            <v>0</v>
          </cell>
          <cell r="E77">
            <v>0</v>
          </cell>
          <cell r="F77">
            <v>0</v>
          </cell>
        </row>
        <row r="87">
          <cell r="D87">
            <v>0</v>
          </cell>
          <cell r="E87">
            <v>0</v>
          </cell>
          <cell r="F87">
            <v>0</v>
          </cell>
        </row>
        <row r="99">
          <cell r="D99">
            <v>0</v>
          </cell>
          <cell r="E99">
            <v>0</v>
          </cell>
          <cell r="F99">
            <v>0</v>
          </cell>
        </row>
        <row r="109">
          <cell r="D109">
            <v>0</v>
          </cell>
          <cell r="E109">
            <v>0</v>
          </cell>
          <cell r="F109">
            <v>0</v>
          </cell>
        </row>
        <row r="119">
          <cell r="D119">
            <v>0</v>
          </cell>
          <cell r="E119">
            <v>0</v>
          </cell>
          <cell r="F119">
            <v>0</v>
          </cell>
        </row>
        <row r="129">
          <cell r="D129">
            <v>0</v>
          </cell>
          <cell r="E129">
            <v>0</v>
          </cell>
          <cell r="F129">
            <v>0</v>
          </cell>
        </row>
        <row r="141">
          <cell r="D141">
            <v>0</v>
          </cell>
          <cell r="E141">
            <v>0</v>
          </cell>
          <cell r="F141">
            <v>0</v>
          </cell>
        </row>
        <row r="151">
          <cell r="D151">
            <v>0</v>
          </cell>
          <cell r="E151">
            <v>0</v>
          </cell>
          <cell r="F151">
            <v>0</v>
          </cell>
        </row>
        <row r="161">
          <cell r="D161">
            <v>0</v>
          </cell>
          <cell r="E161">
            <v>0</v>
          </cell>
          <cell r="F161">
            <v>0</v>
          </cell>
        </row>
        <row r="171">
          <cell r="D171">
            <v>0</v>
          </cell>
          <cell r="E171">
            <v>0</v>
          </cell>
          <cell r="F171">
            <v>0</v>
          </cell>
        </row>
        <row r="178">
          <cell r="D178">
            <v>0</v>
          </cell>
          <cell r="E178">
            <v>0</v>
          </cell>
          <cell r="F178">
            <v>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E2F3"/>
  </sheetPr>
  <dimension ref="B2:E1000"/>
  <sheetViews>
    <sheetView showGridLines="0" workbookViewId="0"/>
  </sheetViews>
  <sheetFormatPr baseColWidth="10" defaultColWidth="12.58203125" defaultRowHeight="15" customHeight="1" x14ac:dyDescent="0.3"/>
  <cols>
    <col min="1" max="1" width="7.58203125" customWidth="1"/>
    <col min="2" max="2" width="111.33203125" customWidth="1"/>
    <col min="3" max="26" width="7.58203125" customWidth="1"/>
  </cols>
  <sheetData>
    <row r="2" spans="2:5" ht="36.75" customHeight="1" x14ac:dyDescent="0.3">
      <c r="B2" s="250" t="s">
        <v>0</v>
      </c>
      <c r="C2" s="251"/>
      <c r="D2" s="251"/>
      <c r="E2" s="251"/>
    </row>
    <row r="3" spans="2:5" ht="295.5" customHeight="1" x14ac:dyDescent="0.3">
      <c r="B3" s="1" t="s">
        <v>1</v>
      </c>
      <c r="C3" s="2"/>
      <c r="D3" s="2"/>
      <c r="E3" s="2"/>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
    <mergeCell ref="B2:E2"/>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C224"/>
  <sheetViews>
    <sheetView showGridLines="0" view="pageBreakPreview" topLeftCell="I1" zoomScaleNormal="100" zoomScaleSheetLayoutView="100" workbookViewId="0">
      <pane ySplit="6" topLeftCell="A189" activePane="bottomLeft" state="frozen"/>
      <selection pane="bottomLeft" activeCell="N1" sqref="N1:N1048576"/>
    </sheetView>
  </sheetViews>
  <sheetFormatPr baseColWidth="10" defaultColWidth="12.58203125" defaultRowHeight="15" customHeight="1" x14ac:dyDescent="0.3"/>
  <cols>
    <col min="1" max="1" width="8" hidden="1" customWidth="1"/>
    <col min="2" max="2" width="18" customWidth="1"/>
    <col min="3" max="3" width="28.33203125" customWidth="1"/>
    <col min="4" max="4" width="16.08203125" customWidth="1"/>
    <col min="5" max="5" width="16.4140625" customWidth="1"/>
    <col min="6" max="6" width="15.08203125" customWidth="1"/>
    <col min="7" max="7" width="20.58203125" customWidth="1"/>
    <col min="8" max="8" width="19.58203125" customWidth="1"/>
    <col min="9" max="11" width="19.58203125" style="151" customWidth="1"/>
    <col min="12" max="12" width="19.58203125" customWidth="1"/>
    <col min="13" max="13" width="22.5" customWidth="1"/>
    <col min="14" max="14" width="63.5" hidden="1" customWidth="1"/>
    <col min="15" max="15" width="16.5" customWidth="1"/>
    <col min="16" max="29" width="8" customWidth="1"/>
  </cols>
  <sheetData>
    <row r="1" spans="1:29" ht="30.75" customHeight="1" x14ac:dyDescent="1">
      <c r="A1" s="3"/>
      <c r="B1" s="250" t="s">
        <v>0</v>
      </c>
      <c r="C1" s="251"/>
      <c r="D1" s="251"/>
      <c r="E1" s="251"/>
      <c r="F1" s="4"/>
      <c r="G1" s="4"/>
      <c r="H1" s="5"/>
      <c r="I1" s="5"/>
      <c r="J1" s="5"/>
      <c r="K1" s="5"/>
      <c r="L1" s="6"/>
      <c r="M1" s="7"/>
      <c r="N1" s="5"/>
      <c r="O1" s="3"/>
      <c r="P1" s="3"/>
      <c r="Q1" s="3"/>
      <c r="R1" s="3"/>
      <c r="S1" s="3"/>
      <c r="T1" s="3"/>
      <c r="U1" s="3"/>
      <c r="V1" s="3"/>
      <c r="W1" s="3"/>
      <c r="X1" s="3"/>
      <c r="Y1" s="3"/>
      <c r="Z1" s="3"/>
      <c r="AA1" s="3"/>
      <c r="AB1" s="3"/>
      <c r="AC1" s="3"/>
    </row>
    <row r="2" spans="1:29" ht="16.5" customHeight="1" x14ac:dyDescent="0.6">
      <c r="A2" s="3"/>
      <c r="B2" s="261" t="s">
        <v>2</v>
      </c>
      <c r="C2" s="262"/>
      <c r="D2" s="262"/>
      <c r="E2" s="262"/>
      <c r="F2" s="8"/>
      <c r="G2" s="8"/>
      <c r="H2" s="8"/>
      <c r="I2" s="8"/>
      <c r="J2" s="8"/>
      <c r="K2" s="8"/>
      <c r="L2" s="9"/>
      <c r="M2" s="9"/>
      <c r="N2" s="3"/>
      <c r="O2" s="3"/>
      <c r="P2" s="3"/>
      <c r="Q2" s="3"/>
      <c r="R2" s="3"/>
      <c r="S2" s="3"/>
      <c r="T2" s="3"/>
      <c r="U2" s="3"/>
      <c r="V2" s="3"/>
      <c r="W2" s="3"/>
      <c r="X2" s="3"/>
      <c r="Y2" s="3"/>
      <c r="Z2" s="3"/>
      <c r="AA2" s="3"/>
      <c r="AB2" s="3"/>
      <c r="AC2" s="3"/>
    </row>
    <row r="3" spans="1:29" ht="14.5" x14ac:dyDescent="0.35">
      <c r="A3" s="3"/>
      <c r="B3" s="3"/>
      <c r="C3" s="3"/>
      <c r="D3" s="3"/>
      <c r="E3" s="3"/>
      <c r="F3" s="3"/>
      <c r="G3" s="3"/>
      <c r="H3" s="3"/>
      <c r="I3" s="3"/>
      <c r="J3" s="3"/>
      <c r="K3" s="3"/>
      <c r="L3" s="10"/>
      <c r="M3" s="11"/>
      <c r="N3" s="3"/>
      <c r="O3" s="3"/>
      <c r="P3" s="3"/>
      <c r="Q3" s="3"/>
      <c r="R3" s="3"/>
      <c r="S3" s="3"/>
      <c r="T3" s="3"/>
      <c r="U3" s="3"/>
      <c r="V3" s="3"/>
      <c r="W3" s="3"/>
      <c r="X3" s="3"/>
      <c r="Y3" s="3"/>
      <c r="Z3" s="3"/>
      <c r="AA3" s="3"/>
      <c r="AB3" s="3"/>
      <c r="AC3" s="3"/>
    </row>
    <row r="4" spans="1:29" ht="60" customHeight="1" x14ac:dyDescent="0.35">
      <c r="A4" s="3"/>
      <c r="B4" s="12" t="s">
        <v>3</v>
      </c>
      <c r="C4" s="12" t="s">
        <v>4</v>
      </c>
      <c r="D4" s="13" t="s">
        <v>5</v>
      </c>
      <c r="E4" s="13" t="s">
        <v>6</v>
      </c>
      <c r="F4" s="13" t="s">
        <v>7</v>
      </c>
      <c r="G4" s="14" t="s">
        <v>8</v>
      </c>
      <c r="H4" s="12" t="s">
        <v>9</v>
      </c>
      <c r="I4" s="12" t="s">
        <v>5</v>
      </c>
      <c r="J4" s="12" t="s">
        <v>6</v>
      </c>
      <c r="K4" s="12" t="s">
        <v>7</v>
      </c>
      <c r="L4" s="12" t="s">
        <v>10</v>
      </c>
      <c r="M4" s="12" t="s">
        <v>11</v>
      </c>
      <c r="N4" s="12" t="s">
        <v>642</v>
      </c>
      <c r="O4" s="15"/>
      <c r="P4" s="3"/>
      <c r="Q4" s="3"/>
      <c r="R4" s="3"/>
      <c r="S4" s="3"/>
      <c r="T4" s="3"/>
      <c r="U4" s="3"/>
      <c r="V4" s="3"/>
      <c r="W4" s="3"/>
      <c r="X4" s="3"/>
      <c r="Y4" s="3"/>
      <c r="Z4" s="3"/>
      <c r="AA4" s="3"/>
      <c r="AB4" s="3"/>
      <c r="AC4" s="3"/>
    </row>
    <row r="5" spans="1:29" ht="37.5" customHeight="1" x14ac:dyDescent="0.35">
      <c r="A5" s="3"/>
      <c r="B5" s="16" t="s">
        <v>12</v>
      </c>
      <c r="C5" s="259" t="s">
        <v>13</v>
      </c>
      <c r="D5" s="255"/>
      <c r="E5" s="255"/>
      <c r="F5" s="255"/>
      <c r="G5" s="255"/>
      <c r="H5" s="255"/>
      <c r="I5" s="256"/>
      <c r="J5" s="256"/>
      <c r="K5" s="256"/>
      <c r="L5" s="255"/>
      <c r="M5" s="255"/>
      <c r="N5" s="257"/>
      <c r="O5" s="17"/>
      <c r="P5" s="3"/>
      <c r="Q5" s="3"/>
      <c r="R5" s="3"/>
      <c r="S5" s="3"/>
      <c r="T5" s="3"/>
      <c r="U5" s="3"/>
      <c r="V5" s="3"/>
      <c r="W5" s="3"/>
      <c r="X5" s="3"/>
      <c r="Y5" s="3"/>
      <c r="Z5" s="3"/>
      <c r="AA5" s="3"/>
      <c r="AB5" s="3"/>
      <c r="AC5" s="3"/>
    </row>
    <row r="6" spans="1:29" ht="30.75" customHeight="1" x14ac:dyDescent="0.35">
      <c r="A6" s="3"/>
      <c r="B6" s="18" t="s">
        <v>14</v>
      </c>
      <c r="C6" s="260" t="s">
        <v>15</v>
      </c>
      <c r="D6" s="255"/>
      <c r="E6" s="255"/>
      <c r="F6" s="255"/>
      <c r="G6" s="255"/>
      <c r="H6" s="255"/>
      <c r="I6" s="256"/>
      <c r="J6" s="256"/>
      <c r="K6" s="256"/>
      <c r="L6" s="255"/>
      <c r="M6" s="255"/>
      <c r="N6" s="257"/>
      <c r="O6" s="19"/>
      <c r="P6" s="3"/>
      <c r="Q6" s="3"/>
      <c r="R6" s="3"/>
      <c r="S6" s="3"/>
      <c r="T6" s="3"/>
      <c r="U6" s="3"/>
      <c r="V6" s="3"/>
      <c r="W6" s="3"/>
      <c r="X6" s="3"/>
      <c r="Y6" s="3"/>
      <c r="Z6" s="3"/>
      <c r="AA6" s="3"/>
      <c r="AB6" s="3"/>
      <c r="AC6" s="3"/>
    </row>
    <row r="7" spans="1:29" ht="170" customHeight="1" x14ac:dyDescent="0.35">
      <c r="A7" s="3"/>
      <c r="B7" s="20" t="s">
        <v>16</v>
      </c>
      <c r="C7" s="159" t="s">
        <v>17</v>
      </c>
      <c r="D7" s="21">
        <v>34000</v>
      </c>
      <c r="E7" s="22">
        <v>25000</v>
      </c>
      <c r="F7" s="22">
        <v>103175</v>
      </c>
      <c r="G7" s="23">
        <f>SUM(D7:F7)</f>
        <v>162175</v>
      </c>
      <c r="H7" s="24">
        <v>0.53</v>
      </c>
      <c r="I7" s="231">
        <f>15205+1232+848.13+204</f>
        <v>17489.13</v>
      </c>
      <c r="J7" s="231">
        <v>4000</v>
      </c>
      <c r="K7" s="231">
        <v>52346.500000000015</v>
      </c>
      <c r="L7" s="22">
        <f>+K7+J7+I7</f>
        <v>73835.630000000019</v>
      </c>
      <c r="M7" s="162" t="s">
        <v>639</v>
      </c>
      <c r="N7" s="26"/>
      <c r="O7" s="27"/>
      <c r="P7" s="3"/>
      <c r="Q7" s="3"/>
      <c r="R7" s="3"/>
      <c r="S7" s="3"/>
      <c r="T7" s="3"/>
      <c r="U7" s="3"/>
      <c r="V7" s="3"/>
      <c r="W7" s="3"/>
      <c r="X7" s="3"/>
      <c r="Y7" s="3"/>
      <c r="Z7" s="3"/>
      <c r="AA7" s="3"/>
      <c r="AB7" s="3"/>
      <c r="AC7" s="3"/>
    </row>
    <row r="8" spans="1:29" ht="103.5" customHeight="1" x14ac:dyDescent="0.35">
      <c r="A8" s="3"/>
      <c r="B8" s="20" t="s">
        <v>18</v>
      </c>
      <c r="C8" s="159" t="s">
        <v>19</v>
      </c>
      <c r="D8" s="21">
        <v>34000</v>
      </c>
      <c r="E8" s="22">
        <v>20000</v>
      </c>
      <c r="F8" s="22">
        <v>15240</v>
      </c>
      <c r="G8" s="23">
        <f t="shared" ref="G8:G14" si="0">SUM(D8:F8)</f>
        <v>69240</v>
      </c>
      <c r="H8" s="24">
        <v>0.53</v>
      </c>
      <c r="I8" s="231">
        <f>8875+3656.5</f>
        <v>12531.5</v>
      </c>
      <c r="J8" s="231">
        <v>17000</v>
      </c>
      <c r="K8" s="231">
        <v>829.44</v>
      </c>
      <c r="L8" s="22">
        <f>+K8+J8+I8</f>
        <v>30360.94</v>
      </c>
      <c r="M8" s="162" t="s">
        <v>639</v>
      </c>
      <c r="N8" s="26"/>
      <c r="O8" s="27"/>
      <c r="P8" s="3"/>
      <c r="Q8" s="3"/>
      <c r="R8" s="3"/>
      <c r="S8" s="3"/>
      <c r="T8" s="3"/>
      <c r="U8" s="3"/>
      <c r="V8" s="3"/>
      <c r="W8" s="3"/>
      <c r="X8" s="3"/>
      <c r="Y8" s="3"/>
      <c r="Z8" s="3"/>
      <c r="AA8" s="3"/>
      <c r="AB8" s="3"/>
      <c r="AC8" s="3"/>
    </row>
    <row r="9" spans="1:29" ht="15.5" hidden="1" x14ac:dyDescent="0.35">
      <c r="A9" s="3"/>
      <c r="B9" s="28" t="s">
        <v>20</v>
      </c>
      <c r="C9" s="29"/>
      <c r="D9" s="22"/>
      <c r="E9" s="22"/>
      <c r="F9" s="22"/>
      <c r="G9" s="23">
        <f t="shared" si="0"/>
        <v>0</v>
      </c>
      <c r="H9" s="24"/>
      <c r="I9" s="24"/>
      <c r="J9" s="24"/>
      <c r="K9" s="24"/>
      <c r="L9" s="22"/>
      <c r="M9" s="30"/>
      <c r="N9" s="31"/>
      <c r="O9" s="27"/>
      <c r="P9" s="3"/>
      <c r="Q9" s="3"/>
      <c r="R9" s="3"/>
      <c r="S9" s="3"/>
      <c r="T9" s="3"/>
      <c r="U9" s="3"/>
      <c r="V9" s="3"/>
      <c r="W9" s="3"/>
      <c r="X9" s="3"/>
      <c r="Y9" s="3"/>
      <c r="Z9" s="3"/>
      <c r="AA9" s="3"/>
      <c r="AB9" s="3"/>
      <c r="AC9" s="3"/>
    </row>
    <row r="10" spans="1:29" ht="15.5" hidden="1" x14ac:dyDescent="0.35">
      <c r="A10" s="3"/>
      <c r="B10" s="28" t="s">
        <v>21</v>
      </c>
      <c r="C10" s="29"/>
      <c r="D10" s="22"/>
      <c r="E10" s="22"/>
      <c r="F10" s="22"/>
      <c r="G10" s="23">
        <f t="shared" si="0"/>
        <v>0</v>
      </c>
      <c r="H10" s="24"/>
      <c r="I10" s="24"/>
      <c r="J10" s="24"/>
      <c r="K10" s="24"/>
      <c r="L10" s="22"/>
      <c r="M10" s="30"/>
      <c r="N10" s="31"/>
      <c r="O10" s="27"/>
      <c r="P10" s="3"/>
      <c r="Q10" s="3"/>
      <c r="R10" s="3"/>
      <c r="S10" s="3"/>
      <c r="T10" s="3"/>
      <c r="U10" s="3"/>
      <c r="V10" s="3"/>
      <c r="W10" s="3"/>
      <c r="X10" s="3"/>
      <c r="Y10" s="3"/>
      <c r="Z10" s="3"/>
      <c r="AA10" s="3"/>
      <c r="AB10" s="3"/>
      <c r="AC10" s="3"/>
    </row>
    <row r="11" spans="1:29" ht="15.5" hidden="1" x14ac:dyDescent="0.35">
      <c r="A11" s="3"/>
      <c r="B11" s="28" t="s">
        <v>22</v>
      </c>
      <c r="C11" s="29"/>
      <c r="D11" s="22"/>
      <c r="E11" s="22"/>
      <c r="F11" s="22"/>
      <c r="G11" s="23">
        <f t="shared" si="0"/>
        <v>0</v>
      </c>
      <c r="H11" s="24"/>
      <c r="I11" s="24"/>
      <c r="J11" s="24"/>
      <c r="K11" s="24"/>
      <c r="L11" s="22"/>
      <c r="M11" s="30"/>
      <c r="N11" s="31"/>
      <c r="O11" s="27"/>
      <c r="P11" s="3"/>
      <c r="Q11" s="3"/>
      <c r="R11" s="3"/>
      <c r="S11" s="3"/>
      <c r="T11" s="3"/>
      <c r="U11" s="3"/>
      <c r="V11" s="3"/>
      <c r="W11" s="3"/>
      <c r="X11" s="3"/>
      <c r="Y11" s="3"/>
      <c r="Z11" s="3"/>
      <c r="AA11" s="3"/>
      <c r="AB11" s="3"/>
      <c r="AC11" s="3"/>
    </row>
    <row r="12" spans="1:29" ht="15.5" hidden="1" x14ac:dyDescent="0.35">
      <c r="A12" s="3"/>
      <c r="B12" s="28" t="s">
        <v>23</v>
      </c>
      <c r="C12" s="29"/>
      <c r="D12" s="22"/>
      <c r="E12" s="22"/>
      <c r="F12" s="22"/>
      <c r="G12" s="23">
        <f t="shared" si="0"/>
        <v>0</v>
      </c>
      <c r="H12" s="24"/>
      <c r="I12" s="24"/>
      <c r="J12" s="24"/>
      <c r="K12" s="24"/>
      <c r="L12" s="22"/>
      <c r="M12" s="30"/>
      <c r="N12" s="31"/>
      <c r="O12" s="27"/>
      <c r="P12" s="3"/>
      <c r="Q12" s="3"/>
      <c r="R12" s="3"/>
      <c r="S12" s="3"/>
      <c r="T12" s="3"/>
      <c r="U12" s="3"/>
      <c r="V12" s="3"/>
      <c r="W12" s="3"/>
      <c r="X12" s="3"/>
      <c r="Y12" s="3"/>
      <c r="Z12" s="3"/>
      <c r="AA12" s="3"/>
      <c r="AB12" s="3"/>
      <c r="AC12" s="3"/>
    </row>
    <row r="13" spans="1:29" ht="15.5" hidden="1" x14ac:dyDescent="0.35">
      <c r="A13" s="3"/>
      <c r="B13" s="28" t="s">
        <v>24</v>
      </c>
      <c r="C13" s="32"/>
      <c r="D13" s="30"/>
      <c r="E13" s="30"/>
      <c r="F13" s="30"/>
      <c r="G13" s="23">
        <f t="shared" si="0"/>
        <v>0</v>
      </c>
      <c r="H13" s="33"/>
      <c r="I13" s="33"/>
      <c r="J13" s="33"/>
      <c r="K13" s="33"/>
      <c r="L13" s="30"/>
      <c r="M13" s="30"/>
      <c r="N13" s="34"/>
      <c r="O13" s="27"/>
      <c r="P13" s="3"/>
      <c r="Q13" s="3"/>
      <c r="R13" s="3"/>
      <c r="S13" s="3"/>
      <c r="T13" s="3"/>
      <c r="U13" s="3"/>
      <c r="V13" s="3"/>
      <c r="W13" s="3"/>
      <c r="X13" s="3"/>
      <c r="Y13" s="3"/>
      <c r="Z13" s="3"/>
      <c r="AA13" s="3"/>
      <c r="AB13" s="3"/>
      <c r="AC13" s="3"/>
    </row>
    <row r="14" spans="1:29" ht="15.5" hidden="1" x14ac:dyDescent="0.35">
      <c r="A14" s="35"/>
      <c r="B14" s="28" t="s">
        <v>25</v>
      </c>
      <c r="C14" s="32"/>
      <c r="D14" s="30"/>
      <c r="E14" s="30"/>
      <c r="F14" s="30"/>
      <c r="G14" s="23">
        <f t="shared" si="0"/>
        <v>0</v>
      </c>
      <c r="H14" s="33"/>
      <c r="I14" s="33"/>
      <c r="J14" s="33"/>
      <c r="K14" s="33"/>
      <c r="L14" s="30"/>
      <c r="M14" s="30"/>
      <c r="N14" s="34"/>
      <c r="O14" s="3"/>
      <c r="P14" s="3"/>
      <c r="Q14" s="3"/>
      <c r="R14" s="3"/>
      <c r="S14" s="3"/>
      <c r="T14" s="3"/>
      <c r="U14" s="3"/>
      <c r="V14" s="3"/>
      <c r="W14" s="3"/>
      <c r="X14" s="3"/>
      <c r="Y14" s="3"/>
      <c r="Z14" s="3"/>
      <c r="AA14" s="3"/>
      <c r="AB14" s="3"/>
      <c r="AC14" s="3"/>
    </row>
    <row r="15" spans="1:29" ht="15.5" x14ac:dyDescent="0.35">
      <c r="A15" s="35"/>
      <c r="B15" s="3"/>
      <c r="C15" s="36" t="s">
        <v>26</v>
      </c>
      <c r="D15" s="37">
        <f t="shared" ref="D15:G15" si="1">SUM(D7:D14)</f>
        <v>68000</v>
      </c>
      <c r="E15" s="37">
        <f t="shared" si="1"/>
        <v>45000</v>
      </c>
      <c r="F15" s="37">
        <f t="shared" si="1"/>
        <v>118415</v>
      </c>
      <c r="G15" s="37">
        <f t="shared" si="1"/>
        <v>231415</v>
      </c>
      <c r="H15" s="37">
        <f>(H7*G7)+(H8*G8)+(H9*G9)+(H10*G10)+(H11*G11)+(H12*G12)+(H13*G13)+(H14*G14)</f>
        <v>122649.95000000001</v>
      </c>
      <c r="I15" s="37">
        <f>SUM(I7:I14)</f>
        <v>30020.63</v>
      </c>
      <c r="J15" s="37">
        <f>SUM(J7:J14)</f>
        <v>21000</v>
      </c>
      <c r="K15" s="37">
        <f>SUM(K7:K14)</f>
        <v>53175.940000000017</v>
      </c>
      <c r="L15" s="37">
        <f>SUM(L7:L14)</f>
        <v>104196.57000000002</v>
      </c>
      <c r="M15" s="38"/>
      <c r="N15" s="34"/>
      <c r="O15" s="39"/>
      <c r="P15" s="3"/>
      <c r="Q15" s="3"/>
      <c r="R15" s="3"/>
      <c r="S15" s="3"/>
      <c r="T15" s="3"/>
      <c r="U15" s="3"/>
      <c r="V15" s="3"/>
      <c r="W15" s="3"/>
      <c r="X15" s="3"/>
      <c r="Y15" s="3"/>
      <c r="Z15" s="3"/>
      <c r="AA15" s="3"/>
      <c r="AB15" s="3"/>
      <c r="AC15" s="3"/>
    </row>
    <row r="16" spans="1:29" ht="33" customHeight="1" x14ac:dyDescent="0.35">
      <c r="A16" s="35"/>
      <c r="B16" s="18" t="s">
        <v>27</v>
      </c>
      <c r="C16" s="260" t="s">
        <v>28</v>
      </c>
      <c r="D16" s="255"/>
      <c r="E16" s="255"/>
      <c r="F16" s="255"/>
      <c r="G16" s="255"/>
      <c r="H16" s="255"/>
      <c r="I16" s="256"/>
      <c r="J16" s="256"/>
      <c r="K16" s="256"/>
      <c r="L16" s="255"/>
      <c r="M16" s="255"/>
      <c r="N16" s="257"/>
      <c r="O16" s="19"/>
      <c r="P16" s="3"/>
      <c r="Q16" s="3"/>
      <c r="R16" s="3"/>
      <c r="S16" s="3"/>
      <c r="T16" s="3"/>
      <c r="U16" s="3"/>
      <c r="V16" s="3"/>
      <c r="W16" s="3"/>
      <c r="X16" s="3"/>
      <c r="Y16" s="3"/>
      <c r="Z16" s="3"/>
      <c r="AA16" s="3"/>
      <c r="AB16" s="3"/>
      <c r="AC16" s="3"/>
    </row>
    <row r="17" spans="1:29" ht="130.5" customHeight="1" x14ac:dyDescent="0.35">
      <c r="A17" s="35"/>
      <c r="B17" s="20" t="s">
        <v>29</v>
      </c>
      <c r="C17" s="159" t="s">
        <v>30</v>
      </c>
      <c r="D17" s="21">
        <v>10700</v>
      </c>
      <c r="E17" s="22">
        <v>20000</v>
      </c>
      <c r="F17" s="22"/>
      <c r="G17" s="23">
        <f t="shared" ref="G17:G24" si="2">SUM(D17:F17)</f>
        <v>30700</v>
      </c>
      <c r="H17" s="24">
        <v>0.75</v>
      </c>
      <c r="I17" s="231">
        <v>2487.5</v>
      </c>
      <c r="J17" s="231"/>
      <c r="K17" s="231"/>
      <c r="L17" s="22">
        <f>+K17+J17+I17</f>
        <v>2487.5</v>
      </c>
      <c r="M17" s="162" t="s">
        <v>640</v>
      </c>
      <c r="N17" s="26"/>
      <c r="O17" s="27"/>
      <c r="P17" s="3"/>
      <c r="Q17" s="3"/>
      <c r="R17" s="3"/>
      <c r="S17" s="3"/>
      <c r="T17" s="3"/>
      <c r="U17" s="3"/>
      <c r="V17" s="3"/>
      <c r="W17" s="3"/>
      <c r="X17" s="3"/>
      <c r="Y17" s="3"/>
      <c r="Z17" s="3"/>
      <c r="AA17" s="3"/>
      <c r="AB17" s="3"/>
      <c r="AC17" s="3"/>
    </row>
    <row r="18" spans="1:29" ht="161.25" customHeight="1" x14ac:dyDescent="0.35">
      <c r="A18" s="35"/>
      <c r="B18" s="20" t="s">
        <v>31</v>
      </c>
      <c r="C18" s="159" t="s">
        <v>32</v>
      </c>
      <c r="D18" s="21">
        <v>19200</v>
      </c>
      <c r="E18" s="22">
        <v>30000</v>
      </c>
      <c r="F18" s="22"/>
      <c r="G18" s="23">
        <f t="shared" si="2"/>
        <v>49200</v>
      </c>
      <c r="H18" s="24">
        <v>0.6</v>
      </c>
      <c r="I18" s="231">
        <f>3065+470</f>
        <v>3535</v>
      </c>
      <c r="J18" s="231"/>
      <c r="K18" s="231"/>
      <c r="L18" s="22">
        <f>+K18+J18+I18</f>
        <v>3535</v>
      </c>
      <c r="M18" s="30" t="s">
        <v>618</v>
      </c>
      <c r="N18" s="26"/>
      <c r="O18" s="27"/>
      <c r="P18" s="3"/>
      <c r="Q18" s="3"/>
      <c r="R18" s="3"/>
      <c r="S18" s="3"/>
      <c r="T18" s="3"/>
      <c r="U18" s="3"/>
      <c r="V18" s="3"/>
      <c r="W18" s="3"/>
      <c r="X18" s="3"/>
      <c r="Y18" s="3"/>
      <c r="Z18" s="3"/>
      <c r="AA18" s="3"/>
      <c r="AB18" s="3"/>
      <c r="AC18" s="3"/>
    </row>
    <row r="19" spans="1:29" ht="15.5" hidden="1" x14ac:dyDescent="0.35">
      <c r="A19" s="35"/>
      <c r="B19" s="28" t="s">
        <v>33</v>
      </c>
      <c r="C19" s="29"/>
      <c r="D19" s="22"/>
      <c r="E19" s="22"/>
      <c r="F19" s="22"/>
      <c r="G19" s="23">
        <f t="shared" si="2"/>
        <v>0</v>
      </c>
      <c r="H19" s="24"/>
      <c r="I19" s="24"/>
      <c r="J19" s="24"/>
      <c r="K19" s="24"/>
      <c r="L19" s="22"/>
      <c r="M19" s="30"/>
      <c r="N19" s="31"/>
      <c r="O19" s="27"/>
      <c r="P19" s="3"/>
      <c r="Q19" s="3"/>
      <c r="R19" s="3"/>
      <c r="S19" s="3"/>
      <c r="T19" s="3"/>
      <c r="U19" s="3"/>
      <c r="V19" s="3"/>
      <c r="W19" s="3"/>
      <c r="X19" s="3"/>
      <c r="Y19" s="3"/>
      <c r="Z19" s="3"/>
      <c r="AA19" s="3"/>
      <c r="AB19" s="3"/>
      <c r="AC19" s="3"/>
    </row>
    <row r="20" spans="1:29" ht="15.5" hidden="1" x14ac:dyDescent="0.35">
      <c r="A20" s="35"/>
      <c r="B20" s="28" t="s">
        <v>34</v>
      </c>
      <c r="C20" s="29"/>
      <c r="D20" s="22"/>
      <c r="E20" s="22"/>
      <c r="F20" s="22"/>
      <c r="G20" s="23">
        <f t="shared" si="2"/>
        <v>0</v>
      </c>
      <c r="H20" s="24"/>
      <c r="I20" s="24"/>
      <c r="J20" s="24"/>
      <c r="K20" s="24"/>
      <c r="L20" s="22"/>
      <c r="M20" s="30"/>
      <c r="N20" s="31"/>
      <c r="O20" s="27"/>
      <c r="P20" s="3"/>
      <c r="Q20" s="3"/>
      <c r="R20" s="3"/>
      <c r="S20" s="3"/>
      <c r="T20" s="3"/>
      <c r="U20" s="3"/>
      <c r="V20" s="3"/>
      <c r="W20" s="3"/>
      <c r="X20" s="3"/>
      <c r="Y20" s="3"/>
      <c r="Z20" s="3"/>
      <c r="AA20" s="3"/>
      <c r="AB20" s="3"/>
      <c r="AC20" s="3"/>
    </row>
    <row r="21" spans="1:29" ht="15.75" hidden="1" customHeight="1" x14ac:dyDescent="0.35">
      <c r="A21" s="35"/>
      <c r="B21" s="28" t="s">
        <v>35</v>
      </c>
      <c r="C21" s="29"/>
      <c r="D21" s="22"/>
      <c r="E21" s="22"/>
      <c r="F21" s="22"/>
      <c r="G21" s="23">
        <f t="shared" si="2"/>
        <v>0</v>
      </c>
      <c r="H21" s="24"/>
      <c r="I21" s="24"/>
      <c r="J21" s="24"/>
      <c r="K21" s="24"/>
      <c r="L21" s="22"/>
      <c r="M21" s="30"/>
      <c r="N21" s="31"/>
      <c r="O21" s="27"/>
      <c r="P21" s="3"/>
      <c r="Q21" s="3"/>
      <c r="R21" s="3"/>
      <c r="S21" s="3"/>
      <c r="T21" s="3"/>
      <c r="U21" s="3"/>
      <c r="V21" s="3"/>
      <c r="W21" s="3"/>
      <c r="X21" s="3"/>
      <c r="Y21" s="3"/>
      <c r="Z21" s="3"/>
      <c r="AA21" s="3"/>
      <c r="AB21" s="3"/>
      <c r="AC21" s="3"/>
    </row>
    <row r="22" spans="1:29" ht="15.75" hidden="1" customHeight="1" x14ac:dyDescent="0.35">
      <c r="A22" s="35"/>
      <c r="B22" s="28" t="s">
        <v>36</v>
      </c>
      <c r="C22" s="29"/>
      <c r="D22" s="22"/>
      <c r="E22" s="22"/>
      <c r="F22" s="22"/>
      <c r="G22" s="23">
        <f t="shared" si="2"/>
        <v>0</v>
      </c>
      <c r="H22" s="24"/>
      <c r="I22" s="24"/>
      <c r="J22" s="24"/>
      <c r="K22" s="24"/>
      <c r="L22" s="22"/>
      <c r="M22" s="30"/>
      <c r="N22" s="31"/>
      <c r="O22" s="27"/>
      <c r="P22" s="3"/>
      <c r="Q22" s="3"/>
      <c r="R22" s="3"/>
      <c r="S22" s="3"/>
      <c r="T22" s="3"/>
      <c r="U22" s="3"/>
      <c r="V22" s="3"/>
      <c r="W22" s="3"/>
      <c r="X22" s="3"/>
      <c r="Y22" s="3"/>
      <c r="Z22" s="3"/>
      <c r="AA22" s="3"/>
      <c r="AB22" s="3"/>
      <c r="AC22" s="3"/>
    </row>
    <row r="23" spans="1:29" ht="15.75" hidden="1" customHeight="1" x14ac:dyDescent="0.35">
      <c r="A23" s="35"/>
      <c r="B23" s="28" t="s">
        <v>37</v>
      </c>
      <c r="C23" s="32"/>
      <c r="D23" s="30"/>
      <c r="E23" s="30"/>
      <c r="F23" s="30"/>
      <c r="G23" s="23">
        <f t="shared" si="2"/>
        <v>0</v>
      </c>
      <c r="H23" s="33"/>
      <c r="I23" s="33"/>
      <c r="J23" s="33"/>
      <c r="K23" s="33"/>
      <c r="L23" s="30"/>
      <c r="M23" s="30"/>
      <c r="N23" s="34"/>
      <c r="O23" s="27"/>
      <c r="P23" s="3"/>
      <c r="Q23" s="3"/>
      <c r="R23" s="3"/>
      <c r="S23" s="3"/>
      <c r="T23" s="3"/>
      <c r="U23" s="3"/>
      <c r="V23" s="3"/>
      <c r="W23" s="3"/>
      <c r="X23" s="3"/>
      <c r="Y23" s="3"/>
      <c r="Z23" s="3"/>
      <c r="AA23" s="3"/>
      <c r="AB23" s="3"/>
      <c r="AC23" s="3"/>
    </row>
    <row r="24" spans="1:29" ht="15.75" hidden="1" customHeight="1" x14ac:dyDescent="0.35">
      <c r="A24" s="35"/>
      <c r="B24" s="28" t="s">
        <v>38</v>
      </c>
      <c r="C24" s="32"/>
      <c r="D24" s="30"/>
      <c r="E24" s="30"/>
      <c r="F24" s="30"/>
      <c r="G24" s="23">
        <f t="shared" si="2"/>
        <v>0</v>
      </c>
      <c r="H24" s="33"/>
      <c r="I24" s="33"/>
      <c r="J24" s="33"/>
      <c r="K24" s="33"/>
      <c r="L24" s="30"/>
      <c r="M24" s="30"/>
      <c r="N24" s="34"/>
      <c r="O24" s="27"/>
      <c r="P24" s="3"/>
      <c r="Q24" s="3"/>
      <c r="R24" s="3"/>
      <c r="S24" s="3"/>
      <c r="T24" s="3"/>
      <c r="U24" s="3"/>
      <c r="V24" s="3"/>
      <c r="W24" s="3"/>
      <c r="X24" s="3"/>
      <c r="Y24" s="3"/>
      <c r="Z24" s="3"/>
      <c r="AA24" s="3"/>
      <c r="AB24" s="3"/>
      <c r="AC24" s="3"/>
    </row>
    <row r="25" spans="1:29" ht="15.75" customHeight="1" x14ac:dyDescent="0.35">
      <c r="A25" s="35"/>
      <c r="B25" s="3"/>
      <c r="C25" s="36" t="s">
        <v>26</v>
      </c>
      <c r="D25" s="40">
        <f t="shared" ref="D25:G25" si="3">SUM(D17:D24)</f>
        <v>29900</v>
      </c>
      <c r="E25" s="40">
        <f t="shared" si="3"/>
        <v>50000</v>
      </c>
      <c r="F25" s="40">
        <f t="shared" si="3"/>
        <v>0</v>
      </c>
      <c r="G25" s="40">
        <f t="shared" si="3"/>
        <v>79900</v>
      </c>
      <c r="H25" s="37">
        <f>(H17*G17)+(H18*G18)+(H19*G19)+(H20*G20)+(H21*G21)+(H22*G22)+(H23*G23)+(H24*G24)</f>
        <v>52545</v>
      </c>
      <c r="I25" s="37">
        <f>SUM(I17:I18)</f>
        <v>6022.5</v>
      </c>
      <c r="J25" s="37">
        <f t="shared" ref="J25:K25" si="4">SUM(J17:J18)</f>
        <v>0</v>
      </c>
      <c r="K25" s="37">
        <f t="shared" si="4"/>
        <v>0</v>
      </c>
      <c r="L25" s="37">
        <f>SUM(L17:L24)</f>
        <v>6022.5</v>
      </c>
      <c r="M25" s="38"/>
      <c r="N25" s="34"/>
      <c r="O25" s="39"/>
      <c r="P25" s="3"/>
      <c r="Q25" s="3"/>
      <c r="R25" s="3"/>
      <c r="S25" s="3"/>
      <c r="T25" s="3"/>
      <c r="U25" s="3"/>
      <c r="V25" s="3"/>
      <c r="W25" s="3"/>
      <c r="X25" s="3"/>
      <c r="Y25" s="3"/>
      <c r="Z25" s="3"/>
      <c r="AA25" s="3"/>
      <c r="AB25" s="3"/>
      <c r="AC25" s="3"/>
    </row>
    <row r="26" spans="1:29" ht="51" customHeight="1" x14ac:dyDescent="0.35">
      <c r="A26" s="35"/>
      <c r="B26" s="18" t="s">
        <v>39</v>
      </c>
      <c r="C26" s="260" t="s">
        <v>40</v>
      </c>
      <c r="D26" s="255"/>
      <c r="E26" s="255"/>
      <c r="F26" s="255"/>
      <c r="G26" s="255"/>
      <c r="H26" s="255"/>
      <c r="I26" s="256"/>
      <c r="J26" s="256"/>
      <c r="K26" s="256"/>
      <c r="L26" s="255"/>
      <c r="M26" s="255"/>
      <c r="N26" s="257"/>
      <c r="O26" s="19"/>
      <c r="P26" s="3"/>
      <c r="Q26" s="3"/>
      <c r="R26" s="3"/>
      <c r="S26" s="3"/>
      <c r="T26" s="3"/>
      <c r="U26" s="3"/>
      <c r="V26" s="3"/>
      <c r="W26" s="3"/>
      <c r="X26" s="3"/>
      <c r="Y26" s="3"/>
      <c r="Z26" s="3"/>
      <c r="AA26" s="3"/>
      <c r="AB26" s="3"/>
      <c r="AC26" s="3"/>
    </row>
    <row r="27" spans="1:29" ht="95.25" customHeight="1" x14ac:dyDescent="0.35">
      <c r="A27" s="35"/>
      <c r="B27" s="20" t="s">
        <v>41</v>
      </c>
      <c r="C27" s="159" t="s">
        <v>42</v>
      </c>
      <c r="D27" s="21">
        <v>25250</v>
      </c>
      <c r="E27" s="22">
        <v>20000</v>
      </c>
      <c r="F27" s="22">
        <v>9600</v>
      </c>
      <c r="G27" s="23">
        <f t="shared" ref="G27:G34" si="5">SUM(D27:F27)</f>
        <v>54850</v>
      </c>
      <c r="H27" s="24">
        <v>0.2</v>
      </c>
      <c r="I27" s="231">
        <f>1232+341.58</f>
        <v>1573.58</v>
      </c>
      <c r="J27" s="231">
        <v>7000</v>
      </c>
      <c r="K27" s="231"/>
      <c r="L27" s="22">
        <f>+K27+J27+I27</f>
        <v>8573.58</v>
      </c>
      <c r="M27" s="162" t="s">
        <v>641</v>
      </c>
      <c r="N27" s="26"/>
      <c r="O27" s="27"/>
      <c r="P27" s="3"/>
      <c r="Q27" s="3"/>
      <c r="R27" s="3"/>
      <c r="S27" s="3"/>
      <c r="T27" s="3"/>
      <c r="U27" s="3"/>
      <c r="V27" s="3"/>
      <c r="W27" s="3"/>
      <c r="X27" s="3"/>
      <c r="Y27" s="3"/>
      <c r="Z27" s="3"/>
      <c r="AA27" s="3"/>
      <c r="AB27" s="3"/>
      <c r="AC27" s="3"/>
    </row>
    <row r="28" spans="1:29" ht="63.75" customHeight="1" x14ac:dyDescent="0.35">
      <c r="A28" s="35"/>
      <c r="B28" s="20" t="s">
        <v>43</v>
      </c>
      <c r="C28" s="159" t="s">
        <v>44</v>
      </c>
      <c r="D28" s="21">
        <v>10500</v>
      </c>
      <c r="E28" s="22">
        <v>5000</v>
      </c>
      <c r="F28" s="22"/>
      <c r="G28" s="23">
        <f t="shared" si="5"/>
        <v>15500</v>
      </c>
      <c r="H28" s="24">
        <v>0.75</v>
      </c>
      <c r="I28" s="231"/>
      <c r="J28" s="231"/>
      <c r="K28" s="231"/>
      <c r="L28" s="22">
        <f>+K28+J28+I28</f>
        <v>0</v>
      </c>
      <c r="M28" s="30" t="s">
        <v>619</v>
      </c>
      <c r="N28" s="26"/>
      <c r="O28" s="27"/>
      <c r="P28" s="3"/>
      <c r="Q28" s="3"/>
      <c r="R28" s="3"/>
      <c r="S28" s="3"/>
      <c r="T28" s="3"/>
      <c r="U28" s="3"/>
      <c r="V28" s="3"/>
      <c r="W28" s="3"/>
      <c r="X28" s="3"/>
      <c r="Y28" s="3"/>
      <c r="Z28" s="3"/>
      <c r="AA28" s="3"/>
      <c r="AB28" s="3"/>
      <c r="AC28" s="3"/>
    </row>
    <row r="29" spans="1:29" ht="43.5" customHeight="1" x14ac:dyDescent="0.35">
      <c r="A29" s="35"/>
      <c r="B29" s="20" t="s">
        <v>45</v>
      </c>
      <c r="C29" s="159" t="s">
        <v>46</v>
      </c>
      <c r="D29" s="21">
        <v>57000</v>
      </c>
      <c r="E29" s="22"/>
      <c r="F29" s="22"/>
      <c r="G29" s="23">
        <f t="shared" si="5"/>
        <v>57000</v>
      </c>
      <c r="H29" s="24"/>
      <c r="I29" s="231"/>
      <c r="J29" s="231"/>
      <c r="K29" s="231"/>
      <c r="L29" s="22">
        <f>+K29+J29+I29</f>
        <v>0</v>
      </c>
      <c r="M29" s="30"/>
      <c r="N29" s="26"/>
      <c r="O29" s="27"/>
      <c r="P29" s="3"/>
      <c r="Q29" s="3"/>
      <c r="R29" s="3"/>
      <c r="S29" s="3"/>
      <c r="T29" s="3"/>
      <c r="U29" s="3"/>
      <c r="V29" s="3"/>
      <c r="W29" s="3"/>
      <c r="X29" s="3"/>
      <c r="Y29" s="3"/>
      <c r="Z29" s="3"/>
      <c r="AA29" s="3"/>
      <c r="AB29" s="3"/>
      <c r="AC29" s="3"/>
    </row>
    <row r="30" spans="1:29" ht="15.75" hidden="1" customHeight="1" x14ac:dyDescent="0.35">
      <c r="A30" s="35"/>
      <c r="B30" s="28" t="s">
        <v>47</v>
      </c>
      <c r="C30" s="29"/>
      <c r="D30" s="22"/>
      <c r="E30" s="22"/>
      <c r="F30" s="22"/>
      <c r="G30" s="23">
        <f t="shared" si="5"/>
        <v>0</v>
      </c>
      <c r="H30" s="24"/>
      <c r="I30" s="24"/>
      <c r="J30" s="24"/>
      <c r="K30" s="24"/>
      <c r="L30" s="22"/>
      <c r="M30" s="30"/>
      <c r="N30" s="31"/>
      <c r="O30" s="27"/>
      <c r="P30" s="3"/>
      <c r="Q30" s="3"/>
      <c r="R30" s="3"/>
      <c r="S30" s="3"/>
      <c r="T30" s="3"/>
      <c r="U30" s="3"/>
      <c r="V30" s="3"/>
      <c r="W30" s="3"/>
      <c r="X30" s="3"/>
      <c r="Y30" s="3"/>
      <c r="Z30" s="3"/>
      <c r="AA30" s="3"/>
      <c r="AB30" s="3"/>
      <c r="AC30" s="3"/>
    </row>
    <row r="31" spans="1:29" ht="15.75" hidden="1" customHeight="1" x14ac:dyDescent="0.35">
      <c r="A31" s="35"/>
      <c r="B31" s="28" t="s">
        <v>48</v>
      </c>
      <c r="C31" s="29"/>
      <c r="D31" s="22"/>
      <c r="E31" s="22"/>
      <c r="F31" s="22"/>
      <c r="G31" s="23">
        <f t="shared" si="5"/>
        <v>0</v>
      </c>
      <c r="H31" s="24"/>
      <c r="I31" s="24"/>
      <c r="J31" s="24"/>
      <c r="K31" s="24"/>
      <c r="L31" s="22"/>
      <c r="M31" s="30"/>
      <c r="N31" s="31"/>
      <c r="O31" s="27"/>
      <c r="P31" s="35"/>
      <c r="Q31" s="35"/>
      <c r="R31" s="35"/>
      <c r="S31" s="35"/>
      <c r="T31" s="35"/>
      <c r="U31" s="35"/>
      <c r="V31" s="35"/>
      <c r="W31" s="35"/>
      <c r="X31" s="35"/>
      <c r="Y31" s="35"/>
      <c r="Z31" s="35"/>
      <c r="AA31" s="35"/>
      <c r="AB31" s="35"/>
      <c r="AC31" s="35"/>
    </row>
    <row r="32" spans="1:29" ht="15.75" hidden="1" customHeight="1" x14ac:dyDescent="0.35">
      <c r="A32" s="35"/>
      <c r="B32" s="28" t="s">
        <v>49</v>
      </c>
      <c r="C32" s="29"/>
      <c r="D32" s="22"/>
      <c r="E32" s="22"/>
      <c r="F32" s="22"/>
      <c r="G32" s="23">
        <f t="shared" si="5"/>
        <v>0</v>
      </c>
      <c r="H32" s="24"/>
      <c r="I32" s="24"/>
      <c r="J32" s="24"/>
      <c r="K32" s="24"/>
      <c r="L32" s="22"/>
      <c r="M32" s="30"/>
      <c r="N32" s="31"/>
      <c r="O32" s="27"/>
      <c r="P32" s="35"/>
      <c r="Q32" s="35"/>
      <c r="R32" s="35"/>
      <c r="S32" s="35"/>
      <c r="T32" s="35"/>
      <c r="U32" s="35"/>
      <c r="V32" s="35"/>
      <c r="W32" s="35"/>
      <c r="X32" s="35"/>
      <c r="Y32" s="35"/>
      <c r="Z32" s="35"/>
      <c r="AA32" s="35"/>
      <c r="AB32" s="35"/>
      <c r="AC32" s="35"/>
    </row>
    <row r="33" spans="1:29" ht="15.75" hidden="1" customHeight="1" x14ac:dyDescent="0.35">
      <c r="A33" s="3"/>
      <c r="B33" s="28" t="s">
        <v>50</v>
      </c>
      <c r="C33" s="32"/>
      <c r="D33" s="30"/>
      <c r="E33" s="30"/>
      <c r="F33" s="30"/>
      <c r="G33" s="23">
        <f t="shared" si="5"/>
        <v>0</v>
      </c>
      <c r="H33" s="33"/>
      <c r="I33" s="33"/>
      <c r="J33" s="33"/>
      <c r="K33" s="33"/>
      <c r="L33" s="30"/>
      <c r="M33" s="30"/>
      <c r="N33" s="34"/>
      <c r="O33" s="27"/>
      <c r="P33" s="35"/>
      <c r="Q33" s="35"/>
      <c r="R33" s="35"/>
      <c r="S33" s="35"/>
      <c r="T33" s="35"/>
      <c r="U33" s="35"/>
      <c r="V33" s="35"/>
      <c r="W33" s="35"/>
      <c r="X33" s="35"/>
      <c r="Y33" s="35"/>
      <c r="Z33" s="35"/>
      <c r="AA33" s="35"/>
      <c r="AB33" s="35"/>
      <c r="AC33" s="35"/>
    </row>
    <row r="34" spans="1:29" ht="15.75" hidden="1" customHeight="1" x14ac:dyDescent="0.35">
      <c r="A34" s="3"/>
      <c r="B34" s="28" t="s">
        <v>51</v>
      </c>
      <c r="C34" s="32"/>
      <c r="D34" s="30"/>
      <c r="E34" s="30"/>
      <c r="F34" s="30"/>
      <c r="G34" s="23">
        <f t="shared" si="5"/>
        <v>0</v>
      </c>
      <c r="H34" s="33"/>
      <c r="I34" s="33"/>
      <c r="J34" s="33"/>
      <c r="K34" s="33"/>
      <c r="L34" s="30"/>
      <c r="M34" s="30"/>
      <c r="N34" s="34"/>
      <c r="O34" s="27"/>
      <c r="P34" s="3"/>
      <c r="Q34" s="3"/>
      <c r="R34" s="3"/>
      <c r="S34" s="3"/>
      <c r="T34" s="3"/>
      <c r="U34" s="3"/>
      <c r="V34" s="3"/>
      <c r="W34" s="3"/>
      <c r="X34" s="3"/>
      <c r="Y34" s="3"/>
      <c r="Z34" s="3"/>
      <c r="AA34" s="3"/>
      <c r="AB34" s="3"/>
      <c r="AC34" s="3"/>
    </row>
    <row r="35" spans="1:29" ht="15.75" customHeight="1" x14ac:dyDescent="0.35">
      <c r="A35" s="3"/>
      <c r="B35" s="3"/>
      <c r="C35" s="36" t="s">
        <v>26</v>
      </c>
      <c r="D35" s="40">
        <f t="shared" ref="D35:G35" si="6">SUM(D27:D34)</f>
        <v>92750</v>
      </c>
      <c r="E35" s="40">
        <f t="shared" si="6"/>
        <v>25000</v>
      </c>
      <c r="F35" s="40">
        <f t="shared" si="6"/>
        <v>9600</v>
      </c>
      <c r="G35" s="40">
        <f t="shared" si="6"/>
        <v>127350</v>
      </c>
      <c r="H35" s="37">
        <f>(H27*G27)+(H28*G28)+(H29*G29)+(H30*G30)+(H31*G31)+(H32*G32)+(H33*G33)+(H34*G34)</f>
        <v>22595</v>
      </c>
      <c r="I35" s="37">
        <f>SUM(I27:I29)</f>
        <v>1573.58</v>
      </c>
      <c r="J35" s="37">
        <f t="shared" ref="J35:K35" si="7">SUM(J27:J29)</f>
        <v>7000</v>
      </c>
      <c r="K35" s="37">
        <f t="shared" si="7"/>
        <v>0</v>
      </c>
      <c r="L35" s="37">
        <f>SUM(L27:L34)</f>
        <v>8573.58</v>
      </c>
      <c r="M35" s="38"/>
      <c r="N35" s="34"/>
      <c r="O35" s="39"/>
      <c r="P35" s="3"/>
      <c r="Q35" s="3"/>
      <c r="R35" s="3"/>
      <c r="S35" s="3"/>
      <c r="T35" s="3"/>
      <c r="U35" s="3"/>
      <c r="V35" s="3"/>
      <c r="W35" s="3"/>
      <c r="X35" s="3"/>
      <c r="Y35" s="3"/>
      <c r="Z35" s="3"/>
      <c r="AA35" s="3"/>
      <c r="AB35" s="3"/>
      <c r="AC35" s="3"/>
    </row>
    <row r="36" spans="1:29" ht="51" hidden="1" customHeight="1" x14ac:dyDescent="0.35">
      <c r="A36" s="3"/>
      <c r="B36" s="36" t="s">
        <v>52</v>
      </c>
      <c r="C36" s="254"/>
      <c r="D36" s="255"/>
      <c r="E36" s="255"/>
      <c r="F36" s="255"/>
      <c r="G36" s="255"/>
      <c r="H36" s="255"/>
      <c r="I36" s="256"/>
      <c r="J36" s="256"/>
      <c r="K36" s="256"/>
      <c r="L36" s="255"/>
      <c r="M36" s="255"/>
      <c r="N36" s="257"/>
      <c r="O36" s="19"/>
      <c r="P36" s="3"/>
      <c r="Q36" s="3"/>
      <c r="R36" s="3"/>
      <c r="S36" s="3"/>
      <c r="T36" s="3"/>
      <c r="U36" s="3"/>
      <c r="V36" s="3"/>
      <c r="W36" s="3"/>
      <c r="X36" s="3"/>
      <c r="Y36" s="3"/>
      <c r="Z36" s="3"/>
      <c r="AA36" s="3"/>
      <c r="AB36" s="3"/>
      <c r="AC36" s="3"/>
    </row>
    <row r="37" spans="1:29" ht="15.75" hidden="1" customHeight="1" x14ac:dyDescent="0.35">
      <c r="A37" s="3"/>
      <c r="B37" s="28" t="s">
        <v>53</v>
      </c>
      <c r="C37" s="29"/>
      <c r="D37" s="22"/>
      <c r="E37" s="22"/>
      <c r="F37" s="22"/>
      <c r="G37" s="23">
        <f t="shared" ref="G37:G44" si="8">SUM(D37:F37)</f>
        <v>0</v>
      </c>
      <c r="H37" s="24"/>
      <c r="I37" s="24"/>
      <c r="J37" s="24"/>
      <c r="K37" s="24"/>
      <c r="L37" s="22"/>
      <c r="M37" s="30"/>
      <c r="N37" s="31"/>
      <c r="O37" s="27"/>
      <c r="P37" s="3"/>
      <c r="Q37" s="3"/>
      <c r="R37" s="3"/>
      <c r="S37" s="3"/>
      <c r="T37" s="3"/>
      <c r="U37" s="3"/>
      <c r="V37" s="3"/>
      <c r="W37" s="3"/>
      <c r="X37" s="3"/>
      <c r="Y37" s="3"/>
      <c r="Z37" s="3"/>
      <c r="AA37" s="3"/>
      <c r="AB37" s="3"/>
      <c r="AC37" s="3"/>
    </row>
    <row r="38" spans="1:29" ht="15.75" hidden="1" customHeight="1" x14ac:dyDescent="0.35">
      <c r="A38" s="3"/>
      <c r="B38" s="28" t="s">
        <v>54</v>
      </c>
      <c r="C38" s="29"/>
      <c r="D38" s="22"/>
      <c r="E38" s="22"/>
      <c r="F38" s="22"/>
      <c r="G38" s="23">
        <f t="shared" si="8"/>
        <v>0</v>
      </c>
      <c r="H38" s="24"/>
      <c r="I38" s="24"/>
      <c r="J38" s="24"/>
      <c r="K38" s="24"/>
      <c r="L38" s="22"/>
      <c r="M38" s="30"/>
      <c r="N38" s="31"/>
      <c r="O38" s="27"/>
      <c r="P38" s="3"/>
      <c r="Q38" s="3"/>
      <c r="R38" s="3"/>
      <c r="S38" s="3"/>
      <c r="T38" s="3"/>
      <c r="U38" s="3"/>
      <c r="V38" s="3"/>
      <c r="W38" s="3"/>
      <c r="X38" s="3"/>
      <c r="Y38" s="3"/>
      <c r="Z38" s="3"/>
      <c r="AA38" s="3"/>
      <c r="AB38" s="3"/>
      <c r="AC38" s="3"/>
    </row>
    <row r="39" spans="1:29" ht="15.75" hidden="1" customHeight="1" x14ac:dyDescent="0.35">
      <c r="A39" s="3"/>
      <c r="B39" s="28" t="s">
        <v>55</v>
      </c>
      <c r="C39" s="29"/>
      <c r="D39" s="22"/>
      <c r="E39" s="22"/>
      <c r="F39" s="22"/>
      <c r="G39" s="23">
        <f t="shared" si="8"/>
        <v>0</v>
      </c>
      <c r="H39" s="24"/>
      <c r="I39" s="24"/>
      <c r="J39" s="24"/>
      <c r="K39" s="24"/>
      <c r="L39" s="22"/>
      <c r="M39" s="30"/>
      <c r="N39" s="31"/>
      <c r="O39" s="27"/>
      <c r="P39" s="3"/>
      <c r="Q39" s="3"/>
      <c r="R39" s="3"/>
      <c r="S39" s="3"/>
      <c r="T39" s="3"/>
      <c r="U39" s="3"/>
      <c r="V39" s="3"/>
      <c r="W39" s="3"/>
      <c r="X39" s="3"/>
      <c r="Y39" s="3"/>
      <c r="Z39" s="3"/>
      <c r="AA39" s="3"/>
      <c r="AB39" s="3"/>
      <c r="AC39" s="3"/>
    </row>
    <row r="40" spans="1:29" ht="15.75" hidden="1" customHeight="1" x14ac:dyDescent="0.35">
      <c r="A40" s="3"/>
      <c r="B40" s="28" t="s">
        <v>56</v>
      </c>
      <c r="C40" s="29"/>
      <c r="D40" s="22"/>
      <c r="E40" s="22"/>
      <c r="F40" s="22"/>
      <c r="G40" s="23">
        <f t="shared" si="8"/>
        <v>0</v>
      </c>
      <c r="H40" s="24"/>
      <c r="I40" s="24"/>
      <c r="J40" s="24"/>
      <c r="K40" s="24"/>
      <c r="L40" s="22"/>
      <c r="M40" s="30"/>
      <c r="N40" s="31"/>
      <c r="O40" s="27"/>
      <c r="P40" s="3"/>
      <c r="Q40" s="3"/>
      <c r="R40" s="3"/>
      <c r="S40" s="3"/>
      <c r="T40" s="3"/>
      <c r="U40" s="3"/>
      <c r="V40" s="3"/>
      <c r="W40" s="3"/>
      <c r="X40" s="3"/>
      <c r="Y40" s="3"/>
      <c r="Z40" s="3"/>
      <c r="AA40" s="3"/>
      <c r="AB40" s="3"/>
      <c r="AC40" s="3"/>
    </row>
    <row r="41" spans="1:29" ht="15.75" hidden="1" customHeight="1" x14ac:dyDescent="0.35">
      <c r="A41" s="3"/>
      <c r="B41" s="28" t="s">
        <v>57</v>
      </c>
      <c r="C41" s="29"/>
      <c r="D41" s="22"/>
      <c r="E41" s="22"/>
      <c r="F41" s="22"/>
      <c r="G41" s="23">
        <f t="shared" si="8"/>
        <v>0</v>
      </c>
      <c r="H41" s="24"/>
      <c r="I41" s="24"/>
      <c r="J41" s="24"/>
      <c r="K41" s="24"/>
      <c r="L41" s="22"/>
      <c r="M41" s="30"/>
      <c r="N41" s="31"/>
      <c r="O41" s="27"/>
      <c r="P41" s="3"/>
      <c r="Q41" s="3"/>
      <c r="R41" s="3"/>
      <c r="S41" s="3"/>
      <c r="T41" s="3"/>
      <c r="U41" s="3"/>
      <c r="V41" s="3"/>
      <c r="W41" s="3"/>
      <c r="X41" s="3"/>
      <c r="Y41" s="3"/>
      <c r="Z41" s="3"/>
      <c r="AA41" s="3"/>
      <c r="AB41" s="3"/>
      <c r="AC41" s="3"/>
    </row>
    <row r="42" spans="1:29" ht="15.75" hidden="1" customHeight="1" x14ac:dyDescent="0.35">
      <c r="A42" s="35"/>
      <c r="B42" s="28" t="s">
        <v>58</v>
      </c>
      <c r="C42" s="29"/>
      <c r="D42" s="22"/>
      <c r="E42" s="22"/>
      <c r="F42" s="22"/>
      <c r="G42" s="23">
        <f t="shared" si="8"/>
        <v>0</v>
      </c>
      <c r="H42" s="24"/>
      <c r="I42" s="24"/>
      <c r="J42" s="24"/>
      <c r="K42" s="24"/>
      <c r="L42" s="22"/>
      <c r="M42" s="30"/>
      <c r="N42" s="31"/>
      <c r="O42" s="27"/>
      <c r="P42" s="3"/>
      <c r="Q42" s="3"/>
      <c r="R42" s="3"/>
      <c r="S42" s="3"/>
      <c r="T42" s="3"/>
      <c r="U42" s="3"/>
      <c r="V42" s="3"/>
      <c r="W42" s="3"/>
      <c r="X42" s="3"/>
      <c r="Y42" s="3"/>
      <c r="Z42" s="3"/>
      <c r="AA42" s="3"/>
      <c r="AB42" s="3"/>
      <c r="AC42" s="3"/>
    </row>
    <row r="43" spans="1:29" ht="15.75" hidden="1" customHeight="1" x14ac:dyDescent="0.35">
      <c r="A43" s="3"/>
      <c r="B43" s="28" t="s">
        <v>59</v>
      </c>
      <c r="C43" s="32"/>
      <c r="D43" s="30"/>
      <c r="E43" s="30"/>
      <c r="F43" s="30"/>
      <c r="G43" s="23">
        <f t="shared" si="8"/>
        <v>0</v>
      </c>
      <c r="H43" s="33"/>
      <c r="I43" s="33"/>
      <c r="J43" s="33"/>
      <c r="K43" s="33"/>
      <c r="L43" s="30"/>
      <c r="M43" s="30"/>
      <c r="N43" s="34"/>
      <c r="O43" s="27"/>
      <c r="P43" s="35"/>
      <c r="Q43" s="35"/>
      <c r="R43" s="35"/>
      <c r="S43" s="35"/>
      <c r="T43" s="35"/>
      <c r="U43" s="35"/>
      <c r="V43" s="35"/>
      <c r="W43" s="35"/>
      <c r="X43" s="35"/>
      <c r="Y43" s="35"/>
      <c r="Z43" s="35"/>
      <c r="AA43" s="35"/>
      <c r="AB43" s="35"/>
      <c r="AC43" s="35"/>
    </row>
    <row r="44" spans="1:29" ht="15.75" hidden="1" customHeight="1" x14ac:dyDescent="0.35">
      <c r="A44" s="3"/>
      <c r="B44" s="28" t="s">
        <v>60</v>
      </c>
      <c r="C44" s="32"/>
      <c r="D44" s="30"/>
      <c r="E44" s="30"/>
      <c r="F44" s="30"/>
      <c r="G44" s="23">
        <f t="shared" si="8"/>
        <v>0</v>
      </c>
      <c r="H44" s="33"/>
      <c r="I44" s="33"/>
      <c r="J44" s="33"/>
      <c r="K44" s="33"/>
      <c r="L44" s="30"/>
      <c r="M44" s="30"/>
      <c r="N44" s="34"/>
      <c r="O44" s="27"/>
      <c r="P44" s="3"/>
      <c r="Q44" s="3"/>
      <c r="R44" s="3"/>
      <c r="S44" s="3"/>
      <c r="T44" s="3"/>
      <c r="U44" s="3"/>
      <c r="V44" s="3"/>
      <c r="W44" s="3"/>
      <c r="X44" s="3"/>
      <c r="Y44" s="3"/>
      <c r="Z44" s="3"/>
      <c r="AA44" s="3"/>
      <c r="AB44" s="3"/>
      <c r="AC44" s="3"/>
    </row>
    <row r="45" spans="1:29" ht="15.75" hidden="1" customHeight="1" x14ac:dyDescent="0.35">
      <c r="A45" s="3"/>
      <c r="B45" s="3"/>
      <c r="C45" s="36" t="s">
        <v>26</v>
      </c>
      <c r="D45" s="37">
        <f t="shared" ref="D45:G45" si="9">SUM(D37:D44)</f>
        <v>0</v>
      </c>
      <c r="E45" s="37">
        <f t="shared" si="9"/>
        <v>0</v>
      </c>
      <c r="F45" s="37">
        <f t="shared" si="9"/>
        <v>0</v>
      </c>
      <c r="G45" s="37">
        <f t="shared" si="9"/>
        <v>0</v>
      </c>
      <c r="H45" s="37">
        <f>(H37*G37)+(H38*G38)+(H39*G39)+(H40*G40)+(H41*G41)+(H42*G42)+(H43*G43)+(H44*G44)</f>
        <v>0</v>
      </c>
      <c r="I45" s="37"/>
      <c r="J45" s="37"/>
      <c r="K45" s="37"/>
      <c r="L45" s="37">
        <f>SUM(L37:L44)</f>
        <v>0</v>
      </c>
      <c r="M45" s="38"/>
      <c r="N45" s="34"/>
      <c r="O45" s="39"/>
      <c r="P45" s="3"/>
      <c r="Q45" s="3"/>
      <c r="R45" s="3"/>
      <c r="S45" s="3"/>
      <c r="T45" s="3"/>
      <c r="U45" s="3"/>
      <c r="V45" s="3"/>
      <c r="W45" s="3"/>
      <c r="X45" s="3"/>
      <c r="Y45" s="3"/>
      <c r="Z45" s="3"/>
      <c r="AA45" s="3"/>
      <c r="AB45" s="3"/>
      <c r="AC45" s="3"/>
    </row>
    <row r="46" spans="1:29" ht="15.75" customHeight="1" x14ac:dyDescent="0.35">
      <c r="A46" s="3"/>
      <c r="B46" s="41"/>
      <c r="C46" s="42"/>
      <c r="D46" s="43"/>
      <c r="E46" s="43"/>
      <c r="F46" s="43"/>
      <c r="G46" s="43"/>
      <c r="H46" s="43"/>
      <c r="I46" s="43"/>
      <c r="J46" s="43"/>
      <c r="K46" s="43"/>
      <c r="L46" s="43"/>
      <c r="M46" s="43"/>
      <c r="N46" s="43"/>
      <c r="O46" s="27"/>
      <c r="P46" s="3"/>
      <c r="Q46" s="3"/>
      <c r="R46" s="3"/>
      <c r="S46" s="3"/>
      <c r="T46" s="3"/>
      <c r="U46" s="3"/>
      <c r="V46" s="3"/>
      <c r="W46" s="3"/>
      <c r="X46" s="3"/>
      <c r="Y46" s="3"/>
      <c r="Z46" s="3"/>
      <c r="AA46" s="3"/>
      <c r="AB46" s="3"/>
      <c r="AC46" s="3"/>
    </row>
    <row r="47" spans="1:29" ht="51" customHeight="1" x14ac:dyDescent="0.35">
      <c r="A47" s="3"/>
      <c r="B47" s="16" t="s">
        <v>61</v>
      </c>
      <c r="C47" s="259" t="s">
        <v>62</v>
      </c>
      <c r="D47" s="255"/>
      <c r="E47" s="255"/>
      <c r="F47" s="255"/>
      <c r="G47" s="255"/>
      <c r="H47" s="255"/>
      <c r="I47" s="256"/>
      <c r="J47" s="256"/>
      <c r="K47" s="256"/>
      <c r="L47" s="255"/>
      <c r="M47" s="255"/>
      <c r="N47" s="257"/>
      <c r="O47" s="17"/>
      <c r="P47" s="3"/>
      <c r="Q47" s="3"/>
      <c r="R47" s="3"/>
      <c r="S47" s="3"/>
      <c r="T47" s="3"/>
      <c r="U47" s="3"/>
      <c r="V47" s="3"/>
      <c r="W47" s="3"/>
      <c r="X47" s="3"/>
      <c r="Y47" s="3"/>
      <c r="Z47" s="3"/>
      <c r="AA47" s="3"/>
      <c r="AB47" s="3"/>
      <c r="AC47" s="3"/>
    </row>
    <row r="48" spans="1:29" ht="51" customHeight="1" x14ac:dyDescent="0.35">
      <c r="A48" s="3"/>
      <c r="B48" s="18" t="s">
        <v>63</v>
      </c>
      <c r="C48" s="260" t="s">
        <v>64</v>
      </c>
      <c r="D48" s="255"/>
      <c r="E48" s="255"/>
      <c r="F48" s="255"/>
      <c r="G48" s="255"/>
      <c r="H48" s="255"/>
      <c r="I48" s="256"/>
      <c r="J48" s="256"/>
      <c r="K48" s="256"/>
      <c r="L48" s="255"/>
      <c r="M48" s="255"/>
      <c r="N48" s="257"/>
      <c r="O48" s="19"/>
      <c r="P48" s="3"/>
      <c r="Q48" s="3"/>
      <c r="R48" s="3"/>
      <c r="S48" s="3"/>
      <c r="T48" s="3"/>
      <c r="U48" s="3"/>
      <c r="V48" s="3"/>
      <c r="W48" s="3"/>
      <c r="X48" s="3"/>
      <c r="Y48" s="3"/>
      <c r="Z48" s="3"/>
      <c r="AA48" s="3"/>
      <c r="AB48" s="3"/>
      <c r="AC48" s="3"/>
    </row>
    <row r="49" spans="1:29" ht="61.5" customHeight="1" x14ac:dyDescent="0.35">
      <c r="A49" s="3"/>
      <c r="B49" s="20" t="s">
        <v>65</v>
      </c>
      <c r="C49" s="159" t="s">
        <v>66</v>
      </c>
      <c r="D49" s="21">
        <v>45320</v>
      </c>
      <c r="E49" s="22"/>
      <c r="F49" s="22">
        <v>13380</v>
      </c>
      <c r="G49" s="23">
        <f t="shared" ref="G49:G56" si="10">SUM(D49:F49)</f>
        <v>58700</v>
      </c>
      <c r="H49" s="24">
        <v>0.33</v>
      </c>
      <c r="I49" s="231">
        <f>1748+1232</f>
        <v>2980</v>
      </c>
      <c r="J49" s="231"/>
      <c r="K49" s="231">
        <v>1209.1500000000001</v>
      </c>
      <c r="L49" s="22">
        <f>+K49+J49+I49</f>
        <v>4189.1499999999996</v>
      </c>
      <c r="M49" s="25" t="s">
        <v>620</v>
      </c>
      <c r="N49" s="26"/>
      <c r="O49" s="27"/>
      <c r="P49" s="3"/>
      <c r="Q49" s="3"/>
      <c r="R49" s="3"/>
      <c r="S49" s="3"/>
      <c r="T49" s="3"/>
      <c r="U49" s="3"/>
      <c r="V49" s="3"/>
      <c r="W49" s="3"/>
      <c r="X49" s="3"/>
      <c r="Y49" s="3"/>
      <c r="Z49" s="3"/>
      <c r="AA49" s="3"/>
      <c r="AB49" s="3"/>
      <c r="AC49" s="3"/>
    </row>
    <row r="50" spans="1:29" ht="78" customHeight="1" x14ac:dyDescent="0.35">
      <c r="A50" s="3"/>
      <c r="B50" s="20" t="s">
        <v>67</v>
      </c>
      <c r="C50" s="159" t="s">
        <v>68</v>
      </c>
      <c r="D50" s="21">
        <v>15300</v>
      </c>
      <c r="E50" s="22">
        <v>30000</v>
      </c>
      <c r="F50" s="22"/>
      <c r="G50" s="23">
        <f t="shared" si="10"/>
        <v>45300</v>
      </c>
      <c r="H50" s="24">
        <v>0.6</v>
      </c>
      <c r="I50" s="231">
        <f>2498+2250+470</f>
        <v>5218</v>
      </c>
      <c r="J50" s="231"/>
      <c r="K50" s="231"/>
      <c r="L50" s="22">
        <f>+K50+J50+I50</f>
        <v>5218</v>
      </c>
      <c r="M50" s="30" t="s">
        <v>621</v>
      </c>
      <c r="N50" s="26"/>
      <c r="O50" s="27"/>
      <c r="P50" s="3"/>
      <c r="Q50" s="3"/>
      <c r="R50" s="3"/>
      <c r="S50" s="3"/>
      <c r="T50" s="3"/>
      <c r="U50" s="3"/>
      <c r="V50" s="3"/>
      <c r="W50" s="3"/>
      <c r="X50" s="3"/>
      <c r="Y50" s="3"/>
      <c r="Z50" s="3"/>
      <c r="AA50" s="3"/>
      <c r="AB50" s="3"/>
      <c r="AC50" s="3"/>
    </row>
    <row r="51" spans="1:29" ht="69.75" customHeight="1" x14ac:dyDescent="0.35">
      <c r="A51" s="3"/>
      <c r="B51" s="20" t="s">
        <v>69</v>
      </c>
      <c r="C51" s="159" t="s">
        <v>70</v>
      </c>
      <c r="D51" s="21">
        <v>25250</v>
      </c>
      <c r="E51" s="22">
        <v>20000</v>
      </c>
      <c r="F51" s="22"/>
      <c r="G51" s="23">
        <f t="shared" si="10"/>
        <v>45250</v>
      </c>
      <c r="H51" s="24">
        <v>1</v>
      </c>
      <c r="I51" s="231">
        <f>1967.25+3656.5</f>
        <v>5623.75</v>
      </c>
      <c r="J51" s="231"/>
      <c r="K51" s="231"/>
      <c r="L51" s="22">
        <f>+K51+J51+I51</f>
        <v>5623.75</v>
      </c>
      <c r="M51" s="30" t="s">
        <v>622</v>
      </c>
      <c r="N51" s="26"/>
      <c r="O51" s="27"/>
      <c r="P51" s="3"/>
      <c r="Q51" s="3"/>
      <c r="R51" s="3"/>
      <c r="S51" s="3"/>
      <c r="T51" s="3"/>
      <c r="U51" s="3"/>
      <c r="V51" s="3"/>
      <c r="W51" s="3"/>
      <c r="X51" s="3"/>
      <c r="Y51" s="3"/>
      <c r="Z51" s="3"/>
      <c r="AA51" s="3"/>
      <c r="AB51" s="3"/>
      <c r="AC51" s="3"/>
    </row>
    <row r="52" spans="1:29" ht="15.75" hidden="1" customHeight="1" x14ac:dyDescent="0.35">
      <c r="A52" s="3"/>
      <c r="B52" s="28" t="s">
        <v>71</v>
      </c>
      <c r="C52" s="44"/>
      <c r="D52" s="22"/>
      <c r="E52" s="22"/>
      <c r="F52" s="22"/>
      <c r="G52" s="23">
        <f t="shared" si="10"/>
        <v>0</v>
      </c>
      <c r="H52" s="24"/>
      <c r="I52" s="24"/>
      <c r="J52" s="24"/>
      <c r="K52" s="24"/>
      <c r="L52" s="22"/>
      <c r="M52" s="30"/>
      <c r="N52" s="31"/>
      <c r="O52" s="27"/>
      <c r="P52" s="3"/>
      <c r="Q52" s="3"/>
      <c r="R52" s="3"/>
      <c r="S52" s="3"/>
      <c r="T52" s="3"/>
      <c r="U52" s="3"/>
      <c r="V52" s="3"/>
      <c r="W52" s="3"/>
      <c r="X52" s="3"/>
      <c r="Y52" s="3"/>
      <c r="Z52" s="3"/>
      <c r="AA52" s="3"/>
      <c r="AB52" s="3"/>
      <c r="AC52" s="3"/>
    </row>
    <row r="53" spans="1:29" ht="15.75" hidden="1" customHeight="1" x14ac:dyDescent="0.35">
      <c r="A53" s="3"/>
      <c r="B53" s="28" t="s">
        <v>72</v>
      </c>
      <c r="C53" s="29"/>
      <c r="D53" s="22"/>
      <c r="E53" s="22"/>
      <c r="F53" s="22"/>
      <c r="G53" s="23">
        <f t="shared" si="10"/>
        <v>0</v>
      </c>
      <c r="H53" s="24"/>
      <c r="I53" s="24"/>
      <c r="J53" s="24"/>
      <c r="K53" s="24"/>
      <c r="L53" s="22"/>
      <c r="M53" s="30"/>
      <c r="N53" s="31"/>
      <c r="O53" s="27"/>
      <c r="P53" s="3"/>
      <c r="Q53" s="3"/>
      <c r="R53" s="3"/>
      <c r="S53" s="3"/>
      <c r="T53" s="3"/>
      <c r="U53" s="3"/>
      <c r="V53" s="3"/>
      <c r="W53" s="3"/>
      <c r="X53" s="3"/>
      <c r="Y53" s="3"/>
      <c r="Z53" s="3"/>
      <c r="AA53" s="3"/>
      <c r="AB53" s="3"/>
      <c r="AC53" s="3"/>
    </row>
    <row r="54" spans="1:29" ht="15.75" hidden="1" customHeight="1" x14ac:dyDescent="0.35">
      <c r="A54" s="3"/>
      <c r="B54" s="28" t="s">
        <v>73</v>
      </c>
      <c r="C54" s="29"/>
      <c r="D54" s="22"/>
      <c r="E54" s="22"/>
      <c r="F54" s="22"/>
      <c r="G54" s="23">
        <f t="shared" si="10"/>
        <v>0</v>
      </c>
      <c r="H54" s="24"/>
      <c r="I54" s="24"/>
      <c r="J54" s="24"/>
      <c r="K54" s="24"/>
      <c r="L54" s="22"/>
      <c r="M54" s="30"/>
      <c r="N54" s="31"/>
      <c r="O54" s="27"/>
      <c r="P54" s="3"/>
      <c r="Q54" s="3"/>
      <c r="R54" s="3"/>
      <c r="S54" s="3"/>
      <c r="T54" s="3"/>
      <c r="U54" s="3"/>
      <c r="V54" s="3"/>
      <c r="W54" s="3"/>
      <c r="X54" s="3"/>
      <c r="Y54" s="3"/>
      <c r="Z54" s="3"/>
      <c r="AA54" s="3"/>
      <c r="AB54" s="3"/>
      <c r="AC54" s="3"/>
    </row>
    <row r="55" spans="1:29" ht="15.75" hidden="1" customHeight="1" x14ac:dyDescent="0.35">
      <c r="A55" s="35"/>
      <c r="B55" s="28" t="s">
        <v>74</v>
      </c>
      <c r="C55" s="32"/>
      <c r="D55" s="30"/>
      <c r="E55" s="30"/>
      <c r="F55" s="30"/>
      <c r="G55" s="23">
        <f t="shared" si="10"/>
        <v>0</v>
      </c>
      <c r="H55" s="33"/>
      <c r="I55" s="33"/>
      <c r="J55" s="33"/>
      <c r="K55" s="33"/>
      <c r="L55" s="30"/>
      <c r="M55" s="30"/>
      <c r="N55" s="34"/>
      <c r="O55" s="27"/>
      <c r="P55" s="3"/>
      <c r="Q55" s="3"/>
      <c r="R55" s="3"/>
      <c r="S55" s="3"/>
      <c r="T55" s="3"/>
      <c r="U55" s="3"/>
      <c r="V55" s="3"/>
      <c r="W55" s="3"/>
      <c r="X55" s="3"/>
      <c r="Y55" s="3"/>
      <c r="Z55" s="3"/>
      <c r="AA55" s="3"/>
      <c r="AB55" s="3"/>
      <c r="AC55" s="3"/>
    </row>
    <row r="56" spans="1:29" ht="15.75" hidden="1" customHeight="1" x14ac:dyDescent="0.35">
      <c r="A56" s="35"/>
      <c r="B56" s="28" t="s">
        <v>75</v>
      </c>
      <c r="C56" s="32"/>
      <c r="D56" s="30"/>
      <c r="E56" s="30"/>
      <c r="F56" s="30"/>
      <c r="G56" s="23">
        <f t="shared" si="10"/>
        <v>0</v>
      </c>
      <c r="H56" s="33"/>
      <c r="I56" s="33"/>
      <c r="J56" s="33"/>
      <c r="K56" s="33"/>
      <c r="L56" s="30"/>
      <c r="M56" s="30"/>
      <c r="N56" s="34"/>
      <c r="O56" s="27"/>
      <c r="P56" s="35"/>
      <c r="Q56" s="35"/>
      <c r="R56" s="35"/>
      <c r="S56" s="35"/>
      <c r="T56" s="35"/>
      <c r="U56" s="35"/>
      <c r="V56" s="35"/>
      <c r="W56" s="35"/>
      <c r="X56" s="35"/>
      <c r="Y56" s="35"/>
      <c r="Z56" s="35"/>
      <c r="AA56" s="35"/>
      <c r="AB56" s="35"/>
      <c r="AC56" s="35"/>
    </row>
    <row r="57" spans="1:29" ht="15.75" customHeight="1" x14ac:dyDescent="0.35">
      <c r="A57" s="3"/>
      <c r="B57" s="3"/>
      <c r="C57" s="36" t="s">
        <v>26</v>
      </c>
      <c r="D57" s="37">
        <f t="shared" ref="D57:G57" si="11">SUM(D49:D56)</f>
        <v>85870</v>
      </c>
      <c r="E57" s="37">
        <f t="shared" si="11"/>
        <v>50000</v>
      </c>
      <c r="F57" s="37">
        <f t="shared" si="11"/>
        <v>13380</v>
      </c>
      <c r="G57" s="40">
        <f t="shared" si="11"/>
        <v>149250</v>
      </c>
      <c r="H57" s="37">
        <f>(H49*G49)+(H50*G50)+(H51*G51)+(H52*G52)+(H53*G53)+(H54*G54)+(H55*G55)+(H56*G56)</f>
        <v>91801</v>
      </c>
      <c r="I57" s="37">
        <f>SUM(I49:I51)</f>
        <v>13821.75</v>
      </c>
      <c r="J57" s="37">
        <f t="shared" ref="J57:K57" si="12">SUM(J49:J51)</f>
        <v>0</v>
      </c>
      <c r="K57" s="37">
        <f t="shared" si="12"/>
        <v>1209.1500000000001</v>
      </c>
      <c r="L57" s="37">
        <f>SUM(L49:L56)</f>
        <v>15030.9</v>
      </c>
      <c r="M57" s="38"/>
      <c r="N57" s="34"/>
      <c r="O57" s="39"/>
      <c r="P57" s="35"/>
      <c r="Q57" s="35"/>
      <c r="R57" s="35"/>
      <c r="S57" s="35"/>
      <c r="T57" s="35"/>
      <c r="U57" s="35"/>
      <c r="V57" s="35"/>
      <c r="W57" s="35"/>
      <c r="X57" s="35"/>
      <c r="Y57" s="35"/>
      <c r="Z57" s="35"/>
      <c r="AA57" s="35"/>
      <c r="AB57" s="35"/>
      <c r="AC57" s="35"/>
    </row>
    <row r="58" spans="1:29" ht="15.5" x14ac:dyDescent="0.35">
      <c r="A58" s="3"/>
      <c r="B58" s="18" t="s">
        <v>76</v>
      </c>
      <c r="C58" s="260" t="s">
        <v>77</v>
      </c>
      <c r="D58" s="255"/>
      <c r="E58" s="255"/>
      <c r="F58" s="255"/>
      <c r="G58" s="255"/>
      <c r="H58" s="255"/>
      <c r="I58" s="256"/>
      <c r="J58" s="256"/>
      <c r="K58" s="256"/>
      <c r="L58" s="255"/>
      <c r="M58" s="255"/>
      <c r="N58" s="257"/>
      <c r="O58" s="19"/>
      <c r="P58" s="3"/>
      <c r="Q58" s="3"/>
      <c r="R58" s="3"/>
      <c r="S58" s="3"/>
      <c r="T58" s="3"/>
      <c r="U58" s="3"/>
      <c r="V58" s="3"/>
      <c r="W58" s="3"/>
      <c r="X58" s="3"/>
      <c r="Y58" s="3"/>
      <c r="Z58" s="3"/>
      <c r="AA58" s="3"/>
      <c r="AB58" s="3"/>
      <c r="AC58" s="3"/>
    </row>
    <row r="59" spans="1:29" ht="15.75" customHeight="1" x14ac:dyDescent="0.35">
      <c r="A59" s="3"/>
      <c r="B59" s="28" t="s">
        <v>78</v>
      </c>
      <c r="C59" s="51" t="s">
        <v>79</v>
      </c>
      <c r="D59" s="22">
        <v>29875</v>
      </c>
      <c r="E59" s="22"/>
      <c r="F59" s="22">
        <v>6190</v>
      </c>
      <c r="G59" s="23">
        <f t="shared" ref="G59:G66" si="13">SUM(D59:F59)</f>
        <v>36065</v>
      </c>
      <c r="H59" s="24">
        <v>0.5</v>
      </c>
      <c r="I59" s="231">
        <f>2750+470</f>
        <v>3220</v>
      </c>
      <c r="J59" s="231"/>
      <c r="K59" s="231"/>
      <c r="L59" s="22">
        <f>+K59+J59+I59</f>
        <v>3220</v>
      </c>
      <c r="M59" s="25" t="s">
        <v>623</v>
      </c>
      <c r="N59" s="26"/>
      <c r="O59" s="27"/>
      <c r="P59" s="3"/>
      <c r="Q59" s="3"/>
      <c r="R59" s="3"/>
      <c r="S59" s="3"/>
      <c r="T59" s="3"/>
      <c r="U59" s="3"/>
      <c r="V59" s="3"/>
      <c r="W59" s="3"/>
      <c r="X59" s="3"/>
      <c r="Y59" s="3"/>
      <c r="Z59" s="3"/>
      <c r="AA59" s="3"/>
      <c r="AB59" s="3"/>
      <c r="AC59" s="3"/>
    </row>
    <row r="60" spans="1:29" ht="15.75" customHeight="1" x14ac:dyDescent="0.35">
      <c r="A60" s="3"/>
      <c r="B60" s="28" t="s">
        <v>80</v>
      </c>
      <c r="C60" s="51" t="s">
        <v>81</v>
      </c>
      <c r="D60" s="22">
        <v>17500</v>
      </c>
      <c r="E60" s="22">
        <v>30000</v>
      </c>
      <c r="F60" s="22">
        <v>5000</v>
      </c>
      <c r="G60" s="23">
        <f t="shared" si="13"/>
        <v>52500</v>
      </c>
      <c r="H60" s="24">
        <v>1</v>
      </c>
      <c r="I60" s="231">
        <f>385+1232</f>
        <v>1617</v>
      </c>
      <c r="J60" s="231"/>
      <c r="K60" s="231">
        <v>1104.48</v>
      </c>
      <c r="L60" s="22">
        <f>+K60+J60+I60</f>
        <v>2721.48</v>
      </c>
      <c r="M60" s="25" t="s">
        <v>624</v>
      </c>
      <c r="N60" s="26"/>
      <c r="O60" s="27"/>
      <c r="P60" s="3"/>
      <c r="Q60" s="3"/>
      <c r="R60" s="3"/>
      <c r="S60" s="3"/>
      <c r="T60" s="3"/>
      <c r="U60" s="3"/>
      <c r="V60" s="3"/>
      <c r="W60" s="3"/>
      <c r="X60" s="3"/>
      <c r="Y60" s="3"/>
      <c r="Z60" s="3"/>
      <c r="AA60" s="3"/>
      <c r="AB60" s="3"/>
      <c r="AC60" s="3"/>
    </row>
    <row r="61" spans="1:29" ht="15.75" customHeight="1" x14ac:dyDescent="0.35">
      <c r="A61" s="3"/>
      <c r="B61" s="28" t="s">
        <v>82</v>
      </c>
      <c r="C61" s="160" t="s">
        <v>83</v>
      </c>
      <c r="D61" s="22">
        <v>15000</v>
      </c>
      <c r="E61" s="22"/>
      <c r="F61" s="22">
        <v>9350</v>
      </c>
      <c r="G61" s="23">
        <f t="shared" si="13"/>
        <v>24350</v>
      </c>
      <c r="H61" s="24">
        <v>0.5</v>
      </c>
      <c r="I61" s="231">
        <v>85</v>
      </c>
      <c r="J61" s="231"/>
      <c r="K61" s="231">
        <v>1789.6</v>
      </c>
      <c r="L61" s="22">
        <f>+K61+J61+I61</f>
        <v>1874.6</v>
      </c>
      <c r="M61" s="25" t="s">
        <v>624</v>
      </c>
      <c r="N61" s="26"/>
      <c r="O61" s="27"/>
      <c r="P61" s="3"/>
      <c r="Q61" s="3"/>
      <c r="R61" s="3"/>
      <c r="S61" s="3"/>
      <c r="T61" s="3"/>
      <c r="U61" s="3"/>
      <c r="V61" s="3"/>
      <c r="W61" s="3"/>
      <c r="X61" s="3"/>
      <c r="Y61" s="3"/>
      <c r="Z61" s="3"/>
      <c r="AA61" s="3"/>
      <c r="AB61" s="3"/>
      <c r="AC61" s="3"/>
    </row>
    <row r="62" spans="1:29" ht="15.75" hidden="1" customHeight="1" x14ac:dyDescent="0.35">
      <c r="A62" s="3"/>
      <c r="B62" s="28" t="s">
        <v>84</v>
      </c>
      <c r="C62" s="29"/>
      <c r="D62" s="22"/>
      <c r="E62" s="22"/>
      <c r="F62" s="22"/>
      <c r="G62" s="23">
        <f t="shared" si="13"/>
        <v>0</v>
      </c>
      <c r="H62" s="24"/>
      <c r="I62" s="24"/>
      <c r="J62" s="24"/>
      <c r="K62" s="24"/>
      <c r="L62" s="22"/>
      <c r="M62" s="30"/>
      <c r="N62" s="31"/>
      <c r="O62" s="27"/>
      <c r="P62" s="3"/>
      <c r="Q62" s="3"/>
      <c r="R62" s="3"/>
      <c r="S62" s="3"/>
      <c r="T62" s="3"/>
      <c r="U62" s="3"/>
      <c r="V62" s="3"/>
      <c r="W62" s="3"/>
      <c r="X62" s="3"/>
      <c r="Y62" s="3"/>
      <c r="Z62" s="3"/>
      <c r="AA62" s="3"/>
      <c r="AB62" s="3"/>
      <c r="AC62" s="3"/>
    </row>
    <row r="63" spans="1:29" ht="15.75" hidden="1" customHeight="1" x14ac:dyDescent="0.35">
      <c r="A63" s="3"/>
      <c r="B63" s="28" t="s">
        <v>85</v>
      </c>
      <c r="C63" s="29"/>
      <c r="D63" s="22"/>
      <c r="E63" s="22"/>
      <c r="F63" s="22"/>
      <c r="G63" s="23">
        <f t="shared" si="13"/>
        <v>0</v>
      </c>
      <c r="H63" s="24"/>
      <c r="I63" s="24"/>
      <c r="J63" s="24"/>
      <c r="K63" s="24"/>
      <c r="L63" s="22"/>
      <c r="M63" s="30"/>
      <c r="N63" s="31"/>
      <c r="O63" s="27"/>
      <c r="P63" s="3"/>
      <c r="Q63" s="3"/>
      <c r="R63" s="3"/>
      <c r="S63" s="3"/>
      <c r="T63" s="3"/>
      <c r="U63" s="3"/>
      <c r="V63" s="3"/>
      <c r="W63" s="3"/>
      <c r="X63" s="3"/>
      <c r="Y63" s="3"/>
      <c r="Z63" s="3"/>
      <c r="AA63" s="3"/>
      <c r="AB63" s="3"/>
      <c r="AC63" s="3"/>
    </row>
    <row r="64" spans="1:29" ht="15.75" hidden="1" customHeight="1" x14ac:dyDescent="0.35">
      <c r="A64" s="3"/>
      <c r="B64" s="28" t="s">
        <v>86</v>
      </c>
      <c r="C64" s="29"/>
      <c r="D64" s="22"/>
      <c r="E64" s="22"/>
      <c r="F64" s="22"/>
      <c r="G64" s="23">
        <f t="shared" si="13"/>
        <v>0</v>
      </c>
      <c r="H64" s="24"/>
      <c r="I64" s="24"/>
      <c r="J64" s="24"/>
      <c r="K64" s="24"/>
      <c r="L64" s="22"/>
      <c r="M64" s="30"/>
      <c r="N64" s="31"/>
      <c r="O64" s="27"/>
      <c r="P64" s="3"/>
      <c r="Q64" s="3"/>
      <c r="R64" s="3"/>
      <c r="S64" s="3"/>
      <c r="T64" s="3"/>
      <c r="U64" s="3"/>
      <c r="V64" s="3"/>
      <c r="W64" s="3"/>
      <c r="X64" s="3"/>
      <c r="Y64" s="3"/>
      <c r="Z64" s="3"/>
      <c r="AA64" s="3"/>
      <c r="AB64" s="3"/>
      <c r="AC64" s="3"/>
    </row>
    <row r="65" spans="1:29" ht="15.75" hidden="1" customHeight="1" x14ac:dyDescent="0.35">
      <c r="A65" s="3"/>
      <c r="B65" s="28" t="s">
        <v>87</v>
      </c>
      <c r="C65" s="32"/>
      <c r="D65" s="30"/>
      <c r="E65" s="30"/>
      <c r="F65" s="30"/>
      <c r="G65" s="23">
        <f t="shared" si="13"/>
        <v>0</v>
      </c>
      <c r="H65" s="33"/>
      <c r="I65" s="33"/>
      <c r="J65" s="33"/>
      <c r="K65" s="33"/>
      <c r="L65" s="30"/>
      <c r="M65" s="30"/>
      <c r="N65" s="34"/>
      <c r="O65" s="27"/>
      <c r="P65" s="3"/>
      <c r="Q65" s="3"/>
      <c r="R65" s="3"/>
      <c r="S65" s="3"/>
      <c r="T65" s="3"/>
      <c r="U65" s="3"/>
      <c r="V65" s="3"/>
      <c r="W65" s="3"/>
      <c r="X65" s="3"/>
      <c r="Y65" s="3"/>
      <c r="Z65" s="3"/>
      <c r="AA65" s="3"/>
      <c r="AB65" s="3"/>
      <c r="AC65" s="3"/>
    </row>
    <row r="66" spans="1:29" ht="15.75" hidden="1" customHeight="1" x14ac:dyDescent="0.35">
      <c r="A66" s="3"/>
      <c r="B66" s="28" t="s">
        <v>88</v>
      </c>
      <c r="C66" s="32"/>
      <c r="D66" s="30"/>
      <c r="E66" s="30"/>
      <c r="F66" s="30"/>
      <c r="G66" s="23">
        <f t="shared" si="13"/>
        <v>0</v>
      </c>
      <c r="H66" s="33"/>
      <c r="I66" s="33"/>
      <c r="J66" s="33"/>
      <c r="K66" s="33"/>
      <c r="L66" s="30"/>
      <c r="M66" s="30"/>
      <c r="N66" s="34"/>
      <c r="O66" s="27"/>
      <c r="P66" s="3"/>
      <c r="Q66" s="3"/>
      <c r="R66" s="3"/>
      <c r="S66" s="3"/>
      <c r="T66" s="3"/>
      <c r="U66" s="3"/>
      <c r="V66" s="3"/>
      <c r="W66" s="3"/>
      <c r="X66" s="3"/>
      <c r="Y66" s="3"/>
      <c r="Z66" s="3"/>
      <c r="AA66" s="3"/>
      <c r="AB66" s="3"/>
      <c r="AC66" s="3"/>
    </row>
    <row r="67" spans="1:29" ht="15.75" customHeight="1" x14ac:dyDescent="0.35">
      <c r="A67" s="3"/>
      <c r="B67" s="3"/>
      <c r="C67" s="36" t="s">
        <v>26</v>
      </c>
      <c r="D67" s="40">
        <f t="shared" ref="D67:G67" si="14">SUM(D59:D66)</f>
        <v>62375</v>
      </c>
      <c r="E67" s="40">
        <f t="shared" si="14"/>
        <v>30000</v>
      </c>
      <c r="F67" s="40">
        <f t="shared" si="14"/>
        <v>20540</v>
      </c>
      <c r="G67" s="40">
        <f t="shared" si="14"/>
        <v>112915</v>
      </c>
      <c r="H67" s="37">
        <f>(H59*G59)+(H60*G60)+(H61*G61)+(H62*G62)+(H63*G63)+(H64*G64)+(H65*G65)+(H66*G66)</f>
        <v>82707.5</v>
      </c>
      <c r="I67" s="37">
        <f>SUM(I59:I61)</f>
        <v>4922</v>
      </c>
      <c r="J67" s="37"/>
      <c r="K67" s="45">
        <f>SUM(K59:K66)</f>
        <v>2894.08</v>
      </c>
      <c r="L67" s="45">
        <f>SUM(L59:L66)</f>
        <v>7816.08</v>
      </c>
      <c r="M67" s="46"/>
      <c r="N67" s="34"/>
      <c r="O67" s="39"/>
      <c r="P67" s="3"/>
      <c r="Q67" s="3"/>
      <c r="R67" s="3"/>
      <c r="S67" s="3"/>
      <c r="T67" s="3"/>
      <c r="U67" s="3"/>
      <c r="V67" s="3"/>
      <c r="W67" s="3"/>
      <c r="X67" s="3"/>
      <c r="Y67" s="3"/>
      <c r="Z67" s="3"/>
      <c r="AA67" s="3"/>
      <c r="AB67" s="3"/>
      <c r="AC67" s="3"/>
    </row>
    <row r="68" spans="1:29" ht="51" customHeight="1" x14ac:dyDescent="0.35">
      <c r="A68" s="3"/>
      <c r="B68" s="18" t="s">
        <v>89</v>
      </c>
      <c r="C68" s="258" t="s">
        <v>90</v>
      </c>
      <c r="D68" s="255"/>
      <c r="E68" s="255"/>
      <c r="F68" s="255"/>
      <c r="G68" s="255"/>
      <c r="H68" s="255"/>
      <c r="I68" s="256"/>
      <c r="J68" s="256"/>
      <c r="K68" s="256"/>
      <c r="L68" s="255"/>
      <c r="M68" s="255"/>
      <c r="N68" s="257"/>
      <c r="O68" s="19"/>
      <c r="P68" s="3"/>
      <c r="Q68" s="3"/>
      <c r="R68" s="3"/>
      <c r="S68" s="3"/>
      <c r="T68" s="3"/>
      <c r="U68" s="3"/>
      <c r="V68" s="3"/>
      <c r="W68" s="3"/>
      <c r="X68" s="3"/>
      <c r="Y68" s="3"/>
      <c r="Z68" s="3"/>
      <c r="AA68" s="3"/>
      <c r="AB68" s="3"/>
      <c r="AC68" s="3"/>
    </row>
    <row r="69" spans="1:29" ht="15.75" customHeight="1" x14ac:dyDescent="0.35">
      <c r="A69" s="3"/>
      <c r="B69" s="28" t="s">
        <v>91</v>
      </c>
      <c r="C69" s="51" t="s">
        <v>92</v>
      </c>
      <c r="D69" s="22">
        <v>20000</v>
      </c>
      <c r="E69" s="22">
        <v>10000</v>
      </c>
      <c r="F69" s="22"/>
      <c r="G69" s="23">
        <f t="shared" ref="G69:G76" si="15">SUM(D69:F69)</f>
        <v>30000</v>
      </c>
      <c r="H69" s="24">
        <v>1</v>
      </c>
      <c r="I69" s="231">
        <f>3460+515</f>
        <v>3975</v>
      </c>
      <c r="J69" s="231"/>
      <c r="K69" s="231"/>
      <c r="L69" s="22">
        <f>+K69+J69+I69</f>
        <v>3975</v>
      </c>
      <c r="M69" s="25" t="s">
        <v>625</v>
      </c>
      <c r="N69" s="26"/>
      <c r="O69" s="27"/>
      <c r="P69" s="3"/>
      <c r="Q69" s="3"/>
      <c r="R69" s="3"/>
      <c r="S69" s="3"/>
      <c r="T69" s="3"/>
      <c r="U69" s="3"/>
      <c r="V69" s="3"/>
      <c r="W69" s="3"/>
      <c r="X69" s="3"/>
      <c r="Y69" s="3"/>
      <c r="Z69" s="3"/>
      <c r="AA69" s="3"/>
      <c r="AB69" s="3"/>
      <c r="AC69" s="3"/>
    </row>
    <row r="70" spans="1:29" ht="15.75" customHeight="1" x14ac:dyDescent="0.35">
      <c r="A70" s="3"/>
      <c r="B70" s="28" t="s">
        <v>93</v>
      </c>
      <c r="C70" s="51" t="s">
        <v>94</v>
      </c>
      <c r="D70" s="22">
        <v>5000</v>
      </c>
      <c r="E70" s="22">
        <v>45000</v>
      </c>
      <c r="F70" s="22">
        <v>5000</v>
      </c>
      <c r="G70" s="23">
        <f t="shared" si="15"/>
        <v>55000</v>
      </c>
      <c r="H70" s="24">
        <v>0.75</v>
      </c>
      <c r="I70" s="231"/>
      <c r="J70" s="231"/>
      <c r="K70" s="231"/>
      <c r="L70" s="22">
        <f>+K70+J70+I70</f>
        <v>0</v>
      </c>
      <c r="M70" s="25" t="s">
        <v>626</v>
      </c>
      <c r="N70" s="26"/>
      <c r="O70" s="27"/>
      <c r="P70" s="3"/>
      <c r="Q70" s="3"/>
      <c r="R70" s="3"/>
      <c r="S70" s="3"/>
      <c r="T70" s="3"/>
      <c r="U70" s="3"/>
      <c r="V70" s="3"/>
      <c r="W70" s="3"/>
      <c r="X70" s="3"/>
      <c r="Y70" s="3"/>
      <c r="Z70" s="3"/>
      <c r="AA70" s="3"/>
      <c r="AB70" s="3"/>
      <c r="AC70" s="3"/>
    </row>
    <row r="71" spans="1:29" ht="15.75" hidden="1" customHeight="1" x14ac:dyDescent="0.35">
      <c r="A71" s="3"/>
      <c r="B71" s="28" t="s">
        <v>95</v>
      </c>
      <c r="C71" s="29"/>
      <c r="D71" s="22"/>
      <c r="E71" s="22"/>
      <c r="F71" s="22"/>
      <c r="G71" s="23">
        <f t="shared" si="15"/>
        <v>0</v>
      </c>
      <c r="H71" s="24"/>
      <c r="I71" s="24"/>
      <c r="J71" s="24"/>
      <c r="K71" s="24"/>
      <c r="L71" s="22"/>
      <c r="M71" s="30"/>
      <c r="N71" s="31"/>
      <c r="O71" s="27"/>
      <c r="P71" s="3"/>
      <c r="Q71" s="3"/>
      <c r="R71" s="3"/>
      <c r="S71" s="3"/>
      <c r="T71" s="3"/>
      <c r="U71" s="3"/>
      <c r="V71" s="3"/>
      <c r="W71" s="3"/>
      <c r="X71" s="3"/>
      <c r="Y71" s="3"/>
      <c r="Z71" s="3"/>
      <c r="AA71" s="3"/>
      <c r="AB71" s="3"/>
      <c r="AC71" s="3"/>
    </row>
    <row r="72" spans="1:29" ht="15.75" hidden="1" customHeight="1" x14ac:dyDescent="0.35">
      <c r="A72" s="35"/>
      <c r="B72" s="28" t="s">
        <v>96</v>
      </c>
      <c r="C72" s="29"/>
      <c r="D72" s="22"/>
      <c r="E72" s="22"/>
      <c r="F72" s="22"/>
      <c r="G72" s="23">
        <f t="shared" si="15"/>
        <v>0</v>
      </c>
      <c r="H72" s="24"/>
      <c r="I72" s="24"/>
      <c r="J72" s="24"/>
      <c r="K72" s="24"/>
      <c r="L72" s="22"/>
      <c r="M72" s="30"/>
      <c r="N72" s="31"/>
      <c r="O72" s="27"/>
      <c r="P72" s="3"/>
      <c r="Q72" s="3"/>
      <c r="R72" s="3"/>
      <c r="S72" s="3"/>
      <c r="T72" s="3"/>
      <c r="U72" s="3"/>
      <c r="V72" s="3"/>
      <c r="W72" s="3"/>
      <c r="X72" s="3"/>
      <c r="Y72" s="3"/>
      <c r="Z72" s="3"/>
      <c r="AA72" s="3"/>
      <c r="AB72" s="3"/>
      <c r="AC72" s="3"/>
    </row>
    <row r="73" spans="1:29" ht="15.75" hidden="1" customHeight="1" x14ac:dyDescent="0.35">
      <c r="A73" s="3"/>
      <c r="B73" s="28" t="s">
        <v>97</v>
      </c>
      <c r="C73" s="29"/>
      <c r="D73" s="22"/>
      <c r="E73" s="22"/>
      <c r="F73" s="22"/>
      <c r="G73" s="23">
        <f t="shared" si="15"/>
        <v>0</v>
      </c>
      <c r="H73" s="24"/>
      <c r="I73" s="24"/>
      <c r="J73" s="24"/>
      <c r="K73" s="24"/>
      <c r="L73" s="22"/>
      <c r="M73" s="30"/>
      <c r="N73" s="31"/>
      <c r="O73" s="27"/>
      <c r="P73" s="35"/>
      <c r="Q73" s="35"/>
      <c r="R73" s="35"/>
      <c r="S73" s="35"/>
      <c r="T73" s="35"/>
      <c r="U73" s="35"/>
      <c r="V73" s="35"/>
      <c r="W73" s="35"/>
      <c r="X73" s="35"/>
      <c r="Y73" s="35"/>
      <c r="Z73" s="35"/>
      <c r="AA73" s="35"/>
      <c r="AB73" s="35"/>
      <c r="AC73" s="35"/>
    </row>
    <row r="74" spans="1:29" ht="15.75" hidden="1" customHeight="1" x14ac:dyDescent="0.35">
      <c r="A74" s="3"/>
      <c r="B74" s="28" t="s">
        <v>98</v>
      </c>
      <c r="C74" s="29"/>
      <c r="D74" s="22"/>
      <c r="E74" s="22"/>
      <c r="F74" s="22"/>
      <c r="G74" s="23">
        <f t="shared" si="15"/>
        <v>0</v>
      </c>
      <c r="H74" s="24"/>
      <c r="I74" s="24"/>
      <c r="J74" s="24"/>
      <c r="K74" s="24"/>
      <c r="L74" s="22"/>
      <c r="M74" s="30"/>
      <c r="N74" s="31"/>
      <c r="O74" s="27"/>
      <c r="P74" s="3"/>
      <c r="Q74" s="3"/>
      <c r="R74" s="3"/>
      <c r="S74" s="3"/>
      <c r="T74" s="3"/>
      <c r="U74" s="3"/>
      <c r="V74" s="3"/>
      <c r="W74" s="3"/>
      <c r="X74" s="3"/>
      <c r="Y74" s="3"/>
      <c r="Z74" s="3"/>
      <c r="AA74" s="3"/>
      <c r="AB74" s="3"/>
      <c r="AC74" s="3"/>
    </row>
    <row r="75" spans="1:29" ht="15.75" hidden="1" customHeight="1" x14ac:dyDescent="0.35">
      <c r="A75" s="3"/>
      <c r="B75" s="28" t="s">
        <v>99</v>
      </c>
      <c r="C75" s="32"/>
      <c r="D75" s="30"/>
      <c r="E75" s="30"/>
      <c r="F75" s="30"/>
      <c r="G75" s="23">
        <f t="shared" si="15"/>
        <v>0</v>
      </c>
      <c r="H75" s="33"/>
      <c r="I75" s="33"/>
      <c r="J75" s="33"/>
      <c r="K75" s="33"/>
      <c r="L75" s="30"/>
      <c r="M75" s="30"/>
      <c r="N75" s="34"/>
      <c r="O75" s="27"/>
      <c r="P75" s="3"/>
      <c r="Q75" s="3"/>
      <c r="R75" s="3"/>
      <c r="S75" s="3"/>
      <c r="T75" s="3"/>
      <c r="U75" s="3"/>
      <c r="V75" s="3"/>
      <c r="W75" s="3"/>
      <c r="X75" s="3"/>
      <c r="Y75" s="3"/>
      <c r="Z75" s="3"/>
      <c r="AA75" s="3"/>
      <c r="AB75" s="3"/>
      <c r="AC75" s="3"/>
    </row>
    <row r="76" spans="1:29" ht="15.75" hidden="1" customHeight="1" x14ac:dyDescent="0.35">
      <c r="A76" s="3"/>
      <c r="B76" s="28" t="s">
        <v>100</v>
      </c>
      <c r="C76" s="32"/>
      <c r="D76" s="30"/>
      <c r="E76" s="30"/>
      <c r="F76" s="30"/>
      <c r="G76" s="23">
        <f t="shared" si="15"/>
        <v>0</v>
      </c>
      <c r="H76" s="33"/>
      <c r="I76" s="33"/>
      <c r="J76" s="33"/>
      <c r="K76" s="33"/>
      <c r="L76" s="30"/>
      <c r="M76" s="30"/>
      <c r="N76" s="34"/>
      <c r="O76" s="27"/>
      <c r="P76" s="3"/>
      <c r="Q76" s="3"/>
      <c r="R76" s="3"/>
      <c r="S76" s="3"/>
      <c r="T76" s="3"/>
      <c r="U76" s="3"/>
      <c r="V76" s="3"/>
      <c r="W76" s="3"/>
      <c r="X76" s="3"/>
      <c r="Y76" s="3"/>
      <c r="Z76" s="3"/>
      <c r="AA76" s="3"/>
      <c r="AB76" s="3"/>
      <c r="AC76" s="3"/>
    </row>
    <row r="77" spans="1:29" ht="15.75" customHeight="1" x14ac:dyDescent="0.35">
      <c r="A77" s="3"/>
      <c r="B77" s="3"/>
      <c r="C77" s="36" t="s">
        <v>26</v>
      </c>
      <c r="D77" s="40">
        <f t="shared" ref="D77:G77" si="16">SUM(D69:D76)</f>
        <v>25000</v>
      </c>
      <c r="E77" s="40">
        <f t="shared" si="16"/>
        <v>55000</v>
      </c>
      <c r="F77" s="40">
        <f t="shared" si="16"/>
        <v>5000</v>
      </c>
      <c r="G77" s="40">
        <f t="shared" si="16"/>
        <v>85000</v>
      </c>
      <c r="H77" s="37">
        <f>(H69*G69)+(H70*G70)+(H71*G71)+(H72*G72)+(H73*G73)+(H74*G74)+(H75*G75)+(H76*G76)</f>
        <v>71250</v>
      </c>
      <c r="I77" s="37">
        <f>SUM(I69:I70)</f>
        <v>3975</v>
      </c>
      <c r="J77" s="37">
        <f t="shared" ref="J77:K77" si="17">SUM(J69:J70)</f>
        <v>0</v>
      </c>
      <c r="K77" s="37">
        <f t="shared" si="17"/>
        <v>0</v>
      </c>
      <c r="L77" s="45">
        <f>SUM(L69:L76)</f>
        <v>3975</v>
      </c>
      <c r="M77" s="25" t="s">
        <v>626</v>
      </c>
      <c r="N77" s="34"/>
      <c r="O77" s="39"/>
      <c r="P77" s="3"/>
      <c r="Q77" s="3"/>
      <c r="R77" s="3"/>
      <c r="S77" s="3"/>
      <c r="T77" s="3"/>
      <c r="U77" s="3"/>
      <c r="V77" s="3"/>
      <c r="W77" s="3"/>
      <c r="X77" s="3"/>
      <c r="Y77" s="3"/>
      <c r="Z77" s="3"/>
      <c r="AA77" s="3"/>
      <c r="AB77" s="3"/>
      <c r="AC77" s="3"/>
    </row>
    <row r="78" spans="1:29" ht="51" hidden="1" customHeight="1" x14ac:dyDescent="0.35">
      <c r="A78" s="3"/>
      <c r="B78" s="36" t="s">
        <v>101</v>
      </c>
      <c r="C78" s="254"/>
      <c r="D78" s="255"/>
      <c r="E78" s="255"/>
      <c r="F78" s="255"/>
      <c r="G78" s="255"/>
      <c r="H78" s="255"/>
      <c r="I78" s="256"/>
      <c r="J78" s="256"/>
      <c r="K78" s="256"/>
      <c r="L78" s="255"/>
      <c r="M78" s="255"/>
      <c r="N78" s="257"/>
      <c r="O78" s="19"/>
      <c r="P78" s="3"/>
      <c r="Q78" s="3"/>
      <c r="R78" s="3"/>
      <c r="S78" s="3"/>
      <c r="T78" s="3"/>
      <c r="U78" s="3"/>
      <c r="V78" s="3"/>
      <c r="W78" s="3"/>
      <c r="X78" s="3"/>
      <c r="Y78" s="3"/>
      <c r="Z78" s="3"/>
      <c r="AA78" s="3"/>
      <c r="AB78" s="3"/>
      <c r="AC78" s="3"/>
    </row>
    <row r="79" spans="1:29" ht="15.75" hidden="1" customHeight="1" x14ac:dyDescent="0.35">
      <c r="A79" s="3"/>
      <c r="B79" s="28" t="s">
        <v>102</v>
      </c>
      <c r="C79" s="29"/>
      <c r="D79" s="22"/>
      <c r="E79" s="22"/>
      <c r="F79" s="22"/>
      <c r="G79" s="23">
        <f t="shared" ref="G79:G86" si="18">SUM(D79:F79)</f>
        <v>0</v>
      </c>
      <c r="H79" s="24"/>
      <c r="I79" s="24"/>
      <c r="J79" s="24"/>
      <c r="K79" s="24"/>
      <c r="L79" s="22"/>
      <c r="M79" s="30"/>
      <c r="N79" s="31"/>
      <c r="O79" s="27"/>
      <c r="P79" s="3"/>
      <c r="Q79" s="3"/>
      <c r="R79" s="3"/>
      <c r="S79" s="3"/>
      <c r="T79" s="3"/>
      <c r="U79" s="3"/>
      <c r="V79" s="3"/>
      <c r="W79" s="3"/>
      <c r="X79" s="3"/>
      <c r="Y79" s="3"/>
      <c r="Z79" s="3"/>
      <c r="AA79" s="3"/>
      <c r="AB79" s="3"/>
      <c r="AC79" s="3"/>
    </row>
    <row r="80" spans="1:29" ht="15.75" hidden="1" customHeight="1" x14ac:dyDescent="0.35">
      <c r="A80" s="3"/>
      <c r="B80" s="28" t="s">
        <v>103</v>
      </c>
      <c r="C80" s="29"/>
      <c r="D80" s="22"/>
      <c r="E80" s="22"/>
      <c r="F80" s="22"/>
      <c r="G80" s="23">
        <f t="shared" si="18"/>
        <v>0</v>
      </c>
      <c r="H80" s="24"/>
      <c r="I80" s="24"/>
      <c r="J80" s="24"/>
      <c r="K80" s="24"/>
      <c r="L80" s="22"/>
      <c r="M80" s="30"/>
      <c r="N80" s="31"/>
      <c r="O80" s="27"/>
      <c r="P80" s="3"/>
      <c r="Q80" s="3"/>
      <c r="R80" s="3"/>
      <c r="S80" s="3"/>
      <c r="T80" s="3"/>
      <c r="U80" s="3"/>
      <c r="V80" s="3"/>
      <c r="W80" s="3"/>
      <c r="X80" s="3"/>
      <c r="Y80" s="3"/>
      <c r="Z80" s="3"/>
      <c r="AA80" s="3"/>
      <c r="AB80" s="3"/>
      <c r="AC80" s="3"/>
    </row>
    <row r="81" spans="1:29" ht="15.75" hidden="1" customHeight="1" x14ac:dyDescent="0.35">
      <c r="A81" s="3"/>
      <c r="B81" s="28" t="s">
        <v>104</v>
      </c>
      <c r="C81" s="29"/>
      <c r="D81" s="22"/>
      <c r="E81" s="22"/>
      <c r="F81" s="22"/>
      <c r="G81" s="23">
        <f t="shared" si="18"/>
        <v>0</v>
      </c>
      <c r="H81" s="24"/>
      <c r="I81" s="24"/>
      <c r="J81" s="24"/>
      <c r="K81" s="24"/>
      <c r="L81" s="22"/>
      <c r="M81" s="30"/>
      <c r="N81" s="31"/>
      <c r="O81" s="27"/>
      <c r="P81" s="3"/>
      <c r="Q81" s="3"/>
      <c r="R81" s="3"/>
      <c r="S81" s="3"/>
      <c r="T81" s="3"/>
      <c r="U81" s="3"/>
      <c r="V81" s="3"/>
      <c r="W81" s="3"/>
      <c r="X81" s="3"/>
      <c r="Y81" s="3"/>
      <c r="Z81" s="3"/>
      <c r="AA81" s="3"/>
      <c r="AB81" s="3"/>
      <c r="AC81" s="3"/>
    </row>
    <row r="82" spans="1:29" ht="15.75" hidden="1" customHeight="1" x14ac:dyDescent="0.35">
      <c r="A82" s="3"/>
      <c r="B82" s="28" t="s">
        <v>105</v>
      </c>
      <c r="C82" s="29"/>
      <c r="D82" s="22"/>
      <c r="E82" s="22"/>
      <c r="F82" s="22"/>
      <c r="G82" s="23">
        <f t="shared" si="18"/>
        <v>0</v>
      </c>
      <c r="H82" s="24"/>
      <c r="I82" s="24"/>
      <c r="J82" s="24"/>
      <c r="K82" s="24"/>
      <c r="L82" s="22"/>
      <c r="M82" s="30"/>
      <c r="N82" s="31"/>
      <c r="O82" s="27"/>
      <c r="P82" s="3"/>
      <c r="Q82" s="3"/>
      <c r="R82" s="3"/>
      <c r="S82" s="3"/>
      <c r="T82" s="3"/>
      <c r="U82" s="3"/>
      <c r="V82" s="3"/>
      <c r="W82" s="3"/>
      <c r="X82" s="3"/>
      <c r="Y82" s="3"/>
      <c r="Z82" s="3"/>
      <c r="AA82" s="3"/>
      <c r="AB82" s="3"/>
      <c r="AC82" s="3"/>
    </row>
    <row r="83" spans="1:29" ht="15.75" hidden="1" customHeight="1" x14ac:dyDescent="0.35">
      <c r="A83" s="3"/>
      <c r="B83" s="28" t="s">
        <v>106</v>
      </c>
      <c r="C83" s="29"/>
      <c r="D83" s="22"/>
      <c r="E83" s="22"/>
      <c r="F83" s="22"/>
      <c r="G83" s="23">
        <f t="shared" si="18"/>
        <v>0</v>
      </c>
      <c r="H83" s="24"/>
      <c r="I83" s="24"/>
      <c r="J83" s="24"/>
      <c r="K83" s="24"/>
      <c r="L83" s="22"/>
      <c r="M83" s="30"/>
      <c r="N83" s="31"/>
      <c r="O83" s="27"/>
      <c r="P83" s="3"/>
      <c r="Q83" s="3"/>
      <c r="R83" s="3"/>
      <c r="S83" s="3"/>
      <c r="T83" s="3"/>
      <c r="U83" s="3"/>
      <c r="V83" s="3"/>
      <c r="W83" s="3"/>
      <c r="X83" s="3"/>
      <c r="Y83" s="3"/>
      <c r="Z83" s="3"/>
      <c r="AA83" s="3"/>
      <c r="AB83" s="3"/>
      <c r="AC83" s="3"/>
    </row>
    <row r="84" spans="1:29" ht="15.75" hidden="1" customHeight="1" x14ac:dyDescent="0.35">
      <c r="A84" s="3"/>
      <c r="B84" s="28" t="s">
        <v>107</v>
      </c>
      <c r="C84" s="29"/>
      <c r="D84" s="22"/>
      <c r="E84" s="22"/>
      <c r="F84" s="22"/>
      <c r="G84" s="23">
        <f t="shared" si="18"/>
        <v>0</v>
      </c>
      <c r="H84" s="24"/>
      <c r="I84" s="24"/>
      <c r="J84" s="24"/>
      <c r="K84" s="24"/>
      <c r="L84" s="22"/>
      <c r="M84" s="30"/>
      <c r="N84" s="31"/>
      <c r="O84" s="27"/>
      <c r="P84" s="3"/>
      <c r="Q84" s="3"/>
      <c r="R84" s="3"/>
      <c r="S84" s="3"/>
      <c r="T84" s="3"/>
      <c r="U84" s="3"/>
      <c r="V84" s="3"/>
      <c r="W84" s="3"/>
      <c r="X84" s="3"/>
      <c r="Y84" s="3"/>
      <c r="Z84" s="3"/>
      <c r="AA84" s="3"/>
      <c r="AB84" s="3"/>
      <c r="AC84" s="3"/>
    </row>
    <row r="85" spans="1:29" ht="15.75" hidden="1" customHeight="1" x14ac:dyDescent="0.35">
      <c r="A85" s="3"/>
      <c r="B85" s="28" t="s">
        <v>108</v>
      </c>
      <c r="C85" s="32"/>
      <c r="D85" s="30"/>
      <c r="E85" s="30"/>
      <c r="F85" s="30"/>
      <c r="G85" s="23">
        <f t="shared" si="18"/>
        <v>0</v>
      </c>
      <c r="H85" s="33"/>
      <c r="I85" s="33"/>
      <c r="J85" s="33"/>
      <c r="K85" s="33"/>
      <c r="L85" s="30"/>
      <c r="M85" s="30"/>
      <c r="N85" s="34"/>
      <c r="O85" s="27"/>
      <c r="P85" s="3"/>
      <c r="Q85" s="3"/>
      <c r="R85" s="3"/>
      <c r="S85" s="3"/>
      <c r="T85" s="3"/>
      <c r="U85" s="3"/>
      <c r="V85" s="3"/>
      <c r="W85" s="3"/>
      <c r="X85" s="3"/>
      <c r="Y85" s="3"/>
      <c r="Z85" s="3"/>
      <c r="AA85" s="3"/>
      <c r="AB85" s="3"/>
      <c r="AC85" s="3"/>
    </row>
    <row r="86" spans="1:29" ht="15.75" hidden="1" customHeight="1" x14ac:dyDescent="0.35">
      <c r="A86" s="3"/>
      <c r="B86" s="28" t="s">
        <v>109</v>
      </c>
      <c r="C86" s="32"/>
      <c r="D86" s="30"/>
      <c r="E86" s="30"/>
      <c r="F86" s="30"/>
      <c r="G86" s="23">
        <f t="shared" si="18"/>
        <v>0</v>
      </c>
      <c r="H86" s="33"/>
      <c r="I86" s="33"/>
      <c r="J86" s="33"/>
      <c r="K86" s="33"/>
      <c r="L86" s="30"/>
      <c r="M86" s="30"/>
      <c r="N86" s="34"/>
      <c r="O86" s="27"/>
      <c r="P86" s="3"/>
      <c r="Q86" s="3"/>
      <c r="R86" s="3"/>
      <c r="S86" s="3"/>
      <c r="T86" s="3"/>
      <c r="U86" s="3"/>
      <c r="V86" s="3"/>
      <c r="W86" s="3"/>
      <c r="X86" s="3"/>
      <c r="Y86" s="3"/>
      <c r="Z86" s="3"/>
      <c r="AA86" s="3"/>
      <c r="AB86" s="3"/>
      <c r="AC86" s="3"/>
    </row>
    <row r="87" spans="1:29" ht="15.75" hidden="1" customHeight="1" x14ac:dyDescent="0.35">
      <c r="A87" s="3"/>
      <c r="B87" s="3"/>
      <c r="C87" s="36" t="s">
        <v>26</v>
      </c>
      <c r="D87" s="37">
        <f t="shared" ref="D87:G87" si="19">SUM(D79:D86)</f>
        <v>0</v>
      </c>
      <c r="E87" s="37">
        <f t="shared" si="19"/>
        <v>0</v>
      </c>
      <c r="F87" s="37">
        <f t="shared" si="19"/>
        <v>0</v>
      </c>
      <c r="G87" s="37">
        <f t="shared" si="19"/>
        <v>0</v>
      </c>
      <c r="H87" s="37">
        <f>(H79*G79)+(H80*G80)+(H81*G81)+(H82*G82)+(H83*G83)+(H84*G84)+(H85*G85)+(H86*G86)</f>
        <v>0</v>
      </c>
      <c r="I87" s="37"/>
      <c r="J87" s="37"/>
      <c r="K87" s="37"/>
      <c r="L87" s="45">
        <f>SUM(L79:L86)</f>
        <v>0</v>
      </c>
      <c r="M87" s="46"/>
      <c r="N87" s="34"/>
      <c r="O87" s="39"/>
      <c r="P87" s="3"/>
      <c r="Q87" s="3"/>
      <c r="R87" s="3"/>
      <c r="S87" s="3"/>
      <c r="T87" s="3"/>
      <c r="U87" s="3"/>
      <c r="V87" s="3"/>
      <c r="W87" s="3"/>
      <c r="X87" s="3"/>
      <c r="Y87" s="3"/>
      <c r="Z87" s="3"/>
      <c r="AA87" s="3"/>
      <c r="AB87" s="3"/>
      <c r="AC87" s="3"/>
    </row>
    <row r="88" spans="1:29" ht="15.75" customHeight="1" x14ac:dyDescent="0.35">
      <c r="A88" s="3"/>
      <c r="B88" s="47"/>
      <c r="C88" s="41"/>
      <c r="D88" s="48"/>
      <c r="E88" s="48"/>
      <c r="F88" s="48"/>
      <c r="G88" s="48"/>
      <c r="H88" s="48"/>
      <c r="I88" s="48"/>
      <c r="J88" s="48"/>
      <c r="K88" s="48"/>
      <c r="L88" s="48"/>
      <c r="M88" s="48"/>
      <c r="N88" s="41"/>
      <c r="O88" s="49"/>
      <c r="P88" s="3"/>
      <c r="Q88" s="3"/>
      <c r="R88" s="3"/>
      <c r="S88" s="3"/>
      <c r="T88" s="3"/>
      <c r="U88" s="3"/>
      <c r="V88" s="3"/>
      <c r="W88" s="3"/>
      <c r="X88" s="3"/>
      <c r="Y88" s="3"/>
      <c r="Z88" s="3"/>
      <c r="AA88" s="3"/>
      <c r="AB88" s="3"/>
      <c r="AC88" s="3"/>
    </row>
    <row r="89" spans="1:29" ht="51" customHeight="1" x14ac:dyDescent="0.35">
      <c r="A89" s="3"/>
      <c r="B89" s="16" t="s">
        <v>110</v>
      </c>
      <c r="C89" s="259" t="s">
        <v>111</v>
      </c>
      <c r="D89" s="255"/>
      <c r="E89" s="255"/>
      <c r="F89" s="255"/>
      <c r="G89" s="255"/>
      <c r="H89" s="255"/>
      <c r="I89" s="256"/>
      <c r="J89" s="256"/>
      <c r="K89" s="256"/>
      <c r="L89" s="255"/>
      <c r="M89" s="255"/>
      <c r="N89" s="257"/>
      <c r="O89" s="17"/>
      <c r="P89" s="3"/>
      <c r="Q89" s="3"/>
      <c r="R89" s="3"/>
      <c r="S89" s="3"/>
      <c r="T89" s="3"/>
      <c r="U89" s="3"/>
      <c r="V89" s="3"/>
      <c r="W89" s="3"/>
      <c r="X89" s="3"/>
      <c r="Y89" s="3"/>
      <c r="Z89" s="3"/>
      <c r="AA89" s="3"/>
      <c r="AB89" s="3"/>
      <c r="AC89" s="3"/>
    </row>
    <row r="90" spans="1:29" ht="60.75" customHeight="1" x14ac:dyDescent="0.35">
      <c r="A90" s="3"/>
      <c r="B90" s="18" t="s">
        <v>112</v>
      </c>
      <c r="C90" s="258" t="s">
        <v>113</v>
      </c>
      <c r="D90" s="255"/>
      <c r="E90" s="255"/>
      <c r="F90" s="255"/>
      <c r="G90" s="255"/>
      <c r="H90" s="255"/>
      <c r="I90" s="256"/>
      <c r="J90" s="256"/>
      <c r="K90" s="256"/>
      <c r="L90" s="255"/>
      <c r="M90" s="255"/>
      <c r="N90" s="257"/>
      <c r="O90" s="19"/>
      <c r="P90" s="3"/>
      <c r="Q90" s="3"/>
      <c r="R90" s="3"/>
      <c r="S90" s="3"/>
      <c r="T90" s="3"/>
      <c r="U90" s="3"/>
      <c r="V90" s="3"/>
      <c r="W90" s="3"/>
      <c r="X90" s="3"/>
      <c r="Y90" s="3"/>
      <c r="Z90" s="3"/>
      <c r="AA90" s="3"/>
      <c r="AB90" s="3"/>
      <c r="AC90" s="3"/>
    </row>
    <row r="91" spans="1:29" ht="15.75" customHeight="1" x14ac:dyDescent="0.35">
      <c r="A91" s="3"/>
      <c r="B91" s="28" t="s">
        <v>114</v>
      </c>
      <c r="C91" s="51" t="s">
        <v>115</v>
      </c>
      <c r="D91" s="22">
        <v>25270</v>
      </c>
      <c r="E91" s="22">
        <v>6800</v>
      </c>
      <c r="F91" s="22">
        <v>6600</v>
      </c>
      <c r="G91" s="23">
        <f t="shared" ref="G91:G98" si="20">SUM(D91:F91)</f>
        <v>38670</v>
      </c>
      <c r="H91" s="24">
        <v>0.5</v>
      </c>
      <c r="I91" s="231">
        <v>1496.5</v>
      </c>
      <c r="J91" s="231"/>
      <c r="K91" s="231"/>
      <c r="L91" s="22">
        <f>+K91+J91+I91</f>
        <v>1496.5</v>
      </c>
      <c r="M91" s="30" t="s">
        <v>627</v>
      </c>
      <c r="N91" s="26"/>
      <c r="O91" s="27"/>
      <c r="P91" s="3"/>
      <c r="Q91" s="3"/>
      <c r="R91" s="3"/>
      <c r="S91" s="3"/>
      <c r="T91" s="3"/>
      <c r="U91" s="3"/>
      <c r="V91" s="3"/>
      <c r="W91" s="3"/>
      <c r="X91" s="3"/>
      <c r="Y91" s="3"/>
      <c r="Z91" s="3"/>
      <c r="AA91" s="3"/>
      <c r="AB91" s="3"/>
      <c r="AC91" s="3"/>
    </row>
    <row r="92" spans="1:29" ht="15.75" customHeight="1" x14ac:dyDescent="0.35">
      <c r="A92" s="3"/>
      <c r="B92" s="28" t="s">
        <v>116</v>
      </c>
      <c r="C92" s="51" t="s">
        <v>117</v>
      </c>
      <c r="D92" s="22">
        <v>5450</v>
      </c>
      <c r="E92" s="22"/>
      <c r="F92" s="22"/>
      <c r="G92" s="23">
        <f t="shared" si="20"/>
        <v>5450</v>
      </c>
      <c r="H92" s="24">
        <v>1</v>
      </c>
      <c r="I92" s="231"/>
      <c r="J92" s="231"/>
      <c r="K92" s="231"/>
      <c r="L92" s="22">
        <f>+K92+J92+I92</f>
        <v>0</v>
      </c>
      <c r="M92" s="25" t="s">
        <v>628</v>
      </c>
      <c r="N92" s="26"/>
      <c r="O92" s="27"/>
      <c r="P92" s="3"/>
      <c r="Q92" s="3"/>
      <c r="R92" s="3"/>
      <c r="S92" s="3"/>
      <c r="T92" s="3"/>
      <c r="U92" s="3"/>
      <c r="V92" s="3"/>
      <c r="W92" s="3"/>
      <c r="X92" s="3"/>
      <c r="Y92" s="3"/>
      <c r="Z92" s="3"/>
      <c r="AA92" s="3"/>
      <c r="AB92" s="3"/>
      <c r="AC92" s="3"/>
    </row>
    <row r="93" spans="1:29" ht="15.75" hidden="1" customHeight="1" x14ac:dyDescent="0.35">
      <c r="A93" s="3"/>
      <c r="B93" s="28" t="s">
        <v>118</v>
      </c>
      <c r="C93" s="29"/>
      <c r="D93" s="22"/>
      <c r="E93" s="22"/>
      <c r="F93" s="22"/>
      <c r="G93" s="23">
        <f t="shared" si="20"/>
        <v>0</v>
      </c>
      <c r="H93" s="24"/>
      <c r="I93" s="24"/>
      <c r="J93" s="24"/>
      <c r="K93" s="24"/>
      <c r="L93" s="22"/>
      <c r="M93" s="30"/>
      <c r="N93" s="31"/>
      <c r="O93" s="27"/>
      <c r="P93" s="3"/>
      <c r="Q93" s="3"/>
      <c r="R93" s="3"/>
      <c r="S93" s="3"/>
      <c r="T93" s="3"/>
      <c r="U93" s="3"/>
      <c r="V93" s="3"/>
      <c r="W93" s="3"/>
      <c r="X93" s="3"/>
      <c r="Y93" s="3"/>
      <c r="Z93" s="3"/>
      <c r="AA93" s="3"/>
      <c r="AB93" s="3"/>
      <c r="AC93" s="3"/>
    </row>
    <row r="94" spans="1:29" ht="15.75" hidden="1" customHeight="1" x14ac:dyDescent="0.35">
      <c r="A94" s="3"/>
      <c r="B94" s="28" t="s">
        <v>119</v>
      </c>
      <c r="C94" s="29"/>
      <c r="D94" s="22"/>
      <c r="E94" s="22"/>
      <c r="F94" s="22"/>
      <c r="G94" s="23">
        <f t="shared" si="20"/>
        <v>0</v>
      </c>
      <c r="H94" s="24"/>
      <c r="I94" s="24"/>
      <c r="J94" s="24"/>
      <c r="K94" s="24"/>
      <c r="L94" s="22"/>
      <c r="M94" s="30"/>
      <c r="N94" s="31"/>
      <c r="O94" s="27"/>
      <c r="P94" s="3"/>
      <c r="Q94" s="3"/>
      <c r="R94" s="3"/>
      <c r="S94" s="3"/>
      <c r="T94" s="3"/>
      <c r="U94" s="3"/>
      <c r="V94" s="3"/>
      <c r="W94" s="3"/>
      <c r="X94" s="3"/>
      <c r="Y94" s="3"/>
      <c r="Z94" s="3"/>
      <c r="AA94" s="3"/>
      <c r="AB94" s="3"/>
      <c r="AC94" s="3"/>
    </row>
    <row r="95" spans="1:29" ht="15.75" hidden="1" customHeight="1" x14ac:dyDescent="0.35">
      <c r="A95" s="3"/>
      <c r="B95" s="28" t="s">
        <v>120</v>
      </c>
      <c r="C95" s="29"/>
      <c r="D95" s="22"/>
      <c r="E95" s="22"/>
      <c r="F95" s="22"/>
      <c r="G95" s="23">
        <f t="shared" si="20"/>
        <v>0</v>
      </c>
      <c r="H95" s="24"/>
      <c r="I95" s="24"/>
      <c r="J95" s="24"/>
      <c r="K95" s="24"/>
      <c r="L95" s="22"/>
      <c r="M95" s="30"/>
      <c r="N95" s="31"/>
      <c r="O95" s="27"/>
      <c r="P95" s="3"/>
      <c r="Q95" s="3"/>
      <c r="R95" s="3"/>
      <c r="S95" s="3"/>
      <c r="T95" s="3"/>
      <c r="U95" s="3"/>
      <c r="V95" s="3"/>
      <c r="W95" s="3"/>
      <c r="X95" s="3"/>
      <c r="Y95" s="3"/>
      <c r="Z95" s="3"/>
      <c r="AA95" s="3"/>
      <c r="AB95" s="3"/>
      <c r="AC95" s="3"/>
    </row>
    <row r="96" spans="1:29" ht="15.75" hidden="1" customHeight="1" x14ac:dyDescent="0.35">
      <c r="A96" s="3"/>
      <c r="B96" s="28" t="s">
        <v>121</v>
      </c>
      <c r="C96" s="29"/>
      <c r="D96" s="22"/>
      <c r="E96" s="22"/>
      <c r="F96" s="22"/>
      <c r="G96" s="23">
        <f t="shared" si="20"/>
        <v>0</v>
      </c>
      <c r="H96" s="24"/>
      <c r="I96" s="24"/>
      <c r="J96" s="24"/>
      <c r="K96" s="24"/>
      <c r="L96" s="22"/>
      <c r="M96" s="30"/>
      <c r="N96" s="31"/>
      <c r="O96" s="27"/>
      <c r="P96" s="3"/>
      <c r="Q96" s="3"/>
      <c r="R96" s="3"/>
      <c r="S96" s="3"/>
      <c r="T96" s="3"/>
      <c r="U96" s="3"/>
      <c r="V96" s="3"/>
      <c r="W96" s="3"/>
      <c r="X96" s="3"/>
      <c r="Y96" s="3"/>
      <c r="Z96" s="3"/>
      <c r="AA96" s="3"/>
      <c r="AB96" s="3"/>
      <c r="AC96" s="3"/>
    </row>
    <row r="97" spans="1:29" ht="15.75" hidden="1" customHeight="1" x14ac:dyDescent="0.35">
      <c r="A97" s="3"/>
      <c r="B97" s="28" t="s">
        <v>122</v>
      </c>
      <c r="C97" s="32"/>
      <c r="D97" s="30"/>
      <c r="E97" s="30"/>
      <c r="F97" s="30"/>
      <c r="G97" s="23">
        <f t="shared" si="20"/>
        <v>0</v>
      </c>
      <c r="H97" s="33"/>
      <c r="I97" s="33"/>
      <c r="J97" s="33"/>
      <c r="K97" s="33"/>
      <c r="L97" s="30"/>
      <c r="M97" s="30"/>
      <c r="N97" s="34"/>
      <c r="O97" s="27"/>
      <c r="P97" s="3"/>
      <c r="Q97" s="3"/>
      <c r="R97" s="3"/>
      <c r="S97" s="3"/>
      <c r="T97" s="3"/>
      <c r="U97" s="3"/>
      <c r="V97" s="3"/>
      <c r="W97" s="3"/>
      <c r="X97" s="3"/>
      <c r="Y97" s="3"/>
      <c r="Z97" s="3"/>
      <c r="AA97" s="3"/>
      <c r="AB97" s="3"/>
      <c r="AC97" s="3"/>
    </row>
    <row r="98" spans="1:29" ht="15.75" hidden="1" customHeight="1" x14ac:dyDescent="0.35">
      <c r="A98" s="3"/>
      <c r="B98" s="28" t="s">
        <v>123</v>
      </c>
      <c r="C98" s="32"/>
      <c r="D98" s="30"/>
      <c r="E98" s="30"/>
      <c r="F98" s="30"/>
      <c r="G98" s="23">
        <f t="shared" si="20"/>
        <v>0</v>
      </c>
      <c r="H98" s="33"/>
      <c r="I98" s="33"/>
      <c r="J98" s="33"/>
      <c r="K98" s="33"/>
      <c r="L98" s="30"/>
      <c r="M98" s="30"/>
      <c r="N98" s="34"/>
      <c r="O98" s="27"/>
      <c r="P98" s="3"/>
      <c r="Q98" s="3"/>
      <c r="R98" s="3"/>
      <c r="S98" s="3"/>
      <c r="T98" s="3"/>
      <c r="U98" s="3"/>
      <c r="V98" s="3"/>
      <c r="W98" s="3"/>
      <c r="X98" s="3"/>
      <c r="Y98" s="3"/>
      <c r="Z98" s="3"/>
      <c r="AA98" s="3"/>
      <c r="AB98" s="3"/>
      <c r="AC98" s="3"/>
    </row>
    <row r="99" spans="1:29" ht="15.75" customHeight="1" x14ac:dyDescent="0.35">
      <c r="A99" s="3"/>
      <c r="B99" s="3"/>
      <c r="C99" s="36" t="s">
        <v>26</v>
      </c>
      <c r="D99" s="37">
        <f t="shared" ref="D99:G99" si="21">SUM(D91:D98)</f>
        <v>30720</v>
      </c>
      <c r="E99" s="37">
        <f t="shared" si="21"/>
        <v>6800</v>
      </c>
      <c r="F99" s="37">
        <f t="shared" si="21"/>
        <v>6600</v>
      </c>
      <c r="G99" s="40">
        <f t="shared" si="21"/>
        <v>44120</v>
      </c>
      <c r="H99" s="37">
        <f>(H91*G91)+(H92*G92)+(H93*G93)+(H94*G94)+(H95*G95)+(H96*G96)+(H97*G97)+(H98*G98)</f>
        <v>24785</v>
      </c>
      <c r="I99" s="37">
        <f>SUM(I91:I92)</f>
        <v>1496.5</v>
      </c>
      <c r="J99" s="37">
        <f t="shared" ref="J99:K99" si="22">SUM(J91:J92)</f>
        <v>0</v>
      </c>
      <c r="K99" s="37">
        <f t="shared" si="22"/>
        <v>0</v>
      </c>
      <c r="L99" s="45">
        <f>SUM(L91:L98)</f>
        <v>1496.5</v>
      </c>
      <c r="M99" s="46"/>
      <c r="N99" s="34"/>
      <c r="O99" s="39"/>
      <c r="P99" s="3"/>
      <c r="Q99" s="3"/>
      <c r="R99" s="3"/>
      <c r="S99" s="3"/>
      <c r="T99" s="3"/>
      <c r="U99" s="3"/>
      <c r="V99" s="3"/>
      <c r="W99" s="3"/>
      <c r="X99" s="3"/>
      <c r="Y99" s="3"/>
      <c r="Z99" s="3"/>
      <c r="AA99" s="3"/>
      <c r="AB99" s="3"/>
      <c r="AC99" s="3"/>
    </row>
    <row r="100" spans="1:29" ht="51" customHeight="1" x14ac:dyDescent="0.35">
      <c r="A100" s="3"/>
      <c r="B100" s="18" t="s">
        <v>124</v>
      </c>
      <c r="C100" s="258" t="s">
        <v>125</v>
      </c>
      <c r="D100" s="255"/>
      <c r="E100" s="255"/>
      <c r="F100" s="255"/>
      <c r="G100" s="255"/>
      <c r="H100" s="255"/>
      <c r="I100" s="256"/>
      <c r="J100" s="256"/>
      <c r="K100" s="256"/>
      <c r="L100" s="255"/>
      <c r="M100" s="255"/>
      <c r="N100" s="257"/>
      <c r="O100" s="19"/>
      <c r="P100" s="3"/>
      <c r="Q100" s="3"/>
      <c r="R100" s="3"/>
      <c r="S100" s="3"/>
      <c r="T100" s="3"/>
      <c r="U100" s="3"/>
      <c r="V100" s="3"/>
      <c r="W100" s="3"/>
      <c r="X100" s="3"/>
      <c r="Y100" s="3"/>
      <c r="Z100" s="3"/>
      <c r="AA100" s="3"/>
      <c r="AB100" s="3"/>
      <c r="AC100" s="3"/>
    </row>
    <row r="101" spans="1:29" ht="15.75" customHeight="1" x14ac:dyDescent="0.35">
      <c r="A101" s="3"/>
      <c r="B101" s="28" t="s">
        <v>126</v>
      </c>
      <c r="C101" s="51" t="s">
        <v>127</v>
      </c>
      <c r="D101" s="22">
        <v>12200</v>
      </c>
      <c r="E101" s="22"/>
      <c r="F101" s="22"/>
      <c r="G101" s="23">
        <f t="shared" ref="G101:G108" si="23">SUM(D101:F101)</f>
        <v>12200</v>
      </c>
      <c r="H101" s="24"/>
      <c r="I101" s="231"/>
      <c r="J101" s="231"/>
      <c r="K101" s="231"/>
      <c r="L101" s="22">
        <f>+K101+J101+I101</f>
        <v>0</v>
      </c>
      <c r="M101" s="30" t="s">
        <v>629</v>
      </c>
      <c r="N101" s="26"/>
      <c r="O101" s="27"/>
      <c r="P101" s="3"/>
      <c r="Q101" s="3"/>
      <c r="R101" s="3"/>
      <c r="S101" s="3"/>
      <c r="T101" s="3"/>
      <c r="U101" s="3"/>
      <c r="V101" s="3"/>
      <c r="W101" s="3"/>
      <c r="X101" s="3"/>
      <c r="Y101" s="3"/>
      <c r="Z101" s="3"/>
      <c r="AA101" s="3"/>
      <c r="AB101" s="3"/>
      <c r="AC101" s="3"/>
    </row>
    <row r="102" spans="1:29" ht="15.75" customHeight="1" x14ac:dyDescent="0.35">
      <c r="A102" s="3"/>
      <c r="B102" s="28" t="s">
        <v>128</v>
      </c>
      <c r="C102" s="51" t="s">
        <v>129</v>
      </c>
      <c r="D102" s="22">
        <v>28500</v>
      </c>
      <c r="E102" s="22">
        <v>25000</v>
      </c>
      <c r="F102" s="22"/>
      <c r="G102" s="23">
        <f t="shared" si="23"/>
        <v>53500</v>
      </c>
      <c r="H102" s="24">
        <v>0.75</v>
      </c>
      <c r="I102" s="231">
        <f>2728+1718.31+2558</f>
        <v>7004.3099999999995</v>
      </c>
      <c r="J102" s="231"/>
      <c r="K102" s="231"/>
      <c r="L102" s="22">
        <f>+K102+J102+I102</f>
        <v>7004.3099999999995</v>
      </c>
      <c r="M102" s="30" t="s">
        <v>630</v>
      </c>
      <c r="N102" s="31"/>
      <c r="O102" s="27"/>
      <c r="P102" s="3"/>
      <c r="Q102" s="3"/>
      <c r="R102" s="3"/>
      <c r="S102" s="3"/>
      <c r="T102" s="3"/>
      <c r="U102" s="3"/>
      <c r="V102" s="3"/>
      <c r="W102" s="3"/>
      <c r="X102" s="3"/>
      <c r="Y102" s="3"/>
      <c r="Z102" s="3"/>
      <c r="AA102" s="3"/>
      <c r="AB102" s="3"/>
      <c r="AC102" s="3"/>
    </row>
    <row r="103" spans="1:29" ht="15.75" hidden="1" customHeight="1" x14ac:dyDescent="0.35">
      <c r="A103" s="3"/>
      <c r="B103" s="28" t="s">
        <v>130</v>
      </c>
      <c r="C103" s="29"/>
      <c r="D103" s="22"/>
      <c r="E103" s="22"/>
      <c r="F103" s="22"/>
      <c r="G103" s="23">
        <f t="shared" si="23"/>
        <v>0</v>
      </c>
      <c r="H103" s="24"/>
      <c r="I103" s="24"/>
      <c r="J103" s="24"/>
      <c r="K103" s="24"/>
      <c r="L103" s="22"/>
      <c r="M103" s="30"/>
      <c r="N103" s="31"/>
      <c r="O103" s="27"/>
      <c r="P103" s="3"/>
      <c r="Q103" s="3"/>
      <c r="R103" s="3"/>
      <c r="S103" s="3"/>
      <c r="T103" s="3"/>
      <c r="U103" s="3"/>
      <c r="V103" s="3"/>
      <c r="W103" s="3"/>
      <c r="X103" s="3"/>
      <c r="Y103" s="3"/>
      <c r="Z103" s="3"/>
      <c r="AA103" s="3"/>
      <c r="AB103" s="3"/>
      <c r="AC103" s="3"/>
    </row>
    <row r="104" spans="1:29" ht="15.75" hidden="1" customHeight="1" x14ac:dyDescent="0.35">
      <c r="A104" s="3"/>
      <c r="B104" s="28" t="s">
        <v>131</v>
      </c>
      <c r="C104" s="29"/>
      <c r="D104" s="22"/>
      <c r="E104" s="22"/>
      <c r="F104" s="22"/>
      <c r="G104" s="23">
        <f t="shared" si="23"/>
        <v>0</v>
      </c>
      <c r="H104" s="24"/>
      <c r="I104" s="24"/>
      <c r="J104" s="24"/>
      <c r="K104" s="24"/>
      <c r="L104" s="22"/>
      <c r="M104" s="30"/>
      <c r="N104" s="31"/>
      <c r="O104" s="27"/>
      <c r="P104" s="3"/>
      <c r="Q104" s="3"/>
      <c r="R104" s="3"/>
      <c r="S104" s="3"/>
      <c r="T104" s="3"/>
      <c r="U104" s="3"/>
      <c r="V104" s="3"/>
      <c r="W104" s="3"/>
      <c r="X104" s="3"/>
      <c r="Y104" s="3"/>
      <c r="Z104" s="3"/>
      <c r="AA104" s="3"/>
      <c r="AB104" s="3"/>
      <c r="AC104" s="3"/>
    </row>
    <row r="105" spans="1:29" ht="15.75" hidden="1" customHeight="1" x14ac:dyDescent="0.35">
      <c r="A105" s="3"/>
      <c r="B105" s="28" t="s">
        <v>132</v>
      </c>
      <c r="C105" s="29"/>
      <c r="D105" s="22"/>
      <c r="E105" s="22"/>
      <c r="F105" s="22"/>
      <c r="G105" s="23">
        <f t="shared" si="23"/>
        <v>0</v>
      </c>
      <c r="H105" s="24"/>
      <c r="I105" s="24"/>
      <c r="J105" s="24"/>
      <c r="K105" s="24"/>
      <c r="L105" s="22"/>
      <c r="M105" s="30"/>
      <c r="N105" s="31"/>
      <c r="O105" s="27"/>
      <c r="P105" s="3"/>
      <c r="Q105" s="3"/>
      <c r="R105" s="3"/>
      <c r="S105" s="3"/>
      <c r="T105" s="3"/>
      <c r="U105" s="3"/>
      <c r="V105" s="3"/>
      <c r="W105" s="3"/>
      <c r="X105" s="3"/>
      <c r="Y105" s="3"/>
      <c r="Z105" s="3"/>
      <c r="AA105" s="3"/>
      <c r="AB105" s="3"/>
      <c r="AC105" s="3"/>
    </row>
    <row r="106" spans="1:29" ht="15.75" hidden="1" customHeight="1" x14ac:dyDescent="0.35">
      <c r="A106" s="3"/>
      <c r="B106" s="28" t="s">
        <v>133</v>
      </c>
      <c r="C106" s="29"/>
      <c r="D106" s="22"/>
      <c r="E106" s="22"/>
      <c r="F106" s="22"/>
      <c r="G106" s="23">
        <f t="shared" si="23"/>
        <v>0</v>
      </c>
      <c r="H106" s="24"/>
      <c r="I106" s="24"/>
      <c r="J106" s="24"/>
      <c r="K106" s="24"/>
      <c r="L106" s="22"/>
      <c r="M106" s="30"/>
      <c r="N106" s="31"/>
      <c r="O106" s="27"/>
      <c r="P106" s="3"/>
      <c r="Q106" s="3"/>
      <c r="R106" s="3"/>
      <c r="S106" s="3"/>
      <c r="T106" s="3"/>
      <c r="U106" s="3"/>
      <c r="V106" s="3"/>
      <c r="W106" s="3"/>
      <c r="X106" s="3"/>
      <c r="Y106" s="3"/>
      <c r="Z106" s="3"/>
      <c r="AA106" s="3"/>
      <c r="AB106" s="3"/>
      <c r="AC106" s="3"/>
    </row>
    <row r="107" spans="1:29" ht="15.75" hidden="1" customHeight="1" x14ac:dyDescent="0.35">
      <c r="A107" s="3"/>
      <c r="B107" s="28" t="s">
        <v>134</v>
      </c>
      <c r="C107" s="32"/>
      <c r="D107" s="30"/>
      <c r="E107" s="30"/>
      <c r="F107" s="30"/>
      <c r="G107" s="23">
        <f t="shared" si="23"/>
        <v>0</v>
      </c>
      <c r="H107" s="33"/>
      <c r="I107" s="33"/>
      <c r="J107" s="33"/>
      <c r="K107" s="33"/>
      <c r="L107" s="30"/>
      <c r="M107" s="30"/>
      <c r="N107" s="34"/>
      <c r="O107" s="27"/>
      <c r="P107" s="3"/>
      <c r="Q107" s="3"/>
      <c r="R107" s="3"/>
      <c r="S107" s="3"/>
      <c r="T107" s="3"/>
      <c r="U107" s="3"/>
      <c r="V107" s="3"/>
      <c r="W107" s="3"/>
      <c r="X107" s="3"/>
      <c r="Y107" s="3"/>
      <c r="Z107" s="3"/>
      <c r="AA107" s="3"/>
      <c r="AB107" s="3"/>
      <c r="AC107" s="3"/>
    </row>
    <row r="108" spans="1:29" ht="15.75" hidden="1" customHeight="1" x14ac:dyDescent="0.35">
      <c r="A108" s="3"/>
      <c r="B108" s="28" t="s">
        <v>135</v>
      </c>
      <c r="C108" s="32"/>
      <c r="D108" s="30"/>
      <c r="E108" s="30"/>
      <c r="F108" s="30"/>
      <c r="G108" s="23">
        <f t="shared" si="23"/>
        <v>0</v>
      </c>
      <c r="H108" s="33"/>
      <c r="I108" s="33"/>
      <c r="J108" s="33"/>
      <c r="K108" s="33"/>
      <c r="L108" s="30"/>
      <c r="M108" s="30"/>
      <c r="N108" s="34"/>
      <c r="O108" s="27"/>
      <c r="P108" s="3"/>
      <c r="Q108" s="3"/>
      <c r="R108" s="3"/>
      <c r="S108" s="3"/>
      <c r="T108" s="3"/>
      <c r="U108" s="3"/>
      <c r="V108" s="3"/>
      <c r="W108" s="3"/>
      <c r="X108" s="3"/>
      <c r="Y108" s="3"/>
      <c r="Z108" s="3"/>
      <c r="AA108" s="3"/>
      <c r="AB108" s="3"/>
      <c r="AC108" s="3"/>
    </row>
    <row r="109" spans="1:29" ht="15.75" customHeight="1" x14ac:dyDescent="0.35">
      <c r="A109" s="3"/>
      <c r="B109" s="3"/>
      <c r="C109" s="36" t="s">
        <v>26</v>
      </c>
      <c r="D109" s="40">
        <f t="shared" ref="D109:G109" si="24">SUM(D101:D108)</f>
        <v>40700</v>
      </c>
      <c r="E109" s="40">
        <f t="shared" si="24"/>
        <v>25000</v>
      </c>
      <c r="F109" s="40">
        <f t="shared" si="24"/>
        <v>0</v>
      </c>
      <c r="G109" s="40">
        <f t="shared" si="24"/>
        <v>65700</v>
      </c>
      <c r="H109" s="37">
        <f>(H101*G101)+(H102*G102)+(H103*G103)+(H104*G104)+(H105*G105)+(H106*G106)+(H107*G107)+(H108*G108)</f>
        <v>40125</v>
      </c>
      <c r="I109" s="37">
        <f>SUM(I101:I102)</f>
        <v>7004.3099999999995</v>
      </c>
      <c r="J109" s="37">
        <f t="shared" ref="J109:K109" si="25">SUM(J101:J102)</f>
        <v>0</v>
      </c>
      <c r="K109" s="37">
        <f t="shared" si="25"/>
        <v>0</v>
      </c>
      <c r="L109" s="45">
        <f>SUM(L101:L108)</f>
        <v>7004.3099999999995</v>
      </c>
      <c r="M109" s="46"/>
      <c r="N109" s="34"/>
      <c r="O109" s="39"/>
      <c r="P109" s="3"/>
      <c r="Q109" s="3"/>
      <c r="R109" s="3"/>
      <c r="S109" s="3"/>
      <c r="T109" s="3"/>
      <c r="U109" s="3"/>
      <c r="V109" s="3"/>
      <c r="W109" s="3"/>
      <c r="X109" s="3"/>
      <c r="Y109" s="3"/>
      <c r="Z109" s="3"/>
      <c r="AA109" s="3"/>
      <c r="AB109" s="3"/>
      <c r="AC109" s="3"/>
    </row>
    <row r="110" spans="1:29" ht="51" customHeight="1" x14ac:dyDescent="0.35">
      <c r="A110" s="3"/>
      <c r="B110" s="18" t="s">
        <v>136</v>
      </c>
      <c r="C110" s="258" t="s">
        <v>137</v>
      </c>
      <c r="D110" s="255"/>
      <c r="E110" s="255"/>
      <c r="F110" s="255"/>
      <c r="G110" s="255"/>
      <c r="H110" s="255"/>
      <c r="I110" s="256"/>
      <c r="J110" s="256"/>
      <c r="K110" s="256"/>
      <c r="L110" s="255"/>
      <c r="M110" s="255"/>
      <c r="N110" s="257"/>
      <c r="O110" s="19"/>
      <c r="P110" s="3"/>
      <c r="Q110" s="3"/>
      <c r="R110" s="3"/>
      <c r="S110" s="3"/>
      <c r="T110" s="3"/>
      <c r="U110" s="3"/>
      <c r="V110" s="3"/>
      <c r="W110" s="3"/>
      <c r="X110" s="3"/>
      <c r="Y110" s="3"/>
      <c r="Z110" s="3"/>
      <c r="AA110" s="3"/>
      <c r="AB110" s="3"/>
      <c r="AC110" s="3"/>
    </row>
    <row r="111" spans="1:29" ht="15.75" customHeight="1" x14ac:dyDescent="0.35">
      <c r="A111" s="3"/>
      <c r="B111" s="28" t="s">
        <v>138</v>
      </c>
      <c r="C111" s="51" t="s">
        <v>139</v>
      </c>
      <c r="D111" s="22">
        <v>19080</v>
      </c>
      <c r="E111" s="22">
        <v>2000</v>
      </c>
      <c r="F111" s="22">
        <v>2000</v>
      </c>
      <c r="G111" s="23">
        <f t="shared" ref="G111:G118" si="26">SUM(D111:F111)</f>
        <v>23080</v>
      </c>
      <c r="H111" s="24">
        <v>0.5</v>
      </c>
      <c r="I111" s="231"/>
      <c r="J111" s="231"/>
      <c r="K111" s="231"/>
      <c r="L111" s="22">
        <f>+K111+J111+I111</f>
        <v>0</v>
      </c>
      <c r="M111" s="30" t="s">
        <v>631</v>
      </c>
      <c r="N111" s="26"/>
      <c r="O111" s="27"/>
      <c r="P111" s="3"/>
      <c r="Q111" s="3"/>
      <c r="R111" s="3"/>
      <c r="S111" s="3"/>
      <c r="T111" s="3"/>
      <c r="U111" s="3"/>
      <c r="V111" s="3"/>
      <c r="W111" s="3"/>
      <c r="X111" s="3"/>
      <c r="Y111" s="3"/>
      <c r="Z111" s="3"/>
      <c r="AA111" s="3"/>
      <c r="AB111" s="3"/>
      <c r="AC111" s="3"/>
    </row>
    <row r="112" spans="1:29" ht="15.75" customHeight="1" x14ac:dyDescent="0.35">
      <c r="A112" s="3"/>
      <c r="B112" s="28" t="s">
        <v>140</v>
      </c>
      <c r="C112" s="51" t="s">
        <v>141</v>
      </c>
      <c r="D112" s="22">
        <v>6000</v>
      </c>
      <c r="E112" s="22">
        <v>6000</v>
      </c>
      <c r="F112" s="22"/>
      <c r="G112" s="23">
        <f t="shared" si="26"/>
        <v>12000</v>
      </c>
      <c r="H112" s="24">
        <v>0.5</v>
      </c>
      <c r="I112" s="231">
        <v>1100</v>
      </c>
      <c r="J112" s="231"/>
      <c r="K112" s="231"/>
      <c r="L112" s="22">
        <f>+K112+J112+I112</f>
        <v>1100</v>
      </c>
      <c r="M112" s="30" t="s">
        <v>629</v>
      </c>
      <c r="N112" s="26"/>
      <c r="O112" s="27"/>
      <c r="P112" s="3"/>
      <c r="Q112" s="3"/>
      <c r="R112" s="3"/>
      <c r="S112" s="3"/>
      <c r="T112" s="3"/>
      <c r="U112" s="3"/>
      <c r="V112" s="3"/>
      <c r="W112" s="3"/>
      <c r="X112" s="3"/>
      <c r="Y112" s="3"/>
      <c r="Z112" s="3"/>
      <c r="AA112" s="3"/>
      <c r="AB112" s="3"/>
      <c r="AC112" s="3"/>
    </row>
    <row r="113" spans="1:29" ht="15.75" customHeight="1" x14ac:dyDescent="0.35">
      <c r="A113" s="3"/>
      <c r="B113" s="28" t="s">
        <v>142</v>
      </c>
      <c r="C113" s="51" t="s">
        <v>143</v>
      </c>
      <c r="D113" s="22">
        <v>6100</v>
      </c>
      <c r="E113" s="22">
        <v>6100</v>
      </c>
      <c r="F113" s="22"/>
      <c r="G113" s="23">
        <f t="shared" si="26"/>
        <v>12200</v>
      </c>
      <c r="H113" s="24">
        <v>1</v>
      </c>
      <c r="I113" s="231">
        <v>854.09</v>
      </c>
      <c r="J113" s="231"/>
      <c r="K113" s="231"/>
      <c r="L113" s="22">
        <f>+K113+J113+I113</f>
        <v>854.09</v>
      </c>
      <c r="M113" s="30" t="s">
        <v>629</v>
      </c>
      <c r="N113" s="26"/>
      <c r="O113" s="27"/>
      <c r="P113" s="3"/>
      <c r="Q113" s="3"/>
      <c r="R113" s="3"/>
      <c r="S113" s="3"/>
      <c r="T113" s="3"/>
      <c r="U113" s="3"/>
      <c r="V113" s="3"/>
      <c r="W113" s="3"/>
      <c r="X113" s="3"/>
      <c r="Y113" s="3"/>
      <c r="Z113" s="3"/>
      <c r="AA113" s="3"/>
      <c r="AB113" s="3"/>
      <c r="AC113" s="3"/>
    </row>
    <row r="114" spans="1:29" ht="15.75" hidden="1" customHeight="1" x14ac:dyDescent="0.35">
      <c r="A114" s="3"/>
      <c r="B114" s="28" t="s">
        <v>144</v>
      </c>
      <c r="C114" s="29"/>
      <c r="D114" s="22"/>
      <c r="E114" s="22"/>
      <c r="F114" s="22"/>
      <c r="G114" s="23">
        <f t="shared" si="26"/>
        <v>0</v>
      </c>
      <c r="H114" s="24"/>
      <c r="I114" s="24"/>
      <c r="J114" s="24"/>
      <c r="K114" s="24"/>
      <c r="L114" s="22"/>
      <c r="M114" s="30"/>
      <c r="N114" s="31"/>
      <c r="O114" s="27"/>
      <c r="P114" s="3"/>
      <c r="Q114" s="3"/>
      <c r="R114" s="3"/>
      <c r="S114" s="3"/>
      <c r="T114" s="3"/>
      <c r="U114" s="3"/>
      <c r="V114" s="3"/>
      <c r="W114" s="3"/>
      <c r="X114" s="3"/>
      <c r="Y114" s="3"/>
      <c r="Z114" s="3"/>
      <c r="AA114" s="3"/>
      <c r="AB114" s="3"/>
      <c r="AC114" s="3"/>
    </row>
    <row r="115" spans="1:29" ht="15.75" hidden="1" customHeight="1" x14ac:dyDescent="0.35">
      <c r="A115" s="3"/>
      <c r="B115" s="28" t="s">
        <v>145</v>
      </c>
      <c r="C115" s="29"/>
      <c r="D115" s="22"/>
      <c r="E115" s="22"/>
      <c r="F115" s="22"/>
      <c r="G115" s="23">
        <f t="shared" si="26"/>
        <v>0</v>
      </c>
      <c r="H115" s="24"/>
      <c r="I115" s="24"/>
      <c r="J115" s="24"/>
      <c r="K115" s="24"/>
      <c r="L115" s="22"/>
      <c r="M115" s="30"/>
      <c r="N115" s="31"/>
      <c r="O115" s="27"/>
      <c r="P115" s="3"/>
      <c r="Q115" s="3"/>
      <c r="R115" s="3"/>
      <c r="S115" s="3"/>
      <c r="T115" s="3"/>
      <c r="U115" s="3"/>
      <c r="V115" s="3"/>
      <c r="W115" s="3"/>
      <c r="X115" s="3"/>
      <c r="Y115" s="3"/>
      <c r="Z115" s="3"/>
      <c r="AA115" s="3"/>
      <c r="AB115" s="3"/>
      <c r="AC115" s="3"/>
    </row>
    <row r="116" spans="1:29" ht="15.75" hidden="1" customHeight="1" x14ac:dyDescent="0.35">
      <c r="A116" s="3"/>
      <c r="B116" s="28" t="s">
        <v>146</v>
      </c>
      <c r="C116" s="29"/>
      <c r="D116" s="22"/>
      <c r="E116" s="22"/>
      <c r="F116" s="22"/>
      <c r="G116" s="23">
        <f t="shared" si="26"/>
        <v>0</v>
      </c>
      <c r="H116" s="24"/>
      <c r="I116" s="24"/>
      <c r="J116" s="24"/>
      <c r="K116" s="24"/>
      <c r="L116" s="22"/>
      <c r="M116" s="30"/>
      <c r="N116" s="31"/>
      <c r="O116" s="27"/>
      <c r="P116" s="3"/>
      <c r="Q116" s="3"/>
      <c r="R116" s="3"/>
      <c r="S116" s="3"/>
      <c r="T116" s="3"/>
      <c r="U116" s="3"/>
      <c r="V116" s="3"/>
      <c r="W116" s="3"/>
      <c r="X116" s="3"/>
      <c r="Y116" s="3"/>
      <c r="Z116" s="3"/>
      <c r="AA116" s="3"/>
      <c r="AB116" s="3"/>
      <c r="AC116" s="3"/>
    </row>
    <row r="117" spans="1:29" ht="15.75" hidden="1" customHeight="1" x14ac:dyDescent="0.35">
      <c r="A117" s="3"/>
      <c r="B117" s="28" t="s">
        <v>147</v>
      </c>
      <c r="C117" s="32"/>
      <c r="D117" s="30"/>
      <c r="E117" s="30"/>
      <c r="F117" s="30"/>
      <c r="G117" s="23">
        <f t="shared" si="26"/>
        <v>0</v>
      </c>
      <c r="H117" s="33"/>
      <c r="I117" s="33"/>
      <c r="J117" s="33"/>
      <c r="K117" s="33"/>
      <c r="L117" s="30"/>
      <c r="M117" s="30"/>
      <c r="N117" s="34"/>
      <c r="O117" s="27"/>
      <c r="P117" s="3"/>
      <c r="Q117" s="3"/>
      <c r="R117" s="3"/>
      <c r="S117" s="3"/>
      <c r="T117" s="3"/>
      <c r="U117" s="3"/>
      <c r="V117" s="3"/>
      <c r="W117" s="3"/>
      <c r="X117" s="3"/>
      <c r="Y117" s="3"/>
      <c r="Z117" s="3"/>
      <c r="AA117" s="3"/>
      <c r="AB117" s="3"/>
      <c r="AC117" s="3"/>
    </row>
    <row r="118" spans="1:29" ht="15.75" hidden="1" customHeight="1" x14ac:dyDescent="0.35">
      <c r="A118" s="3"/>
      <c r="B118" s="28" t="s">
        <v>148</v>
      </c>
      <c r="C118" s="32"/>
      <c r="D118" s="30"/>
      <c r="E118" s="30"/>
      <c r="F118" s="30"/>
      <c r="G118" s="23">
        <f t="shared" si="26"/>
        <v>0</v>
      </c>
      <c r="H118" s="33"/>
      <c r="I118" s="33"/>
      <c r="J118" s="33"/>
      <c r="K118" s="33"/>
      <c r="L118" s="30"/>
      <c r="M118" s="30"/>
      <c r="N118" s="34"/>
      <c r="O118" s="27"/>
      <c r="P118" s="3"/>
      <c r="Q118" s="3"/>
      <c r="R118" s="3"/>
      <c r="S118" s="3"/>
      <c r="T118" s="3"/>
      <c r="U118" s="3"/>
      <c r="V118" s="3"/>
      <c r="W118" s="3"/>
      <c r="X118" s="3"/>
      <c r="Y118" s="3"/>
      <c r="Z118" s="3"/>
      <c r="AA118" s="3"/>
      <c r="AB118" s="3"/>
      <c r="AC118" s="3"/>
    </row>
    <row r="119" spans="1:29" ht="15.75" customHeight="1" x14ac:dyDescent="0.35">
      <c r="A119" s="3"/>
      <c r="B119" s="3"/>
      <c r="C119" s="36" t="s">
        <v>26</v>
      </c>
      <c r="D119" s="40">
        <f t="shared" ref="D119:G119" si="27">SUM(D111:D118)</f>
        <v>31180</v>
      </c>
      <c r="E119" s="40">
        <f t="shared" si="27"/>
        <v>14100</v>
      </c>
      <c r="F119" s="40">
        <f t="shared" si="27"/>
        <v>2000</v>
      </c>
      <c r="G119" s="40">
        <f t="shared" si="27"/>
        <v>47280</v>
      </c>
      <c r="H119" s="37">
        <f>(H111*G111)+(H112*G112)+(H113*G113)+(H114*G114)+(H115*G115)+(H116*G116)+(H117*G117)+(H118*G118)</f>
        <v>29740</v>
      </c>
      <c r="I119" s="37">
        <f>SUM(I111:I113)</f>
        <v>1954.0900000000001</v>
      </c>
      <c r="J119" s="37">
        <f t="shared" ref="J119:K119" si="28">SUM(J111:J113)</f>
        <v>0</v>
      </c>
      <c r="K119" s="37">
        <f t="shared" si="28"/>
        <v>0</v>
      </c>
      <c r="L119" s="45">
        <f>SUM(L111:L118)</f>
        <v>1954.0900000000001</v>
      </c>
      <c r="M119" s="46"/>
      <c r="N119" s="34"/>
      <c r="O119" s="39"/>
      <c r="P119" s="3"/>
      <c r="Q119" s="3"/>
      <c r="R119" s="3"/>
      <c r="S119" s="3"/>
      <c r="T119" s="3"/>
      <c r="U119" s="3"/>
      <c r="V119" s="3"/>
      <c r="W119" s="3"/>
      <c r="X119" s="3"/>
      <c r="Y119" s="3"/>
      <c r="Z119" s="3"/>
      <c r="AA119" s="3"/>
      <c r="AB119" s="3"/>
      <c r="AC119" s="3"/>
    </row>
    <row r="120" spans="1:29" ht="51" hidden="1" customHeight="1" x14ac:dyDescent="0.35">
      <c r="A120" s="3"/>
      <c r="B120" s="36" t="s">
        <v>149</v>
      </c>
      <c r="C120" s="254"/>
      <c r="D120" s="255"/>
      <c r="E120" s="255"/>
      <c r="F120" s="255"/>
      <c r="G120" s="255"/>
      <c r="H120" s="255"/>
      <c r="I120" s="256"/>
      <c r="J120" s="256"/>
      <c r="K120" s="256"/>
      <c r="L120" s="255"/>
      <c r="M120" s="255"/>
      <c r="N120" s="257"/>
      <c r="O120" s="19"/>
      <c r="P120" s="3"/>
      <c r="Q120" s="3"/>
      <c r="R120" s="3"/>
      <c r="S120" s="3"/>
      <c r="T120" s="3"/>
      <c r="U120" s="3"/>
      <c r="V120" s="3"/>
      <c r="W120" s="3"/>
      <c r="X120" s="3"/>
      <c r="Y120" s="3"/>
      <c r="Z120" s="3"/>
      <c r="AA120" s="3"/>
      <c r="AB120" s="3"/>
      <c r="AC120" s="3"/>
    </row>
    <row r="121" spans="1:29" ht="15.75" hidden="1" customHeight="1" x14ac:dyDescent="0.35">
      <c r="A121" s="3"/>
      <c r="B121" s="28" t="s">
        <v>150</v>
      </c>
      <c r="C121" s="29"/>
      <c r="D121" s="22"/>
      <c r="E121" s="22"/>
      <c r="F121" s="22"/>
      <c r="G121" s="23">
        <f t="shared" ref="G121:G128" si="29">SUM(D121:F121)</f>
        <v>0</v>
      </c>
      <c r="H121" s="24"/>
      <c r="I121" s="24"/>
      <c r="J121" s="24"/>
      <c r="K121" s="24"/>
      <c r="L121" s="22"/>
      <c r="M121" s="30"/>
      <c r="N121" s="31"/>
      <c r="O121" s="27"/>
      <c r="P121" s="3"/>
      <c r="Q121" s="3"/>
      <c r="R121" s="3"/>
      <c r="S121" s="3"/>
      <c r="T121" s="3"/>
      <c r="U121" s="3"/>
      <c r="V121" s="3"/>
      <c r="W121" s="3"/>
      <c r="X121" s="3"/>
      <c r="Y121" s="3"/>
      <c r="Z121" s="3"/>
      <c r="AA121" s="3"/>
      <c r="AB121" s="3"/>
      <c r="AC121" s="3"/>
    </row>
    <row r="122" spans="1:29" ht="15.75" hidden="1" customHeight="1" x14ac:dyDescent="0.35">
      <c r="A122" s="3"/>
      <c r="B122" s="28" t="s">
        <v>151</v>
      </c>
      <c r="C122" s="29"/>
      <c r="D122" s="22"/>
      <c r="E122" s="22"/>
      <c r="F122" s="22"/>
      <c r="G122" s="23">
        <f t="shared" si="29"/>
        <v>0</v>
      </c>
      <c r="H122" s="24"/>
      <c r="I122" s="24"/>
      <c r="J122" s="24"/>
      <c r="K122" s="24"/>
      <c r="L122" s="22"/>
      <c r="M122" s="30"/>
      <c r="N122" s="31"/>
      <c r="O122" s="27"/>
      <c r="P122" s="3"/>
      <c r="Q122" s="3"/>
      <c r="R122" s="3"/>
      <c r="S122" s="3"/>
      <c r="T122" s="3"/>
      <c r="U122" s="3"/>
      <c r="V122" s="3"/>
      <c r="W122" s="3"/>
      <c r="X122" s="3"/>
      <c r="Y122" s="3"/>
      <c r="Z122" s="3"/>
      <c r="AA122" s="3"/>
      <c r="AB122" s="3"/>
      <c r="AC122" s="3"/>
    </row>
    <row r="123" spans="1:29" ht="15.75" hidden="1" customHeight="1" x14ac:dyDescent="0.35">
      <c r="A123" s="3"/>
      <c r="B123" s="28" t="s">
        <v>152</v>
      </c>
      <c r="C123" s="29"/>
      <c r="D123" s="22"/>
      <c r="E123" s="22"/>
      <c r="F123" s="22"/>
      <c r="G123" s="23">
        <f t="shared" si="29"/>
        <v>0</v>
      </c>
      <c r="H123" s="24"/>
      <c r="I123" s="24"/>
      <c r="J123" s="24"/>
      <c r="K123" s="24"/>
      <c r="L123" s="22"/>
      <c r="M123" s="30"/>
      <c r="N123" s="31"/>
      <c r="O123" s="27"/>
      <c r="P123" s="3"/>
      <c r="Q123" s="3"/>
      <c r="R123" s="3"/>
      <c r="S123" s="3"/>
      <c r="T123" s="3"/>
      <c r="U123" s="3"/>
      <c r="V123" s="3"/>
      <c r="W123" s="3"/>
      <c r="X123" s="3"/>
      <c r="Y123" s="3"/>
      <c r="Z123" s="3"/>
      <c r="AA123" s="3"/>
      <c r="AB123" s="3"/>
      <c r="AC123" s="3"/>
    </row>
    <row r="124" spans="1:29" ht="15.75" hidden="1" customHeight="1" x14ac:dyDescent="0.35">
      <c r="A124" s="3"/>
      <c r="B124" s="28" t="s">
        <v>153</v>
      </c>
      <c r="C124" s="29"/>
      <c r="D124" s="22"/>
      <c r="E124" s="22"/>
      <c r="F124" s="22"/>
      <c r="G124" s="23">
        <f t="shared" si="29"/>
        <v>0</v>
      </c>
      <c r="H124" s="24"/>
      <c r="I124" s="24"/>
      <c r="J124" s="24"/>
      <c r="K124" s="24"/>
      <c r="L124" s="22"/>
      <c r="M124" s="30"/>
      <c r="N124" s="31"/>
      <c r="O124" s="27"/>
      <c r="P124" s="3"/>
      <c r="Q124" s="3"/>
      <c r="R124" s="3"/>
      <c r="S124" s="3"/>
      <c r="T124" s="3"/>
      <c r="U124" s="3"/>
      <c r="V124" s="3"/>
      <c r="W124" s="3"/>
      <c r="X124" s="3"/>
      <c r="Y124" s="3"/>
      <c r="Z124" s="3"/>
      <c r="AA124" s="3"/>
      <c r="AB124" s="3"/>
      <c r="AC124" s="3"/>
    </row>
    <row r="125" spans="1:29" ht="15.75" hidden="1" customHeight="1" x14ac:dyDescent="0.35">
      <c r="A125" s="3"/>
      <c r="B125" s="28" t="s">
        <v>154</v>
      </c>
      <c r="C125" s="29"/>
      <c r="D125" s="22"/>
      <c r="E125" s="22"/>
      <c r="F125" s="22"/>
      <c r="G125" s="23">
        <f t="shared" si="29"/>
        <v>0</v>
      </c>
      <c r="H125" s="24"/>
      <c r="I125" s="24"/>
      <c r="J125" s="24"/>
      <c r="K125" s="24"/>
      <c r="L125" s="22"/>
      <c r="M125" s="30"/>
      <c r="N125" s="31"/>
      <c r="O125" s="27"/>
      <c r="P125" s="3"/>
      <c r="Q125" s="3"/>
      <c r="R125" s="3"/>
      <c r="S125" s="3"/>
      <c r="T125" s="3"/>
      <c r="U125" s="3"/>
      <c r="V125" s="3"/>
      <c r="W125" s="3"/>
      <c r="X125" s="3"/>
      <c r="Y125" s="3"/>
      <c r="Z125" s="3"/>
      <c r="AA125" s="3"/>
      <c r="AB125" s="3"/>
      <c r="AC125" s="3"/>
    </row>
    <row r="126" spans="1:29" ht="15.75" hidden="1" customHeight="1" x14ac:dyDescent="0.35">
      <c r="A126" s="3"/>
      <c r="B126" s="28" t="s">
        <v>155</v>
      </c>
      <c r="C126" s="29"/>
      <c r="D126" s="22"/>
      <c r="E126" s="22"/>
      <c r="F126" s="22"/>
      <c r="G126" s="23">
        <f t="shared" si="29"/>
        <v>0</v>
      </c>
      <c r="H126" s="24"/>
      <c r="I126" s="24"/>
      <c r="J126" s="24"/>
      <c r="K126" s="24"/>
      <c r="L126" s="22"/>
      <c r="M126" s="30"/>
      <c r="N126" s="31"/>
      <c r="O126" s="27"/>
      <c r="P126" s="3"/>
      <c r="Q126" s="3"/>
      <c r="R126" s="3"/>
      <c r="S126" s="3"/>
      <c r="T126" s="3"/>
      <c r="U126" s="3"/>
      <c r="V126" s="3"/>
      <c r="W126" s="3"/>
      <c r="X126" s="3"/>
      <c r="Y126" s="3"/>
      <c r="Z126" s="3"/>
      <c r="AA126" s="3"/>
      <c r="AB126" s="3"/>
      <c r="AC126" s="3"/>
    </row>
    <row r="127" spans="1:29" ht="15.75" hidden="1" customHeight="1" x14ac:dyDescent="0.35">
      <c r="A127" s="3"/>
      <c r="B127" s="28" t="s">
        <v>156</v>
      </c>
      <c r="C127" s="32"/>
      <c r="D127" s="30"/>
      <c r="E127" s="30"/>
      <c r="F127" s="30"/>
      <c r="G127" s="23">
        <f t="shared" si="29"/>
        <v>0</v>
      </c>
      <c r="H127" s="33"/>
      <c r="I127" s="33"/>
      <c r="J127" s="33"/>
      <c r="K127" s="33"/>
      <c r="L127" s="30"/>
      <c r="M127" s="30"/>
      <c r="N127" s="34"/>
      <c r="O127" s="27"/>
      <c r="P127" s="3"/>
      <c r="Q127" s="3"/>
      <c r="R127" s="3"/>
      <c r="S127" s="3"/>
      <c r="T127" s="3"/>
      <c r="U127" s="3"/>
      <c r="V127" s="3"/>
      <c r="W127" s="3"/>
      <c r="X127" s="3"/>
      <c r="Y127" s="3"/>
      <c r="Z127" s="3"/>
      <c r="AA127" s="3"/>
      <c r="AB127" s="3"/>
      <c r="AC127" s="3"/>
    </row>
    <row r="128" spans="1:29" ht="15.75" hidden="1" customHeight="1" x14ac:dyDescent="0.35">
      <c r="A128" s="3"/>
      <c r="B128" s="28" t="s">
        <v>157</v>
      </c>
      <c r="C128" s="32"/>
      <c r="D128" s="30"/>
      <c r="E128" s="30"/>
      <c r="F128" s="30"/>
      <c r="G128" s="23">
        <f t="shared" si="29"/>
        <v>0</v>
      </c>
      <c r="H128" s="33"/>
      <c r="I128" s="33"/>
      <c r="J128" s="33"/>
      <c r="K128" s="33"/>
      <c r="L128" s="30"/>
      <c r="M128" s="30"/>
      <c r="N128" s="34"/>
      <c r="O128" s="27"/>
      <c r="P128" s="3"/>
      <c r="Q128" s="3"/>
      <c r="R128" s="3"/>
      <c r="S128" s="3"/>
      <c r="T128" s="3"/>
      <c r="U128" s="3"/>
      <c r="V128" s="3"/>
      <c r="W128" s="3"/>
      <c r="X128" s="3"/>
      <c r="Y128" s="3"/>
      <c r="Z128" s="3"/>
      <c r="AA128" s="3"/>
      <c r="AB128" s="3"/>
      <c r="AC128" s="3"/>
    </row>
    <row r="129" spans="1:29" ht="15.75" hidden="1" customHeight="1" x14ac:dyDescent="0.35">
      <c r="A129" s="3"/>
      <c r="B129" s="3"/>
      <c r="C129" s="36" t="s">
        <v>26</v>
      </c>
      <c r="D129" s="37">
        <f t="shared" ref="D129:G129" si="30">SUM(D121:D128)</f>
        <v>0</v>
      </c>
      <c r="E129" s="37">
        <f t="shared" si="30"/>
        <v>0</v>
      </c>
      <c r="F129" s="37">
        <f t="shared" si="30"/>
        <v>0</v>
      </c>
      <c r="G129" s="37">
        <f t="shared" si="30"/>
        <v>0</v>
      </c>
      <c r="H129" s="37">
        <f>(H121*G121)+(H122*G122)+(H123*G123)+(H124*G124)+(H125*G125)+(H126*G126)+(H127*G127)+(H128*G128)</f>
        <v>0</v>
      </c>
      <c r="I129" s="37"/>
      <c r="J129" s="37"/>
      <c r="K129" s="37"/>
      <c r="L129" s="45">
        <f>SUM(L121:L128)</f>
        <v>0</v>
      </c>
      <c r="M129" s="46"/>
      <c r="N129" s="34"/>
      <c r="O129" s="39"/>
      <c r="P129" s="3"/>
      <c r="Q129" s="3"/>
      <c r="R129" s="3"/>
      <c r="S129" s="3"/>
      <c r="T129" s="3"/>
      <c r="U129" s="3"/>
      <c r="V129" s="3"/>
      <c r="W129" s="3"/>
      <c r="X129" s="3"/>
      <c r="Y129" s="3"/>
      <c r="Z129" s="3"/>
      <c r="AA129" s="3"/>
      <c r="AB129" s="3"/>
      <c r="AC129" s="3"/>
    </row>
    <row r="130" spans="1:29" ht="15.75" customHeight="1" x14ac:dyDescent="0.35">
      <c r="A130" s="3"/>
      <c r="B130" s="47"/>
      <c r="C130" s="41"/>
      <c r="D130" s="48"/>
      <c r="E130" s="48"/>
      <c r="F130" s="48"/>
      <c r="G130" s="48"/>
      <c r="H130" s="48"/>
      <c r="I130" s="48"/>
      <c r="J130" s="48"/>
      <c r="K130" s="48"/>
      <c r="L130" s="48"/>
      <c r="M130" s="48"/>
      <c r="N130" s="50"/>
      <c r="O130" s="49"/>
      <c r="P130" s="3"/>
      <c r="Q130" s="3"/>
      <c r="R130" s="3"/>
      <c r="S130" s="3"/>
      <c r="T130" s="3"/>
      <c r="U130" s="3"/>
      <c r="V130" s="3"/>
      <c r="W130" s="3"/>
      <c r="X130" s="3"/>
      <c r="Y130" s="3"/>
      <c r="Z130" s="3"/>
      <c r="AA130" s="3"/>
      <c r="AB130" s="3"/>
      <c r="AC130" s="3"/>
    </row>
    <row r="131" spans="1:29" ht="51" customHeight="1" x14ac:dyDescent="0.35">
      <c r="A131" s="3"/>
      <c r="B131" s="16" t="s">
        <v>158</v>
      </c>
      <c r="C131" s="259" t="s">
        <v>159</v>
      </c>
      <c r="D131" s="255"/>
      <c r="E131" s="255"/>
      <c r="F131" s="255"/>
      <c r="G131" s="255"/>
      <c r="H131" s="255"/>
      <c r="I131" s="256"/>
      <c r="J131" s="256"/>
      <c r="K131" s="256"/>
      <c r="L131" s="255"/>
      <c r="M131" s="255"/>
      <c r="N131" s="257"/>
      <c r="O131" s="17"/>
      <c r="P131" s="3"/>
      <c r="Q131" s="3"/>
      <c r="R131" s="3"/>
      <c r="S131" s="3"/>
      <c r="T131" s="3"/>
      <c r="U131" s="3"/>
      <c r="V131" s="3"/>
      <c r="W131" s="3"/>
      <c r="X131" s="3"/>
      <c r="Y131" s="3"/>
      <c r="Z131" s="3"/>
      <c r="AA131" s="3"/>
      <c r="AB131" s="3"/>
      <c r="AC131" s="3"/>
    </row>
    <row r="132" spans="1:29" ht="51" customHeight="1" x14ac:dyDescent="0.35">
      <c r="A132" s="3"/>
      <c r="B132" s="18" t="s">
        <v>160</v>
      </c>
      <c r="C132" s="258" t="s">
        <v>161</v>
      </c>
      <c r="D132" s="255"/>
      <c r="E132" s="255"/>
      <c r="F132" s="255"/>
      <c r="G132" s="255"/>
      <c r="H132" s="255"/>
      <c r="I132" s="256"/>
      <c r="J132" s="256"/>
      <c r="K132" s="256"/>
      <c r="L132" s="255"/>
      <c r="M132" s="255"/>
      <c r="N132" s="257"/>
      <c r="O132" s="19"/>
      <c r="P132" s="3"/>
      <c r="Q132" s="3"/>
      <c r="R132" s="3"/>
      <c r="S132" s="3"/>
      <c r="T132" s="3"/>
      <c r="U132" s="3"/>
      <c r="V132" s="3"/>
      <c r="W132" s="3"/>
      <c r="X132" s="3"/>
      <c r="Y132" s="3"/>
      <c r="Z132" s="3"/>
      <c r="AA132" s="3"/>
      <c r="AB132" s="3"/>
      <c r="AC132" s="3"/>
    </row>
    <row r="133" spans="1:29" ht="15.75" customHeight="1" x14ac:dyDescent="0.35">
      <c r="A133" s="3"/>
      <c r="B133" s="28" t="s">
        <v>162</v>
      </c>
      <c r="C133" s="161" t="s">
        <v>163</v>
      </c>
      <c r="D133" s="22">
        <v>10000</v>
      </c>
      <c r="E133" s="22">
        <v>28000</v>
      </c>
      <c r="F133" s="22">
        <v>15000</v>
      </c>
      <c r="G133" s="23">
        <f t="shared" ref="G133:G135" si="31">SUM(D133:F133)</f>
        <v>53000</v>
      </c>
      <c r="H133" s="24">
        <v>1</v>
      </c>
      <c r="I133" s="231">
        <f>360+285.5</f>
        <v>645.5</v>
      </c>
      <c r="J133" s="231"/>
      <c r="K133" s="231"/>
      <c r="L133" s="22">
        <f>+K133+J133+I133</f>
        <v>645.5</v>
      </c>
      <c r="M133" s="30" t="s">
        <v>632</v>
      </c>
      <c r="N133" s="26"/>
      <c r="O133" s="27"/>
      <c r="P133" s="3"/>
      <c r="Q133" s="3"/>
      <c r="R133" s="3"/>
      <c r="S133" s="3"/>
      <c r="T133" s="3"/>
      <c r="U133" s="3"/>
      <c r="V133" s="3"/>
      <c r="W133" s="3"/>
      <c r="X133" s="3"/>
      <c r="Y133" s="3"/>
      <c r="Z133" s="3"/>
      <c r="AA133" s="3"/>
      <c r="AB133" s="3"/>
      <c r="AC133" s="3"/>
    </row>
    <row r="134" spans="1:29" ht="15.75" customHeight="1" x14ac:dyDescent="0.35">
      <c r="A134" s="3"/>
      <c r="B134" s="28" t="s">
        <v>164</v>
      </c>
      <c r="C134" s="51" t="s">
        <v>165</v>
      </c>
      <c r="D134" s="22">
        <v>18000</v>
      </c>
      <c r="E134" s="22">
        <v>23000</v>
      </c>
      <c r="F134" s="22">
        <v>6000</v>
      </c>
      <c r="G134" s="23">
        <f t="shared" si="31"/>
        <v>47000</v>
      </c>
      <c r="H134" s="24">
        <v>1</v>
      </c>
      <c r="I134" s="231">
        <v>1000</v>
      </c>
      <c r="J134" s="231"/>
      <c r="K134" s="231"/>
      <c r="L134" s="22">
        <f>+K134+J134+I134</f>
        <v>1000</v>
      </c>
      <c r="M134" s="30" t="s">
        <v>633</v>
      </c>
      <c r="N134" s="26"/>
      <c r="O134" s="27"/>
      <c r="P134" s="3"/>
      <c r="Q134" s="3"/>
      <c r="R134" s="3"/>
      <c r="S134" s="3"/>
      <c r="T134" s="3"/>
      <c r="U134" s="3"/>
      <c r="V134" s="3"/>
      <c r="W134" s="3"/>
      <c r="X134" s="3"/>
      <c r="Y134" s="3"/>
      <c r="Z134" s="3"/>
      <c r="AA134" s="3"/>
      <c r="AB134" s="3"/>
      <c r="AC134" s="3"/>
    </row>
    <row r="135" spans="1:29" ht="15.75" customHeight="1" x14ac:dyDescent="0.35">
      <c r="A135" s="3"/>
      <c r="B135" s="28" t="s">
        <v>166</v>
      </c>
      <c r="C135" s="51" t="s">
        <v>167</v>
      </c>
      <c r="D135" s="22">
        <v>23000</v>
      </c>
      <c r="E135" s="22"/>
      <c r="F135" s="22">
        <v>13000</v>
      </c>
      <c r="G135" s="23">
        <f t="shared" si="31"/>
        <v>36000</v>
      </c>
      <c r="H135" s="24">
        <v>1</v>
      </c>
      <c r="I135" s="231">
        <v>5152</v>
      </c>
      <c r="J135" s="231"/>
      <c r="K135" s="231">
        <v>4000</v>
      </c>
      <c r="L135" s="22">
        <f>+K135+J135+I135</f>
        <v>9152</v>
      </c>
      <c r="M135" s="30" t="s">
        <v>634</v>
      </c>
      <c r="N135" s="26"/>
      <c r="O135" s="27"/>
      <c r="P135" s="3"/>
      <c r="Q135" s="3"/>
      <c r="R135" s="3"/>
      <c r="S135" s="3"/>
      <c r="T135" s="3"/>
      <c r="U135" s="3"/>
      <c r="V135" s="3"/>
      <c r="W135" s="3"/>
      <c r="X135" s="3"/>
      <c r="Y135" s="3"/>
      <c r="Z135" s="3"/>
      <c r="AA135" s="3"/>
      <c r="AB135" s="3"/>
      <c r="AC135" s="3"/>
    </row>
    <row r="136" spans="1:29" ht="15.75" hidden="1" customHeight="1" x14ac:dyDescent="0.35">
      <c r="A136" s="3"/>
      <c r="B136" s="28" t="s">
        <v>168</v>
      </c>
      <c r="C136" s="44"/>
      <c r="D136" s="22"/>
      <c r="E136" s="22"/>
      <c r="F136" s="22"/>
      <c r="G136" s="23"/>
      <c r="H136" s="24"/>
      <c r="I136" s="24"/>
      <c r="J136" s="24"/>
      <c r="K136" s="24"/>
      <c r="L136" s="22"/>
      <c r="M136" s="30"/>
      <c r="N136" s="26"/>
      <c r="O136" s="27"/>
      <c r="P136" s="3"/>
      <c r="Q136" s="3"/>
      <c r="R136" s="3"/>
      <c r="S136" s="3"/>
      <c r="T136" s="3"/>
      <c r="U136" s="3"/>
      <c r="V136" s="3"/>
      <c r="W136" s="3"/>
      <c r="X136" s="3"/>
      <c r="Y136" s="3"/>
      <c r="Z136" s="3"/>
      <c r="AA136" s="3"/>
      <c r="AB136" s="3"/>
      <c r="AC136" s="3"/>
    </row>
    <row r="137" spans="1:29" ht="15.75" hidden="1" customHeight="1" x14ac:dyDescent="0.35">
      <c r="A137" s="3"/>
      <c r="B137" s="28" t="s">
        <v>169</v>
      </c>
      <c r="C137" s="29"/>
      <c r="D137" s="22"/>
      <c r="E137" s="22"/>
      <c r="F137" s="22"/>
      <c r="G137" s="23">
        <f t="shared" ref="G137:G140" si="32">SUM(D137:F137)</f>
        <v>0</v>
      </c>
      <c r="H137" s="24"/>
      <c r="I137" s="24"/>
      <c r="J137" s="24"/>
      <c r="K137" s="24"/>
      <c r="L137" s="22"/>
      <c r="M137" s="30"/>
      <c r="N137" s="31"/>
      <c r="O137" s="27"/>
      <c r="P137" s="3"/>
      <c r="Q137" s="3"/>
      <c r="R137" s="3"/>
      <c r="S137" s="3"/>
      <c r="T137" s="3"/>
      <c r="U137" s="3"/>
      <c r="V137" s="3"/>
      <c r="W137" s="3"/>
      <c r="X137" s="3"/>
      <c r="Y137" s="3"/>
      <c r="Z137" s="3"/>
      <c r="AA137" s="3"/>
      <c r="AB137" s="3"/>
      <c r="AC137" s="3"/>
    </row>
    <row r="138" spans="1:29" ht="15.75" hidden="1" customHeight="1" x14ac:dyDescent="0.35">
      <c r="A138" s="3"/>
      <c r="B138" s="28" t="s">
        <v>170</v>
      </c>
      <c r="C138" s="29"/>
      <c r="D138" s="22"/>
      <c r="E138" s="22"/>
      <c r="F138" s="22"/>
      <c r="G138" s="23">
        <f t="shared" si="32"/>
        <v>0</v>
      </c>
      <c r="H138" s="24"/>
      <c r="I138" s="24"/>
      <c r="J138" s="24"/>
      <c r="K138" s="24"/>
      <c r="L138" s="22"/>
      <c r="M138" s="30"/>
      <c r="N138" s="31"/>
      <c r="O138" s="27"/>
      <c r="P138" s="3"/>
      <c r="Q138" s="3"/>
      <c r="R138" s="3"/>
      <c r="S138" s="3"/>
      <c r="T138" s="3"/>
      <c r="U138" s="3"/>
      <c r="V138" s="3"/>
      <c r="W138" s="3"/>
      <c r="X138" s="3"/>
      <c r="Y138" s="3"/>
      <c r="Z138" s="3"/>
      <c r="AA138" s="3"/>
      <c r="AB138" s="3"/>
      <c r="AC138" s="3"/>
    </row>
    <row r="139" spans="1:29" ht="15.75" hidden="1" customHeight="1" x14ac:dyDescent="0.35">
      <c r="A139" s="3"/>
      <c r="B139" s="28" t="s">
        <v>171</v>
      </c>
      <c r="C139" s="32"/>
      <c r="D139" s="30"/>
      <c r="E139" s="30"/>
      <c r="F139" s="30"/>
      <c r="G139" s="23">
        <f t="shared" si="32"/>
        <v>0</v>
      </c>
      <c r="H139" s="33"/>
      <c r="I139" s="33"/>
      <c r="J139" s="33"/>
      <c r="K139" s="33"/>
      <c r="L139" s="30"/>
      <c r="M139" s="30"/>
      <c r="N139" s="34"/>
      <c r="O139" s="27"/>
      <c r="P139" s="3"/>
      <c r="Q139" s="3"/>
      <c r="R139" s="3"/>
      <c r="S139" s="3"/>
      <c r="T139" s="3"/>
      <c r="U139" s="3"/>
      <c r="V139" s="3"/>
      <c r="W139" s="3"/>
      <c r="X139" s="3"/>
      <c r="Y139" s="3"/>
      <c r="Z139" s="3"/>
      <c r="AA139" s="3"/>
      <c r="AB139" s="3"/>
      <c r="AC139" s="3"/>
    </row>
    <row r="140" spans="1:29" ht="15.75" hidden="1" customHeight="1" x14ac:dyDescent="0.35">
      <c r="A140" s="3"/>
      <c r="B140" s="28" t="s">
        <v>172</v>
      </c>
      <c r="C140" s="32"/>
      <c r="D140" s="30"/>
      <c r="E140" s="30"/>
      <c r="F140" s="30"/>
      <c r="G140" s="23">
        <f t="shared" si="32"/>
        <v>0</v>
      </c>
      <c r="H140" s="33"/>
      <c r="I140" s="33"/>
      <c r="J140" s="33"/>
      <c r="K140" s="33"/>
      <c r="L140" s="30"/>
      <c r="M140" s="30"/>
      <c r="N140" s="34"/>
      <c r="O140" s="27"/>
      <c r="P140" s="3"/>
      <c r="Q140" s="3"/>
      <c r="R140" s="3"/>
      <c r="S140" s="3"/>
      <c r="T140" s="3"/>
      <c r="U140" s="3"/>
      <c r="V140" s="3"/>
      <c r="W140" s="3"/>
      <c r="X140" s="3"/>
      <c r="Y140" s="3"/>
      <c r="Z140" s="3"/>
      <c r="AA140" s="3"/>
      <c r="AB140" s="3"/>
      <c r="AC140" s="3"/>
    </row>
    <row r="141" spans="1:29" ht="15.75" customHeight="1" x14ac:dyDescent="0.35">
      <c r="A141" s="3"/>
      <c r="B141" s="3"/>
      <c r="C141" s="36" t="s">
        <v>26</v>
      </c>
      <c r="D141" s="37">
        <f t="shared" ref="D141:G141" si="33">SUM(D133:D140)</f>
        <v>51000</v>
      </c>
      <c r="E141" s="37">
        <f t="shared" si="33"/>
        <v>51000</v>
      </c>
      <c r="F141" s="37">
        <f t="shared" si="33"/>
        <v>34000</v>
      </c>
      <c r="G141" s="40">
        <f t="shared" si="33"/>
        <v>136000</v>
      </c>
      <c r="H141" s="232">
        <f>(H133*G133)+(H134*G134)+(H135*G135)</f>
        <v>136000</v>
      </c>
      <c r="I141" s="37">
        <f>SUM(I133:I135)</f>
        <v>6797.5</v>
      </c>
      <c r="J141" s="37">
        <f t="shared" ref="J141:K141" si="34">SUM(J133:J135)</f>
        <v>0</v>
      </c>
      <c r="K141" s="37">
        <f t="shared" si="34"/>
        <v>4000</v>
      </c>
      <c r="L141" s="45">
        <f>SUM(L133:L140)</f>
        <v>10797.5</v>
      </c>
      <c r="M141" s="46"/>
      <c r="N141" s="34"/>
      <c r="O141" s="39"/>
      <c r="P141" s="3"/>
      <c r="Q141" s="3"/>
      <c r="R141" s="3"/>
      <c r="S141" s="3"/>
      <c r="T141" s="3"/>
      <c r="U141" s="3"/>
      <c r="V141" s="3"/>
      <c r="W141" s="3"/>
      <c r="X141" s="3"/>
      <c r="Y141" s="3"/>
      <c r="Z141" s="3"/>
      <c r="AA141" s="3"/>
      <c r="AB141" s="3"/>
      <c r="AC141" s="3"/>
    </row>
    <row r="142" spans="1:29" ht="51" customHeight="1" x14ac:dyDescent="0.35">
      <c r="A142" s="3"/>
      <c r="B142" s="18" t="s">
        <v>173</v>
      </c>
      <c r="C142" s="258" t="s">
        <v>174</v>
      </c>
      <c r="D142" s="255"/>
      <c r="E142" s="255"/>
      <c r="F142" s="255"/>
      <c r="G142" s="255"/>
      <c r="H142" s="255"/>
      <c r="I142" s="256"/>
      <c r="J142" s="256"/>
      <c r="K142" s="256"/>
      <c r="L142" s="255"/>
      <c r="M142" s="255"/>
      <c r="N142" s="257"/>
      <c r="O142" s="19"/>
      <c r="P142" s="3"/>
      <c r="Q142" s="3"/>
      <c r="R142" s="3"/>
      <c r="S142" s="3"/>
      <c r="T142" s="3"/>
      <c r="U142" s="3"/>
      <c r="V142" s="3"/>
      <c r="W142" s="3"/>
      <c r="X142" s="3"/>
      <c r="Y142" s="3"/>
      <c r="Z142" s="3"/>
      <c r="AA142" s="3"/>
      <c r="AB142" s="3"/>
      <c r="AC142" s="3"/>
    </row>
    <row r="143" spans="1:29" ht="15.75" customHeight="1" x14ac:dyDescent="0.35">
      <c r="A143" s="3"/>
      <c r="B143" s="28" t="s">
        <v>175</v>
      </c>
      <c r="C143" s="51" t="s">
        <v>176</v>
      </c>
      <c r="D143" s="22">
        <v>40000</v>
      </c>
      <c r="E143" s="22">
        <v>11000</v>
      </c>
      <c r="F143" s="22"/>
      <c r="G143" s="23">
        <f t="shared" ref="G143:G150" si="35">SUM(D143:F143)</f>
        <v>51000</v>
      </c>
      <c r="H143" s="24">
        <v>1</v>
      </c>
      <c r="I143" s="231">
        <v>4500</v>
      </c>
      <c r="J143" s="231">
        <v>11000</v>
      </c>
      <c r="K143" s="231"/>
      <c r="L143" s="22">
        <f>+K143+J143+I143</f>
        <v>15500</v>
      </c>
      <c r="M143" s="30" t="s">
        <v>635</v>
      </c>
      <c r="N143" s="26"/>
      <c r="O143" s="27"/>
      <c r="P143" s="3"/>
      <c r="Q143" s="3"/>
      <c r="R143" s="3"/>
      <c r="S143" s="3"/>
      <c r="T143" s="3"/>
      <c r="U143" s="3"/>
      <c r="V143" s="3"/>
      <c r="W143" s="3"/>
      <c r="X143" s="3"/>
      <c r="Y143" s="3"/>
      <c r="Z143" s="3"/>
      <c r="AA143" s="3"/>
      <c r="AB143" s="3"/>
      <c r="AC143" s="3"/>
    </row>
    <row r="144" spans="1:29" ht="15.75" customHeight="1" x14ac:dyDescent="0.35">
      <c r="A144" s="3"/>
      <c r="B144" s="28" t="s">
        <v>177</v>
      </c>
      <c r="C144" s="51" t="s">
        <v>178</v>
      </c>
      <c r="D144" s="22">
        <v>30500</v>
      </c>
      <c r="E144" s="22">
        <v>10000</v>
      </c>
      <c r="F144" s="22">
        <v>8000</v>
      </c>
      <c r="G144" s="23">
        <f t="shared" si="35"/>
        <v>48500</v>
      </c>
      <c r="H144" s="24">
        <v>1</v>
      </c>
      <c r="I144" s="231">
        <f>3021.5+404.75</f>
        <v>3426.25</v>
      </c>
      <c r="J144" s="231"/>
      <c r="K144" s="231">
        <v>0</v>
      </c>
      <c r="L144" s="22">
        <f>+K144+J144+I144</f>
        <v>3426.25</v>
      </c>
      <c r="M144" s="30" t="s">
        <v>636</v>
      </c>
      <c r="N144" s="26"/>
      <c r="O144" s="27"/>
      <c r="P144" s="3"/>
      <c r="Q144" s="3"/>
      <c r="R144" s="3"/>
      <c r="S144" s="3"/>
      <c r="T144" s="3"/>
      <c r="U144" s="3"/>
      <c r="V144" s="3"/>
      <c r="W144" s="3"/>
      <c r="X144" s="3"/>
      <c r="Y144" s="3"/>
      <c r="Z144" s="3"/>
      <c r="AA144" s="3"/>
      <c r="AB144" s="3"/>
      <c r="AC144" s="3"/>
    </row>
    <row r="145" spans="1:29" ht="15.75" customHeight="1" x14ac:dyDescent="0.35">
      <c r="A145" s="3"/>
      <c r="B145" s="28" t="s">
        <v>179</v>
      </c>
      <c r="C145" s="161" t="s">
        <v>180</v>
      </c>
      <c r="D145" s="22">
        <v>2000</v>
      </c>
      <c r="E145" s="22">
        <v>5000</v>
      </c>
      <c r="F145" s="22">
        <v>20000</v>
      </c>
      <c r="G145" s="23">
        <f t="shared" si="35"/>
        <v>27000</v>
      </c>
      <c r="H145" s="24">
        <v>1</v>
      </c>
      <c r="I145" s="231"/>
      <c r="J145" s="231"/>
      <c r="K145" s="231">
        <v>6141.9800000000005</v>
      </c>
      <c r="L145" s="22">
        <f>+K145+J145+I145</f>
        <v>6141.9800000000005</v>
      </c>
      <c r="M145" s="30" t="s">
        <v>637</v>
      </c>
      <c r="N145" s="26"/>
      <c r="O145" s="27"/>
      <c r="P145" s="3"/>
      <c r="Q145" s="3"/>
      <c r="R145" s="3"/>
      <c r="S145" s="3"/>
      <c r="T145" s="3"/>
      <c r="U145" s="3"/>
      <c r="V145" s="3"/>
      <c r="W145" s="3"/>
      <c r="X145" s="3"/>
      <c r="Y145" s="3"/>
      <c r="Z145" s="3"/>
      <c r="AA145" s="3"/>
      <c r="AB145" s="3"/>
      <c r="AC145" s="3"/>
    </row>
    <row r="146" spans="1:29" ht="15.75" customHeight="1" x14ac:dyDescent="0.35">
      <c r="A146" s="3"/>
      <c r="B146" s="28" t="s">
        <v>181</v>
      </c>
      <c r="C146" s="51" t="s">
        <v>182</v>
      </c>
      <c r="D146" s="22">
        <v>22000</v>
      </c>
      <c r="E146" s="22"/>
      <c r="F146" s="22">
        <v>10000</v>
      </c>
      <c r="G146" s="23">
        <f t="shared" si="35"/>
        <v>32000</v>
      </c>
      <c r="H146" s="24">
        <v>1</v>
      </c>
      <c r="I146" s="231"/>
      <c r="J146" s="231"/>
      <c r="K146" s="231"/>
      <c r="L146" s="22">
        <f>+K146+J146+I146</f>
        <v>0</v>
      </c>
      <c r="M146" s="30" t="s">
        <v>638</v>
      </c>
      <c r="N146" s="26"/>
      <c r="O146" s="27"/>
      <c r="P146" s="3"/>
      <c r="Q146" s="3"/>
      <c r="R146" s="3"/>
      <c r="S146" s="3"/>
      <c r="T146" s="3"/>
      <c r="U146" s="3"/>
      <c r="V146" s="3"/>
      <c r="W146" s="3"/>
      <c r="X146" s="3"/>
      <c r="Y146" s="3"/>
      <c r="Z146" s="3"/>
      <c r="AA146" s="3"/>
      <c r="AB146" s="3"/>
      <c r="AC146" s="3"/>
    </row>
    <row r="147" spans="1:29" ht="15.75" hidden="1" customHeight="1" x14ac:dyDescent="0.35">
      <c r="A147" s="3"/>
      <c r="B147" s="28" t="s">
        <v>183</v>
      </c>
      <c r="C147" s="29"/>
      <c r="D147" s="22"/>
      <c r="E147" s="22"/>
      <c r="F147" s="22"/>
      <c r="G147" s="23">
        <f t="shared" si="35"/>
        <v>0</v>
      </c>
      <c r="H147" s="24"/>
      <c r="I147" s="24"/>
      <c r="J147" s="24"/>
      <c r="K147" s="24"/>
      <c r="L147" s="22"/>
      <c r="M147" s="30"/>
      <c r="N147" s="31"/>
      <c r="O147" s="27"/>
      <c r="P147" s="3"/>
      <c r="Q147" s="3"/>
      <c r="R147" s="3"/>
      <c r="S147" s="3"/>
      <c r="T147" s="3"/>
      <c r="U147" s="3"/>
      <c r="V147" s="3"/>
      <c r="W147" s="3"/>
      <c r="X147" s="3"/>
      <c r="Y147" s="3"/>
      <c r="Z147" s="3"/>
      <c r="AA147" s="3"/>
      <c r="AB147" s="3"/>
      <c r="AC147" s="3"/>
    </row>
    <row r="148" spans="1:29" ht="15.75" hidden="1" customHeight="1" x14ac:dyDescent="0.35">
      <c r="A148" s="3"/>
      <c r="B148" s="28" t="s">
        <v>184</v>
      </c>
      <c r="C148" s="29"/>
      <c r="D148" s="22"/>
      <c r="E148" s="22"/>
      <c r="F148" s="22"/>
      <c r="G148" s="23">
        <f t="shared" si="35"/>
        <v>0</v>
      </c>
      <c r="H148" s="24"/>
      <c r="I148" s="24"/>
      <c r="J148" s="24"/>
      <c r="K148" s="24"/>
      <c r="L148" s="22"/>
      <c r="M148" s="30"/>
      <c r="N148" s="31"/>
      <c r="O148" s="27"/>
      <c r="P148" s="3"/>
      <c r="Q148" s="3"/>
      <c r="R148" s="3"/>
      <c r="S148" s="3"/>
      <c r="T148" s="3"/>
      <c r="U148" s="3"/>
      <c r="V148" s="3"/>
      <c r="W148" s="3"/>
      <c r="X148" s="3"/>
      <c r="Y148" s="3"/>
      <c r="Z148" s="3"/>
      <c r="AA148" s="3"/>
      <c r="AB148" s="3"/>
      <c r="AC148" s="3"/>
    </row>
    <row r="149" spans="1:29" ht="15.75" hidden="1" customHeight="1" x14ac:dyDescent="0.35">
      <c r="A149" s="3"/>
      <c r="B149" s="28" t="s">
        <v>185</v>
      </c>
      <c r="C149" s="32"/>
      <c r="D149" s="30"/>
      <c r="E149" s="30"/>
      <c r="F149" s="30"/>
      <c r="G149" s="23">
        <f t="shared" si="35"/>
        <v>0</v>
      </c>
      <c r="H149" s="33"/>
      <c r="I149" s="33"/>
      <c r="J149" s="33"/>
      <c r="K149" s="33"/>
      <c r="L149" s="30"/>
      <c r="M149" s="30"/>
      <c r="N149" s="34"/>
      <c r="O149" s="27"/>
      <c r="P149" s="3"/>
      <c r="Q149" s="3"/>
      <c r="R149" s="3"/>
      <c r="S149" s="3"/>
      <c r="T149" s="3"/>
      <c r="U149" s="3"/>
      <c r="V149" s="3"/>
      <c r="W149" s="3"/>
      <c r="X149" s="3"/>
      <c r="Y149" s="3"/>
      <c r="Z149" s="3"/>
      <c r="AA149" s="3"/>
      <c r="AB149" s="3"/>
      <c r="AC149" s="3"/>
    </row>
    <row r="150" spans="1:29" ht="15.75" hidden="1" customHeight="1" x14ac:dyDescent="0.35">
      <c r="A150" s="3"/>
      <c r="B150" s="28" t="s">
        <v>186</v>
      </c>
      <c r="C150" s="32"/>
      <c r="D150" s="30"/>
      <c r="E150" s="30"/>
      <c r="F150" s="30"/>
      <c r="G150" s="23">
        <f t="shared" si="35"/>
        <v>0</v>
      </c>
      <c r="H150" s="33"/>
      <c r="I150" s="33"/>
      <c r="J150" s="33"/>
      <c r="K150" s="33"/>
      <c r="L150" s="30"/>
      <c r="M150" s="30"/>
      <c r="N150" s="34"/>
      <c r="O150" s="27"/>
      <c r="P150" s="3"/>
      <c r="Q150" s="3"/>
      <c r="R150" s="3"/>
      <c r="S150" s="3"/>
      <c r="T150" s="3"/>
      <c r="U150" s="3"/>
      <c r="V150" s="3"/>
      <c r="W150" s="3"/>
      <c r="X150" s="3"/>
      <c r="Y150" s="3"/>
      <c r="Z150" s="3"/>
      <c r="AA150" s="3"/>
      <c r="AB150" s="3"/>
      <c r="AC150" s="3"/>
    </row>
    <row r="151" spans="1:29" ht="15.75" customHeight="1" x14ac:dyDescent="0.35">
      <c r="A151" s="3"/>
      <c r="B151" s="3"/>
      <c r="C151" s="36" t="s">
        <v>26</v>
      </c>
      <c r="D151" s="40">
        <f t="shared" ref="D151:G151" si="36">SUM(D143:D150)</f>
        <v>94500</v>
      </c>
      <c r="E151" s="40">
        <f t="shared" si="36"/>
        <v>26000</v>
      </c>
      <c r="F151" s="40">
        <f t="shared" si="36"/>
        <v>38000</v>
      </c>
      <c r="G151" s="40">
        <f t="shared" si="36"/>
        <v>158500</v>
      </c>
      <c r="H151" s="37">
        <f>(H143*G143)+(H144*G144)+(H145*G145)+(H146*G146)+(H147*G147)+(H148*G148)+(H149*G149)+(H150*G150)</f>
        <v>158500</v>
      </c>
      <c r="I151" s="37">
        <f>SUM(I143:I146)</f>
        <v>7926.25</v>
      </c>
      <c r="J151" s="37">
        <f t="shared" ref="J151:K151" si="37">SUM(J143:J146)</f>
        <v>11000</v>
      </c>
      <c r="K151" s="37">
        <f t="shared" si="37"/>
        <v>6141.9800000000005</v>
      </c>
      <c r="L151" s="45">
        <f>SUM(L143:L150)</f>
        <v>25068.23</v>
      </c>
      <c r="M151" s="46"/>
      <c r="N151" s="34"/>
      <c r="O151" s="39"/>
      <c r="P151" s="3"/>
      <c r="Q151" s="3"/>
      <c r="R151" s="3"/>
      <c r="S151" s="3"/>
      <c r="T151" s="3"/>
      <c r="U151" s="3"/>
      <c r="V151" s="3"/>
      <c r="W151" s="3"/>
      <c r="X151" s="3"/>
      <c r="Y151" s="3"/>
      <c r="Z151" s="3"/>
      <c r="AA151" s="3"/>
      <c r="AB151" s="3"/>
      <c r="AC151" s="3"/>
    </row>
    <row r="152" spans="1:29" ht="51" hidden="1" customHeight="1" x14ac:dyDescent="0.35">
      <c r="A152" s="3"/>
      <c r="B152" s="36" t="s">
        <v>187</v>
      </c>
      <c r="C152" s="254"/>
      <c r="D152" s="255"/>
      <c r="E152" s="255"/>
      <c r="F152" s="255"/>
      <c r="G152" s="255"/>
      <c r="H152" s="255"/>
      <c r="I152" s="256"/>
      <c r="J152" s="256"/>
      <c r="K152" s="256"/>
      <c r="L152" s="255"/>
      <c r="M152" s="255"/>
      <c r="N152" s="257"/>
      <c r="O152" s="19"/>
      <c r="P152" s="3"/>
      <c r="Q152" s="3"/>
      <c r="R152" s="3"/>
      <c r="S152" s="3"/>
      <c r="T152" s="3"/>
      <c r="U152" s="3"/>
      <c r="V152" s="3"/>
      <c r="W152" s="3"/>
      <c r="X152" s="3"/>
      <c r="Y152" s="3"/>
      <c r="Z152" s="3"/>
      <c r="AA152" s="3"/>
      <c r="AB152" s="3"/>
      <c r="AC152" s="3"/>
    </row>
    <row r="153" spans="1:29" ht="15.75" hidden="1" customHeight="1" x14ac:dyDescent="0.35">
      <c r="A153" s="3"/>
      <c r="B153" s="28" t="s">
        <v>188</v>
      </c>
      <c r="C153" s="29"/>
      <c r="D153" s="22"/>
      <c r="E153" s="22"/>
      <c r="F153" s="22"/>
      <c r="G153" s="23">
        <f t="shared" ref="G153:G160" si="38">SUM(D153:F153)</f>
        <v>0</v>
      </c>
      <c r="H153" s="24"/>
      <c r="I153" s="24"/>
      <c r="J153" s="24"/>
      <c r="K153" s="24"/>
      <c r="L153" s="22"/>
      <c r="M153" s="30"/>
      <c r="N153" s="31"/>
      <c r="O153" s="27"/>
      <c r="P153" s="3"/>
      <c r="Q153" s="3"/>
      <c r="R153" s="3"/>
      <c r="S153" s="3"/>
      <c r="T153" s="3"/>
      <c r="U153" s="3"/>
      <c r="V153" s="3"/>
      <c r="W153" s="3"/>
      <c r="X153" s="3"/>
      <c r="Y153" s="3"/>
      <c r="Z153" s="3"/>
      <c r="AA153" s="3"/>
      <c r="AB153" s="3"/>
      <c r="AC153" s="3"/>
    </row>
    <row r="154" spans="1:29" ht="15.75" hidden="1" customHeight="1" x14ac:dyDescent="0.35">
      <c r="A154" s="3"/>
      <c r="B154" s="28" t="s">
        <v>189</v>
      </c>
      <c r="C154" s="29"/>
      <c r="D154" s="22"/>
      <c r="E154" s="22"/>
      <c r="F154" s="22"/>
      <c r="G154" s="23">
        <f t="shared" si="38"/>
        <v>0</v>
      </c>
      <c r="H154" s="24"/>
      <c r="I154" s="24"/>
      <c r="J154" s="24"/>
      <c r="K154" s="24"/>
      <c r="L154" s="22"/>
      <c r="M154" s="30"/>
      <c r="N154" s="31"/>
      <c r="O154" s="27"/>
      <c r="P154" s="3"/>
      <c r="Q154" s="3"/>
      <c r="R154" s="3"/>
      <c r="S154" s="3"/>
      <c r="T154" s="3"/>
      <c r="U154" s="3"/>
      <c r="V154" s="3"/>
      <c r="W154" s="3"/>
      <c r="X154" s="3"/>
      <c r="Y154" s="3"/>
      <c r="Z154" s="3"/>
      <c r="AA154" s="3"/>
      <c r="AB154" s="3"/>
      <c r="AC154" s="3"/>
    </row>
    <row r="155" spans="1:29" ht="15.75" hidden="1" customHeight="1" x14ac:dyDescent="0.35">
      <c r="A155" s="3"/>
      <c r="B155" s="28" t="s">
        <v>190</v>
      </c>
      <c r="C155" s="29"/>
      <c r="D155" s="22"/>
      <c r="E155" s="22"/>
      <c r="F155" s="22"/>
      <c r="G155" s="23">
        <f t="shared" si="38"/>
        <v>0</v>
      </c>
      <c r="H155" s="24"/>
      <c r="I155" s="24"/>
      <c r="J155" s="24"/>
      <c r="K155" s="24"/>
      <c r="L155" s="22"/>
      <c r="M155" s="30"/>
      <c r="N155" s="31"/>
      <c r="O155" s="27"/>
      <c r="P155" s="3"/>
      <c r="Q155" s="3"/>
      <c r="R155" s="3"/>
      <c r="S155" s="3"/>
      <c r="T155" s="3"/>
      <c r="U155" s="3"/>
      <c r="V155" s="3"/>
      <c r="W155" s="3"/>
      <c r="X155" s="3"/>
      <c r="Y155" s="3"/>
      <c r="Z155" s="3"/>
      <c r="AA155" s="3"/>
      <c r="AB155" s="3"/>
      <c r="AC155" s="3"/>
    </row>
    <row r="156" spans="1:29" ht="15.75" hidden="1" customHeight="1" x14ac:dyDescent="0.35">
      <c r="A156" s="3"/>
      <c r="B156" s="28" t="s">
        <v>191</v>
      </c>
      <c r="C156" s="29"/>
      <c r="D156" s="22"/>
      <c r="E156" s="22"/>
      <c r="F156" s="22"/>
      <c r="G156" s="23">
        <f t="shared" si="38"/>
        <v>0</v>
      </c>
      <c r="H156" s="24"/>
      <c r="I156" s="24"/>
      <c r="J156" s="24"/>
      <c r="K156" s="24"/>
      <c r="L156" s="22"/>
      <c r="M156" s="30"/>
      <c r="N156" s="31"/>
      <c r="O156" s="27"/>
      <c r="P156" s="3"/>
      <c r="Q156" s="3"/>
      <c r="R156" s="3"/>
      <c r="S156" s="3"/>
      <c r="T156" s="3"/>
      <c r="U156" s="3"/>
      <c r="V156" s="3"/>
      <c r="W156" s="3"/>
      <c r="X156" s="3"/>
      <c r="Y156" s="3"/>
      <c r="Z156" s="3"/>
      <c r="AA156" s="3"/>
      <c r="AB156" s="3"/>
      <c r="AC156" s="3"/>
    </row>
    <row r="157" spans="1:29" ht="15.75" hidden="1" customHeight="1" x14ac:dyDescent="0.35">
      <c r="A157" s="3"/>
      <c r="B157" s="28" t="s">
        <v>192</v>
      </c>
      <c r="C157" s="29"/>
      <c r="D157" s="22"/>
      <c r="E157" s="22"/>
      <c r="F157" s="22"/>
      <c r="G157" s="23">
        <f t="shared" si="38"/>
        <v>0</v>
      </c>
      <c r="H157" s="24"/>
      <c r="I157" s="24"/>
      <c r="J157" s="24"/>
      <c r="K157" s="24"/>
      <c r="L157" s="22"/>
      <c r="M157" s="30"/>
      <c r="N157" s="31"/>
      <c r="O157" s="27"/>
      <c r="P157" s="3"/>
      <c r="Q157" s="3"/>
      <c r="R157" s="3"/>
      <c r="S157" s="3"/>
      <c r="T157" s="3"/>
      <c r="U157" s="3"/>
      <c r="V157" s="3"/>
      <c r="W157" s="3"/>
      <c r="X157" s="3"/>
      <c r="Y157" s="3"/>
      <c r="Z157" s="3"/>
      <c r="AA157" s="3"/>
      <c r="AB157" s="3"/>
      <c r="AC157" s="3"/>
    </row>
    <row r="158" spans="1:29" ht="15.75" hidden="1" customHeight="1" x14ac:dyDescent="0.35">
      <c r="A158" s="3"/>
      <c r="B158" s="28" t="s">
        <v>193</v>
      </c>
      <c r="C158" s="29"/>
      <c r="D158" s="22"/>
      <c r="E158" s="22"/>
      <c r="F158" s="22"/>
      <c r="G158" s="23">
        <f t="shared" si="38"/>
        <v>0</v>
      </c>
      <c r="H158" s="24"/>
      <c r="I158" s="24"/>
      <c r="J158" s="24"/>
      <c r="K158" s="24"/>
      <c r="L158" s="22"/>
      <c r="M158" s="30"/>
      <c r="N158" s="31"/>
      <c r="O158" s="27"/>
      <c r="P158" s="3"/>
      <c r="Q158" s="3"/>
      <c r="R158" s="3"/>
      <c r="S158" s="3"/>
      <c r="T158" s="3"/>
      <c r="U158" s="3"/>
      <c r="V158" s="3"/>
      <c r="W158" s="3"/>
      <c r="X158" s="3"/>
      <c r="Y158" s="3"/>
      <c r="Z158" s="3"/>
      <c r="AA158" s="3"/>
      <c r="AB158" s="3"/>
      <c r="AC158" s="3"/>
    </row>
    <row r="159" spans="1:29" ht="15.75" hidden="1" customHeight="1" x14ac:dyDescent="0.35">
      <c r="A159" s="3"/>
      <c r="B159" s="28" t="s">
        <v>194</v>
      </c>
      <c r="C159" s="32"/>
      <c r="D159" s="30"/>
      <c r="E159" s="30"/>
      <c r="F159" s="30"/>
      <c r="G159" s="23">
        <f t="shared" si="38"/>
        <v>0</v>
      </c>
      <c r="H159" s="33"/>
      <c r="I159" s="33"/>
      <c r="J159" s="33"/>
      <c r="K159" s="33"/>
      <c r="L159" s="30"/>
      <c r="M159" s="30"/>
      <c r="N159" s="34"/>
      <c r="O159" s="27"/>
      <c r="P159" s="3"/>
      <c r="Q159" s="3"/>
      <c r="R159" s="3"/>
      <c r="S159" s="3"/>
      <c r="T159" s="3"/>
      <c r="U159" s="3"/>
      <c r="V159" s="3"/>
      <c r="W159" s="3"/>
      <c r="X159" s="3"/>
      <c r="Y159" s="3"/>
      <c r="Z159" s="3"/>
      <c r="AA159" s="3"/>
      <c r="AB159" s="3"/>
      <c r="AC159" s="3"/>
    </row>
    <row r="160" spans="1:29" ht="15.75" hidden="1" customHeight="1" x14ac:dyDescent="0.35">
      <c r="A160" s="3"/>
      <c r="B160" s="28" t="s">
        <v>195</v>
      </c>
      <c r="C160" s="32"/>
      <c r="D160" s="30"/>
      <c r="E160" s="30"/>
      <c r="F160" s="30"/>
      <c r="G160" s="23">
        <f t="shared" si="38"/>
        <v>0</v>
      </c>
      <c r="H160" s="33"/>
      <c r="I160" s="33"/>
      <c r="J160" s="33"/>
      <c r="K160" s="33"/>
      <c r="L160" s="30"/>
      <c r="M160" s="30"/>
      <c r="N160" s="34"/>
      <c r="O160" s="27"/>
      <c r="P160" s="3"/>
      <c r="Q160" s="3"/>
      <c r="R160" s="3"/>
      <c r="S160" s="3"/>
      <c r="T160" s="3"/>
      <c r="U160" s="3"/>
      <c r="V160" s="3"/>
      <c r="W160" s="3"/>
      <c r="X160" s="3"/>
      <c r="Y160" s="3"/>
      <c r="Z160" s="3"/>
      <c r="AA160" s="3"/>
      <c r="AB160" s="3"/>
      <c r="AC160" s="3"/>
    </row>
    <row r="161" spans="1:29" ht="15.75" hidden="1" customHeight="1" x14ac:dyDescent="0.35">
      <c r="A161" s="3"/>
      <c r="B161" s="3"/>
      <c r="C161" s="36" t="s">
        <v>26</v>
      </c>
      <c r="D161" s="40">
        <f t="shared" ref="D161:G161" si="39">SUM(D153:D160)</f>
        <v>0</v>
      </c>
      <c r="E161" s="40">
        <f t="shared" si="39"/>
        <v>0</v>
      </c>
      <c r="F161" s="40">
        <f t="shared" si="39"/>
        <v>0</v>
      </c>
      <c r="G161" s="40">
        <f t="shared" si="39"/>
        <v>0</v>
      </c>
      <c r="H161" s="37">
        <f>(H153*G153)+(H154*G154)+(H155*G155)+(H156*G156)+(H157*G157)+(H158*G158)+(H159*G159)+(H160*G160)</f>
        <v>0</v>
      </c>
      <c r="I161" s="37"/>
      <c r="J161" s="37"/>
      <c r="K161" s="37"/>
      <c r="L161" s="45">
        <f>SUM(L153:L160)</f>
        <v>0</v>
      </c>
      <c r="M161" s="46"/>
      <c r="N161" s="34"/>
      <c r="O161" s="39"/>
      <c r="P161" s="3"/>
      <c r="Q161" s="3"/>
      <c r="R161" s="3"/>
      <c r="S161" s="3"/>
      <c r="T161" s="3"/>
      <c r="U161" s="3"/>
      <c r="V161" s="3"/>
      <c r="W161" s="3"/>
      <c r="X161" s="3"/>
      <c r="Y161" s="3"/>
      <c r="Z161" s="3"/>
      <c r="AA161" s="3"/>
      <c r="AB161" s="3"/>
      <c r="AC161" s="3"/>
    </row>
    <row r="162" spans="1:29" ht="51" hidden="1" customHeight="1" x14ac:dyDescent="0.35">
      <c r="A162" s="3"/>
      <c r="B162" s="36" t="s">
        <v>196</v>
      </c>
      <c r="C162" s="254"/>
      <c r="D162" s="255"/>
      <c r="E162" s="255"/>
      <c r="F162" s="255"/>
      <c r="G162" s="255"/>
      <c r="H162" s="255"/>
      <c r="I162" s="256"/>
      <c r="J162" s="256"/>
      <c r="K162" s="256"/>
      <c r="L162" s="255"/>
      <c r="M162" s="255"/>
      <c r="N162" s="257"/>
      <c r="O162" s="19"/>
      <c r="P162" s="3"/>
      <c r="Q162" s="3"/>
      <c r="R162" s="3"/>
      <c r="S162" s="3"/>
      <c r="T162" s="3"/>
      <c r="U162" s="3"/>
      <c r="V162" s="3"/>
      <c r="W162" s="3"/>
      <c r="X162" s="3"/>
      <c r="Y162" s="3"/>
      <c r="Z162" s="3"/>
      <c r="AA162" s="3"/>
      <c r="AB162" s="3"/>
      <c r="AC162" s="3"/>
    </row>
    <row r="163" spans="1:29" ht="15.75" hidden="1" customHeight="1" x14ac:dyDescent="0.35">
      <c r="A163" s="3"/>
      <c r="B163" s="28" t="s">
        <v>197</v>
      </c>
      <c r="C163" s="29"/>
      <c r="D163" s="22"/>
      <c r="E163" s="22"/>
      <c r="F163" s="22"/>
      <c r="G163" s="23">
        <f t="shared" ref="G163:G170" si="40">SUM(D163:F163)</f>
        <v>0</v>
      </c>
      <c r="H163" s="24"/>
      <c r="I163" s="24"/>
      <c r="J163" s="24"/>
      <c r="K163" s="24"/>
      <c r="L163" s="22"/>
      <c r="M163" s="30"/>
      <c r="N163" s="31"/>
      <c r="O163" s="27"/>
      <c r="P163" s="3"/>
      <c r="Q163" s="3"/>
      <c r="R163" s="3"/>
      <c r="S163" s="3"/>
      <c r="T163" s="3"/>
      <c r="U163" s="3"/>
      <c r="V163" s="3"/>
      <c r="W163" s="3"/>
      <c r="X163" s="3"/>
      <c r="Y163" s="3"/>
      <c r="Z163" s="3"/>
      <c r="AA163" s="3"/>
      <c r="AB163" s="3"/>
      <c r="AC163" s="3"/>
    </row>
    <row r="164" spans="1:29" ht="15.75" hidden="1" customHeight="1" x14ac:dyDescent="0.35">
      <c r="A164" s="3"/>
      <c r="B164" s="28" t="s">
        <v>198</v>
      </c>
      <c r="C164" s="29"/>
      <c r="D164" s="22"/>
      <c r="E164" s="22"/>
      <c r="F164" s="22"/>
      <c r="G164" s="23">
        <f t="shared" si="40"/>
        <v>0</v>
      </c>
      <c r="H164" s="24"/>
      <c r="I164" s="24"/>
      <c r="J164" s="24"/>
      <c r="K164" s="24"/>
      <c r="L164" s="22"/>
      <c r="M164" s="30"/>
      <c r="N164" s="31"/>
      <c r="O164" s="27"/>
      <c r="P164" s="3"/>
      <c r="Q164" s="3"/>
      <c r="R164" s="3"/>
      <c r="S164" s="3"/>
      <c r="T164" s="3"/>
      <c r="U164" s="3"/>
      <c r="V164" s="3"/>
      <c r="W164" s="3"/>
      <c r="X164" s="3"/>
      <c r="Y164" s="3"/>
      <c r="Z164" s="3"/>
      <c r="AA164" s="3"/>
      <c r="AB164" s="3"/>
      <c r="AC164" s="3"/>
    </row>
    <row r="165" spans="1:29" ht="15.75" hidden="1" customHeight="1" x14ac:dyDescent="0.35">
      <c r="A165" s="3"/>
      <c r="B165" s="28" t="s">
        <v>199</v>
      </c>
      <c r="C165" s="29"/>
      <c r="D165" s="22"/>
      <c r="E165" s="22"/>
      <c r="F165" s="22"/>
      <c r="G165" s="23">
        <f t="shared" si="40"/>
        <v>0</v>
      </c>
      <c r="H165" s="24"/>
      <c r="I165" s="24"/>
      <c r="J165" s="24"/>
      <c r="K165" s="24"/>
      <c r="L165" s="22"/>
      <c r="M165" s="30"/>
      <c r="N165" s="31"/>
      <c r="O165" s="27"/>
      <c r="P165" s="3"/>
      <c r="Q165" s="3"/>
      <c r="R165" s="3"/>
      <c r="S165" s="3"/>
      <c r="T165" s="3"/>
      <c r="U165" s="3"/>
      <c r="V165" s="3"/>
      <c r="W165" s="3"/>
      <c r="X165" s="3"/>
      <c r="Y165" s="3"/>
      <c r="Z165" s="3"/>
      <c r="AA165" s="3"/>
      <c r="AB165" s="3"/>
      <c r="AC165" s="3"/>
    </row>
    <row r="166" spans="1:29" ht="15.75" hidden="1" customHeight="1" x14ac:dyDescent="0.35">
      <c r="A166" s="3"/>
      <c r="B166" s="28" t="s">
        <v>200</v>
      </c>
      <c r="C166" s="29"/>
      <c r="D166" s="22"/>
      <c r="E166" s="22"/>
      <c r="F166" s="22"/>
      <c r="G166" s="23">
        <f t="shared" si="40"/>
        <v>0</v>
      </c>
      <c r="H166" s="24"/>
      <c r="I166" s="24"/>
      <c r="J166" s="24"/>
      <c r="K166" s="24"/>
      <c r="L166" s="22"/>
      <c r="M166" s="30"/>
      <c r="N166" s="31"/>
      <c r="O166" s="27"/>
      <c r="P166" s="3"/>
      <c r="Q166" s="3"/>
      <c r="R166" s="3"/>
      <c r="S166" s="3"/>
      <c r="T166" s="3"/>
      <c r="U166" s="3"/>
      <c r="V166" s="3"/>
      <c r="W166" s="3"/>
      <c r="X166" s="3"/>
      <c r="Y166" s="3"/>
      <c r="Z166" s="3"/>
      <c r="AA166" s="3"/>
      <c r="AB166" s="3"/>
      <c r="AC166" s="3"/>
    </row>
    <row r="167" spans="1:29" ht="15.75" hidden="1" customHeight="1" x14ac:dyDescent="0.35">
      <c r="A167" s="3"/>
      <c r="B167" s="28" t="s">
        <v>201</v>
      </c>
      <c r="C167" s="29"/>
      <c r="D167" s="22"/>
      <c r="E167" s="22"/>
      <c r="F167" s="22"/>
      <c r="G167" s="23">
        <f t="shared" si="40"/>
        <v>0</v>
      </c>
      <c r="H167" s="24"/>
      <c r="I167" s="24"/>
      <c r="J167" s="24"/>
      <c r="K167" s="24"/>
      <c r="L167" s="22"/>
      <c r="M167" s="30"/>
      <c r="N167" s="31"/>
      <c r="O167" s="27"/>
      <c r="P167" s="3"/>
      <c r="Q167" s="3"/>
      <c r="R167" s="3"/>
      <c r="S167" s="3"/>
      <c r="T167" s="3"/>
      <c r="U167" s="3"/>
      <c r="V167" s="3"/>
      <c r="W167" s="3"/>
      <c r="X167" s="3"/>
      <c r="Y167" s="3"/>
      <c r="Z167" s="3"/>
      <c r="AA167" s="3"/>
      <c r="AB167" s="3"/>
      <c r="AC167" s="3"/>
    </row>
    <row r="168" spans="1:29" ht="15.75" hidden="1" customHeight="1" x14ac:dyDescent="0.35">
      <c r="A168" s="3"/>
      <c r="B168" s="28" t="s">
        <v>202</v>
      </c>
      <c r="C168" s="29"/>
      <c r="D168" s="22"/>
      <c r="E168" s="22"/>
      <c r="F168" s="22"/>
      <c r="G168" s="23">
        <f t="shared" si="40"/>
        <v>0</v>
      </c>
      <c r="H168" s="24"/>
      <c r="I168" s="24"/>
      <c r="J168" s="24"/>
      <c r="K168" s="24"/>
      <c r="L168" s="22"/>
      <c r="M168" s="30"/>
      <c r="N168" s="31"/>
      <c r="O168" s="27"/>
      <c r="P168" s="3"/>
      <c r="Q168" s="3"/>
      <c r="R168" s="3"/>
      <c r="S168" s="3"/>
      <c r="T168" s="3"/>
      <c r="U168" s="3"/>
      <c r="V168" s="3"/>
      <c r="W168" s="3"/>
      <c r="X168" s="3"/>
      <c r="Y168" s="3"/>
      <c r="Z168" s="3"/>
      <c r="AA168" s="3"/>
      <c r="AB168" s="3"/>
      <c r="AC168" s="3"/>
    </row>
    <row r="169" spans="1:29" ht="15.75" hidden="1" customHeight="1" x14ac:dyDescent="0.35">
      <c r="A169" s="3"/>
      <c r="B169" s="28" t="s">
        <v>203</v>
      </c>
      <c r="C169" s="32"/>
      <c r="D169" s="30"/>
      <c r="E169" s="30"/>
      <c r="F169" s="30"/>
      <c r="G169" s="23">
        <f t="shared" si="40"/>
        <v>0</v>
      </c>
      <c r="H169" s="33"/>
      <c r="I169" s="33"/>
      <c r="J169" s="33"/>
      <c r="K169" s="33"/>
      <c r="L169" s="30"/>
      <c r="M169" s="30"/>
      <c r="N169" s="34"/>
      <c r="O169" s="27"/>
      <c r="P169" s="3"/>
      <c r="Q169" s="3"/>
      <c r="R169" s="3"/>
      <c r="S169" s="3"/>
      <c r="T169" s="3"/>
      <c r="U169" s="3"/>
      <c r="V169" s="3"/>
      <c r="W169" s="3"/>
      <c r="X169" s="3"/>
      <c r="Y169" s="3"/>
      <c r="Z169" s="3"/>
      <c r="AA169" s="3"/>
      <c r="AB169" s="3"/>
      <c r="AC169" s="3"/>
    </row>
    <row r="170" spans="1:29" ht="15.75" hidden="1" customHeight="1" x14ac:dyDescent="0.35">
      <c r="A170" s="3"/>
      <c r="B170" s="28" t="s">
        <v>204</v>
      </c>
      <c r="C170" s="32"/>
      <c r="D170" s="30"/>
      <c r="E170" s="30"/>
      <c r="F170" s="30"/>
      <c r="G170" s="23">
        <f t="shared" si="40"/>
        <v>0</v>
      </c>
      <c r="H170" s="33"/>
      <c r="I170" s="33"/>
      <c r="J170" s="33"/>
      <c r="K170" s="33"/>
      <c r="L170" s="30"/>
      <c r="M170" s="30"/>
      <c r="N170" s="34"/>
      <c r="O170" s="27"/>
      <c r="P170" s="3"/>
      <c r="Q170" s="3"/>
      <c r="R170" s="3"/>
      <c r="S170" s="3"/>
      <c r="T170" s="3"/>
      <c r="U170" s="3"/>
      <c r="V170" s="3"/>
      <c r="W170" s="3"/>
      <c r="X170" s="3"/>
      <c r="Y170" s="3"/>
      <c r="Z170" s="3"/>
      <c r="AA170" s="3"/>
      <c r="AB170" s="3"/>
      <c r="AC170" s="3"/>
    </row>
    <row r="171" spans="1:29" ht="15.75" hidden="1" customHeight="1" x14ac:dyDescent="0.35">
      <c r="A171" s="3"/>
      <c r="B171" s="3"/>
      <c r="C171" s="36" t="s">
        <v>26</v>
      </c>
      <c r="D171" s="37">
        <f t="shared" ref="D171:G171" si="41">SUM(D163:D170)</f>
        <v>0</v>
      </c>
      <c r="E171" s="37">
        <f t="shared" si="41"/>
        <v>0</v>
      </c>
      <c r="F171" s="37">
        <f t="shared" si="41"/>
        <v>0</v>
      </c>
      <c r="G171" s="37">
        <f t="shared" si="41"/>
        <v>0</v>
      </c>
      <c r="H171" s="37">
        <f>(H163*G163)+(H164*G164)+(H165*G165)+(H166*G166)+(H167*G167)+(H168*G168)+(H169*G169)+(H170*G170)</f>
        <v>0</v>
      </c>
      <c r="I171" s="37"/>
      <c r="J171" s="37"/>
      <c r="K171" s="37"/>
      <c r="L171" s="45">
        <f>SUM(L163:L170)</f>
        <v>0</v>
      </c>
      <c r="M171" s="46"/>
      <c r="N171" s="34"/>
      <c r="O171" s="39"/>
      <c r="P171" s="3"/>
      <c r="Q171" s="3"/>
      <c r="R171" s="3"/>
      <c r="S171" s="3"/>
      <c r="T171" s="3"/>
      <c r="U171" s="3"/>
      <c r="V171" s="3"/>
      <c r="W171" s="3"/>
      <c r="X171" s="3"/>
      <c r="Y171" s="3"/>
      <c r="Z171" s="3"/>
      <c r="AA171" s="3"/>
      <c r="AB171" s="3"/>
      <c r="AC171" s="3"/>
    </row>
    <row r="172" spans="1:29" ht="15.75" customHeight="1" x14ac:dyDescent="0.35">
      <c r="A172" s="3"/>
      <c r="B172" s="47"/>
      <c r="C172" s="41"/>
      <c r="D172" s="48"/>
      <c r="E172" s="48"/>
      <c r="F172" s="48"/>
      <c r="G172" s="48"/>
      <c r="H172" s="48"/>
      <c r="I172" s="48"/>
      <c r="J172" s="48"/>
      <c r="K172" s="48"/>
      <c r="L172" s="48"/>
      <c r="M172" s="48"/>
      <c r="N172" s="41"/>
      <c r="O172" s="49"/>
      <c r="P172" s="3"/>
      <c r="Q172" s="3"/>
      <c r="R172" s="3"/>
      <c r="S172" s="3"/>
      <c r="T172" s="3"/>
      <c r="U172" s="3"/>
      <c r="V172" s="3"/>
      <c r="W172" s="3"/>
      <c r="X172" s="3"/>
      <c r="Y172" s="3"/>
      <c r="Z172" s="3"/>
      <c r="AA172" s="3"/>
      <c r="AB172" s="3"/>
      <c r="AC172" s="3"/>
    </row>
    <row r="173" spans="1:29" ht="15.75" hidden="1" customHeight="1" x14ac:dyDescent="0.35">
      <c r="A173" s="3"/>
      <c r="B173" s="47"/>
      <c r="C173" s="41"/>
      <c r="D173" s="48"/>
      <c r="E173" s="48"/>
      <c r="F173" s="48"/>
      <c r="G173" s="48"/>
      <c r="H173" s="48"/>
      <c r="I173" s="48"/>
      <c r="J173" s="48"/>
      <c r="K173" s="48"/>
      <c r="L173" s="48"/>
      <c r="M173" s="48"/>
      <c r="N173" s="41"/>
      <c r="O173" s="49"/>
      <c r="P173" s="3"/>
      <c r="Q173" s="3"/>
      <c r="R173" s="3"/>
      <c r="S173" s="3"/>
      <c r="T173" s="3"/>
      <c r="U173" s="3"/>
      <c r="V173" s="3"/>
      <c r="W173" s="3"/>
      <c r="X173" s="3"/>
      <c r="Y173" s="3"/>
      <c r="Z173" s="3"/>
      <c r="AA173" s="3"/>
      <c r="AB173" s="3"/>
      <c r="AC173" s="3"/>
    </row>
    <row r="174" spans="1:29" ht="63.75" customHeight="1" x14ac:dyDescent="0.35">
      <c r="A174" s="3"/>
      <c r="B174" s="36" t="s">
        <v>205</v>
      </c>
      <c r="C174" s="162" t="s">
        <v>206</v>
      </c>
      <c r="D174" s="53">
        <v>43500</v>
      </c>
      <c r="E174" s="53">
        <v>15000</v>
      </c>
      <c r="F174" s="53">
        <v>11500</v>
      </c>
      <c r="G174" s="54">
        <f t="shared" ref="G174:G177" si="42">SUM(D174:F174)</f>
        <v>70000</v>
      </c>
      <c r="H174" s="55"/>
      <c r="I174" s="228">
        <v>30222.46</v>
      </c>
      <c r="J174" s="228">
        <v>9000</v>
      </c>
      <c r="K174" s="228">
        <v>5869.51</v>
      </c>
      <c r="L174" s="22">
        <f>+K174+J174+I174</f>
        <v>45091.97</v>
      </c>
      <c r="M174" s="56"/>
      <c r="N174" s="31"/>
      <c r="O174" s="39"/>
      <c r="P174" s="3"/>
      <c r="Q174" s="3"/>
      <c r="R174" s="3"/>
      <c r="S174" s="3"/>
      <c r="T174" s="3"/>
      <c r="U174" s="3"/>
      <c r="V174" s="3"/>
      <c r="W174" s="3"/>
      <c r="X174" s="3"/>
      <c r="Y174" s="3"/>
      <c r="Z174" s="3"/>
      <c r="AA174" s="3"/>
      <c r="AB174" s="3"/>
      <c r="AC174" s="3"/>
    </row>
    <row r="175" spans="1:29" ht="69.75" customHeight="1" x14ac:dyDescent="0.35">
      <c r="A175" s="3"/>
      <c r="B175" s="36" t="s">
        <v>207</v>
      </c>
      <c r="C175" s="162" t="s">
        <v>617</v>
      </c>
      <c r="D175" s="53">
        <v>5000</v>
      </c>
      <c r="E175" s="53">
        <v>3000</v>
      </c>
      <c r="F175" s="53">
        <v>3000</v>
      </c>
      <c r="G175" s="54">
        <f t="shared" si="42"/>
        <v>11000</v>
      </c>
      <c r="H175" s="55"/>
      <c r="I175" s="228">
        <v>11733.05</v>
      </c>
      <c r="J175" s="228"/>
      <c r="K175" s="228">
        <v>2033.3700000000006</v>
      </c>
      <c r="L175" s="22">
        <f>+K175+J175+I175</f>
        <v>13766.42</v>
      </c>
      <c r="M175" s="56"/>
      <c r="N175" s="31"/>
      <c r="O175" s="39"/>
      <c r="P175" s="3"/>
      <c r="Q175" s="3"/>
      <c r="R175" s="3"/>
      <c r="S175" s="3"/>
      <c r="T175" s="3"/>
      <c r="U175" s="3"/>
      <c r="V175" s="3"/>
      <c r="W175" s="3"/>
      <c r="X175" s="3"/>
      <c r="Y175" s="3"/>
      <c r="Z175" s="3"/>
      <c r="AA175" s="3"/>
      <c r="AB175" s="3"/>
      <c r="AC175" s="3"/>
    </row>
    <row r="176" spans="1:29" ht="57" customHeight="1" x14ac:dyDescent="0.35">
      <c r="A176" s="3"/>
      <c r="B176" s="36" t="s">
        <v>208</v>
      </c>
      <c r="C176" s="163" t="s">
        <v>209</v>
      </c>
      <c r="D176" s="53">
        <v>15000</v>
      </c>
      <c r="E176" s="53">
        <v>10000</v>
      </c>
      <c r="F176" s="53">
        <v>8000</v>
      </c>
      <c r="G176" s="54">
        <f t="shared" si="42"/>
        <v>33000</v>
      </c>
      <c r="H176" s="55"/>
      <c r="I176" s="228"/>
      <c r="J176" s="228"/>
      <c r="K176" s="228"/>
      <c r="L176" s="22"/>
      <c r="M176" s="56"/>
      <c r="N176" s="31"/>
      <c r="O176" s="39"/>
      <c r="P176" s="3"/>
      <c r="Q176" s="3"/>
      <c r="R176" s="3"/>
      <c r="S176" s="3"/>
      <c r="T176" s="3"/>
      <c r="U176" s="3"/>
      <c r="V176" s="3"/>
      <c r="W176" s="3"/>
      <c r="X176" s="3"/>
      <c r="Y176" s="3"/>
      <c r="Z176" s="3"/>
      <c r="AA176" s="3"/>
      <c r="AB176" s="3"/>
      <c r="AC176" s="3"/>
    </row>
    <row r="177" spans="1:29" ht="65.25" customHeight="1" x14ac:dyDescent="0.35">
      <c r="A177" s="3"/>
      <c r="B177" s="57" t="s">
        <v>210</v>
      </c>
      <c r="C177" s="162" t="s">
        <v>211</v>
      </c>
      <c r="D177" s="53">
        <v>25000</v>
      </c>
      <c r="E177" s="53">
        <v>15000</v>
      </c>
      <c r="F177" s="53">
        <v>10000</v>
      </c>
      <c r="G177" s="54">
        <f t="shared" si="42"/>
        <v>50000</v>
      </c>
      <c r="H177" s="55"/>
      <c r="I177" s="228"/>
      <c r="J177" s="228"/>
      <c r="K177" s="228"/>
      <c r="L177" s="22">
        <f>+K177+J177+I177</f>
        <v>0</v>
      </c>
      <c r="M177" s="56"/>
      <c r="N177" s="31"/>
      <c r="O177" s="39"/>
      <c r="P177" s="3"/>
      <c r="Q177" s="3"/>
      <c r="R177" s="3"/>
      <c r="S177" s="3"/>
      <c r="T177" s="3"/>
      <c r="U177" s="3"/>
      <c r="V177" s="3"/>
      <c r="W177" s="3"/>
      <c r="X177" s="3"/>
      <c r="Y177" s="3"/>
      <c r="Z177" s="3"/>
      <c r="AA177" s="3"/>
      <c r="AB177" s="3"/>
      <c r="AC177" s="3"/>
    </row>
    <row r="178" spans="1:29" ht="21.75" customHeight="1" x14ac:dyDescent="0.35">
      <c r="A178" s="3"/>
      <c r="B178" s="47"/>
      <c r="C178" s="58" t="s">
        <v>212</v>
      </c>
      <c r="D178" s="59">
        <f t="shared" ref="D178:G178" si="43">SUM(D174:D177)</f>
        <v>88500</v>
      </c>
      <c r="E178" s="59">
        <f t="shared" si="43"/>
        <v>43000</v>
      </c>
      <c r="F178" s="59">
        <f t="shared" si="43"/>
        <v>32500</v>
      </c>
      <c r="G178" s="59">
        <f t="shared" si="43"/>
        <v>164000</v>
      </c>
      <c r="H178" s="37">
        <f>(H174*G174)+(H175*G175)+(H176*G176)+(H177*G177)</f>
        <v>0</v>
      </c>
      <c r="I178" s="45">
        <f>SUM(I174:I177)</f>
        <v>41955.509999999995</v>
      </c>
      <c r="J178" s="45">
        <f>SUM(J174:J177)</f>
        <v>9000</v>
      </c>
      <c r="K178" s="45">
        <f>SUM(K174:K177)</f>
        <v>7902.880000000001</v>
      </c>
      <c r="L178" s="45">
        <f>SUM(L174:L177)</f>
        <v>58858.39</v>
      </c>
      <c r="M178" s="46"/>
      <c r="N178" s="52"/>
      <c r="O178" s="47"/>
      <c r="P178" s="3"/>
      <c r="Q178" s="3"/>
      <c r="R178" s="3"/>
      <c r="S178" s="3"/>
      <c r="T178" s="3"/>
      <c r="U178" s="3"/>
      <c r="V178" s="3"/>
      <c r="W178" s="3"/>
      <c r="X178" s="3"/>
      <c r="Y178" s="3"/>
      <c r="Z178" s="3"/>
      <c r="AA178" s="3"/>
      <c r="AB178" s="3"/>
      <c r="AC178" s="3"/>
    </row>
    <row r="179" spans="1:29" ht="15.75" hidden="1" customHeight="1" x14ac:dyDescent="0.35">
      <c r="A179" s="3"/>
      <c r="B179" s="47"/>
      <c r="C179" s="41"/>
      <c r="D179" s="48"/>
      <c r="E179" s="48"/>
      <c r="F179" s="48"/>
      <c r="G179" s="48"/>
      <c r="H179" s="48"/>
      <c r="I179" s="48"/>
      <c r="J179" s="48"/>
      <c r="K179" s="48"/>
      <c r="L179" s="48"/>
      <c r="M179" s="48"/>
      <c r="N179" s="41"/>
      <c r="O179" s="47"/>
      <c r="P179" s="3"/>
      <c r="Q179" s="3"/>
      <c r="R179" s="3"/>
      <c r="S179" s="3"/>
      <c r="T179" s="3"/>
      <c r="U179" s="3"/>
      <c r="V179" s="3"/>
      <c r="W179" s="3"/>
      <c r="X179" s="3"/>
      <c r="Y179" s="3"/>
      <c r="Z179" s="3"/>
      <c r="AA179" s="3"/>
      <c r="AB179" s="3"/>
      <c r="AC179" s="3"/>
    </row>
    <row r="180" spans="1:29" ht="15.75" hidden="1" customHeight="1" x14ac:dyDescent="0.35">
      <c r="A180" s="3"/>
      <c r="B180" s="47"/>
      <c r="C180" s="41"/>
      <c r="D180" s="48"/>
      <c r="E180" s="48"/>
      <c r="F180" s="48"/>
      <c r="G180" s="48"/>
      <c r="H180" s="48"/>
      <c r="I180" s="48"/>
      <c r="J180" s="48"/>
      <c r="K180" s="48"/>
      <c r="L180" s="48"/>
      <c r="M180" s="48"/>
      <c r="N180" s="41"/>
      <c r="O180" s="47"/>
      <c r="P180" s="3"/>
      <c r="Q180" s="3"/>
      <c r="R180" s="3"/>
      <c r="S180" s="3"/>
      <c r="T180" s="3"/>
      <c r="U180" s="3"/>
      <c r="V180" s="3"/>
      <c r="W180" s="3"/>
      <c r="X180" s="3"/>
      <c r="Y180" s="3"/>
      <c r="Z180" s="3"/>
      <c r="AA180" s="3"/>
      <c r="AB180" s="3"/>
      <c r="AC180" s="3"/>
    </row>
    <row r="181" spans="1:29" ht="15.75" hidden="1" customHeight="1" x14ac:dyDescent="0.35">
      <c r="A181" s="3"/>
      <c r="B181" s="47"/>
      <c r="C181" s="41"/>
      <c r="D181" s="48"/>
      <c r="E181" s="48"/>
      <c r="F181" s="48"/>
      <c r="G181" s="48"/>
      <c r="H181" s="48"/>
      <c r="I181" s="48"/>
      <c r="J181" s="48"/>
      <c r="K181" s="48"/>
      <c r="L181" s="48"/>
      <c r="M181" s="48"/>
      <c r="N181" s="41"/>
      <c r="O181" s="47"/>
      <c r="P181" s="3"/>
      <c r="Q181" s="3"/>
      <c r="R181" s="3"/>
      <c r="S181" s="3"/>
      <c r="T181" s="3"/>
      <c r="U181" s="3"/>
      <c r="V181" s="3"/>
      <c r="W181" s="3"/>
      <c r="X181" s="3"/>
      <c r="Y181" s="3"/>
      <c r="Z181" s="3"/>
      <c r="AA181" s="3"/>
      <c r="AB181" s="3"/>
      <c r="AC181" s="3"/>
    </row>
    <row r="182" spans="1:29" ht="15.75" hidden="1" customHeight="1" x14ac:dyDescent="0.35">
      <c r="A182" s="3"/>
      <c r="B182" s="47"/>
      <c r="C182" s="41"/>
      <c r="D182" s="48"/>
      <c r="E182" s="48"/>
      <c r="F182" s="48"/>
      <c r="G182" s="48"/>
      <c r="H182" s="48"/>
      <c r="I182" s="48"/>
      <c r="J182" s="48"/>
      <c r="K182" s="48"/>
      <c r="L182" s="48"/>
      <c r="M182" s="48"/>
      <c r="N182" s="41"/>
      <c r="O182" s="47"/>
      <c r="P182" s="3"/>
      <c r="Q182" s="3"/>
      <c r="R182" s="3"/>
      <c r="S182" s="3"/>
      <c r="T182" s="3"/>
      <c r="U182" s="3"/>
      <c r="V182" s="3"/>
      <c r="W182" s="3"/>
      <c r="X182" s="3"/>
      <c r="Y182" s="3"/>
      <c r="Z182" s="3"/>
      <c r="AA182" s="3"/>
      <c r="AB182" s="3"/>
      <c r="AC182" s="3"/>
    </row>
    <row r="183" spans="1:29" ht="15.75" hidden="1" customHeight="1" x14ac:dyDescent="0.35">
      <c r="A183" s="3"/>
      <c r="B183" s="47"/>
      <c r="C183" s="41"/>
      <c r="D183" s="48"/>
      <c r="E183" s="48"/>
      <c r="F183" s="48"/>
      <c r="G183" s="48"/>
      <c r="H183" s="48"/>
      <c r="I183" s="48"/>
      <c r="J183" s="48"/>
      <c r="K183" s="48"/>
      <c r="L183" s="48"/>
      <c r="M183" s="48"/>
      <c r="N183" s="41"/>
      <c r="O183" s="47"/>
      <c r="P183" s="3"/>
      <c r="Q183" s="3"/>
      <c r="R183" s="3"/>
      <c r="S183" s="3"/>
      <c r="T183" s="3"/>
      <c r="U183" s="3"/>
      <c r="V183" s="3"/>
      <c r="W183" s="3"/>
      <c r="X183" s="3"/>
      <c r="Y183" s="3"/>
      <c r="Z183" s="3"/>
      <c r="AA183" s="3"/>
      <c r="AB183" s="3"/>
      <c r="AC183" s="3"/>
    </row>
    <row r="184" spans="1:29" ht="15.75" hidden="1" customHeight="1" x14ac:dyDescent="0.35">
      <c r="A184" s="3"/>
      <c r="B184" s="47"/>
      <c r="C184" s="41"/>
      <c r="D184" s="48"/>
      <c r="E184" s="48"/>
      <c r="F184" s="48"/>
      <c r="G184" s="48"/>
      <c r="H184" s="48"/>
      <c r="I184" s="48"/>
      <c r="J184" s="48"/>
      <c r="K184" s="48"/>
      <c r="L184" s="48"/>
      <c r="M184" s="48"/>
      <c r="N184" s="41"/>
      <c r="O184" s="47"/>
      <c r="P184" s="3"/>
      <c r="Q184" s="3"/>
      <c r="R184" s="3"/>
      <c r="S184" s="3"/>
      <c r="T184" s="3"/>
      <c r="U184" s="3"/>
      <c r="V184" s="3"/>
      <c r="W184" s="3"/>
      <c r="X184" s="3"/>
      <c r="Y184" s="3"/>
      <c r="Z184" s="3"/>
      <c r="AA184" s="3"/>
      <c r="AB184" s="3"/>
      <c r="AC184" s="3"/>
    </row>
    <row r="185" spans="1:29" ht="15.75" customHeight="1" thickBot="1" x14ac:dyDescent="0.4">
      <c r="A185" s="3"/>
      <c r="B185" s="47"/>
      <c r="C185" s="41"/>
      <c r="D185" s="48"/>
      <c r="E185" s="48"/>
      <c r="F185" s="48"/>
      <c r="G185" s="48"/>
      <c r="H185" s="48"/>
      <c r="I185" s="48"/>
      <c r="J185" s="48"/>
      <c r="K185" s="48"/>
      <c r="L185" s="48"/>
      <c r="M185" s="48"/>
      <c r="N185" s="41"/>
      <c r="O185" s="47"/>
      <c r="P185" s="3"/>
      <c r="Q185" s="3"/>
      <c r="R185" s="3"/>
      <c r="S185" s="3"/>
      <c r="T185" s="3"/>
      <c r="U185" s="3"/>
      <c r="V185" s="3"/>
      <c r="W185" s="3"/>
      <c r="X185" s="3"/>
      <c r="Y185" s="3"/>
      <c r="Z185" s="3"/>
      <c r="AA185" s="3"/>
      <c r="AB185" s="3"/>
      <c r="AC185" s="3"/>
    </row>
    <row r="186" spans="1:29" ht="15.75" customHeight="1" x14ac:dyDescent="0.35">
      <c r="A186" s="3"/>
      <c r="B186" s="60" t="s">
        <v>213</v>
      </c>
      <c r="C186" s="152"/>
      <c r="D186" s="152"/>
      <c r="E186" s="152"/>
      <c r="F186" s="153"/>
      <c r="H186" s="47"/>
      <c r="M186" s="48"/>
      <c r="N186" s="47"/>
      <c r="O186" s="3"/>
      <c r="P186" s="3"/>
      <c r="Q186" s="3"/>
      <c r="R186" s="3"/>
      <c r="S186" s="3"/>
      <c r="T186" s="3"/>
      <c r="U186" s="3"/>
      <c r="V186" s="3"/>
      <c r="W186" s="3"/>
      <c r="X186" s="3"/>
      <c r="Y186" s="3"/>
      <c r="Z186" s="3"/>
      <c r="AA186" s="3"/>
      <c r="AB186" s="3"/>
      <c r="AC186" s="3"/>
    </row>
    <row r="187" spans="1:29" ht="40.5" customHeight="1" x14ac:dyDescent="0.35">
      <c r="A187" s="3"/>
      <c r="B187" s="154"/>
      <c r="C187" s="63" t="str">
        <f>D4</f>
        <v>UNFPA</v>
      </c>
      <c r="D187" s="63" t="str">
        <f>E4</f>
        <v>UNESCO</v>
      </c>
      <c r="E187" s="63" t="str">
        <f>F4</f>
        <v>NIMD</v>
      </c>
      <c r="F187" s="155" t="s">
        <v>8</v>
      </c>
      <c r="I187" s="244" t="s">
        <v>5</v>
      </c>
      <c r="J187" s="244" t="s">
        <v>6</v>
      </c>
      <c r="K187" s="245" t="s">
        <v>7</v>
      </c>
      <c r="L187" s="245" t="s">
        <v>254</v>
      </c>
      <c r="M187" s="48"/>
      <c r="N187" s="47"/>
      <c r="O187" s="3"/>
      <c r="P187" s="3"/>
      <c r="Q187" s="3"/>
      <c r="R187" s="3"/>
      <c r="S187" s="3"/>
      <c r="T187" s="3"/>
      <c r="U187" s="3"/>
      <c r="V187" s="3"/>
      <c r="W187" s="3"/>
      <c r="X187" s="3"/>
      <c r="Y187" s="3"/>
      <c r="Z187" s="3"/>
      <c r="AA187" s="3"/>
      <c r="AB187" s="3"/>
      <c r="AC187" s="3"/>
    </row>
    <row r="188" spans="1:29" ht="15.5" hidden="1" x14ac:dyDescent="0.35">
      <c r="A188" s="3"/>
      <c r="B188" s="156"/>
      <c r="C188" s="157"/>
      <c r="D188" s="157"/>
      <c r="E188" s="157"/>
      <c r="F188" s="158"/>
      <c r="H188" s="237"/>
      <c r="I188" s="237"/>
      <c r="J188" s="237"/>
      <c r="K188" s="237"/>
      <c r="L188" s="238"/>
      <c r="M188" s="48"/>
      <c r="N188" s="47"/>
      <c r="O188" s="3"/>
      <c r="P188" s="3"/>
      <c r="Q188" s="3"/>
      <c r="R188" s="3"/>
      <c r="S188" s="3"/>
      <c r="T188" s="3"/>
      <c r="U188" s="3"/>
      <c r="V188" s="3"/>
      <c r="W188" s="3"/>
      <c r="X188" s="3"/>
      <c r="Y188" s="3"/>
      <c r="Z188" s="3"/>
      <c r="AA188" s="3"/>
      <c r="AB188" s="3"/>
      <c r="AC188" s="3"/>
    </row>
    <row r="189" spans="1:29" ht="41.25" customHeight="1" x14ac:dyDescent="0.35">
      <c r="A189" s="3"/>
      <c r="B189" s="66" t="s">
        <v>214</v>
      </c>
      <c r="C189" s="54">
        <f>SUM(D15,D25,D35,D45,D57,D67,D77,D87,D99,D109,D119,D129,D141,D151,D161,D171,D174,D175,D176,D177)</f>
        <v>700495</v>
      </c>
      <c r="D189" s="54">
        <f>SUM(E15,E25,E35,E45,E57,E67,E77,E87,E99,E109,E119,E129,E141,E151,E161,E171,E174,E175,E176,E177)</f>
        <v>420900</v>
      </c>
      <c r="E189" s="54">
        <f>SUM(F15,F25,F35,F45,F57,F67,F77,F87,F99,F109,F119,F129,F141,F151,F161,F171,F174,F175,F176,F177)</f>
        <v>280035</v>
      </c>
      <c r="F189" s="67">
        <f>SUM(C189:E189)</f>
        <v>1401430</v>
      </c>
      <c r="H189" s="242" t="s">
        <v>643</v>
      </c>
      <c r="I189" s="236">
        <f>+I190/C189</f>
        <v>0.18197077780712209</v>
      </c>
      <c r="J189" s="236">
        <f>+J190/D189</f>
        <v>0.11404133998574484</v>
      </c>
      <c r="K189" s="236">
        <f>+K190/E189</f>
        <v>0.26898077026086037</v>
      </c>
      <c r="L189" s="236">
        <f>+L190/F189</f>
        <v>0.17895553113605389</v>
      </c>
      <c r="M189" s="48"/>
      <c r="N189" s="41"/>
      <c r="O189" s="3"/>
      <c r="P189" s="3"/>
      <c r="Q189" s="3"/>
      <c r="R189" s="3"/>
      <c r="S189" s="3"/>
      <c r="T189" s="3"/>
      <c r="U189" s="3"/>
      <c r="V189" s="3"/>
      <c r="W189" s="3"/>
      <c r="X189" s="3"/>
      <c r="Y189" s="3"/>
      <c r="Z189" s="3"/>
      <c r="AA189" s="3"/>
      <c r="AB189" s="3"/>
      <c r="AC189" s="3"/>
    </row>
    <row r="190" spans="1:29" ht="51.75" customHeight="1" x14ac:dyDescent="0.35">
      <c r="A190" s="3"/>
      <c r="B190" s="66" t="s">
        <v>215</v>
      </c>
      <c r="C190" s="54">
        <f>C189*0.07</f>
        <v>49034.65</v>
      </c>
      <c r="D190" s="54">
        <f>D189*0.07</f>
        <v>29463.000000000004</v>
      </c>
      <c r="E190" s="54">
        <f>E189*0.07</f>
        <v>19602.45</v>
      </c>
      <c r="F190" s="67">
        <f>F189*0.07</f>
        <v>98100.1</v>
      </c>
      <c r="H190" s="239"/>
      <c r="I190" s="239">
        <f>+I178+I151+I141+I119+I109+I99+I77+I67+I57+I35+I25+I15</f>
        <v>127469.62</v>
      </c>
      <c r="J190" s="239">
        <f>+J178+J151+J141+J119+J109+J99+J77+J67+J57+J35+J25+J15</f>
        <v>48000</v>
      </c>
      <c r="K190" s="239">
        <f>+K178+K151+K141+K119+K109+K99+K77+K67+K57+K35+K25+K15</f>
        <v>75324.030000000028</v>
      </c>
      <c r="L190" s="239">
        <f>+L178+L151+L141+L119+L109+L99+L77+L67+L57+L35+L25+L15</f>
        <v>250793.65000000002</v>
      </c>
      <c r="M190" s="48"/>
      <c r="N190" s="229"/>
      <c r="O190" s="3"/>
      <c r="P190" s="3"/>
      <c r="Q190" s="3"/>
      <c r="R190" s="3"/>
      <c r="S190" s="3"/>
      <c r="T190" s="3"/>
      <c r="U190" s="3"/>
      <c r="V190" s="3"/>
      <c r="W190" s="3"/>
      <c r="X190" s="3"/>
      <c r="Y190" s="3"/>
      <c r="Z190" s="3"/>
      <c r="AA190" s="3"/>
      <c r="AB190" s="3"/>
      <c r="AC190" s="3"/>
    </row>
    <row r="191" spans="1:29" ht="51.75" customHeight="1" thickBot="1" x14ac:dyDescent="0.4">
      <c r="A191" s="3"/>
      <c r="B191" s="69" t="s">
        <v>8</v>
      </c>
      <c r="C191" s="70">
        <f>SUM(C189:C190)</f>
        <v>749529.65</v>
      </c>
      <c r="D191" s="70">
        <f>SUM(D189:D190)</f>
        <v>450363</v>
      </c>
      <c r="E191" s="70">
        <f>SUM(E189:E190)</f>
        <v>299637.45</v>
      </c>
      <c r="F191" s="71">
        <f>SUM(F189:F190)</f>
        <v>1499530.1</v>
      </c>
      <c r="H191" s="240" t="s">
        <v>644</v>
      </c>
      <c r="I191" s="243">
        <f>+I190*7%</f>
        <v>8922.8734000000004</v>
      </c>
      <c r="J191" s="243">
        <f>+J190*7%</f>
        <v>3360.0000000000005</v>
      </c>
      <c r="K191" s="243">
        <f>+K190*7%</f>
        <v>5272.6821000000027</v>
      </c>
      <c r="L191" s="243">
        <f>+L190*7%</f>
        <v>17555.555500000002</v>
      </c>
      <c r="M191" s="11"/>
      <c r="N191" s="229"/>
      <c r="O191" s="3"/>
      <c r="P191" s="3"/>
      <c r="Q191" s="3"/>
      <c r="R191" s="3"/>
      <c r="S191" s="3"/>
      <c r="T191" s="3"/>
      <c r="U191" s="3"/>
      <c r="V191" s="3"/>
      <c r="W191" s="3"/>
      <c r="X191" s="3"/>
      <c r="Y191" s="3"/>
      <c r="Z191" s="3"/>
      <c r="AA191" s="3"/>
      <c r="AB191" s="3"/>
      <c r="AC191" s="3"/>
    </row>
    <row r="192" spans="1:29" s="235" customFormat="1" ht="51.75" customHeight="1" x14ac:dyDescent="0.35">
      <c r="A192" s="3"/>
      <c r="B192" s="248"/>
      <c r="C192" s="249"/>
      <c r="D192" s="249"/>
      <c r="E192" s="249"/>
      <c r="F192" s="249"/>
      <c r="H192" s="240" t="s">
        <v>8</v>
      </c>
      <c r="I192" s="241">
        <f>SUM(I190:I191)</f>
        <v>136392.49340000001</v>
      </c>
      <c r="J192" s="241">
        <f>SUM(J190:J191)</f>
        <v>51360</v>
      </c>
      <c r="K192" s="241">
        <f>SUM(K190:K191)</f>
        <v>80596.712100000033</v>
      </c>
      <c r="L192" s="241">
        <f>SUM(L190:L191)</f>
        <v>268349.20550000004</v>
      </c>
      <c r="M192" s="11"/>
      <c r="N192" s="229"/>
      <c r="O192" s="3"/>
      <c r="P192" s="3"/>
      <c r="Q192" s="3"/>
      <c r="R192" s="3"/>
      <c r="S192" s="3"/>
      <c r="T192" s="3"/>
      <c r="U192" s="3"/>
      <c r="V192" s="3"/>
      <c r="W192" s="3"/>
      <c r="X192" s="3"/>
      <c r="Y192" s="3"/>
      <c r="Z192" s="3"/>
      <c r="AA192" s="3"/>
      <c r="AB192" s="3"/>
      <c r="AC192" s="3"/>
    </row>
    <row r="193" spans="1:29" ht="42" customHeight="1" thickBot="1" x14ac:dyDescent="0.4">
      <c r="A193" s="3"/>
      <c r="B193" s="68"/>
      <c r="C193" s="3"/>
      <c r="D193" s="3"/>
      <c r="E193" s="3"/>
      <c r="F193" s="3"/>
      <c r="G193" s="3"/>
      <c r="H193" s="3"/>
      <c r="I193" s="234"/>
      <c r="J193" s="3"/>
      <c r="K193" s="3"/>
      <c r="L193" s="72"/>
      <c r="M193" s="72"/>
      <c r="N193" s="230"/>
      <c r="O193" s="68"/>
      <c r="P193" s="3"/>
      <c r="Q193" s="3"/>
      <c r="R193" s="3"/>
      <c r="S193" s="3"/>
      <c r="T193" s="3"/>
      <c r="U193" s="3"/>
      <c r="V193" s="3"/>
      <c r="W193" s="3"/>
      <c r="X193" s="3"/>
      <c r="Y193" s="3"/>
      <c r="Z193" s="3"/>
      <c r="AA193" s="3"/>
      <c r="AB193" s="3"/>
      <c r="AC193" s="3"/>
    </row>
    <row r="194" spans="1:29" ht="23.25" customHeight="1" x14ac:dyDescent="0.35">
      <c r="A194" s="3"/>
      <c r="B194" s="74" t="s">
        <v>216</v>
      </c>
      <c r="C194" s="61"/>
      <c r="D194" s="61"/>
      <c r="E194" s="61"/>
      <c r="F194" s="61"/>
      <c r="G194" s="62"/>
      <c r="H194" s="73"/>
      <c r="I194" s="246"/>
      <c r="J194" s="73"/>
      <c r="K194" s="73"/>
      <c r="M194" s="73"/>
      <c r="N194" s="68"/>
      <c r="O194" s="3"/>
      <c r="P194" s="3"/>
      <c r="Q194" s="3"/>
      <c r="R194" s="3"/>
      <c r="S194" s="3"/>
      <c r="T194" s="3"/>
      <c r="U194" s="3"/>
      <c r="V194" s="3"/>
      <c r="W194" s="3"/>
      <c r="X194" s="3"/>
      <c r="Y194" s="3"/>
      <c r="Z194" s="3"/>
      <c r="AA194" s="3"/>
      <c r="AB194" s="3"/>
      <c r="AC194" s="3"/>
    </row>
    <row r="195" spans="1:29" ht="41.25" customHeight="1" x14ac:dyDescent="0.35">
      <c r="A195" s="3"/>
      <c r="B195" s="75"/>
      <c r="C195" s="76" t="str">
        <f>D4</f>
        <v>UNFPA</v>
      </c>
      <c r="D195" s="76" t="str">
        <f>E4</f>
        <v>UNESCO</v>
      </c>
      <c r="E195" s="76" t="str">
        <f>F4</f>
        <v>NIMD</v>
      </c>
      <c r="F195" s="76" t="s">
        <v>8</v>
      </c>
      <c r="G195" s="77" t="s">
        <v>217</v>
      </c>
      <c r="H195" s="252" t="s">
        <v>218</v>
      </c>
      <c r="I195" s="247"/>
      <c r="J195" s="164"/>
      <c r="K195" s="164"/>
      <c r="M195" s="73"/>
      <c r="N195" s="68"/>
      <c r="O195" s="3"/>
      <c r="P195" s="3"/>
      <c r="Q195" s="3"/>
      <c r="R195" s="3"/>
      <c r="S195" s="3"/>
      <c r="T195" s="3"/>
      <c r="U195" s="3"/>
      <c r="V195" s="3"/>
      <c r="W195" s="3"/>
      <c r="X195" s="3"/>
      <c r="Y195" s="3"/>
      <c r="Z195" s="3"/>
      <c r="AA195" s="3"/>
      <c r="AB195" s="3"/>
      <c r="AC195" s="3"/>
    </row>
    <row r="196" spans="1:29" ht="27.75" customHeight="1" x14ac:dyDescent="0.35">
      <c r="A196" s="3"/>
      <c r="B196" s="75"/>
      <c r="C196" s="64"/>
      <c r="D196" s="64"/>
      <c r="E196" s="64"/>
      <c r="F196" s="64"/>
      <c r="G196" s="65"/>
      <c r="H196" s="253"/>
      <c r="I196" s="165"/>
      <c r="J196" s="165"/>
      <c r="K196" s="165"/>
      <c r="M196" s="72"/>
      <c r="N196" s="68"/>
      <c r="O196" s="3"/>
      <c r="P196" s="3"/>
      <c r="Q196" s="3"/>
      <c r="R196" s="3"/>
      <c r="S196" s="3"/>
      <c r="T196" s="3"/>
      <c r="U196" s="3"/>
      <c r="V196" s="3"/>
      <c r="W196" s="3"/>
      <c r="X196" s="3"/>
      <c r="Y196" s="3"/>
      <c r="Z196" s="3"/>
      <c r="AA196" s="3"/>
      <c r="AB196" s="3"/>
      <c r="AC196" s="3"/>
    </row>
    <row r="197" spans="1:29" ht="55.5" customHeight="1" x14ac:dyDescent="0.35">
      <c r="A197" s="3"/>
      <c r="B197" s="78" t="s">
        <v>219</v>
      </c>
      <c r="C197" s="79">
        <f>$C$191*G197</f>
        <v>524670.755</v>
      </c>
      <c r="D197" s="80">
        <f>$D$191*G197</f>
        <v>315254.09999999998</v>
      </c>
      <c r="E197" s="80">
        <f>$E$191*H197</f>
        <v>99879.149999999892</v>
      </c>
      <c r="F197" s="80">
        <f t="shared" ref="F197:F199" si="44">SUM(C197:E197)</f>
        <v>939804.00499999989</v>
      </c>
      <c r="G197" s="81">
        <v>0.7</v>
      </c>
      <c r="H197" s="82">
        <v>0.33333333333333298</v>
      </c>
      <c r="I197" s="166"/>
      <c r="J197" s="166"/>
      <c r="K197" s="166"/>
      <c r="M197" s="72"/>
      <c r="N197" s="68"/>
      <c r="O197" s="3"/>
      <c r="P197" s="3"/>
      <c r="Q197" s="3"/>
      <c r="R197" s="3"/>
      <c r="S197" s="3"/>
      <c r="T197" s="3"/>
      <c r="U197" s="3"/>
      <c r="V197" s="3"/>
      <c r="W197" s="3"/>
      <c r="X197" s="3"/>
      <c r="Y197" s="3"/>
      <c r="Z197" s="3"/>
      <c r="AA197" s="3"/>
      <c r="AB197" s="3"/>
      <c r="AC197" s="3"/>
    </row>
    <row r="198" spans="1:29" ht="57.75" customHeight="1" x14ac:dyDescent="0.35">
      <c r="A198" s="3"/>
      <c r="B198" s="83" t="s">
        <v>220</v>
      </c>
      <c r="C198" s="79">
        <f>$C$191*G198</f>
        <v>224858.89499999999</v>
      </c>
      <c r="D198" s="80">
        <f>$D$191*G198</f>
        <v>135108.9</v>
      </c>
      <c r="E198" s="80">
        <f>$E$191*H198</f>
        <v>99879.149999999892</v>
      </c>
      <c r="F198" s="84">
        <f t="shared" si="44"/>
        <v>459846.94499999989</v>
      </c>
      <c r="G198" s="85">
        <v>0.3</v>
      </c>
      <c r="H198" s="82">
        <v>0.33333333333333298</v>
      </c>
      <c r="I198" s="166"/>
      <c r="J198" s="166"/>
      <c r="K198" s="166"/>
      <c r="M198" s="86"/>
      <c r="N198" s="3"/>
      <c r="O198" s="3"/>
      <c r="P198" s="3"/>
      <c r="Q198" s="3"/>
      <c r="R198" s="3"/>
      <c r="S198" s="3"/>
      <c r="T198" s="3"/>
      <c r="U198" s="3"/>
      <c r="V198" s="3"/>
      <c r="W198" s="3"/>
      <c r="X198" s="3"/>
      <c r="Y198" s="3"/>
      <c r="Z198" s="3"/>
      <c r="AA198" s="3"/>
      <c r="AB198" s="3"/>
      <c r="AC198" s="3"/>
    </row>
    <row r="199" spans="1:29" ht="57.75" customHeight="1" x14ac:dyDescent="0.35">
      <c r="A199" s="3"/>
      <c r="B199" s="83" t="s">
        <v>221</v>
      </c>
      <c r="C199" s="79">
        <f>$C$191*G199</f>
        <v>0</v>
      </c>
      <c r="D199" s="80">
        <f>$D$191*G199</f>
        <v>0</v>
      </c>
      <c r="E199" s="80">
        <f>$E$191*H199</f>
        <v>99879.149999999892</v>
      </c>
      <c r="F199" s="84">
        <f t="shared" si="44"/>
        <v>99879.149999999892</v>
      </c>
      <c r="G199" s="87">
        <v>0</v>
      </c>
      <c r="H199" s="82">
        <v>0.33333333333333298</v>
      </c>
      <c r="I199" s="166"/>
      <c r="J199" s="166"/>
      <c r="K199" s="166"/>
      <c r="M199" s="72"/>
      <c r="N199" s="3"/>
      <c r="O199" s="3"/>
      <c r="P199" s="3"/>
      <c r="Q199" s="3"/>
      <c r="R199" s="3"/>
      <c r="S199" s="3"/>
      <c r="T199" s="3"/>
      <c r="U199" s="3"/>
      <c r="V199" s="3"/>
      <c r="W199" s="3"/>
      <c r="X199" s="3"/>
      <c r="Y199" s="3"/>
      <c r="Z199" s="3"/>
      <c r="AA199" s="3"/>
      <c r="AB199" s="3"/>
      <c r="AC199" s="3"/>
    </row>
    <row r="200" spans="1:29" ht="38.25" customHeight="1" thickBot="1" x14ac:dyDescent="0.4">
      <c r="A200" s="3"/>
      <c r="B200" s="69" t="s">
        <v>222</v>
      </c>
      <c r="C200" s="70">
        <f t="shared" ref="C200:H200" si="45">SUM(C197:C199)</f>
        <v>749529.65</v>
      </c>
      <c r="D200" s="70">
        <f t="shared" si="45"/>
        <v>450363</v>
      </c>
      <c r="E200" s="70">
        <f t="shared" si="45"/>
        <v>299637.44999999966</v>
      </c>
      <c r="F200" s="70">
        <f t="shared" si="45"/>
        <v>1499530.0999999996</v>
      </c>
      <c r="G200" s="88">
        <f t="shared" si="45"/>
        <v>1</v>
      </c>
      <c r="H200" s="88">
        <f t="shared" si="45"/>
        <v>0.99999999999999889</v>
      </c>
      <c r="I200" s="167"/>
      <c r="J200" s="167"/>
      <c r="K200" s="167"/>
      <c r="M200" s="72"/>
      <c r="N200" s="3"/>
      <c r="O200" s="3"/>
      <c r="P200" s="3"/>
      <c r="Q200" s="3"/>
      <c r="R200" s="3"/>
      <c r="S200" s="3"/>
      <c r="T200" s="3"/>
      <c r="U200" s="3"/>
      <c r="V200" s="3"/>
      <c r="W200" s="3"/>
      <c r="X200" s="3"/>
      <c r="Y200" s="3"/>
      <c r="Z200" s="3"/>
      <c r="AA200" s="3"/>
      <c r="AB200" s="3"/>
      <c r="AC200" s="3"/>
    </row>
    <row r="201" spans="1:29" ht="21.75" customHeight="1" thickBot="1" x14ac:dyDescent="0.4">
      <c r="A201" s="3"/>
      <c r="C201" s="49"/>
      <c r="D201" s="19"/>
      <c r="E201" s="19"/>
      <c r="F201" s="19"/>
      <c r="G201" s="19"/>
      <c r="H201" s="19"/>
      <c r="I201" s="19"/>
      <c r="J201" s="19"/>
      <c r="K201" s="19"/>
      <c r="L201" s="19"/>
      <c r="M201" s="72"/>
      <c r="N201" s="3"/>
      <c r="O201" s="3"/>
      <c r="P201" s="3"/>
      <c r="Q201" s="3"/>
      <c r="R201" s="3"/>
      <c r="S201" s="3"/>
      <c r="T201" s="3"/>
      <c r="U201" s="3"/>
      <c r="V201" s="3"/>
      <c r="W201" s="3"/>
      <c r="X201" s="3"/>
      <c r="Y201" s="3"/>
      <c r="Z201" s="3"/>
      <c r="AA201" s="3"/>
      <c r="AB201" s="3"/>
      <c r="AC201" s="3"/>
    </row>
    <row r="202" spans="1:29" ht="49.5" customHeight="1" x14ac:dyDescent="0.35">
      <c r="A202" s="3"/>
      <c r="C202" s="89" t="s">
        <v>223</v>
      </c>
      <c r="D202" s="90">
        <f>SUM(H15,H25,H35,H45,H57,H67,H77,H87,H99,H109,H119,H129,H141,H151,H161,H171,H178)*1.07</f>
        <v>890987.34149999998</v>
      </c>
      <c r="E202" s="72"/>
      <c r="F202" s="72"/>
      <c r="G202" s="91" t="s">
        <v>224</v>
      </c>
      <c r="H202" s="92">
        <f>SUM(L178,L171,L161,L151,L141,L129,L119,L109,L99,L87,L77,L67,L57,L45,L35,L25,L15)</f>
        <v>250793.65000000002</v>
      </c>
      <c r="I202" s="168"/>
      <c r="J202" s="168"/>
      <c r="K202" s="168"/>
      <c r="M202" s="93"/>
      <c r="N202" s="3"/>
      <c r="O202" s="3"/>
      <c r="P202" s="3"/>
      <c r="Q202" s="3"/>
      <c r="R202" s="3"/>
      <c r="S202" s="3"/>
      <c r="T202" s="3"/>
      <c r="U202" s="3"/>
      <c r="V202" s="3"/>
      <c r="W202" s="3"/>
      <c r="X202" s="3"/>
      <c r="Y202" s="3"/>
      <c r="Z202" s="3"/>
      <c r="AA202" s="3"/>
      <c r="AB202" s="3"/>
      <c r="AC202" s="3"/>
    </row>
    <row r="203" spans="1:29" ht="28.5" customHeight="1" thickBot="1" x14ac:dyDescent="0.4">
      <c r="A203" s="3"/>
      <c r="C203" s="94" t="s">
        <v>225</v>
      </c>
      <c r="D203" s="95">
        <f>D202/F191</f>
        <v>0.59417769706656764</v>
      </c>
      <c r="E203" s="96"/>
      <c r="F203" s="96"/>
      <c r="G203" s="97" t="s">
        <v>226</v>
      </c>
      <c r="H203" s="98">
        <f>H202/F189</f>
        <v>0.17895553113605389</v>
      </c>
      <c r="I203" s="169"/>
      <c r="J203" s="169"/>
      <c r="K203" s="169"/>
      <c r="M203" s="99"/>
      <c r="N203" s="3"/>
      <c r="O203" s="3"/>
      <c r="P203" s="3"/>
      <c r="Q203" s="3"/>
      <c r="R203" s="3"/>
      <c r="S203" s="3"/>
      <c r="T203" s="3"/>
      <c r="U203" s="3"/>
      <c r="V203" s="3"/>
      <c r="W203" s="3"/>
      <c r="X203" s="3"/>
      <c r="Y203" s="3"/>
      <c r="Z203" s="3"/>
      <c r="AA203" s="3"/>
      <c r="AB203" s="3"/>
      <c r="AC203" s="3"/>
    </row>
    <row r="204" spans="1:29" ht="28.5" customHeight="1" x14ac:dyDescent="0.35">
      <c r="A204" s="3"/>
      <c r="C204" s="100"/>
      <c r="D204" s="101"/>
      <c r="E204" s="102"/>
      <c r="F204" s="102"/>
      <c r="G204" s="102"/>
      <c r="H204" s="3"/>
      <c r="I204" s="3"/>
      <c r="J204" s="3"/>
      <c r="K204" s="3"/>
      <c r="L204" s="10"/>
      <c r="M204" s="11"/>
      <c r="N204" s="3"/>
      <c r="O204" s="3"/>
      <c r="P204" s="3"/>
      <c r="Q204" s="3"/>
      <c r="R204" s="3"/>
      <c r="S204" s="3"/>
      <c r="T204" s="3"/>
      <c r="U204" s="3"/>
      <c r="V204" s="3"/>
      <c r="W204" s="3"/>
      <c r="X204" s="3"/>
      <c r="Y204" s="3"/>
      <c r="Z204" s="3"/>
      <c r="AA204" s="3"/>
      <c r="AB204" s="3"/>
      <c r="AC204" s="3"/>
    </row>
    <row r="205" spans="1:29" ht="32.25" customHeight="1" x14ac:dyDescent="0.35">
      <c r="A205" s="3"/>
      <c r="C205" s="94" t="s">
        <v>227</v>
      </c>
      <c r="D205" s="103">
        <f>SUM(D176:F177)*1.07</f>
        <v>88810</v>
      </c>
      <c r="E205" s="104"/>
      <c r="F205" s="104"/>
      <c r="G205" s="104"/>
      <c r="H205" s="3"/>
      <c r="I205" s="3"/>
      <c r="J205" s="3"/>
      <c r="K205" s="3"/>
      <c r="L205" s="10"/>
      <c r="M205" s="11"/>
      <c r="N205" s="3"/>
      <c r="O205" s="3"/>
      <c r="P205" s="3"/>
      <c r="Q205" s="3"/>
      <c r="R205" s="3"/>
      <c r="S205" s="3"/>
      <c r="T205" s="3"/>
      <c r="U205" s="3"/>
      <c r="V205" s="3"/>
      <c r="W205" s="3"/>
      <c r="X205" s="3"/>
      <c r="Y205" s="3"/>
      <c r="Z205" s="3"/>
      <c r="AA205" s="3"/>
      <c r="AB205" s="3"/>
      <c r="AC205" s="3"/>
    </row>
    <row r="206" spans="1:29" ht="23.25" customHeight="1" x14ac:dyDescent="0.35">
      <c r="A206" s="3"/>
      <c r="C206" s="94" t="s">
        <v>228</v>
      </c>
      <c r="D206" s="95">
        <f>D205/F191</f>
        <v>5.9225219953904222E-2</v>
      </c>
      <c r="E206" s="104"/>
      <c r="F206" s="104"/>
      <c r="G206" s="104"/>
      <c r="H206" s="3"/>
      <c r="I206" s="3"/>
      <c r="J206" s="3"/>
      <c r="K206" s="3"/>
      <c r="L206" s="10"/>
      <c r="M206" s="11"/>
      <c r="N206" s="3"/>
      <c r="O206" s="3"/>
      <c r="P206" s="3"/>
      <c r="Q206" s="3"/>
      <c r="R206" s="3"/>
      <c r="S206" s="3"/>
      <c r="T206" s="3"/>
      <c r="U206" s="3"/>
      <c r="V206" s="3"/>
      <c r="W206" s="3"/>
      <c r="X206" s="3"/>
      <c r="Y206" s="3"/>
      <c r="Z206" s="3"/>
      <c r="AA206" s="3"/>
      <c r="AB206" s="3"/>
      <c r="AC206" s="3"/>
    </row>
    <row r="207" spans="1:29" ht="66.75" customHeight="1" thickBot="1" x14ac:dyDescent="0.4">
      <c r="A207" s="3"/>
      <c r="C207" s="105" t="s">
        <v>229</v>
      </c>
      <c r="D207" s="106"/>
      <c r="E207" s="107"/>
      <c r="F207" s="107"/>
      <c r="G207" s="107"/>
      <c r="H207" s="3"/>
      <c r="I207" s="3"/>
      <c r="J207" s="3"/>
      <c r="K207" s="3"/>
      <c r="L207" s="10"/>
      <c r="M207" s="11"/>
      <c r="N207" s="3"/>
      <c r="O207" s="3"/>
      <c r="P207" s="3"/>
      <c r="Q207" s="3"/>
      <c r="R207" s="3"/>
      <c r="S207" s="3"/>
      <c r="T207" s="3"/>
      <c r="U207" s="3"/>
      <c r="V207" s="3"/>
      <c r="W207" s="3"/>
      <c r="X207" s="3"/>
      <c r="Y207" s="3"/>
      <c r="Z207" s="3"/>
      <c r="AA207" s="3"/>
      <c r="AB207" s="3"/>
      <c r="AC207" s="3"/>
    </row>
    <row r="208" spans="1:29" ht="55.5" customHeight="1" x14ac:dyDescent="0.35">
      <c r="A208" s="3"/>
      <c r="C208" s="3"/>
      <c r="D208" s="3"/>
      <c r="E208" s="3"/>
      <c r="F208" s="3"/>
      <c r="G208" s="3"/>
      <c r="H208" s="3"/>
      <c r="I208" s="3"/>
      <c r="J208" s="3"/>
      <c r="K208" s="3"/>
      <c r="L208" s="10"/>
      <c r="M208" s="11"/>
      <c r="N208" s="3"/>
      <c r="O208" s="35"/>
      <c r="P208" s="3"/>
      <c r="Q208" s="3"/>
      <c r="R208" s="3"/>
      <c r="S208" s="3"/>
      <c r="T208" s="3"/>
      <c r="U208" s="3"/>
      <c r="V208" s="3"/>
      <c r="W208" s="3"/>
      <c r="X208" s="3"/>
      <c r="Y208" s="3"/>
      <c r="Z208" s="3"/>
      <c r="AA208" s="3"/>
      <c r="AB208" s="3"/>
      <c r="AC208" s="3"/>
    </row>
    <row r="209" spans="1:29" ht="42.75" customHeight="1" x14ac:dyDescent="0.35">
      <c r="A209" s="3"/>
      <c r="C209" s="3"/>
      <c r="D209" s="3"/>
      <c r="E209" s="3"/>
      <c r="F209" s="3"/>
      <c r="G209" s="3"/>
      <c r="H209" s="3"/>
      <c r="I209" s="3"/>
      <c r="J209" s="3"/>
      <c r="K209" s="3"/>
      <c r="L209" s="10"/>
      <c r="M209" s="11"/>
      <c r="N209" s="3"/>
      <c r="O209" s="3"/>
      <c r="P209" s="3"/>
      <c r="Q209" s="3"/>
      <c r="R209" s="3"/>
      <c r="S209" s="3"/>
      <c r="T209" s="3"/>
      <c r="U209" s="3"/>
      <c r="V209" s="3"/>
      <c r="W209" s="3"/>
      <c r="X209" s="3"/>
      <c r="Y209" s="3"/>
      <c r="Z209" s="3"/>
      <c r="AA209" s="3"/>
      <c r="AB209" s="3"/>
      <c r="AC209" s="3"/>
    </row>
    <row r="210" spans="1:29" ht="21.75" customHeight="1" x14ac:dyDescent="0.35">
      <c r="A210" s="3"/>
      <c r="C210" s="3"/>
      <c r="D210" s="3"/>
      <c r="E210" s="3"/>
      <c r="F210" s="3"/>
      <c r="G210" s="3"/>
      <c r="H210" s="3"/>
      <c r="I210" s="3"/>
      <c r="J210" s="3"/>
      <c r="K210" s="3"/>
      <c r="L210" s="10"/>
      <c r="M210" s="11"/>
      <c r="N210" s="3"/>
      <c r="O210" s="3"/>
      <c r="P210" s="3"/>
      <c r="Q210" s="3"/>
      <c r="R210" s="3"/>
      <c r="S210" s="3"/>
      <c r="T210" s="3"/>
      <c r="U210" s="3"/>
      <c r="V210" s="3"/>
      <c r="W210" s="3"/>
      <c r="X210" s="3"/>
      <c r="Y210" s="3"/>
      <c r="Z210" s="3"/>
      <c r="AA210" s="3"/>
      <c r="AB210" s="3"/>
      <c r="AC210" s="3"/>
    </row>
    <row r="211" spans="1:29" ht="21.75" customHeight="1" x14ac:dyDescent="0.35">
      <c r="A211" s="3"/>
      <c r="C211" s="3"/>
      <c r="D211" s="3"/>
      <c r="E211" s="3"/>
      <c r="F211" s="3"/>
      <c r="G211" s="3"/>
      <c r="H211" s="3"/>
      <c r="I211" s="3"/>
      <c r="J211" s="3"/>
      <c r="K211" s="3"/>
      <c r="L211" s="10"/>
      <c r="M211" s="11"/>
      <c r="N211" s="3"/>
      <c r="O211" s="3"/>
      <c r="P211" s="3"/>
      <c r="Q211" s="3"/>
      <c r="R211" s="3"/>
      <c r="S211" s="3"/>
      <c r="T211" s="3"/>
      <c r="U211" s="3"/>
      <c r="V211" s="3"/>
      <c r="W211" s="3"/>
      <c r="X211" s="3"/>
      <c r="Y211" s="3"/>
      <c r="Z211" s="3"/>
      <c r="AA211" s="3"/>
      <c r="AB211" s="3"/>
      <c r="AC211" s="3"/>
    </row>
    <row r="212" spans="1:29" ht="23.25" customHeight="1" x14ac:dyDescent="0.35">
      <c r="A212" s="3"/>
      <c r="C212" s="3"/>
      <c r="D212" s="3"/>
      <c r="E212" s="3"/>
      <c r="F212" s="3"/>
      <c r="G212" s="3"/>
      <c r="H212" s="3"/>
      <c r="I212" s="3"/>
      <c r="J212" s="3"/>
      <c r="K212" s="3"/>
      <c r="L212" s="10"/>
      <c r="M212" s="11"/>
      <c r="N212" s="3"/>
      <c r="O212" s="3"/>
      <c r="P212" s="3"/>
      <c r="Q212" s="3"/>
      <c r="R212" s="3"/>
      <c r="S212" s="3"/>
      <c r="T212" s="3"/>
      <c r="U212" s="3"/>
      <c r="V212" s="3"/>
      <c r="W212" s="3"/>
      <c r="X212" s="3"/>
      <c r="Y212" s="3"/>
      <c r="Z212" s="3"/>
      <c r="AA212" s="3"/>
      <c r="AB212" s="3"/>
      <c r="AC212" s="3"/>
    </row>
    <row r="213" spans="1:29" ht="23.25" customHeight="1" x14ac:dyDescent="0.35">
      <c r="A213" s="3"/>
      <c r="B213" s="3"/>
      <c r="C213" s="3"/>
      <c r="D213" s="3"/>
      <c r="E213" s="3"/>
      <c r="F213" s="3"/>
      <c r="G213" s="3"/>
      <c r="H213" s="3"/>
      <c r="I213" s="3"/>
      <c r="J213" s="3"/>
      <c r="K213" s="3"/>
      <c r="L213" s="10"/>
      <c r="M213" s="11"/>
      <c r="N213" s="3"/>
      <c r="O213" s="3"/>
      <c r="P213" s="3"/>
      <c r="Q213" s="3"/>
      <c r="R213" s="3"/>
      <c r="S213" s="3"/>
      <c r="T213" s="3"/>
      <c r="U213" s="3"/>
      <c r="V213" s="3"/>
      <c r="W213" s="3"/>
      <c r="X213" s="3"/>
      <c r="Y213" s="3"/>
      <c r="Z213" s="3"/>
      <c r="AA213" s="3"/>
      <c r="AB213" s="3"/>
      <c r="AC213" s="3"/>
    </row>
    <row r="214" spans="1:29" ht="21.75" customHeight="1" x14ac:dyDescent="0.35">
      <c r="A214" s="3"/>
      <c r="B214" s="3"/>
      <c r="C214" s="3"/>
      <c r="D214" s="3"/>
      <c r="E214" s="3"/>
      <c r="F214" s="3"/>
      <c r="G214" s="3"/>
      <c r="H214" s="3"/>
      <c r="I214" s="3"/>
      <c r="J214" s="3"/>
      <c r="K214" s="3"/>
      <c r="L214" s="10"/>
      <c r="M214" s="11"/>
      <c r="N214" s="3"/>
      <c r="O214" s="3"/>
      <c r="P214" s="3"/>
      <c r="Q214" s="3"/>
      <c r="R214" s="3"/>
      <c r="S214" s="3"/>
      <c r="T214" s="3"/>
      <c r="U214" s="3"/>
      <c r="V214" s="3"/>
      <c r="W214" s="3"/>
      <c r="X214" s="3"/>
      <c r="Y214" s="3"/>
      <c r="Z214" s="3"/>
      <c r="AA214" s="3"/>
      <c r="AB214" s="3"/>
      <c r="AC214" s="3"/>
    </row>
    <row r="215" spans="1:29" ht="16.5" customHeight="1" x14ac:dyDescent="0.35">
      <c r="A215" s="3"/>
      <c r="B215" s="3"/>
      <c r="C215" s="3"/>
      <c r="D215" s="3"/>
      <c r="E215" s="3"/>
      <c r="F215" s="3"/>
      <c r="G215" s="3"/>
      <c r="H215" s="3"/>
      <c r="I215" s="3"/>
      <c r="J215" s="3"/>
      <c r="K215" s="3"/>
      <c r="L215" s="10"/>
      <c r="M215" s="11"/>
      <c r="N215" s="3"/>
      <c r="O215" s="3"/>
      <c r="P215" s="3"/>
      <c r="Q215" s="3"/>
      <c r="R215" s="3"/>
      <c r="S215" s="3"/>
      <c r="T215" s="3"/>
      <c r="U215" s="3"/>
      <c r="V215" s="3"/>
      <c r="W215" s="3"/>
      <c r="X215" s="3"/>
      <c r="Y215" s="3"/>
      <c r="Z215" s="3"/>
      <c r="AA215" s="3"/>
      <c r="AB215" s="3"/>
      <c r="AC215" s="3"/>
    </row>
    <row r="216" spans="1:29" ht="29.25" customHeight="1" x14ac:dyDescent="0.35">
      <c r="A216" s="3"/>
      <c r="B216" s="3"/>
      <c r="C216" s="3"/>
      <c r="D216" s="3"/>
      <c r="E216" s="3"/>
      <c r="F216" s="3"/>
      <c r="G216" s="3"/>
      <c r="H216" s="3"/>
      <c r="I216" s="3"/>
      <c r="J216" s="3"/>
      <c r="K216" s="3"/>
      <c r="L216" s="10"/>
      <c r="M216" s="11"/>
      <c r="N216" s="3"/>
      <c r="O216" s="3"/>
      <c r="P216" s="3"/>
      <c r="Q216" s="3"/>
      <c r="R216" s="3"/>
      <c r="S216" s="3"/>
      <c r="T216" s="3"/>
      <c r="U216" s="3"/>
      <c r="V216" s="3"/>
      <c r="W216" s="3"/>
      <c r="X216" s="3"/>
      <c r="Y216" s="3"/>
      <c r="Z216" s="3"/>
      <c r="AA216" s="3"/>
      <c r="AB216" s="3"/>
      <c r="AC216" s="3"/>
    </row>
    <row r="217" spans="1:29" ht="24.75" customHeight="1" x14ac:dyDescent="0.35">
      <c r="A217" s="3"/>
      <c r="B217" s="3"/>
      <c r="C217" s="3"/>
      <c r="D217" s="3"/>
      <c r="E217" s="3"/>
      <c r="F217" s="3"/>
      <c r="G217" s="3"/>
      <c r="H217" s="3"/>
      <c r="I217" s="3"/>
      <c r="J217" s="3"/>
      <c r="K217" s="3"/>
      <c r="L217" s="10"/>
      <c r="M217" s="11"/>
      <c r="N217" s="3"/>
      <c r="O217" s="3"/>
      <c r="P217" s="3"/>
      <c r="Q217" s="3"/>
      <c r="R217" s="3"/>
      <c r="S217" s="3"/>
      <c r="T217" s="3"/>
      <c r="U217" s="3"/>
      <c r="V217" s="3"/>
      <c r="W217" s="3"/>
      <c r="X217" s="3"/>
      <c r="Y217" s="3"/>
      <c r="Z217" s="3"/>
      <c r="AA217" s="3"/>
      <c r="AB217" s="3"/>
      <c r="AC217" s="3"/>
    </row>
    <row r="218" spans="1:29" ht="33" customHeight="1" x14ac:dyDescent="0.35">
      <c r="A218" s="3"/>
      <c r="B218" s="3"/>
      <c r="C218" s="3"/>
      <c r="D218" s="3"/>
      <c r="E218" s="3"/>
      <c r="F218" s="3"/>
      <c r="G218" s="3"/>
      <c r="H218" s="3"/>
      <c r="I218" s="3"/>
      <c r="J218" s="3"/>
      <c r="K218" s="3"/>
      <c r="L218" s="10"/>
      <c r="M218" s="11"/>
      <c r="N218" s="3"/>
      <c r="O218" s="3"/>
      <c r="P218" s="3"/>
      <c r="Q218" s="3"/>
      <c r="R218" s="3"/>
      <c r="S218" s="3"/>
      <c r="T218" s="3"/>
      <c r="U218" s="3"/>
      <c r="V218" s="3"/>
      <c r="W218" s="3"/>
      <c r="X218" s="3"/>
      <c r="Y218" s="3"/>
      <c r="Z218" s="3"/>
      <c r="AA218" s="3"/>
      <c r="AB218" s="3"/>
      <c r="AC218" s="3"/>
    </row>
    <row r="219" spans="1:29" ht="15.75" customHeight="1" x14ac:dyDescent="0.35">
      <c r="A219" s="3"/>
      <c r="B219" s="3"/>
      <c r="C219" s="3"/>
      <c r="D219" s="3"/>
      <c r="E219" s="3"/>
      <c r="F219" s="3"/>
      <c r="G219" s="3"/>
      <c r="H219" s="3"/>
      <c r="I219" s="3"/>
      <c r="J219" s="3"/>
      <c r="K219" s="3"/>
      <c r="L219" s="10"/>
      <c r="M219" s="11"/>
      <c r="N219" s="3"/>
      <c r="O219" s="3"/>
      <c r="P219" s="3"/>
      <c r="Q219" s="3"/>
      <c r="R219" s="3"/>
      <c r="S219" s="3"/>
      <c r="T219" s="3"/>
      <c r="U219" s="3"/>
      <c r="V219" s="3"/>
      <c r="W219" s="3"/>
      <c r="X219" s="3"/>
      <c r="Y219" s="3"/>
      <c r="Z219" s="3"/>
      <c r="AA219" s="3"/>
      <c r="AB219" s="3"/>
      <c r="AC219" s="3"/>
    </row>
    <row r="220" spans="1:29" ht="15" customHeight="1" x14ac:dyDescent="0.35">
      <c r="A220" s="3"/>
      <c r="B220" s="3"/>
      <c r="C220" s="3"/>
      <c r="D220" s="3"/>
      <c r="E220" s="3"/>
      <c r="F220" s="3"/>
      <c r="G220" s="3"/>
      <c r="H220" s="3"/>
      <c r="I220" s="3"/>
      <c r="J220" s="3"/>
      <c r="K220" s="3"/>
      <c r="L220" s="10"/>
      <c r="M220" s="11"/>
      <c r="N220" s="3"/>
      <c r="O220" s="3"/>
      <c r="P220" s="3"/>
      <c r="Q220" s="3"/>
      <c r="R220" s="3"/>
      <c r="S220" s="3"/>
      <c r="T220" s="3"/>
      <c r="U220" s="3"/>
      <c r="V220" s="3"/>
      <c r="W220" s="3"/>
      <c r="X220" s="3"/>
      <c r="Y220" s="3"/>
      <c r="Z220" s="3"/>
      <c r="AA220" s="3"/>
      <c r="AB220" s="3"/>
      <c r="AC220" s="3"/>
    </row>
    <row r="221" spans="1:29" ht="25.5" customHeight="1" x14ac:dyDescent="0.35">
      <c r="A221" s="3"/>
      <c r="B221" s="3"/>
      <c r="C221" s="3"/>
      <c r="D221" s="3"/>
      <c r="E221" s="3"/>
      <c r="F221" s="3"/>
      <c r="G221" s="3"/>
      <c r="H221" s="3"/>
      <c r="I221" s="3"/>
      <c r="J221" s="3"/>
      <c r="K221" s="3"/>
      <c r="L221" s="10"/>
      <c r="M221" s="11"/>
      <c r="N221" s="3"/>
      <c r="O221" s="3"/>
      <c r="P221" s="3"/>
      <c r="Q221" s="3"/>
      <c r="R221" s="3"/>
      <c r="S221" s="3"/>
      <c r="T221" s="3"/>
      <c r="U221" s="3"/>
      <c r="V221" s="3"/>
      <c r="W221" s="3"/>
      <c r="X221" s="3"/>
      <c r="Y221" s="3"/>
      <c r="Z221" s="3"/>
      <c r="AA221" s="3"/>
      <c r="AB221" s="3"/>
      <c r="AC221" s="3"/>
    </row>
    <row r="222" spans="1:29" ht="15.75" customHeight="1" x14ac:dyDescent="0.35">
      <c r="A222" s="3"/>
      <c r="B222" s="3"/>
      <c r="C222" s="3"/>
      <c r="D222" s="3"/>
      <c r="E222" s="3"/>
      <c r="F222" s="3"/>
      <c r="G222" s="3"/>
      <c r="H222" s="3"/>
      <c r="I222" s="3"/>
      <c r="J222" s="3"/>
      <c r="K222" s="3"/>
      <c r="L222" s="10"/>
      <c r="M222" s="11"/>
      <c r="N222" s="3"/>
      <c r="O222" s="3"/>
      <c r="P222" s="3"/>
      <c r="Q222" s="3"/>
      <c r="R222" s="3"/>
      <c r="S222" s="3"/>
      <c r="T222" s="3"/>
      <c r="U222" s="3"/>
      <c r="V222" s="3"/>
      <c r="W222" s="3"/>
      <c r="X222" s="3"/>
      <c r="Y222" s="3"/>
      <c r="Z222" s="3"/>
      <c r="AA222" s="3"/>
      <c r="AB222" s="3"/>
      <c r="AC222" s="3"/>
    </row>
    <row r="223" spans="1:29" ht="15.75" customHeight="1" x14ac:dyDescent="0.35">
      <c r="A223" s="3"/>
      <c r="B223" s="3"/>
      <c r="C223" s="3"/>
      <c r="D223" s="3"/>
      <c r="E223" s="3"/>
      <c r="F223" s="3"/>
      <c r="G223" s="3"/>
      <c r="H223" s="3"/>
      <c r="I223" s="3"/>
      <c r="J223" s="3"/>
      <c r="K223" s="3"/>
      <c r="L223" s="10"/>
      <c r="M223" s="11"/>
      <c r="N223" s="3"/>
      <c r="O223" s="3"/>
      <c r="P223" s="3"/>
      <c r="Q223" s="3"/>
      <c r="R223" s="3"/>
      <c r="S223" s="3"/>
      <c r="T223" s="3"/>
      <c r="U223" s="3"/>
      <c r="V223" s="3"/>
      <c r="W223" s="3"/>
      <c r="X223" s="3"/>
      <c r="Y223" s="3"/>
      <c r="Z223" s="3"/>
      <c r="AA223" s="3"/>
      <c r="AB223" s="3"/>
      <c r="AC223" s="3"/>
    </row>
    <row r="224" spans="1:29" ht="15.75" customHeight="1" x14ac:dyDescent="0.35">
      <c r="A224" s="3"/>
      <c r="B224" s="3"/>
      <c r="C224" s="3"/>
      <c r="D224" s="3"/>
      <c r="E224" s="3"/>
      <c r="F224" s="3"/>
      <c r="G224" s="3"/>
      <c r="H224" s="3"/>
      <c r="I224" s="3"/>
      <c r="J224" s="3"/>
      <c r="K224" s="3"/>
      <c r="L224" s="10"/>
      <c r="M224" s="11"/>
      <c r="N224" s="3"/>
      <c r="O224" s="3"/>
      <c r="P224" s="3"/>
      <c r="Q224" s="3"/>
      <c r="R224" s="3"/>
      <c r="S224" s="3"/>
      <c r="T224" s="3"/>
      <c r="U224" s="3"/>
      <c r="V224" s="3"/>
      <c r="W224" s="3"/>
      <c r="X224" s="3"/>
      <c r="Y224" s="3"/>
      <c r="Z224" s="3"/>
      <c r="AA224" s="3"/>
      <c r="AB224" s="3"/>
      <c r="AC224" s="3"/>
    </row>
  </sheetData>
  <mergeCells count="23">
    <mergeCell ref="B1:E1"/>
    <mergeCell ref="B2:E2"/>
    <mergeCell ref="C5:N5"/>
    <mergeCell ref="C6:N6"/>
    <mergeCell ref="C16:N16"/>
    <mergeCell ref="C26:N26"/>
    <mergeCell ref="C36:N36"/>
    <mergeCell ref="C47:N47"/>
    <mergeCell ref="C48:N48"/>
    <mergeCell ref="C58:N58"/>
    <mergeCell ref="C68:N68"/>
    <mergeCell ref="C78:N78"/>
    <mergeCell ref="C89:N89"/>
    <mergeCell ref="C90:N90"/>
    <mergeCell ref="C100:N100"/>
    <mergeCell ref="H195:H196"/>
    <mergeCell ref="C152:N152"/>
    <mergeCell ref="C162:N162"/>
    <mergeCell ref="C110:N110"/>
    <mergeCell ref="C120:N120"/>
    <mergeCell ref="C131:N131"/>
    <mergeCell ref="C132:N132"/>
    <mergeCell ref="C142:N142"/>
  </mergeCells>
  <conditionalFormatting sqref="D203">
    <cfRule type="cellIs" dxfId="26" priority="1" operator="lessThan">
      <formula>0.15</formula>
    </cfRule>
  </conditionalFormatting>
  <conditionalFormatting sqref="D206">
    <cfRule type="cellIs" dxfId="25" priority="2" operator="lessThan">
      <formula>0.05</formula>
    </cfRule>
  </conditionalFormatting>
  <conditionalFormatting sqref="G200 M199">
    <cfRule type="cellIs" dxfId="24" priority="3" operator="greaterThan">
      <formula>1</formula>
    </cfRule>
  </conditionalFormatting>
  <conditionalFormatting sqref="H200:K200">
    <cfRule type="cellIs" dxfId="23" priority="4" operator="greaterThan">
      <formula>1</formula>
    </cfRule>
  </conditionalFormatting>
  <printOptions horizontalCentered="1"/>
  <pageMargins left="0.84" right="0.25" top="0.75" bottom="0.75" header="0.3" footer="0.3"/>
  <pageSetup paperSize="11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tabSelected="1" zoomScale="80" zoomScaleNormal="80" workbookViewId="0">
      <pane ySplit="4" topLeftCell="A5" activePane="bottomLeft" state="frozen"/>
      <selection pane="bottomLeft" activeCell="B1" sqref="B1:G214"/>
    </sheetView>
  </sheetViews>
  <sheetFormatPr baseColWidth="10" defaultColWidth="8" defaultRowHeight="15.5" x14ac:dyDescent="0.35"/>
  <cols>
    <col min="1" max="1" width="3.83203125" style="170" customWidth="1"/>
    <col min="2" max="2" width="2.83203125" style="170" customWidth="1"/>
    <col min="3" max="3" width="45" style="170" customWidth="1"/>
    <col min="4" max="4" width="30" style="194" customWidth="1"/>
    <col min="5" max="5" width="30.58203125" style="194" customWidth="1"/>
    <col min="6" max="6" width="32" style="194" customWidth="1"/>
    <col min="7" max="7" width="22.5" style="170" customWidth="1"/>
    <col min="8" max="8" width="18.75" style="170" customWidth="1"/>
    <col min="9" max="9" width="14.75" style="170" customWidth="1"/>
    <col min="10" max="10" width="17" style="170" customWidth="1"/>
    <col min="11" max="11" width="16.58203125" style="170" customWidth="1"/>
    <col min="12" max="12" width="22.75" style="170" customWidth="1"/>
    <col min="13" max="13" width="18.5" style="170" customWidth="1"/>
    <col min="14" max="14" width="6.08203125" style="203" customWidth="1"/>
    <col min="15" max="15" width="21.25" style="170" customWidth="1"/>
    <col min="16" max="16" width="23.08203125" style="170" customWidth="1"/>
    <col min="17" max="17" width="26.33203125" style="170" customWidth="1"/>
    <col min="18" max="18" width="28.83203125" style="170" customWidth="1"/>
    <col min="19" max="20" width="19.83203125" style="170" customWidth="1"/>
    <col min="21" max="21" width="20.5" style="170" customWidth="1"/>
    <col min="22" max="22" width="28.08203125" style="170" customWidth="1"/>
    <col min="23" max="23" width="8" style="170"/>
    <col min="24" max="24" width="15.5" style="170" customWidth="1"/>
    <col min="25" max="25" width="23.08203125" style="170" customWidth="1"/>
    <col min="26" max="26" width="19.58203125" style="170" customWidth="1"/>
    <col min="27" max="27" width="26" style="170" customWidth="1"/>
    <col min="28" max="28" width="20.5" style="170" customWidth="1"/>
    <col min="29" max="29" width="16.08203125" style="170" customWidth="1"/>
    <col min="30" max="30" width="15.25" style="170" customWidth="1"/>
    <col min="31" max="31" width="22" style="170" customWidth="1"/>
    <col min="32" max="16384" width="8" style="170"/>
  </cols>
  <sheetData>
    <row r="1" spans="2:14" ht="31.5" customHeight="1" x14ac:dyDescent="1">
      <c r="C1" s="266" t="s">
        <v>0</v>
      </c>
      <c r="D1" s="266"/>
      <c r="E1" s="266"/>
      <c r="F1" s="266"/>
      <c r="G1" s="171"/>
      <c r="H1" s="172"/>
      <c r="I1" s="172"/>
      <c r="L1" s="173"/>
      <c r="M1" s="174"/>
      <c r="N1" s="170"/>
    </row>
    <row r="2" spans="2:14" ht="24" customHeight="1" x14ac:dyDescent="0.45">
      <c r="C2" s="267" t="s">
        <v>230</v>
      </c>
      <c r="D2" s="267"/>
      <c r="E2" s="267"/>
      <c r="F2" s="175"/>
      <c r="L2" s="173"/>
      <c r="M2" s="174"/>
      <c r="N2" s="170"/>
    </row>
    <row r="3" spans="2:14" ht="24" customHeight="1" x14ac:dyDescent="0.35">
      <c r="C3" s="176"/>
      <c r="D3" s="176"/>
      <c r="E3" s="176"/>
      <c r="F3" s="176"/>
      <c r="L3" s="173"/>
      <c r="M3" s="174"/>
      <c r="N3" s="170"/>
    </row>
    <row r="4" spans="2:14" ht="24" customHeight="1" x14ac:dyDescent="0.35">
      <c r="C4" s="176"/>
      <c r="D4" s="177" t="s">
        <v>5</v>
      </c>
      <c r="E4" s="177" t="s">
        <v>6</v>
      </c>
      <c r="F4" s="177" t="s">
        <v>7</v>
      </c>
      <c r="G4" s="178" t="s">
        <v>8</v>
      </c>
      <c r="L4" s="173"/>
      <c r="M4" s="174"/>
      <c r="N4" s="170"/>
    </row>
    <row r="5" spans="2:14" ht="24" customHeight="1" x14ac:dyDescent="0.35">
      <c r="B5" s="263" t="s">
        <v>231</v>
      </c>
      <c r="C5" s="264"/>
      <c r="D5" s="264"/>
      <c r="E5" s="264"/>
      <c r="F5" s="264"/>
      <c r="G5" s="265"/>
      <c r="L5" s="173"/>
      <c r="M5" s="174"/>
      <c r="N5" s="170"/>
    </row>
    <row r="6" spans="2:14" ht="22.5" customHeight="1" x14ac:dyDescent="0.35">
      <c r="C6" s="263" t="s">
        <v>232</v>
      </c>
      <c r="D6" s="264"/>
      <c r="E6" s="264"/>
      <c r="F6" s="264"/>
      <c r="G6" s="265"/>
      <c r="L6" s="173"/>
      <c r="M6" s="174"/>
      <c r="N6" s="170"/>
    </row>
    <row r="7" spans="2:14" ht="24.75" customHeight="1" thickBot="1" x14ac:dyDescent="0.4">
      <c r="C7" s="179" t="s">
        <v>233</v>
      </c>
      <c r="D7" s="180">
        <f>'[1]1) Budget Table'!D15</f>
        <v>0</v>
      </c>
      <c r="E7" s="180">
        <f>'[1]1) Budget Table'!E15</f>
        <v>0</v>
      </c>
      <c r="F7" s="180">
        <f>'[1]1) Budget Table'!F15</f>
        <v>0</v>
      </c>
      <c r="G7" s="181">
        <f>SUM(D7:F7)</f>
        <v>0</v>
      </c>
      <c r="L7" s="173"/>
      <c r="M7" s="174"/>
      <c r="N7" s="170"/>
    </row>
    <row r="8" spans="2:14" ht="21.75" customHeight="1" x14ac:dyDescent="0.35">
      <c r="C8" s="182" t="s">
        <v>234</v>
      </c>
      <c r="D8" s="183"/>
      <c r="E8" s="184">
        <v>6000</v>
      </c>
      <c r="F8" s="184">
        <v>13644.240000000002</v>
      </c>
      <c r="G8" s="185">
        <f t="shared" ref="G8:G15" si="0">SUM(D8:F8)</f>
        <v>19644.240000000002</v>
      </c>
      <c r="N8" s="170"/>
    </row>
    <row r="9" spans="2:14" x14ac:dyDescent="0.35">
      <c r="C9" s="186" t="s">
        <v>235</v>
      </c>
      <c r="D9" s="187"/>
      <c r="E9" s="188"/>
      <c r="F9" s="188">
        <v>7768.2300000000014</v>
      </c>
      <c r="G9" s="189">
        <f t="shared" si="0"/>
        <v>7768.2300000000014</v>
      </c>
      <c r="N9" s="170"/>
    </row>
    <row r="10" spans="2:14" ht="15.75" customHeight="1" x14ac:dyDescent="0.35">
      <c r="C10" s="186" t="s">
        <v>236</v>
      </c>
      <c r="D10" s="187"/>
      <c r="E10" s="187"/>
      <c r="F10" s="187">
        <v>5503.2199999999993</v>
      </c>
      <c r="G10" s="189">
        <f t="shared" si="0"/>
        <v>5503.2199999999993</v>
      </c>
      <c r="N10" s="170"/>
    </row>
    <row r="11" spans="2:14" x14ac:dyDescent="0.35">
      <c r="C11" s="190" t="s">
        <v>237</v>
      </c>
      <c r="D11" s="187">
        <v>3656.5</v>
      </c>
      <c r="E11" s="187">
        <v>21000</v>
      </c>
      <c r="F11" s="187">
        <v>23596.350000000002</v>
      </c>
      <c r="G11" s="189">
        <f>SUM(D11:F11)</f>
        <v>48252.850000000006</v>
      </c>
      <c r="N11" s="170"/>
    </row>
    <row r="12" spans="2:14" x14ac:dyDescent="0.35">
      <c r="C12" s="186" t="s">
        <v>238</v>
      </c>
      <c r="D12" s="187"/>
      <c r="E12" s="187"/>
      <c r="F12" s="187">
        <v>2663.9</v>
      </c>
      <c r="G12" s="189">
        <f t="shared" si="0"/>
        <v>2663.9</v>
      </c>
      <c r="N12" s="170"/>
    </row>
    <row r="13" spans="2:14" ht="21.75" customHeight="1" x14ac:dyDescent="0.35">
      <c r="C13" s="186" t="s">
        <v>239</v>
      </c>
      <c r="D13" s="187">
        <f>24080+1232</f>
        <v>25312</v>
      </c>
      <c r="E13" s="187"/>
      <c r="F13" s="233">
        <v>0</v>
      </c>
      <c r="G13" s="189">
        <f t="shared" si="0"/>
        <v>25312</v>
      </c>
      <c r="N13" s="170"/>
    </row>
    <row r="14" spans="2:14" ht="21.75" customHeight="1" x14ac:dyDescent="0.35">
      <c r="C14" s="186" t="s">
        <v>240</v>
      </c>
      <c r="D14" s="187">
        <f>848.13+204+52.8</f>
        <v>1104.93</v>
      </c>
      <c r="E14" s="187"/>
      <c r="F14" s="187">
        <v>0</v>
      </c>
      <c r="G14" s="189">
        <f t="shared" si="0"/>
        <v>1104.93</v>
      </c>
      <c r="N14" s="170"/>
    </row>
    <row r="15" spans="2:14" ht="15.75" customHeight="1" x14ac:dyDescent="0.35">
      <c r="C15" s="191" t="s">
        <v>241</v>
      </c>
      <c r="D15" s="192">
        <f>SUM(D8:D14)</f>
        <v>30073.43</v>
      </c>
      <c r="E15" s="192">
        <f>SUM(E8:E14)</f>
        <v>27000</v>
      </c>
      <c r="F15" s="192">
        <f>SUM(F8:F14)</f>
        <v>53175.94000000001</v>
      </c>
      <c r="G15" s="193">
        <f t="shared" si="0"/>
        <v>110249.37000000001</v>
      </c>
      <c r="N15" s="170"/>
    </row>
    <row r="16" spans="2:14" s="194" customFormat="1" x14ac:dyDescent="0.35">
      <c r="C16" s="195"/>
      <c r="D16" s="196"/>
      <c r="E16" s="196"/>
      <c r="F16" s="196"/>
      <c r="G16" s="197"/>
    </row>
    <row r="17" spans="3:14" x14ac:dyDescent="0.35">
      <c r="C17" s="263" t="s">
        <v>242</v>
      </c>
      <c r="D17" s="264"/>
      <c r="E17" s="264"/>
      <c r="F17" s="264"/>
      <c r="G17" s="265"/>
      <c r="N17" s="170"/>
    </row>
    <row r="18" spans="3:14" ht="27" customHeight="1" thickBot="1" x14ac:dyDescent="0.4">
      <c r="C18" s="179" t="s">
        <v>233</v>
      </c>
      <c r="D18" s="180">
        <f>'[1]1) Budget Table'!D25</f>
        <v>0</v>
      </c>
      <c r="E18" s="180">
        <f>'[1]1) Budget Table'!E25</f>
        <v>0</v>
      </c>
      <c r="F18" s="180">
        <f>'[1]1) Budget Table'!F25</f>
        <v>0</v>
      </c>
      <c r="G18" s="181">
        <f t="shared" ref="G18:G26" si="1">SUM(D18:F18)</f>
        <v>0</v>
      </c>
      <c r="N18" s="170"/>
    </row>
    <row r="19" spans="3:14" x14ac:dyDescent="0.35">
      <c r="C19" s="182" t="s">
        <v>234</v>
      </c>
      <c r="D19" s="183"/>
      <c r="E19" s="184">
        <v>3000</v>
      </c>
      <c r="F19" s="184"/>
      <c r="G19" s="185">
        <f t="shared" si="1"/>
        <v>3000</v>
      </c>
      <c r="N19" s="170"/>
    </row>
    <row r="20" spans="3:14" x14ac:dyDescent="0.35">
      <c r="C20" s="186" t="s">
        <v>235</v>
      </c>
      <c r="D20" s="187"/>
      <c r="E20" s="188"/>
      <c r="F20" s="188"/>
      <c r="G20" s="189">
        <f t="shared" si="1"/>
        <v>0</v>
      </c>
      <c r="N20" s="170"/>
    </row>
    <row r="21" spans="3:14" ht="31" x14ac:dyDescent="0.35">
      <c r="C21" s="186" t="s">
        <v>236</v>
      </c>
      <c r="D21" s="187">
        <v>800</v>
      </c>
      <c r="E21" s="187"/>
      <c r="F21" s="187"/>
      <c r="G21" s="189">
        <f t="shared" si="1"/>
        <v>800</v>
      </c>
      <c r="N21" s="170"/>
    </row>
    <row r="22" spans="3:14" x14ac:dyDescent="0.35">
      <c r="C22" s="190" t="s">
        <v>237</v>
      </c>
      <c r="D22" s="187"/>
      <c r="E22" s="187"/>
      <c r="F22" s="187"/>
      <c r="G22" s="189">
        <f t="shared" si="1"/>
        <v>0</v>
      </c>
      <c r="N22" s="170"/>
    </row>
    <row r="23" spans="3:14" x14ac:dyDescent="0.35">
      <c r="C23" s="186" t="s">
        <v>238</v>
      </c>
      <c r="D23" s="187"/>
      <c r="E23" s="187"/>
      <c r="F23" s="187"/>
      <c r="G23" s="189">
        <f t="shared" si="1"/>
        <v>0</v>
      </c>
      <c r="N23" s="170"/>
    </row>
    <row r="24" spans="3:14" x14ac:dyDescent="0.35">
      <c r="C24" s="186" t="s">
        <v>239</v>
      </c>
      <c r="D24" s="187">
        <f>5552.5+470-800</f>
        <v>5222.5</v>
      </c>
      <c r="E24" s="187"/>
      <c r="F24" s="187"/>
      <c r="G24" s="189">
        <f t="shared" si="1"/>
        <v>5222.5</v>
      </c>
      <c r="N24" s="170"/>
    </row>
    <row r="25" spans="3:14" x14ac:dyDescent="0.35">
      <c r="C25" s="186" t="s">
        <v>240</v>
      </c>
      <c r="D25" s="187"/>
      <c r="E25" s="187"/>
      <c r="F25" s="187"/>
      <c r="G25" s="189">
        <f t="shared" si="1"/>
        <v>0</v>
      </c>
      <c r="N25" s="170"/>
    </row>
    <row r="26" spans="3:14" x14ac:dyDescent="0.35">
      <c r="C26" s="191" t="s">
        <v>241</v>
      </c>
      <c r="D26" s="192">
        <f>SUM(D19:D25)</f>
        <v>6022.5</v>
      </c>
      <c r="E26" s="192">
        <f>SUM(E19:E25)</f>
        <v>3000</v>
      </c>
      <c r="F26" s="192">
        <f>SUM(F19:F25)</f>
        <v>0</v>
      </c>
      <c r="G26" s="189">
        <f t="shared" si="1"/>
        <v>9022.5</v>
      </c>
      <c r="N26" s="170"/>
    </row>
    <row r="27" spans="3:14" s="194" customFormat="1" x14ac:dyDescent="0.35">
      <c r="C27" s="195"/>
      <c r="D27" s="196"/>
      <c r="E27" s="196"/>
      <c r="F27" s="196"/>
      <c r="G27" s="198"/>
    </row>
    <row r="28" spans="3:14" x14ac:dyDescent="0.35">
      <c r="C28" s="263" t="s">
        <v>243</v>
      </c>
      <c r="D28" s="264"/>
      <c r="E28" s="264"/>
      <c r="F28" s="264"/>
      <c r="G28" s="265"/>
      <c r="N28" s="170"/>
    </row>
    <row r="29" spans="3:14" ht="21.75" customHeight="1" thickBot="1" x14ac:dyDescent="0.4">
      <c r="C29" s="179" t="s">
        <v>233</v>
      </c>
      <c r="D29" s="180">
        <f>'[1]1) Budget Table'!D35</f>
        <v>0</v>
      </c>
      <c r="E29" s="180">
        <f>'[1]1) Budget Table'!E35</f>
        <v>0</v>
      </c>
      <c r="F29" s="180">
        <f>'[1]1) Budget Table'!F35</f>
        <v>0</v>
      </c>
      <c r="G29" s="181">
        <f t="shared" ref="G29:G37" si="2">SUM(D29:F29)</f>
        <v>0</v>
      </c>
      <c r="N29" s="170"/>
    </row>
    <row r="30" spans="3:14" x14ac:dyDescent="0.35">
      <c r="C30" s="182" t="s">
        <v>234</v>
      </c>
      <c r="D30" s="183"/>
      <c r="E30" s="184"/>
      <c r="F30" s="184"/>
      <c r="G30" s="185">
        <f t="shared" si="2"/>
        <v>0</v>
      </c>
      <c r="N30" s="170"/>
    </row>
    <row r="31" spans="3:14" s="194" customFormat="1" ht="15.75" customHeight="1" x14ac:dyDescent="0.35">
      <c r="C31" s="186" t="s">
        <v>235</v>
      </c>
      <c r="D31" s="187"/>
      <c r="E31" s="188"/>
      <c r="F31" s="188"/>
      <c r="G31" s="189">
        <f t="shared" si="2"/>
        <v>0</v>
      </c>
    </row>
    <row r="32" spans="3:14" s="194" customFormat="1" ht="31" x14ac:dyDescent="0.35">
      <c r="C32" s="186" t="s">
        <v>236</v>
      </c>
      <c r="D32" s="187"/>
      <c r="E32" s="187"/>
      <c r="F32" s="187"/>
      <c r="G32" s="189">
        <f t="shared" si="2"/>
        <v>0</v>
      </c>
    </row>
    <row r="33" spans="3:14" s="194" customFormat="1" x14ac:dyDescent="0.35">
      <c r="C33" s="190" t="s">
        <v>237</v>
      </c>
      <c r="D33" s="187">
        <v>1232</v>
      </c>
      <c r="E33" s="187">
        <v>7000</v>
      </c>
      <c r="F33" s="187"/>
      <c r="G33" s="189">
        <f t="shared" si="2"/>
        <v>8232</v>
      </c>
    </row>
    <row r="34" spans="3:14" x14ac:dyDescent="0.35">
      <c r="C34" s="186" t="s">
        <v>238</v>
      </c>
      <c r="D34" s="187">
        <v>0</v>
      </c>
      <c r="E34" s="187"/>
      <c r="F34" s="187"/>
      <c r="G34" s="189">
        <f t="shared" si="2"/>
        <v>0</v>
      </c>
      <c r="N34" s="170"/>
    </row>
    <row r="35" spans="3:14" x14ac:dyDescent="0.35">
      <c r="C35" s="186" t="s">
        <v>239</v>
      </c>
      <c r="D35" s="187"/>
      <c r="E35" s="187"/>
      <c r="F35" s="187"/>
      <c r="G35" s="189">
        <f t="shared" si="2"/>
        <v>0</v>
      </c>
      <c r="N35" s="170"/>
    </row>
    <row r="36" spans="3:14" x14ac:dyDescent="0.35">
      <c r="C36" s="186" t="s">
        <v>240</v>
      </c>
      <c r="D36" s="187">
        <v>341.58</v>
      </c>
      <c r="E36" s="187"/>
      <c r="F36" s="187"/>
      <c r="G36" s="189">
        <f t="shared" si="2"/>
        <v>341.58</v>
      </c>
      <c r="N36" s="170"/>
    </row>
    <row r="37" spans="3:14" x14ac:dyDescent="0.35">
      <c r="C37" s="191" t="s">
        <v>241</v>
      </c>
      <c r="D37" s="192">
        <f>SUM(D30:D36)</f>
        <v>1573.58</v>
      </c>
      <c r="E37" s="192">
        <f>SUM(E30:E36)</f>
        <v>7000</v>
      </c>
      <c r="F37" s="192">
        <f>SUM(F30:F36)</f>
        <v>0</v>
      </c>
      <c r="G37" s="189">
        <f t="shared" si="2"/>
        <v>8573.58</v>
      </c>
      <c r="N37" s="170"/>
    </row>
    <row r="38" spans="3:14" x14ac:dyDescent="0.35">
      <c r="C38" s="263" t="s">
        <v>244</v>
      </c>
      <c r="D38" s="264"/>
      <c r="E38" s="264"/>
      <c r="F38" s="264"/>
      <c r="G38" s="265"/>
      <c r="N38" s="170"/>
    </row>
    <row r="39" spans="3:14" s="194" customFormat="1" x14ac:dyDescent="0.35">
      <c r="C39" s="199"/>
      <c r="D39" s="200"/>
      <c r="E39" s="200"/>
      <c r="F39" s="200"/>
      <c r="G39" s="201"/>
    </row>
    <row r="40" spans="3:14" ht="20.25" customHeight="1" thickBot="1" x14ac:dyDescent="0.4">
      <c r="C40" s="179" t="s">
        <v>233</v>
      </c>
      <c r="D40" s="180">
        <f>'[1]1) Budget Table'!D45</f>
        <v>0</v>
      </c>
      <c r="E40" s="180">
        <f>'[1]1) Budget Table'!E45</f>
        <v>0</v>
      </c>
      <c r="F40" s="180">
        <f>'[1]1) Budget Table'!F45</f>
        <v>0</v>
      </c>
      <c r="G40" s="181">
        <f t="shared" ref="G40:G48" si="3">SUM(D40:F40)</f>
        <v>0</v>
      </c>
      <c r="N40" s="170"/>
    </row>
    <row r="41" spans="3:14" x14ac:dyDescent="0.35">
      <c r="C41" s="182" t="s">
        <v>234</v>
      </c>
      <c r="D41" s="183"/>
      <c r="E41" s="184"/>
      <c r="F41" s="184"/>
      <c r="G41" s="185">
        <f t="shared" si="3"/>
        <v>0</v>
      </c>
      <c r="N41" s="170"/>
    </row>
    <row r="42" spans="3:14" ht="15.75" customHeight="1" x14ac:dyDescent="0.35">
      <c r="C42" s="186" t="s">
        <v>235</v>
      </c>
      <c r="D42" s="187"/>
      <c r="E42" s="188"/>
      <c r="F42" s="188"/>
      <c r="G42" s="189">
        <f t="shared" si="3"/>
        <v>0</v>
      </c>
      <c r="N42" s="170"/>
    </row>
    <row r="43" spans="3:14" ht="32.25" customHeight="1" x14ac:dyDescent="0.35">
      <c r="C43" s="186" t="s">
        <v>236</v>
      </c>
      <c r="D43" s="187"/>
      <c r="E43" s="187"/>
      <c r="F43" s="187"/>
      <c r="G43" s="189">
        <f t="shared" si="3"/>
        <v>0</v>
      </c>
      <c r="N43" s="170"/>
    </row>
    <row r="44" spans="3:14" s="194" customFormat="1" x14ac:dyDescent="0.35">
      <c r="C44" s="190" t="s">
        <v>237</v>
      </c>
      <c r="D44" s="187"/>
      <c r="E44" s="187"/>
      <c r="F44" s="187"/>
      <c r="G44" s="189">
        <f t="shared" si="3"/>
        <v>0</v>
      </c>
    </row>
    <row r="45" spans="3:14" x14ac:dyDescent="0.35">
      <c r="C45" s="186" t="s">
        <v>238</v>
      </c>
      <c r="D45" s="187"/>
      <c r="E45" s="187"/>
      <c r="F45" s="187"/>
      <c r="G45" s="189">
        <f t="shared" si="3"/>
        <v>0</v>
      </c>
      <c r="N45" s="170"/>
    </row>
    <row r="46" spans="3:14" x14ac:dyDescent="0.35">
      <c r="C46" s="186" t="s">
        <v>239</v>
      </c>
      <c r="D46" s="187"/>
      <c r="E46" s="187"/>
      <c r="F46" s="187"/>
      <c r="G46" s="189">
        <f t="shared" si="3"/>
        <v>0</v>
      </c>
      <c r="N46" s="170"/>
    </row>
    <row r="47" spans="3:14" x14ac:dyDescent="0.35">
      <c r="C47" s="186" t="s">
        <v>240</v>
      </c>
      <c r="D47" s="187"/>
      <c r="E47" s="187"/>
      <c r="F47" s="187"/>
      <c r="G47" s="189">
        <f t="shared" si="3"/>
        <v>0</v>
      </c>
      <c r="N47" s="170"/>
    </row>
    <row r="48" spans="3:14" ht="21" customHeight="1" x14ac:dyDescent="0.35">
      <c r="C48" s="191" t="s">
        <v>241</v>
      </c>
      <c r="D48" s="192">
        <f>SUM(D41:D47)</f>
        <v>0</v>
      </c>
      <c r="E48" s="192">
        <f>SUM(E41:E47)</f>
        <v>0</v>
      </c>
      <c r="F48" s="192">
        <f>SUM(F41:F47)</f>
        <v>0</v>
      </c>
      <c r="G48" s="189">
        <f t="shared" si="3"/>
        <v>0</v>
      </c>
      <c r="N48" s="170"/>
    </row>
    <row r="49" spans="2:14" s="194" customFormat="1" ht="22.5" customHeight="1" x14ac:dyDescent="0.35">
      <c r="C49" s="202"/>
      <c r="D49" s="196"/>
      <c r="E49" s="196"/>
      <c r="F49" s="196"/>
      <c r="G49" s="198"/>
    </row>
    <row r="50" spans="2:14" x14ac:dyDescent="0.35">
      <c r="B50" s="263" t="s">
        <v>245</v>
      </c>
      <c r="C50" s="264"/>
      <c r="D50" s="264"/>
      <c r="E50" s="264"/>
      <c r="F50" s="264"/>
      <c r="G50" s="265"/>
      <c r="N50" s="170"/>
    </row>
    <row r="51" spans="2:14" x14ac:dyDescent="0.35">
      <c r="C51" s="263" t="s">
        <v>246</v>
      </c>
      <c r="D51" s="264"/>
      <c r="E51" s="264"/>
      <c r="F51" s="264"/>
      <c r="G51" s="265"/>
      <c r="N51" s="170"/>
    </row>
    <row r="52" spans="2:14" ht="24" customHeight="1" thickBot="1" x14ac:dyDescent="0.4">
      <c r="C52" s="179" t="s">
        <v>233</v>
      </c>
      <c r="D52" s="180">
        <f>'[1]1) Budget Table'!D57</f>
        <v>0</v>
      </c>
      <c r="E52" s="180">
        <f>'[1]1) Budget Table'!E57</f>
        <v>0</v>
      </c>
      <c r="F52" s="180">
        <f>'[1]1) Budget Table'!F57</f>
        <v>0</v>
      </c>
      <c r="G52" s="181">
        <f>SUM(D52:F52)</f>
        <v>0</v>
      </c>
      <c r="N52" s="170"/>
    </row>
    <row r="53" spans="2:14" ht="15.75" customHeight="1" x14ac:dyDescent="0.35">
      <c r="C53" s="182" t="s">
        <v>234</v>
      </c>
      <c r="D53" s="183"/>
      <c r="E53" s="184"/>
      <c r="F53" s="184">
        <v>0</v>
      </c>
      <c r="G53" s="185">
        <f t="shared" ref="G53:G60" si="4">SUM(D53:F53)</f>
        <v>0</v>
      </c>
      <c r="N53" s="170"/>
    </row>
    <row r="54" spans="2:14" ht="15.75" customHeight="1" x14ac:dyDescent="0.35">
      <c r="C54" s="186" t="s">
        <v>235</v>
      </c>
      <c r="D54" s="187">
        <v>160</v>
      </c>
      <c r="E54" s="188"/>
      <c r="F54" s="188">
        <v>1125.27</v>
      </c>
      <c r="G54" s="189">
        <f t="shared" si="4"/>
        <v>1285.27</v>
      </c>
      <c r="N54" s="170"/>
    </row>
    <row r="55" spans="2:14" ht="15.75" customHeight="1" x14ac:dyDescent="0.35">
      <c r="C55" s="186" t="s">
        <v>236</v>
      </c>
      <c r="D55" s="187"/>
      <c r="E55" s="187"/>
      <c r="F55" s="187">
        <v>0</v>
      </c>
      <c r="G55" s="189">
        <f t="shared" si="4"/>
        <v>0</v>
      </c>
      <c r="N55" s="170"/>
    </row>
    <row r="56" spans="2:14" ht="18.75" customHeight="1" x14ac:dyDescent="0.35">
      <c r="C56" s="190" t="s">
        <v>237</v>
      </c>
      <c r="D56" s="187">
        <v>3656.5</v>
      </c>
      <c r="E56" s="187"/>
      <c r="F56" s="187">
        <v>0</v>
      </c>
      <c r="G56" s="189">
        <f t="shared" si="4"/>
        <v>3656.5</v>
      </c>
      <c r="N56" s="170"/>
    </row>
    <row r="57" spans="2:14" x14ac:dyDescent="0.35">
      <c r="C57" s="186" t="s">
        <v>238</v>
      </c>
      <c r="D57" s="187"/>
      <c r="E57" s="187"/>
      <c r="F57" s="187">
        <v>83.88</v>
      </c>
      <c r="G57" s="189">
        <f t="shared" si="4"/>
        <v>83.88</v>
      </c>
      <c r="N57" s="170"/>
    </row>
    <row r="58" spans="2:14" s="194" customFormat="1" ht="21.75" customHeight="1" x14ac:dyDescent="0.35">
      <c r="B58" s="170"/>
      <c r="C58" s="186" t="s">
        <v>239</v>
      </c>
      <c r="D58" s="187">
        <f>8463.75+1232+470-160-600</f>
        <v>9405.75</v>
      </c>
      <c r="E58" s="187"/>
      <c r="F58" s="187"/>
      <c r="G58" s="189">
        <f t="shared" si="4"/>
        <v>9405.75</v>
      </c>
    </row>
    <row r="59" spans="2:14" s="194" customFormat="1" x14ac:dyDescent="0.35">
      <c r="B59" s="170"/>
      <c r="C59" s="186" t="s">
        <v>240</v>
      </c>
      <c r="D59" s="187">
        <f>600+50.16+32.43</f>
        <v>682.58999999999992</v>
      </c>
      <c r="E59" s="187"/>
      <c r="F59" s="187"/>
      <c r="G59" s="189">
        <f t="shared" si="4"/>
        <v>682.58999999999992</v>
      </c>
    </row>
    <row r="60" spans="2:14" x14ac:dyDescent="0.35">
      <c r="C60" s="191" t="s">
        <v>241</v>
      </c>
      <c r="D60" s="192">
        <f>SUM(D53:D59)</f>
        <v>13904.84</v>
      </c>
      <c r="E60" s="192">
        <f>SUM(E53:E59)</f>
        <v>0</v>
      </c>
      <c r="F60" s="192">
        <f>SUM(F53:F59)</f>
        <v>1209.1500000000001</v>
      </c>
      <c r="G60" s="189">
        <f t="shared" si="4"/>
        <v>15113.99</v>
      </c>
      <c r="N60" s="170"/>
    </row>
    <row r="61" spans="2:14" s="194" customFormat="1" x14ac:dyDescent="0.35">
      <c r="C61" s="195"/>
      <c r="D61" s="196"/>
      <c r="E61" s="196"/>
      <c r="F61" s="196"/>
      <c r="G61" s="198"/>
    </row>
    <row r="62" spans="2:14" x14ac:dyDescent="0.35">
      <c r="B62" s="194"/>
      <c r="C62" s="263" t="s">
        <v>76</v>
      </c>
      <c r="D62" s="264"/>
      <c r="E62" s="264"/>
      <c r="F62" s="264"/>
      <c r="G62" s="265"/>
      <c r="N62" s="170"/>
    </row>
    <row r="63" spans="2:14" ht="21.75" customHeight="1" thickBot="1" x14ac:dyDescent="0.4">
      <c r="C63" s="179" t="s">
        <v>233</v>
      </c>
      <c r="D63" s="180">
        <f>'[1]1) Budget Table'!D67</f>
        <v>0</v>
      </c>
      <c r="E63" s="180">
        <f>'[1]1) Budget Table'!E67</f>
        <v>0</v>
      </c>
      <c r="F63" s="180">
        <f>'[1]1) Budget Table'!F67</f>
        <v>0</v>
      </c>
      <c r="G63" s="181">
        <f t="shared" ref="G63:G71" si="5">SUM(D63:F63)</f>
        <v>0</v>
      </c>
      <c r="N63" s="170"/>
    </row>
    <row r="64" spans="2:14" ht="15.75" customHeight="1" x14ac:dyDescent="0.35">
      <c r="C64" s="182" t="s">
        <v>234</v>
      </c>
      <c r="D64" s="183"/>
      <c r="E64" s="184"/>
      <c r="F64" s="184"/>
      <c r="G64" s="185">
        <f t="shared" si="5"/>
        <v>0</v>
      </c>
      <c r="N64" s="170"/>
    </row>
    <row r="65" spans="2:14" ht="15.75" customHeight="1" x14ac:dyDescent="0.35">
      <c r="C65" s="186" t="s">
        <v>235</v>
      </c>
      <c r="D65" s="187"/>
      <c r="E65" s="188"/>
      <c r="F65" s="188">
        <v>2894.08</v>
      </c>
      <c r="G65" s="189">
        <f t="shared" si="5"/>
        <v>2894.08</v>
      </c>
      <c r="N65" s="170"/>
    </row>
    <row r="66" spans="2:14" ht="15.75" customHeight="1" x14ac:dyDescent="0.35">
      <c r="C66" s="186" t="s">
        <v>236</v>
      </c>
      <c r="D66" s="187"/>
      <c r="E66" s="187"/>
      <c r="F66" s="187"/>
      <c r="G66" s="189">
        <f t="shared" si="5"/>
        <v>0</v>
      </c>
      <c r="N66" s="170"/>
    </row>
    <row r="67" spans="2:14" x14ac:dyDescent="0.35">
      <c r="C67" s="190" t="s">
        <v>237</v>
      </c>
      <c r="D67" s="187"/>
      <c r="E67" s="187">
        <v>11000</v>
      </c>
      <c r="F67" s="187"/>
      <c r="G67" s="189">
        <f t="shared" si="5"/>
        <v>11000</v>
      </c>
      <c r="N67" s="170"/>
    </row>
    <row r="68" spans="2:14" x14ac:dyDescent="0.35">
      <c r="C68" s="186" t="s">
        <v>238</v>
      </c>
      <c r="D68" s="187"/>
      <c r="E68" s="187"/>
      <c r="F68" s="187"/>
      <c r="G68" s="189">
        <f t="shared" si="5"/>
        <v>0</v>
      </c>
      <c r="N68" s="170"/>
    </row>
    <row r="69" spans="2:14" x14ac:dyDescent="0.35">
      <c r="C69" s="186" t="s">
        <v>239</v>
      </c>
      <c r="D69" s="187">
        <f>3220+1232+470</f>
        <v>4922</v>
      </c>
      <c r="E69" s="187"/>
      <c r="F69" s="187"/>
      <c r="G69" s="189">
        <f t="shared" si="5"/>
        <v>4922</v>
      </c>
      <c r="N69" s="170"/>
    </row>
    <row r="70" spans="2:14" x14ac:dyDescent="0.35">
      <c r="C70" s="186" t="s">
        <v>240</v>
      </c>
      <c r="D70" s="187"/>
      <c r="E70" s="187"/>
      <c r="F70" s="187"/>
      <c r="G70" s="189">
        <f t="shared" si="5"/>
        <v>0</v>
      </c>
      <c r="N70" s="170"/>
    </row>
    <row r="71" spans="2:14" x14ac:dyDescent="0.35">
      <c r="C71" s="191" t="s">
        <v>241</v>
      </c>
      <c r="D71" s="192">
        <f>SUM(D64:D70)</f>
        <v>4922</v>
      </c>
      <c r="E71" s="192">
        <f>SUM(E64:E70)</f>
        <v>11000</v>
      </c>
      <c r="F71" s="192">
        <f>SUM(F64:F70)</f>
        <v>2894.08</v>
      </c>
      <c r="G71" s="189">
        <f t="shared" si="5"/>
        <v>18816.080000000002</v>
      </c>
      <c r="N71" s="170"/>
    </row>
    <row r="72" spans="2:14" s="194" customFormat="1" x14ac:dyDescent="0.35">
      <c r="C72" s="195"/>
      <c r="D72" s="196"/>
      <c r="E72" s="196"/>
      <c r="F72" s="196"/>
      <c r="G72" s="198"/>
    </row>
    <row r="73" spans="2:14" x14ac:dyDescent="0.35">
      <c r="C73" s="263" t="s">
        <v>89</v>
      </c>
      <c r="D73" s="264"/>
      <c r="E73" s="264"/>
      <c r="F73" s="264"/>
      <c r="G73" s="265"/>
      <c r="N73" s="170"/>
    </row>
    <row r="74" spans="2:14" ht="21.75" customHeight="1" thickBot="1" x14ac:dyDescent="0.4">
      <c r="B74" s="194"/>
      <c r="C74" s="179" t="s">
        <v>233</v>
      </c>
      <c r="D74" s="180">
        <f>'[1]1) Budget Table'!D77</f>
        <v>0</v>
      </c>
      <c r="E74" s="180">
        <f>'[1]1) Budget Table'!E77</f>
        <v>0</v>
      </c>
      <c r="F74" s="180">
        <f>'[1]1) Budget Table'!F77</f>
        <v>0</v>
      </c>
      <c r="G74" s="181">
        <f t="shared" ref="G74:G82" si="6">SUM(D74:F74)</f>
        <v>0</v>
      </c>
      <c r="N74" s="170"/>
    </row>
    <row r="75" spans="2:14" ht="18" customHeight="1" x14ac:dyDescent="0.35">
      <c r="C75" s="182" t="s">
        <v>234</v>
      </c>
      <c r="D75" s="183"/>
      <c r="E75" s="184"/>
      <c r="F75" s="184"/>
      <c r="G75" s="185">
        <f t="shared" si="6"/>
        <v>0</v>
      </c>
      <c r="N75" s="170"/>
    </row>
    <row r="76" spans="2:14" ht="15.75" customHeight="1" x14ac:dyDescent="0.35">
      <c r="C76" s="186" t="s">
        <v>235</v>
      </c>
      <c r="D76" s="187">
        <v>155</v>
      </c>
      <c r="E76" s="188"/>
      <c r="F76" s="188"/>
      <c r="G76" s="189">
        <f t="shared" si="6"/>
        <v>155</v>
      </c>
      <c r="N76" s="170"/>
    </row>
    <row r="77" spans="2:14" s="194" customFormat="1" ht="15.75" customHeight="1" x14ac:dyDescent="0.35">
      <c r="B77" s="170"/>
      <c r="C77" s="186" t="s">
        <v>236</v>
      </c>
      <c r="D77" s="187"/>
      <c r="E77" s="187"/>
      <c r="F77" s="187"/>
      <c r="G77" s="189">
        <f t="shared" si="6"/>
        <v>0</v>
      </c>
    </row>
    <row r="78" spans="2:14" x14ac:dyDescent="0.35">
      <c r="B78" s="194"/>
      <c r="C78" s="190" t="s">
        <v>237</v>
      </c>
      <c r="D78" s="187"/>
      <c r="E78" s="187"/>
      <c r="F78" s="187"/>
      <c r="G78" s="189">
        <f t="shared" si="6"/>
        <v>0</v>
      </c>
      <c r="N78" s="170"/>
    </row>
    <row r="79" spans="2:14" x14ac:dyDescent="0.35">
      <c r="B79" s="194"/>
      <c r="C79" s="186" t="s">
        <v>238</v>
      </c>
      <c r="D79" s="187"/>
      <c r="E79" s="187"/>
      <c r="F79" s="187"/>
      <c r="G79" s="189">
        <f t="shared" si="6"/>
        <v>0</v>
      </c>
      <c r="N79" s="170"/>
    </row>
    <row r="80" spans="2:14" x14ac:dyDescent="0.35">
      <c r="B80" s="194"/>
      <c r="C80" s="186" t="s">
        <v>239</v>
      </c>
      <c r="D80" s="187">
        <f>3975-515</f>
        <v>3460</v>
      </c>
      <c r="E80" s="187"/>
      <c r="F80" s="187"/>
      <c r="G80" s="189">
        <f t="shared" si="6"/>
        <v>3460</v>
      </c>
      <c r="N80" s="170"/>
    </row>
    <row r="81" spans="2:14" x14ac:dyDescent="0.35">
      <c r="C81" s="186" t="s">
        <v>240</v>
      </c>
      <c r="D81" s="187">
        <f>360+33.99</f>
        <v>393.99</v>
      </c>
      <c r="E81" s="187"/>
      <c r="F81" s="187"/>
      <c r="G81" s="189">
        <f t="shared" si="6"/>
        <v>393.99</v>
      </c>
      <c r="N81" s="170"/>
    </row>
    <row r="82" spans="2:14" x14ac:dyDescent="0.35">
      <c r="C82" s="191" t="s">
        <v>241</v>
      </c>
      <c r="D82" s="192">
        <f>SUM(D75:D81)</f>
        <v>4008.99</v>
      </c>
      <c r="E82" s="192">
        <f>SUM(E75:E81)</f>
        <v>0</v>
      </c>
      <c r="F82" s="192">
        <f>SUM(F75:F81)</f>
        <v>0</v>
      </c>
      <c r="G82" s="189">
        <f t="shared" si="6"/>
        <v>4008.99</v>
      </c>
      <c r="N82" s="170"/>
    </row>
    <row r="83" spans="2:14" s="194" customFormat="1" x14ac:dyDescent="0.35">
      <c r="C83" s="195"/>
      <c r="D83" s="196"/>
      <c r="E83" s="196"/>
      <c r="F83" s="196"/>
      <c r="G83" s="198"/>
    </row>
    <row r="84" spans="2:14" x14ac:dyDescent="0.35">
      <c r="C84" s="263" t="s">
        <v>101</v>
      </c>
      <c r="D84" s="264"/>
      <c r="E84" s="264"/>
      <c r="F84" s="264"/>
      <c r="G84" s="265"/>
      <c r="N84" s="170"/>
    </row>
    <row r="85" spans="2:14" ht="21.75" customHeight="1" thickBot="1" x14ac:dyDescent="0.4">
      <c r="C85" s="179" t="s">
        <v>233</v>
      </c>
      <c r="D85" s="180">
        <f>'[1]1) Budget Table'!D87</f>
        <v>0</v>
      </c>
      <c r="E85" s="180">
        <f>'[1]1) Budget Table'!E87</f>
        <v>0</v>
      </c>
      <c r="F85" s="180">
        <f>'[1]1) Budget Table'!F87</f>
        <v>0</v>
      </c>
      <c r="G85" s="181">
        <f t="shared" ref="G85:G93" si="7">SUM(D85:F85)</f>
        <v>0</v>
      </c>
      <c r="N85" s="170"/>
    </row>
    <row r="86" spans="2:14" ht="15.75" customHeight="1" x14ac:dyDescent="0.35">
      <c r="C86" s="182" t="s">
        <v>234</v>
      </c>
      <c r="D86" s="183"/>
      <c r="E86" s="184"/>
      <c r="F86" s="184"/>
      <c r="G86" s="185">
        <f t="shared" si="7"/>
        <v>0</v>
      </c>
      <c r="N86" s="170"/>
    </row>
    <row r="87" spans="2:14" ht="15.75" customHeight="1" x14ac:dyDescent="0.35">
      <c r="B87" s="194"/>
      <c r="C87" s="186" t="s">
        <v>235</v>
      </c>
      <c r="D87" s="187"/>
      <c r="E87" s="188"/>
      <c r="F87" s="188"/>
      <c r="G87" s="189">
        <f t="shared" si="7"/>
        <v>0</v>
      </c>
      <c r="N87" s="170"/>
    </row>
    <row r="88" spans="2:14" ht="15.75" customHeight="1" x14ac:dyDescent="0.35">
      <c r="C88" s="186" t="s">
        <v>236</v>
      </c>
      <c r="D88" s="187"/>
      <c r="E88" s="187"/>
      <c r="F88" s="187"/>
      <c r="G88" s="189">
        <f t="shared" si="7"/>
        <v>0</v>
      </c>
      <c r="N88" s="170"/>
    </row>
    <row r="89" spans="2:14" x14ac:dyDescent="0.35">
      <c r="C89" s="190" t="s">
        <v>237</v>
      </c>
      <c r="D89" s="187"/>
      <c r="E89" s="187"/>
      <c r="F89" s="187"/>
      <c r="G89" s="189">
        <f t="shared" si="7"/>
        <v>0</v>
      </c>
      <c r="N89" s="170"/>
    </row>
    <row r="90" spans="2:14" x14ac:dyDescent="0.35">
      <c r="C90" s="186" t="s">
        <v>238</v>
      </c>
      <c r="D90" s="187"/>
      <c r="E90" s="187"/>
      <c r="F90" s="187"/>
      <c r="G90" s="189">
        <f t="shared" si="7"/>
        <v>0</v>
      </c>
      <c r="N90" s="170"/>
    </row>
    <row r="91" spans="2:14" ht="25.5" customHeight="1" x14ac:dyDescent="0.35">
      <c r="C91" s="186" t="s">
        <v>239</v>
      </c>
      <c r="D91" s="187"/>
      <c r="E91" s="187"/>
      <c r="F91" s="187"/>
      <c r="G91" s="189">
        <f t="shared" si="7"/>
        <v>0</v>
      </c>
      <c r="N91" s="170"/>
    </row>
    <row r="92" spans="2:14" x14ac:dyDescent="0.35">
      <c r="B92" s="194"/>
      <c r="C92" s="186" t="s">
        <v>240</v>
      </c>
      <c r="D92" s="187"/>
      <c r="E92" s="187"/>
      <c r="F92" s="187"/>
      <c r="G92" s="189">
        <f t="shared" si="7"/>
        <v>0</v>
      </c>
      <c r="N92" s="170"/>
    </row>
    <row r="93" spans="2:14" ht="15.75" customHeight="1" x14ac:dyDescent="0.35">
      <c r="C93" s="191" t="s">
        <v>241</v>
      </c>
      <c r="D93" s="192">
        <f>SUM(D86:D92)</f>
        <v>0</v>
      </c>
      <c r="E93" s="192">
        <f>SUM(E86:E92)</f>
        <v>0</v>
      </c>
      <c r="F93" s="192">
        <f>SUM(F86:F92)</f>
        <v>0</v>
      </c>
      <c r="G93" s="189">
        <f t="shared" si="7"/>
        <v>0</v>
      </c>
      <c r="N93" s="170"/>
    </row>
    <row r="94" spans="2:14" ht="25.5" customHeight="1" x14ac:dyDescent="0.35">
      <c r="D94" s="203"/>
      <c r="E94" s="203"/>
      <c r="F94" s="203"/>
      <c r="G94" s="203"/>
      <c r="N94" s="170"/>
    </row>
    <row r="95" spans="2:14" x14ac:dyDescent="0.35">
      <c r="B95" s="263" t="s">
        <v>247</v>
      </c>
      <c r="C95" s="264"/>
      <c r="D95" s="264"/>
      <c r="E95" s="264"/>
      <c r="F95" s="264"/>
      <c r="G95" s="265"/>
      <c r="N95" s="170"/>
    </row>
    <row r="96" spans="2:14" x14ac:dyDescent="0.35">
      <c r="C96" s="263" t="s">
        <v>112</v>
      </c>
      <c r="D96" s="264"/>
      <c r="E96" s="264"/>
      <c r="F96" s="264"/>
      <c r="G96" s="265"/>
      <c r="N96" s="170"/>
    </row>
    <row r="97" spans="3:14" ht="22.5" customHeight="1" thickBot="1" x14ac:dyDescent="0.4">
      <c r="C97" s="179" t="s">
        <v>233</v>
      </c>
      <c r="D97" s="180">
        <f>'[1]1) Budget Table'!D99</f>
        <v>0</v>
      </c>
      <c r="E97" s="180">
        <f>'[1]1) Budget Table'!E99</f>
        <v>0</v>
      </c>
      <c r="F97" s="180">
        <f>'[1]1) Budget Table'!F99</f>
        <v>0</v>
      </c>
      <c r="G97" s="181">
        <f>SUM(D97:F97)</f>
        <v>0</v>
      </c>
      <c r="N97" s="170"/>
    </row>
    <row r="98" spans="3:14" x14ac:dyDescent="0.35">
      <c r="C98" s="182" t="s">
        <v>234</v>
      </c>
      <c r="D98" s="183"/>
      <c r="E98" s="184"/>
      <c r="F98" s="184"/>
      <c r="G98" s="185">
        <f t="shared" ref="G98:G105" si="8">SUM(D98:F98)</f>
        <v>0</v>
      </c>
      <c r="N98" s="170"/>
    </row>
    <row r="99" spans="3:14" x14ac:dyDescent="0.35">
      <c r="C99" s="186" t="s">
        <v>235</v>
      </c>
      <c r="D99" s="187"/>
      <c r="E99" s="188"/>
      <c r="F99" s="188"/>
      <c r="G99" s="189">
        <f t="shared" si="8"/>
        <v>0</v>
      </c>
      <c r="N99" s="170"/>
    </row>
    <row r="100" spans="3:14" ht="15.75" customHeight="1" x14ac:dyDescent="0.35">
      <c r="C100" s="186" t="s">
        <v>236</v>
      </c>
      <c r="D100" s="187"/>
      <c r="E100" s="187"/>
      <c r="F100" s="187"/>
      <c r="G100" s="189">
        <f t="shared" si="8"/>
        <v>0</v>
      </c>
      <c r="N100" s="170"/>
    </row>
    <row r="101" spans="3:14" x14ac:dyDescent="0.35">
      <c r="C101" s="190" t="s">
        <v>237</v>
      </c>
      <c r="D101" s="187"/>
      <c r="E101" s="187"/>
      <c r="F101" s="187"/>
      <c r="G101" s="189">
        <f t="shared" si="8"/>
        <v>0</v>
      </c>
      <c r="N101" s="170"/>
    </row>
    <row r="102" spans="3:14" x14ac:dyDescent="0.35">
      <c r="C102" s="186" t="s">
        <v>238</v>
      </c>
      <c r="D102" s="187"/>
      <c r="E102" s="187"/>
      <c r="F102" s="187"/>
      <c r="G102" s="189">
        <f t="shared" si="8"/>
        <v>0</v>
      </c>
      <c r="N102" s="170"/>
    </row>
    <row r="103" spans="3:14" x14ac:dyDescent="0.35">
      <c r="C103" s="186" t="s">
        <v>239</v>
      </c>
      <c r="D103" s="187"/>
      <c r="E103" s="187"/>
      <c r="F103" s="187"/>
      <c r="G103" s="189">
        <f t="shared" si="8"/>
        <v>0</v>
      </c>
      <c r="N103" s="170"/>
    </row>
    <row r="104" spans="3:14" x14ac:dyDescent="0.35">
      <c r="C104" s="186" t="s">
        <v>240</v>
      </c>
      <c r="D104" s="187">
        <v>1496.5</v>
      </c>
      <c r="E104" s="187"/>
      <c r="F104" s="187"/>
      <c r="G104" s="189">
        <f t="shared" si="8"/>
        <v>1496.5</v>
      </c>
      <c r="N104" s="170"/>
    </row>
    <row r="105" spans="3:14" x14ac:dyDescent="0.35">
      <c r="C105" s="191" t="s">
        <v>241</v>
      </c>
      <c r="D105" s="192">
        <f>SUM(D98:D104)</f>
        <v>1496.5</v>
      </c>
      <c r="E105" s="192">
        <f>SUM(E98:E104)</f>
        <v>0</v>
      </c>
      <c r="F105" s="192">
        <f>SUM(F98:F104)</f>
        <v>0</v>
      </c>
      <c r="G105" s="189">
        <f t="shared" si="8"/>
        <v>1496.5</v>
      </c>
      <c r="N105" s="170"/>
    </row>
    <row r="106" spans="3:14" s="194" customFormat="1" x14ac:dyDescent="0.35">
      <c r="C106" s="195"/>
      <c r="D106" s="196"/>
      <c r="E106" s="196"/>
      <c r="F106" s="196"/>
      <c r="G106" s="198"/>
    </row>
    <row r="107" spans="3:14" ht="15.75" customHeight="1" x14ac:dyDescent="0.35">
      <c r="C107" s="263" t="s">
        <v>248</v>
      </c>
      <c r="D107" s="264"/>
      <c r="E107" s="264"/>
      <c r="F107" s="264"/>
      <c r="G107" s="265"/>
      <c r="N107" s="170"/>
    </row>
    <row r="108" spans="3:14" ht="21.75" customHeight="1" thickBot="1" x14ac:dyDescent="0.4">
      <c r="C108" s="179" t="s">
        <v>233</v>
      </c>
      <c r="D108" s="180">
        <f>'[1]1) Budget Table'!D109</f>
        <v>0</v>
      </c>
      <c r="E108" s="180">
        <f>'[1]1) Budget Table'!E109</f>
        <v>0</v>
      </c>
      <c r="F108" s="180">
        <f>'[1]1) Budget Table'!F109</f>
        <v>0</v>
      </c>
      <c r="G108" s="181">
        <f t="shared" ref="G108:G116" si="9">SUM(D108:F108)</f>
        <v>0</v>
      </c>
      <c r="N108" s="170"/>
    </row>
    <row r="109" spans="3:14" x14ac:dyDescent="0.35">
      <c r="C109" s="182" t="s">
        <v>234</v>
      </c>
      <c r="D109" s="183"/>
      <c r="E109" s="184"/>
      <c r="F109" s="184"/>
      <c r="G109" s="185">
        <f t="shared" si="9"/>
        <v>0</v>
      </c>
      <c r="N109" s="170"/>
    </row>
    <row r="110" spans="3:14" x14ac:dyDescent="0.35">
      <c r="C110" s="186" t="s">
        <v>235</v>
      </c>
      <c r="D110" s="187"/>
      <c r="E110" s="188"/>
      <c r="F110" s="188"/>
      <c r="G110" s="189">
        <f t="shared" si="9"/>
        <v>0</v>
      </c>
      <c r="N110" s="170"/>
    </row>
    <row r="111" spans="3:14" ht="31" x14ac:dyDescent="0.35">
      <c r="C111" s="186" t="s">
        <v>236</v>
      </c>
      <c r="D111" s="187"/>
      <c r="E111" s="187"/>
      <c r="F111" s="187"/>
      <c r="G111" s="189">
        <f t="shared" si="9"/>
        <v>0</v>
      </c>
      <c r="N111" s="170"/>
    </row>
    <row r="112" spans="3:14" x14ac:dyDescent="0.35">
      <c r="C112" s="190" t="s">
        <v>237</v>
      </c>
      <c r="D112" s="187">
        <v>2728</v>
      </c>
      <c r="E112" s="187"/>
      <c r="F112" s="187"/>
      <c r="G112" s="189">
        <f t="shared" si="9"/>
        <v>2728</v>
      </c>
      <c r="N112" s="170"/>
    </row>
    <row r="113" spans="3:14" x14ac:dyDescent="0.35">
      <c r="C113" s="186" t="s">
        <v>238</v>
      </c>
      <c r="D113" s="187"/>
      <c r="E113" s="187"/>
      <c r="F113" s="187"/>
      <c r="G113" s="189">
        <f t="shared" si="9"/>
        <v>0</v>
      </c>
      <c r="N113" s="170"/>
    </row>
    <row r="114" spans="3:14" x14ac:dyDescent="0.35">
      <c r="C114" s="186" t="s">
        <v>239</v>
      </c>
      <c r="D114" s="187"/>
      <c r="E114" s="187"/>
      <c r="F114" s="187"/>
      <c r="G114" s="189">
        <f t="shared" si="9"/>
        <v>0</v>
      </c>
      <c r="N114" s="170"/>
    </row>
    <row r="115" spans="3:14" x14ac:dyDescent="0.35">
      <c r="C115" s="186" t="s">
        <v>240</v>
      </c>
      <c r="D115" s="187">
        <f>1718.31+2558</f>
        <v>4276.3099999999995</v>
      </c>
      <c r="E115" s="187"/>
      <c r="F115" s="187"/>
      <c r="G115" s="189">
        <f t="shared" si="9"/>
        <v>4276.3099999999995</v>
      </c>
      <c r="N115" s="170"/>
    </row>
    <row r="116" spans="3:14" x14ac:dyDescent="0.35">
      <c r="C116" s="191" t="s">
        <v>241</v>
      </c>
      <c r="D116" s="192">
        <f>SUM(D109:D115)</f>
        <v>7004.3099999999995</v>
      </c>
      <c r="E116" s="192">
        <f>SUM(E109:E115)</f>
        <v>0</v>
      </c>
      <c r="F116" s="192">
        <f>SUM(F109:F115)</f>
        <v>0</v>
      </c>
      <c r="G116" s="189">
        <f t="shared" si="9"/>
        <v>7004.3099999999995</v>
      </c>
      <c r="N116" s="170"/>
    </row>
    <row r="117" spans="3:14" s="194" customFormat="1" x14ac:dyDescent="0.35">
      <c r="C117" s="195"/>
      <c r="D117" s="196"/>
      <c r="E117" s="196"/>
      <c r="F117" s="196"/>
      <c r="G117" s="198"/>
    </row>
    <row r="118" spans="3:14" x14ac:dyDescent="0.35">
      <c r="C118" s="263" t="s">
        <v>136</v>
      </c>
      <c r="D118" s="264"/>
      <c r="E118" s="264"/>
      <c r="F118" s="264"/>
      <c r="G118" s="265"/>
      <c r="N118" s="170"/>
    </row>
    <row r="119" spans="3:14" ht="21" customHeight="1" thickBot="1" x14ac:dyDescent="0.4">
      <c r="C119" s="179" t="s">
        <v>233</v>
      </c>
      <c r="D119" s="180">
        <f>'[1]1) Budget Table'!D119</f>
        <v>0</v>
      </c>
      <c r="E119" s="180">
        <f>'[1]1) Budget Table'!E119</f>
        <v>0</v>
      </c>
      <c r="F119" s="180">
        <f>'[1]1) Budget Table'!F119</f>
        <v>0</v>
      </c>
      <c r="G119" s="181">
        <f t="shared" ref="G119:G127" si="10">SUM(D119:F119)</f>
        <v>0</v>
      </c>
      <c r="N119" s="170"/>
    </row>
    <row r="120" spans="3:14" x14ac:dyDescent="0.35">
      <c r="C120" s="182" t="s">
        <v>234</v>
      </c>
      <c r="D120" s="183"/>
      <c r="E120" s="184"/>
      <c r="F120" s="184"/>
      <c r="G120" s="185">
        <f t="shared" si="10"/>
        <v>0</v>
      </c>
      <c r="N120" s="170"/>
    </row>
    <row r="121" spans="3:14" x14ac:dyDescent="0.35">
      <c r="C121" s="186" t="s">
        <v>235</v>
      </c>
      <c r="D121" s="187"/>
      <c r="E121" s="188"/>
      <c r="F121" s="188"/>
      <c r="G121" s="189">
        <f t="shared" si="10"/>
        <v>0</v>
      </c>
      <c r="N121" s="170"/>
    </row>
    <row r="122" spans="3:14" ht="31" x14ac:dyDescent="0.35">
      <c r="C122" s="186" t="s">
        <v>236</v>
      </c>
      <c r="D122" s="187"/>
      <c r="E122" s="187"/>
      <c r="F122" s="187"/>
      <c r="G122" s="189">
        <f t="shared" si="10"/>
        <v>0</v>
      </c>
      <c r="N122" s="170"/>
    </row>
    <row r="123" spans="3:14" x14ac:dyDescent="0.35">
      <c r="C123" s="190" t="s">
        <v>237</v>
      </c>
      <c r="D123" s="187"/>
      <c r="E123" s="187"/>
      <c r="F123" s="187"/>
      <c r="G123" s="189">
        <f t="shared" si="10"/>
        <v>0</v>
      </c>
      <c r="N123" s="170"/>
    </row>
    <row r="124" spans="3:14" x14ac:dyDescent="0.35">
      <c r="C124" s="186" t="s">
        <v>238</v>
      </c>
      <c r="D124" s="187"/>
      <c r="E124" s="187"/>
      <c r="F124" s="187"/>
      <c r="G124" s="189">
        <f t="shared" si="10"/>
        <v>0</v>
      </c>
      <c r="N124" s="170"/>
    </row>
    <row r="125" spans="3:14" x14ac:dyDescent="0.35">
      <c r="C125" s="186" t="s">
        <v>239</v>
      </c>
      <c r="D125" s="187">
        <v>1954.09</v>
      </c>
      <c r="E125" s="187"/>
      <c r="F125" s="187"/>
      <c r="G125" s="189">
        <f t="shared" si="10"/>
        <v>1954.09</v>
      </c>
      <c r="N125" s="170"/>
    </row>
    <row r="126" spans="3:14" x14ac:dyDescent="0.35">
      <c r="C126" s="186" t="s">
        <v>240</v>
      </c>
      <c r="D126" s="187"/>
      <c r="E126" s="187"/>
      <c r="F126" s="187"/>
      <c r="G126" s="189">
        <f t="shared" si="10"/>
        <v>0</v>
      </c>
      <c r="N126" s="170"/>
    </row>
    <row r="127" spans="3:14" x14ac:dyDescent="0.35">
      <c r="C127" s="191" t="s">
        <v>241</v>
      </c>
      <c r="D127" s="192">
        <f>SUM(D120:D126)</f>
        <v>1954.09</v>
      </c>
      <c r="E127" s="192">
        <f>SUM(E120:E126)</f>
        <v>0</v>
      </c>
      <c r="F127" s="192">
        <f>SUM(F120:F126)</f>
        <v>0</v>
      </c>
      <c r="G127" s="189">
        <f t="shared" si="10"/>
        <v>1954.09</v>
      </c>
      <c r="N127" s="170"/>
    </row>
    <row r="128" spans="3:14" s="194" customFormat="1" x14ac:dyDescent="0.35">
      <c r="C128" s="195"/>
      <c r="D128" s="196"/>
      <c r="E128" s="196"/>
      <c r="F128" s="196"/>
      <c r="G128" s="198"/>
    </row>
    <row r="129" spans="2:14" x14ac:dyDescent="0.35">
      <c r="C129" s="263" t="s">
        <v>149</v>
      </c>
      <c r="D129" s="264"/>
      <c r="E129" s="264"/>
      <c r="F129" s="264"/>
      <c r="G129" s="265"/>
      <c r="N129" s="170"/>
    </row>
    <row r="130" spans="2:14" ht="24" customHeight="1" thickBot="1" x14ac:dyDescent="0.4">
      <c r="C130" s="179" t="s">
        <v>233</v>
      </c>
      <c r="D130" s="180">
        <f>'[1]1) Budget Table'!D129</f>
        <v>0</v>
      </c>
      <c r="E130" s="180">
        <f>'[1]1) Budget Table'!E129</f>
        <v>0</v>
      </c>
      <c r="F130" s="180">
        <f>'[1]1) Budget Table'!F129</f>
        <v>0</v>
      </c>
      <c r="G130" s="181">
        <f t="shared" ref="G130:G138" si="11">SUM(D130:F130)</f>
        <v>0</v>
      </c>
      <c r="N130" s="170"/>
    </row>
    <row r="131" spans="2:14" ht="15.75" customHeight="1" x14ac:dyDescent="0.35">
      <c r="C131" s="182" t="s">
        <v>234</v>
      </c>
      <c r="D131" s="183"/>
      <c r="E131" s="184"/>
      <c r="F131" s="184"/>
      <c r="G131" s="185">
        <f t="shared" si="11"/>
        <v>0</v>
      </c>
      <c r="N131" s="170"/>
    </row>
    <row r="132" spans="2:14" s="203" customFormat="1" x14ac:dyDescent="0.35">
      <c r="C132" s="186" t="s">
        <v>235</v>
      </c>
      <c r="D132" s="187"/>
      <c r="E132" s="188"/>
      <c r="F132" s="188"/>
      <c r="G132" s="189">
        <f t="shared" si="11"/>
        <v>0</v>
      </c>
    </row>
    <row r="133" spans="2:14" s="203" customFormat="1" ht="15.75" customHeight="1" x14ac:dyDescent="0.35">
      <c r="C133" s="186" t="s">
        <v>236</v>
      </c>
      <c r="D133" s="187"/>
      <c r="E133" s="187"/>
      <c r="F133" s="187"/>
      <c r="G133" s="189">
        <f t="shared" si="11"/>
        <v>0</v>
      </c>
    </row>
    <row r="134" spans="2:14" s="203" customFormat="1" x14ac:dyDescent="0.35">
      <c r="C134" s="190" t="s">
        <v>237</v>
      </c>
      <c r="D134" s="187"/>
      <c r="E134" s="187"/>
      <c r="F134" s="187"/>
      <c r="G134" s="189">
        <f t="shared" si="11"/>
        <v>0</v>
      </c>
    </row>
    <row r="135" spans="2:14" s="203" customFormat="1" x14ac:dyDescent="0.35">
      <c r="C135" s="186" t="s">
        <v>238</v>
      </c>
      <c r="D135" s="187"/>
      <c r="E135" s="187"/>
      <c r="F135" s="187"/>
      <c r="G135" s="189">
        <f t="shared" si="11"/>
        <v>0</v>
      </c>
    </row>
    <row r="136" spans="2:14" s="203" customFormat="1" ht="15.75" customHeight="1" x14ac:dyDescent="0.35">
      <c r="C136" s="186" t="s">
        <v>239</v>
      </c>
      <c r="D136" s="187"/>
      <c r="E136" s="187"/>
      <c r="F136" s="187"/>
      <c r="G136" s="189">
        <f t="shared" si="11"/>
        <v>0</v>
      </c>
    </row>
    <row r="137" spans="2:14" s="203" customFormat="1" x14ac:dyDescent="0.35">
      <c r="C137" s="186" t="s">
        <v>240</v>
      </c>
      <c r="D137" s="187"/>
      <c r="E137" s="187"/>
      <c r="F137" s="187"/>
      <c r="G137" s="189">
        <f t="shared" si="11"/>
        <v>0</v>
      </c>
    </row>
    <row r="138" spans="2:14" s="203" customFormat="1" x14ac:dyDescent="0.35">
      <c r="C138" s="191" t="s">
        <v>241</v>
      </c>
      <c r="D138" s="192">
        <f>SUM(D131:D137)</f>
        <v>0</v>
      </c>
      <c r="E138" s="192">
        <f>SUM(E131:E137)</f>
        <v>0</v>
      </c>
      <c r="F138" s="192">
        <f>SUM(F131:F137)</f>
        <v>0</v>
      </c>
      <c r="G138" s="189">
        <f t="shared" si="11"/>
        <v>0</v>
      </c>
    </row>
    <row r="139" spans="2:14" s="203" customFormat="1" x14ac:dyDescent="0.35">
      <c r="C139" s="170"/>
      <c r="D139" s="194"/>
      <c r="E139" s="194"/>
      <c r="F139" s="194"/>
      <c r="G139" s="170"/>
    </row>
    <row r="140" spans="2:14" s="203" customFormat="1" x14ac:dyDescent="0.35">
      <c r="B140" s="263" t="s">
        <v>249</v>
      </c>
      <c r="C140" s="264"/>
      <c r="D140" s="264"/>
      <c r="E140" s="264"/>
      <c r="F140" s="264"/>
      <c r="G140" s="265"/>
    </row>
    <row r="141" spans="2:14" s="203" customFormat="1" x14ac:dyDescent="0.35">
      <c r="B141" s="170"/>
      <c r="C141" s="263" t="s">
        <v>160</v>
      </c>
      <c r="D141" s="264"/>
      <c r="E141" s="264"/>
      <c r="F141" s="264"/>
      <c r="G141" s="265"/>
    </row>
    <row r="142" spans="2:14" s="203" customFormat="1" ht="24" customHeight="1" thickBot="1" x14ac:dyDescent="0.4">
      <c r="B142" s="170"/>
      <c r="C142" s="179" t="s">
        <v>233</v>
      </c>
      <c r="D142" s="180">
        <f>'[1]1) Budget Table'!D141</f>
        <v>0</v>
      </c>
      <c r="E142" s="180">
        <f>'[1]1) Budget Table'!E141</f>
        <v>0</v>
      </c>
      <c r="F142" s="180">
        <f>'[1]1) Budget Table'!F141</f>
        <v>0</v>
      </c>
      <c r="G142" s="181">
        <f>SUM(D142:F142)</f>
        <v>0</v>
      </c>
    </row>
    <row r="143" spans="2:14" s="203" customFormat="1" ht="24.75" customHeight="1" x14ac:dyDescent="0.35">
      <c r="B143" s="170"/>
      <c r="C143" s="182" t="s">
        <v>234</v>
      </c>
      <c r="D143" s="183"/>
      <c r="E143" s="184"/>
      <c r="F143" s="184"/>
      <c r="G143" s="185">
        <f t="shared" ref="G143:G150" si="12">SUM(D143:F143)</f>
        <v>0</v>
      </c>
    </row>
    <row r="144" spans="2:14" s="203" customFormat="1" ht="15.75" customHeight="1" x14ac:dyDescent="0.35">
      <c r="B144" s="170"/>
      <c r="C144" s="186" t="s">
        <v>235</v>
      </c>
      <c r="D144" s="187">
        <v>75</v>
      </c>
      <c r="E144" s="188"/>
      <c r="F144" s="188"/>
      <c r="G144" s="189">
        <f t="shared" si="12"/>
        <v>75</v>
      </c>
    </row>
    <row r="145" spans="2:7" s="203" customFormat="1" ht="15.75" customHeight="1" x14ac:dyDescent="0.35">
      <c r="B145" s="170"/>
      <c r="C145" s="186" t="s">
        <v>236</v>
      </c>
      <c r="D145" s="187"/>
      <c r="E145" s="187"/>
      <c r="F145" s="187"/>
      <c r="G145" s="189">
        <f t="shared" si="12"/>
        <v>0</v>
      </c>
    </row>
    <row r="146" spans="2:7" s="203" customFormat="1" ht="15.75" customHeight="1" x14ac:dyDescent="0.35">
      <c r="B146" s="170"/>
      <c r="C146" s="190" t="s">
        <v>237</v>
      </c>
      <c r="D146" s="187"/>
      <c r="E146" s="187"/>
      <c r="F146" s="187"/>
      <c r="G146" s="189">
        <f t="shared" si="12"/>
        <v>0</v>
      </c>
    </row>
    <row r="147" spans="2:7" s="203" customFormat="1" ht="15.75" customHeight="1" x14ac:dyDescent="0.35">
      <c r="B147" s="170"/>
      <c r="C147" s="186" t="s">
        <v>238</v>
      </c>
      <c r="D147" s="187"/>
      <c r="E147" s="187"/>
      <c r="F147" s="187"/>
      <c r="G147" s="189">
        <f t="shared" si="12"/>
        <v>0</v>
      </c>
    </row>
    <row r="148" spans="2:7" s="203" customFormat="1" ht="15.75" customHeight="1" x14ac:dyDescent="0.35">
      <c r="B148" s="170"/>
      <c r="C148" s="186" t="s">
        <v>239</v>
      </c>
      <c r="D148" s="187">
        <f>6797.5-285</f>
        <v>6512.5</v>
      </c>
      <c r="E148" s="187"/>
      <c r="F148" s="187">
        <v>4000</v>
      </c>
      <c r="G148" s="189">
        <f t="shared" si="12"/>
        <v>10512.5</v>
      </c>
    </row>
    <row r="149" spans="2:7" s="203" customFormat="1" ht="15.75" customHeight="1" x14ac:dyDescent="0.35">
      <c r="B149" s="170"/>
      <c r="C149" s="186" t="s">
        <v>240</v>
      </c>
      <c r="D149" s="187">
        <f>210+18.81</f>
        <v>228.81</v>
      </c>
      <c r="E149" s="187"/>
      <c r="F149" s="187"/>
      <c r="G149" s="189">
        <f t="shared" si="12"/>
        <v>228.81</v>
      </c>
    </row>
    <row r="150" spans="2:7" s="203" customFormat="1" ht="15.75" customHeight="1" x14ac:dyDescent="0.35">
      <c r="B150" s="170"/>
      <c r="C150" s="191" t="s">
        <v>241</v>
      </c>
      <c r="D150" s="192">
        <f>SUM(D143:D149)</f>
        <v>6816.31</v>
      </c>
      <c r="E150" s="192">
        <f>SUM(E143:E149)</f>
        <v>0</v>
      </c>
      <c r="F150" s="192">
        <f>SUM(F143:F149)</f>
        <v>4000</v>
      </c>
      <c r="G150" s="189">
        <f t="shared" si="12"/>
        <v>10816.310000000001</v>
      </c>
    </row>
    <row r="151" spans="2:7" s="194" customFormat="1" ht="15.75" customHeight="1" x14ac:dyDescent="0.35">
      <c r="C151" s="195"/>
      <c r="D151" s="196"/>
      <c r="E151" s="196"/>
      <c r="F151" s="196"/>
      <c r="G151" s="198"/>
    </row>
    <row r="152" spans="2:7" s="203" customFormat="1" ht="15.75" customHeight="1" x14ac:dyDescent="0.35">
      <c r="C152" s="263" t="s">
        <v>173</v>
      </c>
      <c r="D152" s="264"/>
      <c r="E152" s="264"/>
      <c r="F152" s="264"/>
      <c r="G152" s="265"/>
    </row>
    <row r="153" spans="2:7" s="203" customFormat="1" ht="21" customHeight="1" thickBot="1" x14ac:dyDescent="0.4">
      <c r="C153" s="179" t="s">
        <v>233</v>
      </c>
      <c r="D153" s="180">
        <f>'[1]1) Budget Table'!D151</f>
        <v>0</v>
      </c>
      <c r="E153" s="180">
        <f>'[1]1) Budget Table'!E151</f>
        <v>0</v>
      </c>
      <c r="F153" s="180">
        <f>'[1]1) Budget Table'!F151</f>
        <v>0</v>
      </c>
      <c r="G153" s="181">
        <f t="shared" ref="G153:G161" si="13">SUM(D153:F153)</f>
        <v>0</v>
      </c>
    </row>
    <row r="154" spans="2:7" s="203" customFormat="1" ht="15.75" customHeight="1" x14ac:dyDescent="0.35">
      <c r="C154" s="182" t="s">
        <v>234</v>
      </c>
      <c r="D154" s="183"/>
      <c r="E154" s="184"/>
      <c r="F154" s="184"/>
      <c r="G154" s="185">
        <f t="shared" si="13"/>
        <v>0</v>
      </c>
    </row>
    <row r="155" spans="2:7" s="203" customFormat="1" ht="15.75" customHeight="1" x14ac:dyDescent="0.35">
      <c r="C155" s="186" t="s">
        <v>235</v>
      </c>
      <c r="D155" s="187">
        <v>180</v>
      </c>
      <c r="E155" s="188"/>
      <c r="F155" s="188">
        <v>5.6</v>
      </c>
      <c r="G155" s="189">
        <f t="shared" si="13"/>
        <v>185.6</v>
      </c>
    </row>
    <row r="156" spans="2:7" s="203" customFormat="1" ht="15.75" customHeight="1" x14ac:dyDescent="0.35">
      <c r="C156" s="186" t="s">
        <v>236</v>
      </c>
      <c r="D156" s="187"/>
      <c r="E156" s="187"/>
      <c r="F156" s="187">
        <v>0</v>
      </c>
      <c r="G156" s="189">
        <f t="shared" si="13"/>
        <v>0</v>
      </c>
    </row>
    <row r="157" spans="2:7" s="203" customFormat="1" ht="15.75" customHeight="1" x14ac:dyDescent="0.35">
      <c r="C157" s="190" t="s">
        <v>237</v>
      </c>
      <c r="D157" s="187"/>
      <c r="E157" s="187"/>
      <c r="F157" s="187">
        <v>1100</v>
      </c>
      <c r="G157" s="189">
        <f t="shared" si="13"/>
        <v>1100</v>
      </c>
    </row>
    <row r="158" spans="2:7" s="203" customFormat="1" ht="15.75" customHeight="1" x14ac:dyDescent="0.35">
      <c r="C158" s="186" t="s">
        <v>238</v>
      </c>
      <c r="D158" s="187"/>
      <c r="E158" s="187"/>
      <c r="F158" s="187">
        <v>36.379999999999995</v>
      </c>
      <c r="G158" s="189">
        <f t="shared" si="13"/>
        <v>36.379999999999995</v>
      </c>
    </row>
    <row r="159" spans="2:7" s="203" customFormat="1" ht="15.75" customHeight="1" x14ac:dyDescent="0.35">
      <c r="C159" s="186" t="s">
        <v>239</v>
      </c>
      <c r="D159" s="187">
        <f>7926.25-404.5</f>
        <v>7521.75</v>
      </c>
      <c r="E159" s="187"/>
      <c r="F159" s="187">
        <v>5000</v>
      </c>
      <c r="G159" s="189">
        <f t="shared" si="13"/>
        <v>12521.75</v>
      </c>
    </row>
    <row r="160" spans="2:7" s="203" customFormat="1" ht="15.75" customHeight="1" x14ac:dyDescent="0.35">
      <c r="C160" s="186" t="s">
        <v>240</v>
      </c>
      <c r="D160" s="187">
        <f>224.5+26.7</f>
        <v>251.2</v>
      </c>
      <c r="E160" s="187"/>
      <c r="F160" s="187"/>
      <c r="G160" s="189">
        <f t="shared" si="13"/>
        <v>251.2</v>
      </c>
    </row>
    <row r="161" spans="3:7" s="203" customFormat="1" ht="15.75" customHeight="1" x14ac:dyDescent="0.35">
      <c r="C161" s="191" t="s">
        <v>241</v>
      </c>
      <c r="D161" s="192">
        <f>SUM(D154:D160)</f>
        <v>7952.95</v>
      </c>
      <c r="E161" s="192">
        <f>SUM(E154:E160)</f>
        <v>0</v>
      </c>
      <c r="F161" s="192">
        <f>SUM(F154:F160)</f>
        <v>6141.98</v>
      </c>
      <c r="G161" s="189">
        <f t="shared" si="13"/>
        <v>14094.93</v>
      </c>
    </row>
    <row r="162" spans="3:7" s="194" customFormat="1" ht="15.75" customHeight="1" x14ac:dyDescent="0.35">
      <c r="C162" s="195"/>
      <c r="D162" s="196"/>
      <c r="E162" s="196"/>
      <c r="F162" s="196"/>
      <c r="G162" s="198"/>
    </row>
    <row r="163" spans="3:7" s="203" customFormat="1" ht="15.75" customHeight="1" x14ac:dyDescent="0.35">
      <c r="C163" s="263" t="s">
        <v>187</v>
      </c>
      <c r="D163" s="264"/>
      <c r="E163" s="264"/>
      <c r="F163" s="264"/>
      <c r="G163" s="265"/>
    </row>
    <row r="164" spans="3:7" s="203" customFormat="1" ht="19.5" customHeight="1" thickBot="1" x14ac:dyDescent="0.4">
      <c r="C164" s="179" t="s">
        <v>233</v>
      </c>
      <c r="D164" s="180">
        <f>'[1]1) Budget Table'!D161</f>
        <v>0</v>
      </c>
      <c r="E164" s="180">
        <f>'[1]1) Budget Table'!E161</f>
        <v>0</v>
      </c>
      <c r="F164" s="180">
        <f>'[1]1) Budget Table'!F161</f>
        <v>0</v>
      </c>
      <c r="G164" s="181">
        <f t="shared" ref="G164:G172" si="14">SUM(D164:F164)</f>
        <v>0</v>
      </c>
    </row>
    <row r="165" spans="3:7" s="203" customFormat="1" ht="15.75" customHeight="1" x14ac:dyDescent="0.35">
      <c r="C165" s="182" t="s">
        <v>234</v>
      </c>
      <c r="D165" s="183"/>
      <c r="E165" s="184"/>
      <c r="F165" s="184"/>
      <c r="G165" s="185">
        <f t="shared" si="14"/>
        <v>0</v>
      </c>
    </row>
    <row r="166" spans="3:7" s="203" customFormat="1" ht="15.75" customHeight="1" x14ac:dyDescent="0.35">
      <c r="C166" s="186" t="s">
        <v>235</v>
      </c>
      <c r="D166" s="187"/>
      <c r="E166" s="188"/>
      <c r="F166" s="188"/>
      <c r="G166" s="189">
        <f t="shared" si="14"/>
        <v>0</v>
      </c>
    </row>
    <row r="167" spans="3:7" s="203" customFormat="1" ht="15.75" customHeight="1" x14ac:dyDescent="0.35">
      <c r="C167" s="186" t="s">
        <v>236</v>
      </c>
      <c r="D167" s="187"/>
      <c r="E167" s="187"/>
      <c r="F167" s="187"/>
      <c r="G167" s="189">
        <f t="shared" si="14"/>
        <v>0</v>
      </c>
    </row>
    <row r="168" spans="3:7" s="203" customFormat="1" ht="15.75" customHeight="1" x14ac:dyDescent="0.35">
      <c r="C168" s="190" t="s">
        <v>237</v>
      </c>
      <c r="D168" s="187"/>
      <c r="E168" s="187"/>
      <c r="F168" s="187"/>
      <c r="G168" s="189">
        <f t="shared" si="14"/>
        <v>0</v>
      </c>
    </row>
    <row r="169" spans="3:7" s="203" customFormat="1" ht="15.75" customHeight="1" x14ac:dyDescent="0.35">
      <c r="C169" s="186" t="s">
        <v>238</v>
      </c>
      <c r="D169" s="187"/>
      <c r="E169" s="187"/>
      <c r="F169" s="187"/>
      <c r="G169" s="189">
        <f t="shared" si="14"/>
        <v>0</v>
      </c>
    </row>
    <row r="170" spans="3:7" s="203" customFormat="1" ht="15.75" customHeight="1" x14ac:dyDescent="0.35">
      <c r="C170" s="186" t="s">
        <v>239</v>
      </c>
      <c r="D170" s="187"/>
      <c r="E170" s="187"/>
      <c r="F170" s="187"/>
      <c r="G170" s="189">
        <f t="shared" si="14"/>
        <v>0</v>
      </c>
    </row>
    <row r="171" spans="3:7" s="203" customFormat="1" ht="15.75" customHeight="1" x14ac:dyDescent="0.35">
      <c r="C171" s="186" t="s">
        <v>240</v>
      </c>
      <c r="D171" s="187"/>
      <c r="E171" s="187"/>
      <c r="F171" s="187"/>
      <c r="G171" s="189">
        <f t="shared" si="14"/>
        <v>0</v>
      </c>
    </row>
    <row r="172" spans="3:7" s="203" customFormat="1" ht="15.75" customHeight="1" x14ac:dyDescent="0.35">
      <c r="C172" s="191" t="s">
        <v>241</v>
      </c>
      <c r="D172" s="192">
        <f>SUM(D165:D171)</f>
        <v>0</v>
      </c>
      <c r="E172" s="192">
        <f>SUM(E165:E171)</f>
        <v>0</v>
      </c>
      <c r="F172" s="192">
        <f>SUM(F165:F171)</f>
        <v>0</v>
      </c>
      <c r="G172" s="189">
        <f t="shared" si="14"/>
        <v>0</v>
      </c>
    </row>
    <row r="173" spans="3:7" s="194" customFormat="1" ht="15.75" customHeight="1" x14ac:dyDescent="0.35">
      <c r="C173" s="195"/>
      <c r="D173" s="196"/>
      <c r="E173" s="196"/>
      <c r="F173" s="196"/>
      <c r="G173" s="198"/>
    </row>
    <row r="174" spans="3:7" s="203" customFormat="1" ht="15.75" customHeight="1" x14ac:dyDescent="0.35">
      <c r="C174" s="263" t="s">
        <v>196</v>
      </c>
      <c r="D174" s="264"/>
      <c r="E174" s="264"/>
      <c r="F174" s="264"/>
      <c r="G174" s="265"/>
    </row>
    <row r="175" spans="3:7" s="203" customFormat="1" ht="22.5" customHeight="1" thickBot="1" x14ac:dyDescent="0.4">
      <c r="C175" s="179" t="s">
        <v>233</v>
      </c>
      <c r="D175" s="180">
        <f>'[1]1) Budget Table'!D171</f>
        <v>0</v>
      </c>
      <c r="E175" s="180">
        <f>'[1]1) Budget Table'!E171</f>
        <v>0</v>
      </c>
      <c r="F175" s="180">
        <f>'[1]1) Budget Table'!F171</f>
        <v>0</v>
      </c>
      <c r="G175" s="181">
        <f t="shared" ref="G175:G183" si="15">SUM(D175:F175)</f>
        <v>0</v>
      </c>
    </row>
    <row r="176" spans="3:7" s="203" customFormat="1" ht="15.75" customHeight="1" x14ac:dyDescent="0.35">
      <c r="C176" s="182" t="s">
        <v>234</v>
      </c>
      <c r="D176" s="183"/>
      <c r="E176" s="184"/>
      <c r="F176" s="184"/>
      <c r="G176" s="185">
        <f t="shared" si="15"/>
        <v>0</v>
      </c>
    </row>
    <row r="177" spans="3:7" s="203" customFormat="1" ht="15.75" customHeight="1" x14ac:dyDescent="0.35">
      <c r="C177" s="186" t="s">
        <v>235</v>
      </c>
      <c r="D177" s="187"/>
      <c r="E177" s="188"/>
      <c r="F177" s="188"/>
      <c r="G177" s="189">
        <f t="shared" si="15"/>
        <v>0</v>
      </c>
    </row>
    <row r="178" spans="3:7" s="203" customFormat="1" ht="15.75" customHeight="1" x14ac:dyDescent="0.35">
      <c r="C178" s="186" t="s">
        <v>236</v>
      </c>
      <c r="D178" s="187"/>
      <c r="E178" s="187"/>
      <c r="F178" s="187"/>
      <c r="G178" s="189">
        <f t="shared" si="15"/>
        <v>0</v>
      </c>
    </row>
    <row r="179" spans="3:7" s="203" customFormat="1" ht="15.75" customHeight="1" x14ac:dyDescent="0.35">
      <c r="C179" s="190" t="s">
        <v>237</v>
      </c>
      <c r="D179" s="187"/>
      <c r="E179" s="187"/>
      <c r="F179" s="187"/>
      <c r="G179" s="189">
        <f t="shared" si="15"/>
        <v>0</v>
      </c>
    </row>
    <row r="180" spans="3:7" s="203" customFormat="1" ht="15.75" customHeight="1" x14ac:dyDescent="0.35">
      <c r="C180" s="186" t="s">
        <v>238</v>
      </c>
      <c r="D180" s="187"/>
      <c r="E180" s="187"/>
      <c r="F180" s="187"/>
      <c r="G180" s="189">
        <f t="shared" si="15"/>
        <v>0</v>
      </c>
    </row>
    <row r="181" spans="3:7" s="203" customFormat="1" ht="15.75" customHeight="1" x14ac:dyDescent="0.35">
      <c r="C181" s="186" t="s">
        <v>239</v>
      </c>
      <c r="D181" s="187"/>
      <c r="E181" s="187"/>
      <c r="F181" s="187"/>
      <c r="G181" s="189">
        <f t="shared" si="15"/>
        <v>0</v>
      </c>
    </row>
    <row r="182" spans="3:7" s="203" customFormat="1" ht="15.75" customHeight="1" x14ac:dyDescent="0.35">
      <c r="C182" s="186" t="s">
        <v>240</v>
      </c>
      <c r="D182" s="187"/>
      <c r="E182" s="187"/>
      <c r="F182" s="187"/>
      <c r="G182" s="189">
        <f t="shared" si="15"/>
        <v>0</v>
      </c>
    </row>
    <row r="183" spans="3:7" s="203" customFormat="1" ht="15.75" customHeight="1" x14ac:dyDescent="0.35">
      <c r="C183" s="191" t="s">
        <v>241</v>
      </c>
      <c r="D183" s="192">
        <f>SUM(D176:D182)</f>
        <v>0</v>
      </c>
      <c r="E183" s="192">
        <f>SUM(E176:E182)</f>
        <v>0</v>
      </c>
      <c r="F183" s="192">
        <f>SUM(F176:F182)</f>
        <v>0</v>
      </c>
      <c r="G183" s="189">
        <f t="shared" si="15"/>
        <v>0</v>
      </c>
    </row>
    <row r="184" spans="3:7" s="203" customFormat="1" ht="15.75" customHeight="1" x14ac:dyDescent="0.35">
      <c r="C184" s="170"/>
      <c r="D184" s="194"/>
      <c r="E184" s="194"/>
      <c r="F184" s="194"/>
      <c r="G184" s="170"/>
    </row>
    <row r="185" spans="3:7" s="203" customFormat="1" ht="15.75" customHeight="1" x14ac:dyDescent="0.35">
      <c r="C185" s="263" t="s">
        <v>250</v>
      </c>
      <c r="D185" s="264"/>
      <c r="E185" s="264"/>
      <c r="F185" s="264"/>
      <c r="G185" s="265"/>
    </row>
    <row r="186" spans="3:7" s="203" customFormat="1" ht="19.5" customHeight="1" thickBot="1" x14ac:dyDescent="0.4">
      <c r="C186" s="179" t="s">
        <v>251</v>
      </c>
      <c r="D186" s="180">
        <f>'[1]1) Budget Table'!D178</f>
        <v>0</v>
      </c>
      <c r="E186" s="180">
        <f>'[1]1) Budget Table'!E178</f>
        <v>0</v>
      </c>
      <c r="F186" s="180">
        <f>'[1]1) Budget Table'!F178</f>
        <v>0</v>
      </c>
      <c r="G186" s="181">
        <f t="shared" ref="G186:G194" si="16">SUM(D186:F186)</f>
        <v>0</v>
      </c>
    </row>
    <row r="187" spans="3:7" s="203" customFormat="1" ht="15.75" customHeight="1" x14ac:dyDescent="0.35">
      <c r="C187" s="182" t="s">
        <v>234</v>
      </c>
      <c r="D187" s="183">
        <v>9582.5499999999993</v>
      </c>
      <c r="E187" s="184"/>
      <c r="F187" s="184">
        <v>5869.51</v>
      </c>
      <c r="G187" s="185">
        <f t="shared" si="16"/>
        <v>15452.06</v>
      </c>
    </row>
    <row r="188" spans="3:7" s="203" customFormat="1" ht="15.75" customHeight="1" x14ac:dyDescent="0.35">
      <c r="C188" s="186" t="s">
        <v>235</v>
      </c>
      <c r="D188" s="187">
        <v>102.51</v>
      </c>
      <c r="E188" s="188"/>
      <c r="F188" s="188"/>
      <c r="G188" s="189">
        <f t="shared" si="16"/>
        <v>102.51</v>
      </c>
    </row>
    <row r="189" spans="3:7" s="203" customFormat="1" ht="15.75" customHeight="1" x14ac:dyDescent="0.35">
      <c r="C189" s="186" t="s">
        <v>236</v>
      </c>
      <c r="D189" s="187">
        <v>1142.19</v>
      </c>
      <c r="E189" s="187"/>
      <c r="F189" s="187"/>
      <c r="G189" s="189">
        <f t="shared" si="16"/>
        <v>1142.19</v>
      </c>
    </row>
    <row r="190" spans="3:7" s="203" customFormat="1" ht="15.75" customHeight="1" x14ac:dyDescent="0.35">
      <c r="C190" s="190" t="s">
        <v>237</v>
      </c>
      <c r="D190" s="187">
        <v>21090.52</v>
      </c>
      <c r="E190" s="187"/>
      <c r="F190" s="187">
        <v>0</v>
      </c>
      <c r="G190" s="189">
        <f t="shared" si="16"/>
        <v>21090.52</v>
      </c>
    </row>
    <row r="191" spans="3:7" s="203" customFormat="1" ht="15.75" customHeight="1" x14ac:dyDescent="0.35">
      <c r="C191" s="186" t="s">
        <v>238</v>
      </c>
      <c r="D191" s="187">
        <v>52.8</v>
      </c>
      <c r="E191" s="187"/>
      <c r="F191" s="187"/>
      <c r="G191" s="189">
        <f t="shared" si="16"/>
        <v>52.8</v>
      </c>
    </row>
    <row r="192" spans="3:7" s="203" customFormat="1" ht="15.75" customHeight="1" x14ac:dyDescent="0.35">
      <c r="C192" s="186" t="s">
        <v>239</v>
      </c>
      <c r="D192" s="187"/>
      <c r="E192" s="187"/>
      <c r="F192" s="187"/>
      <c r="G192" s="189">
        <f t="shared" si="16"/>
        <v>0</v>
      </c>
    </row>
    <row r="193" spans="3:13" s="203" customFormat="1" ht="15.75" customHeight="1" x14ac:dyDescent="0.35">
      <c r="C193" s="186" t="s">
        <v>240</v>
      </c>
      <c r="D193" s="187">
        <v>9769.5499999999993</v>
      </c>
      <c r="E193" s="187"/>
      <c r="F193" s="187">
        <v>2033.3700000000006</v>
      </c>
      <c r="G193" s="189">
        <f t="shared" si="16"/>
        <v>11802.92</v>
      </c>
    </row>
    <row r="194" spans="3:13" s="203" customFormat="1" ht="15.75" customHeight="1" x14ac:dyDescent="0.35">
      <c r="C194" s="191" t="s">
        <v>241</v>
      </c>
      <c r="D194" s="192">
        <f>SUM(D187:D193)</f>
        <v>41740.119999999995</v>
      </c>
      <c r="E194" s="192">
        <f>SUM(E187:E193)</f>
        <v>0</v>
      </c>
      <c r="F194" s="192">
        <f>SUM(F187:F193)</f>
        <v>7902.880000000001</v>
      </c>
      <c r="G194" s="189">
        <f t="shared" si="16"/>
        <v>49643</v>
      </c>
    </row>
    <row r="195" spans="3:13" s="203" customFormat="1" ht="15.75" customHeight="1" thickBot="1" x14ac:dyDescent="0.4">
      <c r="C195" s="170"/>
      <c r="D195" s="194"/>
      <c r="E195" s="194"/>
      <c r="F195" s="194"/>
      <c r="G195" s="170"/>
    </row>
    <row r="196" spans="3:13" s="203" customFormat="1" ht="19.5" customHeight="1" thickBot="1" x14ac:dyDescent="0.4">
      <c r="C196" s="272" t="s">
        <v>213</v>
      </c>
      <c r="D196" s="273"/>
      <c r="E196" s="273"/>
      <c r="F196" s="273"/>
      <c r="G196" s="274"/>
    </row>
    <row r="197" spans="3:13" s="203" customFormat="1" ht="19.5" customHeight="1" x14ac:dyDescent="0.35">
      <c r="C197" s="204"/>
      <c r="D197" s="268" t="s">
        <v>5</v>
      </c>
      <c r="E197" s="268" t="s">
        <v>6</v>
      </c>
      <c r="F197" s="268" t="s">
        <v>7</v>
      </c>
      <c r="G197" s="270" t="s">
        <v>213</v>
      </c>
    </row>
    <row r="198" spans="3:13" s="203" customFormat="1" ht="19.5" customHeight="1" x14ac:dyDescent="0.35">
      <c r="C198" s="204"/>
      <c r="D198" s="269"/>
      <c r="E198" s="269"/>
      <c r="F198" s="269"/>
      <c r="G198" s="271"/>
    </row>
    <row r="199" spans="3:13" s="203" customFormat="1" ht="19.5" customHeight="1" x14ac:dyDescent="0.35">
      <c r="C199" s="205" t="s">
        <v>234</v>
      </c>
      <c r="D199" s="206">
        <f>SUM(D176,D165,D154,D143,D131,D120,D109,D98,D86,D75,D64,D53,D41,D30,D19,D8,D187)</f>
        <v>9582.5499999999993</v>
      </c>
      <c r="E199" s="206">
        <f>SUM(E176,E165,E154,E143,E131,E120,E109,E98,E86,E75,E64,E53,E41,E30,E19,E8,E187)</f>
        <v>9000</v>
      </c>
      <c r="F199" s="206">
        <f t="shared" ref="F199" si="17">SUM(F176,F165,F154,F143,F131,F120,F109,F98,F86,F75,F64,F53,F41,F30,F19,F8,F187)</f>
        <v>19513.75</v>
      </c>
      <c r="G199" s="207">
        <f t="shared" ref="G199:G206" si="18">SUM(D199:F199)</f>
        <v>38096.300000000003</v>
      </c>
    </row>
    <row r="200" spans="3:13" s="203" customFormat="1" ht="34.5" customHeight="1" x14ac:dyDescent="0.35">
      <c r="C200" s="205" t="s">
        <v>235</v>
      </c>
      <c r="D200" s="206">
        <f>SUM(D177,D166,D155,D144,D132,D121,D110,D99,D87,D76,D65,D54,D42,D31,D20,D9,D188)</f>
        <v>672.51</v>
      </c>
      <c r="E200" s="206">
        <f t="shared" ref="E200:F200" si="19">SUM(E177,E166,E155,E144,E132,E121,E110,E99,E87,E76,E65,E54,E42,E31,E20,E9,E188)</f>
        <v>0</v>
      </c>
      <c r="F200" s="206">
        <f t="shared" si="19"/>
        <v>11793.18</v>
      </c>
      <c r="G200" s="208">
        <f t="shared" si="18"/>
        <v>12465.69</v>
      </c>
    </row>
    <row r="201" spans="3:13" s="203" customFormat="1" ht="48" customHeight="1" x14ac:dyDescent="0.35">
      <c r="C201" s="205" t="s">
        <v>236</v>
      </c>
      <c r="D201" s="206">
        <f t="shared" ref="D201:F205" si="20">SUM(D178,D167,D156,D145,D133,D122,D111,D100,D88,D77,D66,D55,D43,D32,D21,D10,D189)</f>
        <v>1942.19</v>
      </c>
      <c r="E201" s="206">
        <f t="shared" si="20"/>
        <v>0</v>
      </c>
      <c r="F201" s="206">
        <f t="shared" si="20"/>
        <v>5503.2199999999993</v>
      </c>
      <c r="G201" s="208">
        <f t="shared" si="18"/>
        <v>7445.41</v>
      </c>
    </row>
    <row r="202" spans="3:13" s="203" customFormat="1" ht="33" customHeight="1" x14ac:dyDescent="0.35">
      <c r="C202" s="209" t="s">
        <v>237</v>
      </c>
      <c r="D202" s="206">
        <f t="shared" si="20"/>
        <v>32363.52</v>
      </c>
      <c r="E202" s="206">
        <f t="shared" si="20"/>
        <v>39000</v>
      </c>
      <c r="F202" s="206">
        <f>SUM(F179,F168,F157,F146,F134,F123,F112,F101,F89,F78,F67,F56,F44,F33,F22,F11,F190)</f>
        <v>24696.350000000002</v>
      </c>
      <c r="G202" s="208">
        <f t="shared" si="18"/>
        <v>96059.87000000001</v>
      </c>
    </row>
    <row r="203" spans="3:13" s="203" customFormat="1" ht="21" customHeight="1" x14ac:dyDescent="0.35">
      <c r="C203" s="205" t="s">
        <v>238</v>
      </c>
      <c r="D203" s="206">
        <f t="shared" si="20"/>
        <v>52.8</v>
      </c>
      <c r="E203" s="206">
        <f t="shared" si="20"/>
        <v>0</v>
      </c>
      <c r="F203" s="206">
        <f>SUM(F180,F169,F158,F147,F135,F124,F113,F102,F90,F79,F68,F57,F45,F34,F23,F12,F191)</f>
        <v>2784.16</v>
      </c>
      <c r="G203" s="208">
        <f t="shared" si="18"/>
        <v>2836.96</v>
      </c>
      <c r="H203" s="210"/>
      <c r="I203" s="210"/>
      <c r="J203" s="210"/>
      <c r="K203" s="210"/>
      <c r="L203" s="210"/>
      <c r="M203" s="211"/>
    </row>
    <row r="204" spans="3:13" s="203" customFormat="1" ht="39.75" customHeight="1" x14ac:dyDescent="0.35">
      <c r="C204" s="205" t="s">
        <v>239</v>
      </c>
      <c r="D204" s="206">
        <f t="shared" si="20"/>
        <v>64310.59</v>
      </c>
      <c r="E204" s="206">
        <f t="shared" si="20"/>
        <v>0</v>
      </c>
      <c r="F204" s="206">
        <f>SUM(F181,F170,F159,F148,F136,F125,F114,F103,F91,F80,F69,F58,F46,F35,F24,F192)</f>
        <v>9000</v>
      </c>
      <c r="G204" s="208">
        <f t="shared" si="18"/>
        <v>73310.59</v>
      </c>
      <c r="H204" s="210"/>
      <c r="I204" s="210"/>
      <c r="J204" s="210"/>
      <c r="K204" s="210"/>
      <c r="L204" s="210"/>
      <c r="M204" s="211"/>
    </row>
    <row r="205" spans="3:13" s="203" customFormat="1" ht="23.25" customHeight="1" x14ac:dyDescent="0.35">
      <c r="C205" s="205" t="s">
        <v>240</v>
      </c>
      <c r="D205" s="212">
        <f t="shared" si="20"/>
        <v>18545.46</v>
      </c>
      <c r="E205" s="212">
        <f t="shared" si="20"/>
        <v>0</v>
      </c>
      <c r="F205" s="212">
        <f t="shared" si="20"/>
        <v>2033.3700000000006</v>
      </c>
      <c r="G205" s="208">
        <f t="shared" si="18"/>
        <v>20578.829999999998</v>
      </c>
      <c r="H205" s="210"/>
      <c r="I205" s="210"/>
      <c r="J205" s="210"/>
      <c r="K205" s="210"/>
      <c r="L205" s="210"/>
      <c r="M205" s="211"/>
    </row>
    <row r="206" spans="3:13" s="203" customFormat="1" ht="22.5" customHeight="1" x14ac:dyDescent="0.35">
      <c r="C206" s="213" t="s">
        <v>252</v>
      </c>
      <c r="D206" s="214">
        <f>SUM(D199:D205)</f>
        <v>127469.62</v>
      </c>
      <c r="E206" s="214">
        <f>SUM(E199:E205)</f>
        <v>48000</v>
      </c>
      <c r="F206" s="214">
        <f>SUM(F199:F205)</f>
        <v>75324.03</v>
      </c>
      <c r="G206" s="215">
        <f t="shared" si="18"/>
        <v>250793.65</v>
      </c>
      <c r="H206" s="210"/>
      <c r="I206" s="210"/>
      <c r="J206" s="210"/>
      <c r="K206" s="210"/>
      <c r="L206" s="210"/>
      <c r="M206" s="211"/>
    </row>
    <row r="207" spans="3:13" s="203" customFormat="1" ht="26.25" customHeight="1" thickBot="1" x14ac:dyDescent="0.4">
      <c r="C207" s="216" t="s">
        <v>253</v>
      </c>
      <c r="D207" s="217">
        <f>D206*0.07</f>
        <v>8922.8734000000004</v>
      </c>
      <c r="E207" s="217">
        <f t="shared" ref="E207:G207" si="21">E206*0.07</f>
        <v>3360.0000000000005</v>
      </c>
      <c r="F207" s="217">
        <v>6467.35</v>
      </c>
      <c r="G207" s="218">
        <f t="shared" si="21"/>
        <v>17555.555500000002</v>
      </c>
      <c r="H207" s="219"/>
      <c r="I207" s="219"/>
      <c r="J207" s="219"/>
      <c r="K207" s="219"/>
      <c r="L207" s="220"/>
      <c r="M207" s="194"/>
    </row>
    <row r="208" spans="3:13" s="203" customFormat="1" ht="23.25" customHeight="1" thickBot="1" x14ac:dyDescent="0.4">
      <c r="C208" s="221" t="s">
        <v>254</v>
      </c>
      <c r="D208" s="222">
        <f>SUM(D206:D207)</f>
        <v>136392.49340000001</v>
      </c>
      <c r="E208" s="222">
        <f t="shared" ref="E208:G208" si="22">SUM(E206:E207)</f>
        <v>51360</v>
      </c>
      <c r="F208" s="222">
        <f t="shared" si="22"/>
        <v>81791.38</v>
      </c>
      <c r="G208" s="223">
        <f t="shared" si="22"/>
        <v>268349.20549999998</v>
      </c>
      <c r="H208" s="219"/>
      <c r="I208" s="219"/>
      <c r="J208" s="219"/>
      <c r="K208" s="219"/>
      <c r="L208" s="220"/>
      <c r="M208" s="194"/>
    </row>
    <row r="209" spans="3:14" ht="15.75" customHeight="1" x14ac:dyDescent="0.35">
      <c r="L209" s="224"/>
    </row>
    <row r="210" spans="3:14" ht="15.75" customHeight="1" x14ac:dyDescent="0.35">
      <c r="H210" s="225"/>
      <c r="I210" s="225"/>
      <c r="L210" s="224"/>
    </row>
    <row r="211" spans="3:14" ht="15.75" customHeight="1" x14ac:dyDescent="0.35">
      <c r="H211" s="225"/>
      <c r="I211" s="225"/>
      <c r="L211" s="203"/>
    </row>
    <row r="212" spans="3:14" ht="40.5" customHeight="1" x14ac:dyDescent="0.35">
      <c r="H212" s="225"/>
      <c r="I212" s="225"/>
      <c r="L212" s="226"/>
    </row>
    <row r="213" spans="3:14" ht="24.75" customHeight="1" x14ac:dyDescent="0.35">
      <c r="H213" s="225"/>
      <c r="I213" s="225"/>
      <c r="L213" s="226"/>
    </row>
    <row r="214" spans="3:14" ht="41.25" customHeight="1" x14ac:dyDescent="0.35">
      <c r="H214" s="227"/>
      <c r="I214" s="225"/>
      <c r="L214" s="226"/>
    </row>
    <row r="215" spans="3:14" ht="51.75" customHeight="1" x14ac:dyDescent="0.35">
      <c r="H215" s="227"/>
      <c r="I215" s="225"/>
      <c r="L215" s="226"/>
      <c r="N215" s="170"/>
    </row>
    <row r="216" spans="3:14" ht="42" customHeight="1" x14ac:dyDescent="0.35">
      <c r="H216" s="225"/>
      <c r="I216" s="225"/>
      <c r="L216" s="226"/>
      <c r="N216" s="170"/>
    </row>
    <row r="217" spans="3:14" s="194" customFormat="1" ht="42" customHeight="1" x14ac:dyDescent="0.35">
      <c r="C217" s="170"/>
      <c r="G217" s="170"/>
      <c r="H217" s="203"/>
      <c r="I217" s="225"/>
      <c r="J217" s="170"/>
      <c r="K217" s="170"/>
      <c r="L217" s="226"/>
      <c r="M217" s="170"/>
    </row>
    <row r="218" spans="3:14" s="194" customFormat="1" ht="42" customHeight="1" x14ac:dyDescent="0.35">
      <c r="C218" s="170"/>
      <c r="G218" s="170"/>
      <c r="H218" s="170"/>
      <c r="I218" s="225"/>
      <c r="J218" s="170"/>
      <c r="K218" s="170"/>
      <c r="L218" s="170"/>
      <c r="M218" s="170"/>
    </row>
    <row r="219" spans="3:14" s="194" customFormat="1" ht="63.75" customHeight="1" x14ac:dyDescent="0.35">
      <c r="C219" s="170"/>
      <c r="G219" s="170"/>
      <c r="H219" s="170"/>
      <c r="I219" s="224"/>
      <c r="J219" s="203"/>
      <c r="K219" s="203"/>
      <c r="L219" s="170"/>
      <c r="M219" s="170"/>
    </row>
    <row r="220" spans="3:14" s="194" customFormat="1" ht="42" customHeight="1" x14ac:dyDescent="0.35">
      <c r="C220" s="170"/>
      <c r="G220" s="170"/>
      <c r="H220" s="170"/>
      <c r="I220" s="170"/>
      <c r="J220" s="170"/>
      <c r="K220" s="170"/>
      <c r="L220" s="170"/>
      <c r="M220" s="224"/>
    </row>
    <row r="221" spans="3:14" ht="23.25" customHeight="1" x14ac:dyDescent="0.35">
      <c r="N221" s="170"/>
    </row>
    <row r="222" spans="3:14" ht="27.75" customHeight="1" x14ac:dyDescent="0.35">
      <c r="L222" s="203"/>
      <c r="N222" s="170"/>
    </row>
    <row r="223" spans="3:14" ht="55.5" customHeight="1" x14ac:dyDescent="0.35">
      <c r="N223" s="170"/>
    </row>
    <row r="224" spans="3:14" ht="57.75" customHeight="1" x14ac:dyDescent="0.35">
      <c r="M224" s="203"/>
      <c r="N224" s="170"/>
    </row>
    <row r="225" spans="3:14" ht="21.75" customHeight="1" x14ac:dyDescent="0.35">
      <c r="N225" s="170"/>
    </row>
    <row r="226" spans="3:14" ht="49.5" customHeight="1" x14ac:dyDescent="0.35">
      <c r="N226" s="170"/>
    </row>
    <row r="227" spans="3:14" ht="28.5" customHeight="1" x14ac:dyDescent="0.35">
      <c r="N227" s="170"/>
    </row>
    <row r="228" spans="3:14" ht="28.5" customHeight="1" x14ac:dyDescent="0.35">
      <c r="N228" s="170"/>
    </row>
    <row r="229" spans="3:14" ht="28.5" customHeight="1" x14ac:dyDescent="0.35">
      <c r="N229" s="170"/>
    </row>
    <row r="230" spans="3:14" ht="23.25" customHeight="1" x14ac:dyDescent="0.35">
      <c r="N230" s="224"/>
    </row>
    <row r="231" spans="3:14" ht="43.5" customHeight="1" x14ac:dyDescent="0.35">
      <c r="N231" s="224"/>
    </row>
    <row r="232" spans="3:14" ht="55.5" customHeight="1" x14ac:dyDescent="0.35">
      <c r="N232" s="170"/>
    </row>
    <row r="233" spans="3:14" ht="42.75" customHeight="1" x14ac:dyDescent="0.35">
      <c r="N233" s="224"/>
    </row>
    <row r="234" spans="3:14" ht="21.75" customHeight="1" x14ac:dyDescent="0.35">
      <c r="N234" s="224"/>
    </row>
    <row r="235" spans="3:14" ht="21.75" customHeight="1" x14ac:dyDescent="0.35">
      <c r="N235" s="224"/>
    </row>
    <row r="236" spans="3:14" s="203" customFormat="1" ht="23.25" customHeight="1" x14ac:dyDescent="0.35">
      <c r="C236" s="170"/>
      <c r="D236" s="194"/>
      <c r="E236" s="194"/>
      <c r="F236" s="194"/>
      <c r="G236" s="170"/>
      <c r="H236" s="170"/>
      <c r="I236" s="170"/>
      <c r="J236" s="170"/>
      <c r="K236" s="170"/>
      <c r="L236" s="170"/>
      <c r="M236" s="170"/>
    </row>
    <row r="237" spans="3:14" ht="23.25" customHeight="1" x14ac:dyDescent="0.35"/>
    <row r="238" spans="3:14" ht="21.75" customHeight="1" x14ac:dyDescent="0.35"/>
    <row r="239" spans="3:14" ht="16.5" customHeight="1" x14ac:dyDescent="0.35"/>
    <row r="240" spans="3:14" ht="29.25" customHeight="1" x14ac:dyDescent="0.35"/>
    <row r="241" ht="24.75" customHeight="1" x14ac:dyDescent="0.35"/>
    <row r="242" ht="33" customHeight="1" x14ac:dyDescent="0.35"/>
    <row r="244" ht="15" customHeight="1" x14ac:dyDescent="0.35"/>
    <row r="245" ht="25.5" customHeight="1" x14ac:dyDescent="0.35"/>
  </sheetData>
  <sheetProtection insertColumns="0" insertRows="0" deleteRows="0"/>
  <mergeCells count="28">
    <mergeCell ref="D197:D198"/>
    <mergeCell ref="E197:E198"/>
    <mergeCell ref="F197:F198"/>
    <mergeCell ref="G197:G198"/>
    <mergeCell ref="C141:G141"/>
    <mergeCell ref="C152:G152"/>
    <mergeCell ref="C163:G163"/>
    <mergeCell ref="C174:G174"/>
    <mergeCell ref="C185:G185"/>
    <mergeCell ref="C196:G196"/>
    <mergeCell ref="B140:G140"/>
    <mergeCell ref="C38:G38"/>
    <mergeCell ref="B50:G50"/>
    <mergeCell ref="C51:G51"/>
    <mergeCell ref="C62:G62"/>
    <mergeCell ref="C73:G73"/>
    <mergeCell ref="C84:G84"/>
    <mergeCell ref="B95:G95"/>
    <mergeCell ref="C96:G96"/>
    <mergeCell ref="C107:G107"/>
    <mergeCell ref="C118:G118"/>
    <mergeCell ref="C129:G129"/>
    <mergeCell ref="C28:G28"/>
    <mergeCell ref="C1:F1"/>
    <mergeCell ref="C2:E2"/>
    <mergeCell ref="B5:G5"/>
    <mergeCell ref="C6:G6"/>
    <mergeCell ref="C17:G17"/>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Output totals must match the original total from Table 1, and will show as red if not. " sqref="G15" xr:uid="{00000000-0002-0000-0200-000000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1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2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3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4000000}"/>
    <dataValidation allowBlank="1" showInputMessage="1" showErrorMessage="1" prompt="Services contracted by an organization which follow the normal procurement processes." sqref="C11 C22 C33 C44 C56 C67 C78 C89 C101 C112 C123 C134 C146 C157 C168 C179 C202 C190" xr:uid="{00000000-0002-0000-0200-000005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6000000}"/>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7000000}"/>
  </dataValidations>
  <pageMargins left="1.2649999999999999" right="0.7" top="0.75" bottom="0.75" header="0.3" footer="0.3"/>
  <pageSetup paperSize="119" scale="70"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192CE3DE-EC39-41C3-B277-548667B24E7F}">
            <xm:f>'C:\Users\hjimenez\Downloads\[copy_of_3._pbf_project_document_template_2020_annex_d_project_budget_english (2).xlsx]1) Budget Table'!#REF!</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2:F1000"/>
  <sheetViews>
    <sheetView showGridLines="0" workbookViewId="0"/>
  </sheetViews>
  <sheetFormatPr baseColWidth="10" defaultColWidth="12.58203125" defaultRowHeight="15" customHeight="1" x14ac:dyDescent="0.3"/>
  <cols>
    <col min="1" max="1" width="7.58203125" customWidth="1"/>
    <col min="2" max="2" width="64.08203125" customWidth="1"/>
    <col min="3" max="26" width="7.58203125" customWidth="1"/>
  </cols>
  <sheetData>
    <row r="2" spans="2:6" ht="14.5" x14ac:dyDescent="0.35">
      <c r="B2" s="115" t="s">
        <v>255</v>
      </c>
      <c r="C2" s="116"/>
      <c r="D2" s="116"/>
      <c r="E2" s="116"/>
      <c r="F2" s="116"/>
    </row>
    <row r="3" spans="2:6" ht="14.5" x14ac:dyDescent="0.35">
      <c r="B3" s="117"/>
      <c r="C3" s="2"/>
      <c r="D3" s="2"/>
      <c r="E3" s="2"/>
      <c r="F3" s="2"/>
    </row>
    <row r="4" spans="2:6" ht="30.75" customHeight="1" x14ac:dyDescent="0.35">
      <c r="B4" s="118" t="s">
        <v>256</v>
      </c>
      <c r="C4" s="2"/>
      <c r="D4" s="2"/>
      <c r="E4" s="2"/>
      <c r="F4" s="2"/>
    </row>
    <row r="5" spans="2:6" ht="30.75" customHeight="1" x14ac:dyDescent="0.35">
      <c r="B5" s="118"/>
      <c r="C5" s="2"/>
      <c r="D5" s="2"/>
      <c r="E5" s="2"/>
      <c r="F5" s="2"/>
    </row>
    <row r="6" spans="2:6" ht="58" x14ac:dyDescent="0.35">
      <c r="B6" s="118" t="s">
        <v>257</v>
      </c>
      <c r="C6" s="2"/>
      <c r="D6" s="2"/>
      <c r="E6" s="2"/>
      <c r="F6" s="2"/>
    </row>
    <row r="7" spans="2:6" ht="14.5" x14ac:dyDescent="0.35">
      <c r="B7" s="118"/>
      <c r="C7" s="2"/>
      <c r="D7" s="2"/>
      <c r="E7" s="2"/>
      <c r="F7" s="2"/>
    </row>
    <row r="8" spans="2:6" ht="58" x14ac:dyDescent="0.35">
      <c r="B8" s="118" t="s">
        <v>258</v>
      </c>
      <c r="C8" s="2"/>
      <c r="D8" s="2"/>
      <c r="E8" s="2"/>
      <c r="F8" s="2"/>
    </row>
    <row r="9" spans="2:6" ht="14.5" x14ac:dyDescent="0.35">
      <c r="B9" s="118"/>
      <c r="C9" s="2"/>
      <c r="D9" s="2"/>
      <c r="E9" s="2"/>
      <c r="F9" s="2"/>
    </row>
    <row r="10" spans="2:6" ht="58" x14ac:dyDescent="0.35">
      <c r="B10" s="118" t="s">
        <v>259</v>
      </c>
      <c r="C10" s="2"/>
      <c r="D10" s="2"/>
      <c r="E10" s="2"/>
      <c r="F10" s="2"/>
    </row>
    <row r="11" spans="2:6" ht="14.5" x14ac:dyDescent="0.35">
      <c r="B11" s="118"/>
      <c r="C11" s="2"/>
      <c r="D11" s="2"/>
      <c r="E11" s="2"/>
      <c r="F11" s="2"/>
    </row>
    <row r="12" spans="2:6" ht="29" x14ac:dyDescent="0.35">
      <c r="B12" s="118" t="s">
        <v>260</v>
      </c>
      <c r="C12" s="2"/>
      <c r="D12" s="2"/>
      <c r="E12" s="2"/>
      <c r="F12" s="2"/>
    </row>
    <row r="13" spans="2:6" ht="14.5" x14ac:dyDescent="0.35">
      <c r="B13" s="118"/>
      <c r="C13" s="2"/>
      <c r="D13" s="2"/>
      <c r="E13" s="2"/>
      <c r="F13" s="2"/>
    </row>
    <row r="14" spans="2:6" ht="58" x14ac:dyDescent="0.35">
      <c r="B14" s="118" t="s">
        <v>261</v>
      </c>
      <c r="C14" s="2"/>
      <c r="D14" s="2"/>
      <c r="E14" s="2"/>
      <c r="F14" s="2"/>
    </row>
    <row r="15" spans="2:6" ht="14.5" x14ac:dyDescent="0.35">
      <c r="B15" s="118"/>
      <c r="C15" s="2"/>
      <c r="D15" s="2"/>
      <c r="E15" s="2"/>
      <c r="F15" s="2"/>
    </row>
    <row r="16" spans="2:6" ht="43.5" x14ac:dyDescent="0.35">
      <c r="B16" s="119" t="s">
        <v>262</v>
      </c>
      <c r="C16" s="2"/>
      <c r="D16" s="2"/>
      <c r="E16" s="2"/>
      <c r="F16" s="2"/>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B2:D1000"/>
  <sheetViews>
    <sheetView showGridLines="0" workbookViewId="0"/>
  </sheetViews>
  <sheetFormatPr baseColWidth="10" defaultColWidth="12.58203125" defaultRowHeight="15" customHeight="1" x14ac:dyDescent="0.3"/>
  <cols>
    <col min="1" max="1" width="7.58203125" customWidth="1"/>
    <col min="2" max="2" width="54.08203125" customWidth="1"/>
    <col min="3" max="3" width="7.58203125" customWidth="1"/>
    <col min="4" max="4" width="15.58203125" customWidth="1"/>
    <col min="5" max="26" width="7.58203125" customWidth="1"/>
  </cols>
  <sheetData>
    <row r="2" spans="2:4" ht="14" x14ac:dyDescent="0.3">
      <c r="B2" s="286" t="s">
        <v>263</v>
      </c>
      <c r="C2" s="287"/>
      <c r="D2" s="288"/>
    </row>
    <row r="3" spans="2:4" ht="14" x14ac:dyDescent="0.3">
      <c r="B3" s="289"/>
      <c r="C3" s="290"/>
      <c r="D3" s="291"/>
    </row>
    <row r="5" spans="2:4" ht="14.5" x14ac:dyDescent="0.35">
      <c r="B5" s="275" t="s">
        <v>264</v>
      </c>
      <c r="C5" s="276"/>
      <c r="D5" s="277"/>
    </row>
    <row r="6" spans="2:4" ht="14.5" x14ac:dyDescent="0.35">
      <c r="B6" s="281"/>
      <c r="C6" s="279"/>
      <c r="D6" s="280"/>
    </row>
    <row r="7" spans="2:4" ht="14.5" x14ac:dyDescent="0.35">
      <c r="B7" s="120" t="s">
        <v>265</v>
      </c>
      <c r="C7" s="282">
        <f>SUM('1) Budget Table'!D15:F15,'1) Budget Table'!D25:F25,'1) Budget Table'!D35:F35,'1) Budget Table'!D45:F45)</f>
        <v>438665</v>
      </c>
      <c r="D7" s="283"/>
    </row>
    <row r="8" spans="2:4" ht="14.5" x14ac:dyDescent="0.35">
      <c r="B8" s="120" t="s">
        <v>266</v>
      </c>
      <c r="C8" s="284">
        <f>SUM(D10:D14)</f>
        <v>0</v>
      </c>
      <c r="D8" s="285"/>
    </row>
    <row r="9" spans="2:4" ht="14.5" x14ac:dyDescent="0.35">
      <c r="B9" s="121" t="s">
        <v>267</v>
      </c>
      <c r="C9" s="122" t="s">
        <v>268</v>
      </c>
      <c r="D9" s="123" t="s">
        <v>269</v>
      </c>
    </row>
    <row r="10" spans="2:4" ht="34.5" customHeight="1" x14ac:dyDescent="0.3">
      <c r="B10" s="124"/>
      <c r="C10" s="125"/>
      <c r="D10" s="126">
        <f>$C$7*C10</f>
        <v>0</v>
      </c>
    </row>
    <row r="11" spans="2:4" ht="34.5" customHeight="1" x14ac:dyDescent="0.3">
      <c r="B11" s="124"/>
      <c r="C11" s="125"/>
      <c r="D11" s="126">
        <f>C7*C11</f>
        <v>0</v>
      </c>
    </row>
    <row r="12" spans="2:4" ht="34.5" customHeight="1" x14ac:dyDescent="0.3">
      <c r="B12" s="127"/>
      <c r="C12" s="125"/>
      <c r="D12" s="126">
        <f>C7*C12</f>
        <v>0</v>
      </c>
    </row>
    <row r="13" spans="2:4" ht="34.5" customHeight="1" x14ac:dyDescent="0.3">
      <c r="B13" s="127"/>
      <c r="C13" s="125"/>
      <c r="D13" s="126">
        <f>C7*C13</f>
        <v>0</v>
      </c>
    </row>
    <row r="14" spans="2:4" ht="34.5" customHeight="1" x14ac:dyDescent="0.3">
      <c r="B14" s="128"/>
      <c r="C14" s="125"/>
      <c r="D14" s="129">
        <f>C7*C14</f>
        <v>0</v>
      </c>
    </row>
    <row r="16" spans="2:4" ht="14.5" x14ac:dyDescent="0.35">
      <c r="B16" s="275" t="s">
        <v>270</v>
      </c>
      <c r="C16" s="276"/>
      <c r="D16" s="277"/>
    </row>
    <row r="17" spans="2:4" ht="14.5" x14ac:dyDescent="0.35">
      <c r="B17" s="278"/>
      <c r="C17" s="279"/>
      <c r="D17" s="280"/>
    </row>
    <row r="18" spans="2:4" ht="14.5" x14ac:dyDescent="0.35">
      <c r="B18" s="120" t="s">
        <v>265</v>
      </c>
      <c r="C18" s="282">
        <f>SUM('1) Budget Table'!D57:F57,'1) Budget Table'!D67:F67,'1) Budget Table'!D77:F77,'1) Budget Table'!D87:F87)</f>
        <v>347165</v>
      </c>
      <c r="D18" s="283"/>
    </row>
    <row r="19" spans="2:4" ht="14.5" x14ac:dyDescent="0.35">
      <c r="B19" s="120" t="s">
        <v>266</v>
      </c>
      <c r="C19" s="284">
        <f>SUM(D21:D25)</f>
        <v>0</v>
      </c>
      <c r="D19" s="285"/>
    </row>
    <row r="20" spans="2:4" ht="14.5" x14ac:dyDescent="0.35">
      <c r="B20" s="121" t="s">
        <v>267</v>
      </c>
      <c r="C20" s="122" t="s">
        <v>268</v>
      </c>
      <c r="D20" s="123" t="s">
        <v>269</v>
      </c>
    </row>
    <row r="21" spans="2:4" ht="34.5" customHeight="1" x14ac:dyDescent="0.3">
      <c r="B21" s="130"/>
      <c r="C21" s="125"/>
      <c r="D21" s="126">
        <f t="shared" ref="D21:D25" si="0">$C$18*C21</f>
        <v>0</v>
      </c>
    </row>
    <row r="22" spans="2:4" ht="34.5" customHeight="1" x14ac:dyDescent="0.35">
      <c r="B22" s="131"/>
      <c r="C22" s="125"/>
      <c r="D22" s="126">
        <f t="shared" si="0"/>
        <v>0</v>
      </c>
    </row>
    <row r="23" spans="2:4" ht="34.5" customHeight="1" x14ac:dyDescent="0.35">
      <c r="B23" s="132"/>
      <c r="C23" s="125"/>
      <c r="D23" s="126">
        <f t="shared" si="0"/>
        <v>0</v>
      </c>
    </row>
    <row r="24" spans="2:4" ht="34.5" customHeight="1" x14ac:dyDescent="0.35">
      <c r="B24" s="132"/>
      <c r="C24" s="125"/>
      <c r="D24" s="126">
        <f t="shared" si="0"/>
        <v>0</v>
      </c>
    </row>
    <row r="25" spans="2:4" ht="34.5" customHeight="1" x14ac:dyDescent="0.35">
      <c r="B25" s="133"/>
      <c r="C25" s="125"/>
      <c r="D25" s="126">
        <f t="shared" si="0"/>
        <v>0</v>
      </c>
    </row>
    <row r="26" spans="2:4" ht="15.75" customHeight="1" x14ac:dyDescent="0.3">
      <c r="B26" s="2"/>
      <c r="C26" s="2"/>
      <c r="D26" s="2"/>
    </row>
    <row r="27" spans="2:4" ht="15.75" customHeight="1" x14ac:dyDescent="0.35">
      <c r="B27" s="275" t="s">
        <v>271</v>
      </c>
      <c r="C27" s="276"/>
      <c r="D27" s="277"/>
    </row>
    <row r="28" spans="2:4" ht="15.75" customHeight="1" x14ac:dyDescent="0.35">
      <c r="B28" s="281"/>
      <c r="C28" s="279"/>
      <c r="D28" s="280"/>
    </row>
    <row r="29" spans="2:4" ht="15.75" customHeight="1" x14ac:dyDescent="0.35">
      <c r="B29" s="120" t="s">
        <v>265</v>
      </c>
      <c r="C29" s="282">
        <f>SUM('1) Budget Table'!D99:F99,'1) Budget Table'!D109:F109,'1) Budget Table'!D119:F119,'1) Budget Table'!D129:F129)</f>
        <v>157100</v>
      </c>
      <c r="D29" s="283"/>
    </row>
    <row r="30" spans="2:4" ht="15.75" customHeight="1" x14ac:dyDescent="0.35">
      <c r="B30" s="120" t="s">
        <v>266</v>
      </c>
      <c r="C30" s="284">
        <f>SUM(D32:D36)</f>
        <v>0</v>
      </c>
      <c r="D30" s="285"/>
    </row>
    <row r="31" spans="2:4" ht="15.75" customHeight="1" x14ac:dyDescent="0.35">
      <c r="B31" s="121" t="s">
        <v>267</v>
      </c>
      <c r="C31" s="122" t="s">
        <v>268</v>
      </c>
      <c r="D31" s="123" t="s">
        <v>269</v>
      </c>
    </row>
    <row r="32" spans="2:4" ht="34.5" customHeight="1" x14ac:dyDescent="0.3">
      <c r="B32" s="130"/>
      <c r="C32" s="125"/>
      <c r="D32" s="126">
        <f t="shared" ref="D32:D36" si="1">$C$29*C32</f>
        <v>0</v>
      </c>
    </row>
    <row r="33" spans="2:4" ht="34.5" customHeight="1" x14ac:dyDescent="0.35">
      <c r="B33" s="131"/>
      <c r="C33" s="125"/>
      <c r="D33" s="126">
        <f t="shared" si="1"/>
        <v>0</v>
      </c>
    </row>
    <row r="34" spans="2:4" ht="34.5" customHeight="1" x14ac:dyDescent="0.35">
      <c r="B34" s="132"/>
      <c r="C34" s="125"/>
      <c r="D34" s="126">
        <f t="shared" si="1"/>
        <v>0</v>
      </c>
    </row>
    <row r="35" spans="2:4" ht="34.5" customHeight="1" x14ac:dyDescent="0.35">
      <c r="B35" s="132"/>
      <c r="C35" s="125"/>
      <c r="D35" s="126">
        <f t="shared" si="1"/>
        <v>0</v>
      </c>
    </row>
    <row r="36" spans="2:4" ht="34.5" customHeight="1" x14ac:dyDescent="0.35">
      <c r="B36" s="133"/>
      <c r="C36" s="125"/>
      <c r="D36" s="126">
        <f t="shared" si="1"/>
        <v>0</v>
      </c>
    </row>
    <row r="37" spans="2:4" ht="15.75" customHeight="1" x14ac:dyDescent="0.3">
      <c r="B37" s="2"/>
      <c r="C37" s="2"/>
      <c r="D37" s="2"/>
    </row>
    <row r="38" spans="2:4" ht="15.75" customHeight="1" x14ac:dyDescent="0.35">
      <c r="B38" s="275" t="s">
        <v>272</v>
      </c>
      <c r="C38" s="276"/>
      <c r="D38" s="277"/>
    </row>
    <row r="39" spans="2:4" ht="15.75" customHeight="1" x14ac:dyDescent="0.35">
      <c r="B39" s="281"/>
      <c r="C39" s="279"/>
      <c r="D39" s="280"/>
    </row>
    <row r="40" spans="2:4" ht="15.75" customHeight="1" x14ac:dyDescent="0.35">
      <c r="B40" s="120" t="s">
        <v>265</v>
      </c>
      <c r="C40" s="282">
        <f>SUM('1) Budget Table'!D141:F141,'1) Budget Table'!D151:F151,'1) Budget Table'!D161:F161,'1) Budget Table'!D171:F171)</f>
        <v>294500</v>
      </c>
      <c r="D40" s="283"/>
    </row>
    <row r="41" spans="2:4" ht="15.75" customHeight="1" x14ac:dyDescent="0.35">
      <c r="B41" s="120" t="s">
        <v>266</v>
      </c>
      <c r="C41" s="284">
        <f>SUM(D43:D47)</f>
        <v>0</v>
      </c>
      <c r="D41" s="285"/>
    </row>
    <row r="42" spans="2:4" ht="15.75" customHeight="1" x14ac:dyDescent="0.35">
      <c r="B42" s="121" t="s">
        <v>267</v>
      </c>
      <c r="C42" s="122" t="s">
        <v>268</v>
      </c>
      <c r="D42" s="123" t="s">
        <v>269</v>
      </c>
    </row>
    <row r="43" spans="2:4" ht="34.5" customHeight="1" x14ac:dyDescent="0.3">
      <c r="B43" s="130"/>
      <c r="C43" s="125"/>
      <c r="D43" s="126">
        <f t="shared" ref="D43:D47" si="2">$C$40*C43</f>
        <v>0</v>
      </c>
    </row>
    <row r="44" spans="2:4" ht="34.5" customHeight="1" x14ac:dyDescent="0.35">
      <c r="B44" s="131"/>
      <c r="C44" s="125"/>
      <c r="D44" s="126">
        <f t="shared" si="2"/>
        <v>0</v>
      </c>
    </row>
    <row r="45" spans="2:4" ht="34.5" customHeight="1" x14ac:dyDescent="0.35">
      <c r="B45" s="132"/>
      <c r="C45" s="125"/>
      <c r="D45" s="126">
        <f t="shared" si="2"/>
        <v>0</v>
      </c>
    </row>
    <row r="46" spans="2:4" ht="34.5" customHeight="1" x14ac:dyDescent="0.35">
      <c r="B46" s="132"/>
      <c r="C46" s="125"/>
      <c r="D46" s="126">
        <f t="shared" si="2"/>
        <v>0</v>
      </c>
    </row>
    <row r="47" spans="2:4" ht="34.5" customHeight="1" x14ac:dyDescent="0.35">
      <c r="B47" s="133"/>
      <c r="C47" s="125"/>
      <c r="D47" s="129">
        <f t="shared" si="2"/>
        <v>0</v>
      </c>
    </row>
    <row r="48" spans="2:4" ht="15.75" customHeight="1" x14ac:dyDescent="0.3">
      <c r="B48" s="2"/>
      <c r="C48" s="2"/>
      <c r="D48" s="2"/>
    </row>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Sheet2!$A$1:$A$170</xm:f>
          </x14:formula1>
          <xm:sqref>B10:B14 B21:B25 B32:B36 B43:B47</xm:sqref>
        </x14:dataValidation>
        <x14:dataValidation type="list" allowBlank="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2:Z1000"/>
  <sheetViews>
    <sheetView showGridLines="0" workbookViewId="0"/>
  </sheetViews>
  <sheetFormatPr baseColWidth="10" defaultColWidth="12.58203125" defaultRowHeight="15" customHeight="1" x14ac:dyDescent="0.3"/>
  <cols>
    <col min="1" max="1" width="10.83203125" customWidth="1"/>
    <col min="2" max="2" width="17.83203125" customWidth="1"/>
    <col min="3" max="5" width="22.08203125" customWidth="1"/>
    <col min="6" max="6" width="21.33203125" customWidth="1"/>
    <col min="7" max="7" width="16.08203125" customWidth="1"/>
    <col min="8" max="26" width="7.58203125" customWidth="1"/>
  </cols>
  <sheetData>
    <row r="2" spans="1:26" ht="15.5" x14ac:dyDescent="0.35">
      <c r="A2" s="134"/>
      <c r="B2" s="292" t="s">
        <v>273</v>
      </c>
      <c r="C2" s="287"/>
      <c r="D2" s="287"/>
      <c r="E2" s="287"/>
      <c r="F2" s="288"/>
      <c r="G2" s="134"/>
      <c r="H2" s="134"/>
      <c r="I2" s="134"/>
      <c r="J2" s="134"/>
      <c r="K2" s="134"/>
      <c r="L2" s="134"/>
      <c r="M2" s="134"/>
      <c r="N2" s="134"/>
      <c r="O2" s="134"/>
      <c r="P2" s="134"/>
      <c r="Q2" s="134"/>
      <c r="R2" s="134"/>
      <c r="S2" s="134"/>
      <c r="T2" s="134"/>
      <c r="U2" s="134"/>
      <c r="V2" s="134"/>
      <c r="W2" s="134"/>
      <c r="X2" s="134"/>
      <c r="Y2" s="134"/>
      <c r="Z2" s="134"/>
    </row>
    <row r="3" spans="1:26" ht="15.5" x14ac:dyDescent="0.35">
      <c r="A3" s="134"/>
      <c r="B3" s="289"/>
      <c r="C3" s="290"/>
      <c r="D3" s="290"/>
      <c r="E3" s="290"/>
      <c r="F3" s="291"/>
      <c r="G3" s="134"/>
      <c r="H3" s="134"/>
      <c r="I3" s="134"/>
      <c r="J3" s="134"/>
      <c r="K3" s="134"/>
      <c r="L3" s="134"/>
      <c r="M3" s="134"/>
      <c r="N3" s="134"/>
      <c r="O3" s="134"/>
      <c r="P3" s="134"/>
      <c r="Q3" s="134"/>
      <c r="R3" s="134"/>
      <c r="S3" s="134"/>
      <c r="T3" s="134"/>
      <c r="U3" s="134"/>
      <c r="V3" s="134"/>
      <c r="W3" s="134"/>
      <c r="X3" s="134"/>
      <c r="Y3" s="134"/>
      <c r="Z3" s="134"/>
    </row>
    <row r="4" spans="1:26" ht="15.5" x14ac:dyDescent="0.35">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row>
    <row r="5" spans="1:26" ht="15.5" x14ac:dyDescent="0.35">
      <c r="A5" s="134"/>
      <c r="B5" s="293" t="s">
        <v>213</v>
      </c>
      <c r="C5" s="294"/>
      <c r="D5" s="294"/>
      <c r="E5" s="294"/>
      <c r="F5" s="295"/>
      <c r="G5" s="134"/>
      <c r="H5" s="134"/>
      <c r="I5" s="134"/>
      <c r="J5" s="134"/>
      <c r="K5" s="134"/>
      <c r="L5" s="134"/>
      <c r="M5" s="134"/>
      <c r="N5" s="134"/>
      <c r="O5" s="134"/>
      <c r="P5" s="134"/>
      <c r="Q5" s="134"/>
      <c r="R5" s="134"/>
      <c r="S5" s="134"/>
      <c r="T5" s="134"/>
      <c r="U5" s="134"/>
      <c r="V5" s="134"/>
      <c r="W5" s="134"/>
      <c r="X5" s="134"/>
      <c r="Y5" s="134"/>
      <c r="Z5" s="134"/>
    </row>
    <row r="6" spans="1:26" ht="15.5" x14ac:dyDescent="0.35">
      <c r="A6" s="134"/>
      <c r="B6" s="110"/>
      <c r="C6" s="296" t="str">
        <f>'1) Budget Table'!D4</f>
        <v>UNFPA</v>
      </c>
      <c r="D6" s="296" t="str">
        <f>'1) Budget Table'!E4</f>
        <v>UNESCO</v>
      </c>
      <c r="E6" s="296" t="str">
        <f>'1) Budget Table'!F4</f>
        <v>NIMD</v>
      </c>
      <c r="F6" s="298" t="s">
        <v>213</v>
      </c>
      <c r="G6" s="134"/>
      <c r="H6" s="134"/>
      <c r="I6" s="134"/>
      <c r="J6" s="134"/>
      <c r="K6" s="134"/>
      <c r="L6" s="134"/>
      <c r="M6" s="134"/>
      <c r="N6" s="134"/>
      <c r="O6" s="134"/>
      <c r="P6" s="134"/>
      <c r="Q6" s="134"/>
      <c r="R6" s="134"/>
      <c r="S6" s="134"/>
      <c r="T6" s="134"/>
      <c r="U6" s="134"/>
      <c r="V6" s="134"/>
      <c r="W6" s="134"/>
      <c r="X6" s="134"/>
      <c r="Y6" s="134"/>
      <c r="Z6" s="134"/>
    </row>
    <row r="7" spans="1:26" ht="15.5" x14ac:dyDescent="0.35">
      <c r="A7" s="134"/>
      <c r="B7" s="110"/>
      <c r="C7" s="297"/>
      <c r="D7" s="297"/>
      <c r="E7" s="297"/>
      <c r="F7" s="253"/>
      <c r="G7" s="134"/>
      <c r="H7" s="134"/>
      <c r="I7" s="134"/>
      <c r="J7" s="134"/>
      <c r="K7" s="134"/>
      <c r="L7" s="134"/>
      <c r="M7" s="134"/>
      <c r="N7" s="134"/>
      <c r="O7" s="134"/>
      <c r="P7" s="134"/>
      <c r="Q7" s="134"/>
      <c r="R7" s="134"/>
      <c r="S7" s="134"/>
      <c r="T7" s="134"/>
      <c r="U7" s="134"/>
      <c r="V7" s="134"/>
      <c r="W7" s="134"/>
      <c r="X7" s="134"/>
      <c r="Y7" s="134"/>
      <c r="Z7" s="134"/>
    </row>
    <row r="8" spans="1:26" ht="31" x14ac:dyDescent="0.35">
      <c r="A8" s="134"/>
      <c r="B8" s="78" t="s">
        <v>234</v>
      </c>
      <c r="C8" s="111" t="e">
        <f>#REF!</f>
        <v>#REF!</v>
      </c>
      <c r="D8" s="111" t="e">
        <f>#REF!</f>
        <v>#REF!</v>
      </c>
      <c r="E8" s="111" t="e">
        <f>#REF!</f>
        <v>#REF!</v>
      </c>
      <c r="F8" s="112" t="e">
        <f t="shared" ref="F8:F15" si="0">SUM(C8:E8)</f>
        <v>#REF!</v>
      </c>
      <c r="G8" s="134"/>
      <c r="H8" s="134"/>
      <c r="I8" s="134"/>
      <c r="J8" s="134"/>
      <c r="K8" s="134"/>
      <c r="L8" s="134"/>
      <c r="M8" s="134"/>
      <c r="N8" s="134"/>
      <c r="O8" s="134"/>
      <c r="P8" s="134"/>
      <c r="Q8" s="134"/>
      <c r="R8" s="134"/>
      <c r="S8" s="134"/>
      <c r="T8" s="134"/>
      <c r="U8" s="134"/>
      <c r="V8" s="134"/>
      <c r="W8" s="134"/>
      <c r="X8" s="134"/>
      <c r="Y8" s="134"/>
      <c r="Z8" s="134"/>
    </row>
    <row r="9" spans="1:26" ht="46.5" x14ac:dyDescent="0.35">
      <c r="A9" s="134"/>
      <c r="B9" s="78" t="s">
        <v>235</v>
      </c>
      <c r="C9" s="111" t="e">
        <f>#REF!</f>
        <v>#REF!</v>
      </c>
      <c r="D9" s="111" t="e">
        <f>#REF!</f>
        <v>#REF!</v>
      </c>
      <c r="E9" s="111" t="e">
        <f>#REF!</f>
        <v>#REF!</v>
      </c>
      <c r="F9" s="103" t="e">
        <f t="shared" si="0"/>
        <v>#REF!</v>
      </c>
      <c r="G9" s="134"/>
      <c r="H9" s="134"/>
      <c r="I9" s="134"/>
      <c r="J9" s="134"/>
      <c r="K9" s="134"/>
      <c r="L9" s="134"/>
      <c r="M9" s="134"/>
      <c r="N9" s="134"/>
      <c r="O9" s="134"/>
      <c r="P9" s="134"/>
      <c r="Q9" s="134"/>
      <c r="R9" s="134"/>
      <c r="S9" s="134"/>
      <c r="T9" s="134"/>
      <c r="U9" s="134"/>
      <c r="V9" s="134"/>
      <c r="W9" s="134"/>
      <c r="X9" s="134"/>
      <c r="Y9" s="134"/>
      <c r="Z9" s="134"/>
    </row>
    <row r="10" spans="1:26" ht="62" x14ac:dyDescent="0.35">
      <c r="A10" s="134"/>
      <c r="B10" s="78" t="s">
        <v>236</v>
      </c>
      <c r="C10" s="111" t="e">
        <f>#REF!</f>
        <v>#REF!</v>
      </c>
      <c r="D10" s="111" t="e">
        <f>#REF!</f>
        <v>#REF!</v>
      </c>
      <c r="E10" s="111" t="e">
        <f>#REF!</f>
        <v>#REF!</v>
      </c>
      <c r="F10" s="103" t="e">
        <f t="shared" si="0"/>
        <v>#REF!</v>
      </c>
      <c r="G10" s="134"/>
      <c r="H10" s="134"/>
      <c r="I10" s="134"/>
      <c r="J10" s="134"/>
      <c r="K10" s="134"/>
      <c r="L10" s="134"/>
      <c r="M10" s="134"/>
      <c r="N10" s="134"/>
      <c r="O10" s="134"/>
      <c r="P10" s="134"/>
      <c r="Q10" s="134"/>
      <c r="R10" s="134"/>
      <c r="S10" s="134"/>
      <c r="T10" s="134"/>
      <c r="U10" s="134"/>
      <c r="V10" s="134"/>
      <c r="W10" s="134"/>
      <c r="X10" s="134"/>
      <c r="Y10" s="134"/>
      <c r="Z10" s="134"/>
    </row>
    <row r="11" spans="1:26" ht="31" x14ac:dyDescent="0.35">
      <c r="A11" s="134"/>
      <c r="B11" s="78" t="s">
        <v>237</v>
      </c>
      <c r="C11" s="111" t="e">
        <f>#REF!</f>
        <v>#REF!</v>
      </c>
      <c r="D11" s="111" t="e">
        <f>#REF!</f>
        <v>#REF!</v>
      </c>
      <c r="E11" s="111" t="e">
        <f>#REF!</f>
        <v>#REF!</v>
      </c>
      <c r="F11" s="103" t="e">
        <f t="shared" si="0"/>
        <v>#REF!</v>
      </c>
      <c r="G11" s="134"/>
      <c r="H11" s="134"/>
      <c r="I11" s="134"/>
      <c r="J11" s="134"/>
      <c r="K11" s="134"/>
      <c r="L11" s="134"/>
      <c r="M11" s="134"/>
      <c r="N11" s="134"/>
      <c r="O11" s="134"/>
      <c r="P11" s="134"/>
      <c r="Q11" s="134"/>
      <c r="R11" s="134"/>
      <c r="S11" s="134"/>
      <c r="T11" s="134"/>
      <c r="U11" s="134"/>
      <c r="V11" s="134"/>
      <c r="W11" s="134"/>
      <c r="X11" s="134"/>
      <c r="Y11" s="134"/>
      <c r="Z11" s="134"/>
    </row>
    <row r="12" spans="1:26" ht="15.5" x14ac:dyDescent="0.35">
      <c r="A12" s="134"/>
      <c r="B12" s="78" t="s">
        <v>238</v>
      </c>
      <c r="C12" s="111" t="e">
        <f>#REF!</f>
        <v>#REF!</v>
      </c>
      <c r="D12" s="111" t="e">
        <f>#REF!</f>
        <v>#REF!</v>
      </c>
      <c r="E12" s="111" t="e">
        <f>#REF!</f>
        <v>#REF!</v>
      </c>
      <c r="F12" s="103" t="e">
        <f t="shared" si="0"/>
        <v>#REF!</v>
      </c>
      <c r="G12" s="134"/>
      <c r="H12" s="134"/>
      <c r="I12" s="134"/>
      <c r="J12" s="134"/>
      <c r="K12" s="134"/>
      <c r="L12" s="134"/>
      <c r="M12" s="134"/>
      <c r="N12" s="134"/>
      <c r="O12" s="134"/>
      <c r="P12" s="134"/>
      <c r="Q12" s="134"/>
      <c r="R12" s="134"/>
      <c r="S12" s="134"/>
      <c r="T12" s="134"/>
      <c r="U12" s="134"/>
      <c r="V12" s="134"/>
      <c r="W12" s="134"/>
      <c r="X12" s="134"/>
      <c r="Y12" s="134"/>
      <c r="Z12" s="134"/>
    </row>
    <row r="13" spans="1:26" ht="46.5" x14ac:dyDescent="0.35">
      <c r="A13" s="134"/>
      <c r="B13" s="78" t="s">
        <v>239</v>
      </c>
      <c r="C13" s="111" t="e">
        <f>#REF!</f>
        <v>#REF!</v>
      </c>
      <c r="D13" s="111" t="e">
        <f>#REF!</f>
        <v>#REF!</v>
      </c>
      <c r="E13" s="111" t="e">
        <f>#REF!</f>
        <v>#REF!</v>
      </c>
      <c r="F13" s="103" t="e">
        <f t="shared" si="0"/>
        <v>#REF!</v>
      </c>
      <c r="G13" s="134"/>
      <c r="H13" s="134"/>
      <c r="I13" s="134"/>
      <c r="J13" s="134"/>
      <c r="K13" s="134"/>
      <c r="L13" s="134"/>
      <c r="M13" s="134"/>
      <c r="N13" s="134"/>
      <c r="O13" s="134"/>
      <c r="P13" s="134"/>
      <c r="Q13" s="134"/>
      <c r="R13" s="134"/>
      <c r="S13" s="134"/>
      <c r="T13" s="134"/>
      <c r="U13" s="134"/>
      <c r="V13" s="134"/>
      <c r="W13" s="134"/>
      <c r="X13" s="134"/>
      <c r="Y13" s="134"/>
      <c r="Z13" s="134"/>
    </row>
    <row r="14" spans="1:26" ht="46.5" x14ac:dyDescent="0.35">
      <c r="A14" s="134"/>
      <c r="B14" s="69" t="s">
        <v>240</v>
      </c>
      <c r="C14" s="114" t="e">
        <f>#REF!</f>
        <v>#REF!</v>
      </c>
      <c r="D14" s="114" t="e">
        <f>#REF!</f>
        <v>#REF!</v>
      </c>
      <c r="E14" s="114" t="e">
        <f>#REF!</f>
        <v>#REF!</v>
      </c>
      <c r="F14" s="135" t="e">
        <f t="shared" si="0"/>
        <v>#REF!</v>
      </c>
      <c r="G14" s="134"/>
      <c r="H14" s="134"/>
      <c r="I14" s="134"/>
      <c r="J14" s="134"/>
      <c r="K14" s="134"/>
      <c r="L14" s="134"/>
      <c r="M14" s="134"/>
      <c r="N14" s="134"/>
      <c r="O14" s="134"/>
      <c r="P14" s="134"/>
      <c r="Q14" s="134"/>
      <c r="R14" s="134"/>
      <c r="S14" s="134"/>
      <c r="T14" s="134"/>
      <c r="U14" s="134"/>
      <c r="V14" s="134"/>
      <c r="W14" s="134"/>
      <c r="X14" s="134"/>
      <c r="Y14" s="134"/>
      <c r="Z14" s="134"/>
    </row>
    <row r="15" spans="1:26" ht="30" customHeight="1" x14ac:dyDescent="0.35">
      <c r="A15" s="134"/>
      <c r="B15" s="136" t="s">
        <v>274</v>
      </c>
      <c r="C15" s="137" t="e">
        <f t="shared" ref="C15:E15" si="1">SUM(C8:C14)</f>
        <v>#REF!</v>
      </c>
      <c r="D15" s="137" t="e">
        <f t="shared" si="1"/>
        <v>#REF!</v>
      </c>
      <c r="E15" s="137" t="e">
        <f t="shared" si="1"/>
        <v>#REF!</v>
      </c>
      <c r="F15" s="138" t="e">
        <f t="shared" si="0"/>
        <v>#REF!</v>
      </c>
      <c r="G15" s="134"/>
      <c r="H15" s="134"/>
      <c r="I15" s="134"/>
      <c r="J15" s="134"/>
      <c r="K15" s="134"/>
      <c r="L15" s="134"/>
      <c r="M15" s="134"/>
      <c r="N15" s="134"/>
      <c r="O15" s="134"/>
      <c r="P15" s="134"/>
      <c r="Q15" s="134"/>
      <c r="R15" s="134"/>
      <c r="S15" s="134"/>
      <c r="T15" s="134"/>
      <c r="U15" s="134"/>
      <c r="V15" s="134"/>
      <c r="W15" s="134"/>
      <c r="X15" s="134"/>
      <c r="Y15" s="134"/>
      <c r="Z15" s="134"/>
    </row>
    <row r="16" spans="1:26" ht="19.5" customHeight="1" x14ac:dyDescent="0.35">
      <c r="A16" s="134"/>
      <c r="B16" s="113" t="s">
        <v>253</v>
      </c>
      <c r="C16" s="109" t="e">
        <f t="shared" ref="C16:F16" si="2">C15*0.07</f>
        <v>#REF!</v>
      </c>
      <c r="D16" s="109" t="e">
        <f t="shared" si="2"/>
        <v>#REF!</v>
      </c>
      <c r="E16" s="109" t="e">
        <f t="shared" si="2"/>
        <v>#REF!</v>
      </c>
      <c r="F16" s="109" t="e">
        <f t="shared" si="2"/>
        <v>#REF!</v>
      </c>
      <c r="G16" s="134"/>
      <c r="H16" s="134"/>
      <c r="I16" s="134"/>
      <c r="J16" s="134"/>
      <c r="K16" s="134"/>
      <c r="L16" s="134"/>
      <c r="M16" s="134"/>
      <c r="N16" s="134"/>
      <c r="O16" s="134"/>
      <c r="P16" s="134"/>
      <c r="Q16" s="134"/>
      <c r="R16" s="134"/>
      <c r="S16" s="134"/>
      <c r="T16" s="134"/>
      <c r="U16" s="134"/>
      <c r="V16" s="134"/>
      <c r="W16" s="134"/>
      <c r="X16" s="134"/>
      <c r="Y16" s="134"/>
      <c r="Z16" s="134"/>
    </row>
    <row r="17" spans="1:26" ht="25.5" customHeight="1" x14ac:dyDescent="0.35">
      <c r="A17" s="134"/>
      <c r="B17" s="139" t="s">
        <v>8</v>
      </c>
      <c r="C17" s="108" t="e">
        <f t="shared" ref="C17:F17" si="3">C15+C16</f>
        <v>#REF!</v>
      </c>
      <c r="D17" s="108" t="e">
        <f t="shared" si="3"/>
        <v>#REF!</v>
      </c>
      <c r="E17" s="108" t="e">
        <f t="shared" si="3"/>
        <v>#REF!</v>
      </c>
      <c r="F17" s="108" t="e">
        <f t="shared" si="3"/>
        <v>#REF!</v>
      </c>
      <c r="G17" s="134"/>
      <c r="H17" s="134"/>
      <c r="I17" s="134"/>
      <c r="J17" s="134"/>
      <c r="K17" s="134"/>
      <c r="L17" s="134"/>
      <c r="M17" s="134"/>
      <c r="N17" s="134"/>
      <c r="O17" s="134"/>
      <c r="P17" s="134"/>
      <c r="Q17" s="134"/>
      <c r="R17" s="134"/>
      <c r="S17" s="134"/>
      <c r="T17" s="134"/>
      <c r="U17" s="134"/>
      <c r="V17" s="134"/>
      <c r="W17" s="134"/>
      <c r="X17" s="134"/>
      <c r="Y17" s="134"/>
      <c r="Z17" s="134"/>
    </row>
    <row r="18" spans="1:26" ht="15.5" x14ac:dyDescent="0.35">
      <c r="A18" s="134"/>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row>
    <row r="19" spans="1:26" ht="15.75" customHeight="1" x14ac:dyDescent="0.35">
      <c r="A19" s="134"/>
      <c r="B19" s="299" t="s">
        <v>216</v>
      </c>
      <c r="C19" s="276"/>
      <c r="D19" s="276"/>
      <c r="E19" s="276"/>
      <c r="F19" s="300"/>
      <c r="G19" s="140"/>
      <c r="H19" s="134"/>
      <c r="I19" s="134"/>
      <c r="J19" s="134"/>
      <c r="K19" s="134"/>
      <c r="L19" s="134"/>
      <c r="M19" s="134"/>
      <c r="N19" s="134"/>
      <c r="O19" s="134"/>
      <c r="P19" s="134"/>
      <c r="Q19" s="134"/>
      <c r="R19" s="134"/>
      <c r="S19" s="134"/>
      <c r="T19" s="134"/>
      <c r="U19" s="134"/>
      <c r="V19" s="134"/>
      <c r="W19" s="134"/>
      <c r="X19" s="134"/>
      <c r="Y19" s="134"/>
      <c r="Z19" s="134"/>
    </row>
    <row r="20" spans="1:26" ht="15.75" customHeight="1" x14ac:dyDescent="0.3">
      <c r="A20" s="2"/>
      <c r="B20" s="301"/>
      <c r="C20" s="303" t="str">
        <f>'1) Budget Table'!D4</f>
        <v>UNFPA</v>
      </c>
      <c r="D20" s="303" t="str">
        <f>'1) Budget Table'!E4</f>
        <v>UNESCO</v>
      </c>
      <c r="E20" s="303" t="str">
        <f>'1) Budget Table'!F4</f>
        <v>NIMD</v>
      </c>
      <c r="F20" s="303" t="s">
        <v>254</v>
      </c>
      <c r="G20" s="252" t="s">
        <v>275</v>
      </c>
      <c r="H20" s="2"/>
      <c r="I20" s="2"/>
      <c r="J20" s="2"/>
      <c r="K20" s="2"/>
      <c r="L20" s="2"/>
      <c r="M20" s="2"/>
      <c r="N20" s="2"/>
      <c r="O20" s="2"/>
      <c r="P20" s="2"/>
      <c r="Q20" s="2"/>
      <c r="R20" s="2"/>
      <c r="S20" s="2"/>
      <c r="T20" s="2"/>
      <c r="U20" s="2"/>
      <c r="V20" s="2"/>
      <c r="W20" s="2"/>
      <c r="X20" s="2"/>
      <c r="Y20" s="2"/>
      <c r="Z20" s="2"/>
    </row>
    <row r="21" spans="1:26" ht="15.75" customHeight="1" x14ac:dyDescent="0.3">
      <c r="A21" s="2"/>
      <c r="B21" s="302"/>
      <c r="C21" s="297"/>
      <c r="D21" s="297"/>
      <c r="E21" s="297"/>
      <c r="F21" s="297"/>
      <c r="G21" s="253"/>
      <c r="H21" s="2"/>
      <c r="I21" s="2"/>
      <c r="J21" s="2"/>
      <c r="K21" s="2"/>
      <c r="L21" s="2"/>
      <c r="M21" s="2"/>
      <c r="N21" s="2"/>
      <c r="O21" s="2"/>
      <c r="P21" s="2"/>
      <c r="Q21" s="2"/>
      <c r="R21" s="2"/>
      <c r="S21" s="2"/>
      <c r="T21" s="2"/>
      <c r="U21" s="2"/>
      <c r="V21" s="2"/>
      <c r="W21" s="2"/>
      <c r="X21" s="2"/>
      <c r="Y21" s="2"/>
      <c r="Z21" s="2"/>
    </row>
    <row r="22" spans="1:26" ht="23.25" customHeight="1" x14ac:dyDescent="0.3">
      <c r="A22" s="2"/>
      <c r="B22" s="78" t="s">
        <v>219</v>
      </c>
      <c r="C22" s="54">
        <f>'1) Budget Table'!C197</f>
        <v>524670.755</v>
      </c>
      <c r="D22" s="54">
        <f>'1) Budget Table'!D197</f>
        <v>315254.09999999998</v>
      </c>
      <c r="E22" s="54">
        <f>'1) Budget Table'!E197</f>
        <v>99879.149999999892</v>
      </c>
      <c r="F22" s="80">
        <f>'1) Budget Table'!F197</f>
        <v>939804.00499999989</v>
      </c>
      <c r="G22" s="141">
        <f>'1) Budget Table'!G197</f>
        <v>0.7</v>
      </c>
      <c r="H22" s="2"/>
      <c r="I22" s="2"/>
      <c r="J22" s="2"/>
      <c r="K22" s="2"/>
      <c r="L22" s="2"/>
      <c r="M22" s="2"/>
      <c r="N22" s="2"/>
      <c r="O22" s="2"/>
      <c r="P22" s="2"/>
      <c r="Q22" s="2"/>
      <c r="R22" s="2"/>
      <c r="S22" s="2"/>
      <c r="T22" s="2"/>
      <c r="U22" s="2"/>
      <c r="V22" s="2"/>
      <c r="W22" s="2"/>
      <c r="X22" s="2"/>
      <c r="Y22" s="2"/>
      <c r="Z22" s="2"/>
    </row>
    <row r="23" spans="1:26" ht="24.75" customHeight="1" x14ac:dyDescent="0.3">
      <c r="A23" s="2"/>
      <c r="B23" s="78" t="s">
        <v>220</v>
      </c>
      <c r="C23" s="54">
        <f>'1) Budget Table'!C198</f>
        <v>224858.89499999999</v>
      </c>
      <c r="D23" s="54">
        <f>'1) Budget Table'!D198</f>
        <v>135108.9</v>
      </c>
      <c r="E23" s="54">
        <f>'1) Budget Table'!E198</f>
        <v>99879.149999999892</v>
      </c>
      <c r="F23" s="80">
        <f>'1) Budget Table'!F198</f>
        <v>459846.94499999989</v>
      </c>
      <c r="G23" s="141">
        <f>'1) Budget Table'!G198</f>
        <v>0.3</v>
      </c>
      <c r="H23" s="2"/>
      <c r="I23" s="2"/>
      <c r="J23" s="2"/>
      <c r="K23" s="2"/>
      <c r="L23" s="2"/>
      <c r="M23" s="2"/>
      <c r="N23" s="2"/>
      <c r="O23" s="2"/>
      <c r="P23" s="2"/>
      <c r="Q23" s="2"/>
      <c r="R23" s="2"/>
      <c r="S23" s="2"/>
      <c r="T23" s="2"/>
      <c r="U23" s="2"/>
      <c r="V23" s="2"/>
      <c r="W23" s="2"/>
      <c r="X23" s="2"/>
      <c r="Y23" s="2"/>
      <c r="Z23" s="2"/>
    </row>
    <row r="24" spans="1:26" ht="24.75" customHeight="1" x14ac:dyDescent="0.3">
      <c r="A24" s="2"/>
      <c r="B24" s="78" t="s">
        <v>276</v>
      </c>
      <c r="C24" s="54">
        <f>'1) Budget Table'!C199</f>
        <v>0</v>
      </c>
      <c r="D24" s="54">
        <f>'1) Budget Table'!D199</f>
        <v>0</v>
      </c>
      <c r="E24" s="54">
        <f>'1) Budget Table'!E199</f>
        <v>99879.149999999892</v>
      </c>
      <c r="F24" s="80">
        <f>'1) Budget Table'!F199</f>
        <v>99879.149999999892</v>
      </c>
      <c r="G24" s="141">
        <f>'1) Budget Table'!G199</f>
        <v>0</v>
      </c>
      <c r="H24" s="2"/>
      <c r="I24" s="2"/>
      <c r="J24" s="2"/>
      <c r="K24" s="2"/>
      <c r="L24" s="2"/>
      <c r="M24" s="2"/>
      <c r="N24" s="2"/>
      <c r="O24" s="2"/>
      <c r="P24" s="2"/>
      <c r="Q24" s="2"/>
      <c r="R24" s="2"/>
      <c r="S24" s="2"/>
      <c r="T24" s="2"/>
      <c r="U24" s="2"/>
      <c r="V24" s="2"/>
      <c r="W24" s="2"/>
      <c r="X24" s="2"/>
      <c r="Y24" s="2"/>
      <c r="Z24" s="2"/>
    </row>
    <row r="25" spans="1:26" ht="15.75" customHeight="1" x14ac:dyDescent="0.35">
      <c r="A25" s="2"/>
      <c r="B25" s="69" t="s">
        <v>254</v>
      </c>
      <c r="C25" s="142">
        <f>'1) Budget Table'!C200</f>
        <v>749529.65</v>
      </c>
      <c r="D25" s="142">
        <f>'1) Budget Table'!D200</f>
        <v>450363</v>
      </c>
      <c r="E25" s="142">
        <f>'1) Budget Table'!E200</f>
        <v>299637.44999999966</v>
      </c>
      <c r="F25" s="143">
        <f>'1) Budget Table'!F200</f>
        <v>1499530.0999999996</v>
      </c>
      <c r="G25" s="144"/>
      <c r="H25" s="2"/>
      <c r="I25" s="2"/>
      <c r="J25" s="2"/>
      <c r="K25" s="2"/>
      <c r="L25" s="2"/>
      <c r="M25" s="2"/>
      <c r="N25" s="2"/>
      <c r="O25" s="2"/>
      <c r="P25" s="2"/>
      <c r="Q25" s="2"/>
      <c r="R25" s="2"/>
      <c r="S25" s="2"/>
      <c r="T25" s="2"/>
      <c r="U25" s="2"/>
      <c r="V25" s="2"/>
      <c r="W25" s="2"/>
      <c r="X25" s="2"/>
      <c r="Y25" s="2"/>
      <c r="Z25" s="2"/>
    </row>
    <row r="26" spans="1:26" ht="15.75" customHeight="1" x14ac:dyDescent="0.3">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3">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3">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3">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3">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3">
    <mergeCell ref="G20:G21"/>
    <mergeCell ref="B2:F3"/>
    <mergeCell ref="B5:F5"/>
    <mergeCell ref="C6:C7"/>
    <mergeCell ref="D6:D7"/>
    <mergeCell ref="E6:E7"/>
    <mergeCell ref="F6:F7"/>
    <mergeCell ref="B19:F19"/>
    <mergeCell ref="B20:B21"/>
    <mergeCell ref="C20:C21"/>
    <mergeCell ref="D20:D21"/>
    <mergeCell ref="E20:E21"/>
    <mergeCell ref="F20:F21"/>
  </mergeCells>
  <pageMargins left="0.7" right="0.7" top="0.75" bottom="0.7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57070"/>
  </sheetPr>
  <dimension ref="A1:A1000"/>
  <sheetViews>
    <sheetView workbookViewId="0"/>
  </sheetViews>
  <sheetFormatPr baseColWidth="10" defaultColWidth="12.58203125" defaultRowHeight="15" customHeight="1" x14ac:dyDescent="0.3"/>
  <cols>
    <col min="1" max="26" width="7.58203125" customWidth="1"/>
  </cols>
  <sheetData>
    <row r="1" spans="1:1" ht="14.5" x14ac:dyDescent="0.35">
      <c r="A1" s="145">
        <v>0</v>
      </c>
    </row>
    <row r="2" spans="1:1" ht="14.5" x14ac:dyDescent="0.35">
      <c r="A2" s="145">
        <v>0.2</v>
      </c>
    </row>
    <row r="3" spans="1:1" ht="14.5" x14ac:dyDescent="0.35">
      <c r="A3" s="145">
        <v>0.4</v>
      </c>
    </row>
    <row r="4" spans="1:1" ht="14.5" x14ac:dyDescent="0.35">
      <c r="A4" s="145">
        <v>0.6</v>
      </c>
    </row>
    <row r="5" spans="1:1" ht="14.5" x14ac:dyDescent="0.35">
      <c r="A5" s="145">
        <v>0.8</v>
      </c>
    </row>
    <row r="6" spans="1:1" ht="14.5" x14ac:dyDescent="0.35">
      <c r="A6" s="145">
        <v>1</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00"/>
  <sheetViews>
    <sheetView workbookViewId="0"/>
  </sheetViews>
  <sheetFormatPr baseColWidth="10" defaultColWidth="12.58203125" defaultRowHeight="15" customHeight="1" x14ac:dyDescent="0.3"/>
  <cols>
    <col min="1" max="26" width="7.58203125" customWidth="1"/>
  </cols>
  <sheetData>
    <row r="1" spans="1:2" ht="14.5" x14ac:dyDescent="0.35">
      <c r="A1" s="146" t="s">
        <v>277</v>
      </c>
      <c r="B1" s="147" t="s">
        <v>278</v>
      </c>
    </row>
    <row r="2" spans="1:2" ht="14.5" x14ac:dyDescent="0.35">
      <c r="A2" s="148" t="s">
        <v>279</v>
      </c>
      <c r="B2" s="149" t="s">
        <v>280</v>
      </c>
    </row>
    <row r="3" spans="1:2" ht="14.5" x14ac:dyDescent="0.35">
      <c r="A3" s="148" t="s">
        <v>281</v>
      </c>
      <c r="B3" s="149" t="s">
        <v>282</v>
      </c>
    </row>
    <row r="4" spans="1:2" ht="14.5" x14ac:dyDescent="0.35">
      <c r="A4" s="148" t="s">
        <v>283</v>
      </c>
      <c r="B4" s="149" t="s">
        <v>284</v>
      </c>
    </row>
    <row r="5" spans="1:2" ht="14.5" x14ac:dyDescent="0.35">
      <c r="A5" s="148" t="s">
        <v>285</v>
      </c>
      <c r="B5" s="149" t="s">
        <v>286</v>
      </c>
    </row>
    <row r="6" spans="1:2" ht="14.5" x14ac:dyDescent="0.35">
      <c r="A6" s="148" t="s">
        <v>287</v>
      </c>
      <c r="B6" s="149" t="s">
        <v>288</v>
      </c>
    </row>
    <row r="7" spans="1:2" ht="14.5" x14ac:dyDescent="0.35">
      <c r="A7" s="148" t="s">
        <v>289</v>
      </c>
      <c r="B7" s="149" t="s">
        <v>290</v>
      </c>
    </row>
    <row r="8" spans="1:2" ht="14.5" x14ac:dyDescent="0.35">
      <c r="A8" s="148" t="s">
        <v>291</v>
      </c>
      <c r="B8" s="149" t="s">
        <v>292</v>
      </c>
    </row>
    <row r="9" spans="1:2" ht="14.5" x14ac:dyDescent="0.35">
      <c r="A9" s="148" t="s">
        <v>293</v>
      </c>
      <c r="B9" s="149" t="s">
        <v>294</v>
      </c>
    </row>
    <row r="10" spans="1:2" ht="14.5" x14ac:dyDescent="0.35">
      <c r="A10" s="148" t="s">
        <v>295</v>
      </c>
      <c r="B10" s="149" t="s">
        <v>296</v>
      </c>
    </row>
    <row r="11" spans="1:2" ht="14.5" x14ac:dyDescent="0.35">
      <c r="A11" s="148" t="s">
        <v>297</v>
      </c>
      <c r="B11" s="149" t="s">
        <v>298</v>
      </c>
    </row>
    <row r="12" spans="1:2" ht="14.5" x14ac:dyDescent="0.35">
      <c r="A12" s="148" t="s">
        <v>299</v>
      </c>
      <c r="B12" s="149" t="s">
        <v>300</v>
      </c>
    </row>
    <row r="13" spans="1:2" ht="14.5" x14ac:dyDescent="0.35">
      <c r="A13" s="148" t="s">
        <v>301</v>
      </c>
      <c r="B13" s="149" t="s">
        <v>302</v>
      </c>
    </row>
    <row r="14" spans="1:2" ht="14.5" x14ac:dyDescent="0.35">
      <c r="A14" s="148" t="s">
        <v>303</v>
      </c>
      <c r="B14" s="149" t="s">
        <v>304</v>
      </c>
    </row>
    <row r="15" spans="1:2" ht="14.5" x14ac:dyDescent="0.35">
      <c r="A15" s="148" t="s">
        <v>305</v>
      </c>
      <c r="B15" s="149" t="s">
        <v>306</v>
      </c>
    </row>
    <row r="16" spans="1:2" ht="14.5" x14ac:dyDescent="0.35">
      <c r="A16" s="148" t="s">
        <v>307</v>
      </c>
      <c r="B16" s="149" t="s">
        <v>308</v>
      </c>
    </row>
    <row r="17" spans="1:2" ht="14.5" x14ac:dyDescent="0.35">
      <c r="A17" s="148" t="s">
        <v>309</v>
      </c>
      <c r="B17" s="149" t="s">
        <v>310</v>
      </c>
    </row>
    <row r="18" spans="1:2" ht="14.5" x14ac:dyDescent="0.35">
      <c r="A18" s="148" t="s">
        <v>311</v>
      </c>
      <c r="B18" s="149" t="s">
        <v>312</v>
      </c>
    </row>
    <row r="19" spans="1:2" ht="14.5" x14ac:dyDescent="0.35">
      <c r="A19" s="148" t="s">
        <v>313</v>
      </c>
      <c r="B19" s="149" t="s">
        <v>314</v>
      </c>
    </row>
    <row r="20" spans="1:2" ht="14.5" x14ac:dyDescent="0.35">
      <c r="A20" s="148" t="s">
        <v>315</v>
      </c>
      <c r="B20" s="149" t="s">
        <v>316</v>
      </c>
    </row>
    <row r="21" spans="1:2" ht="15.75" customHeight="1" x14ac:dyDescent="0.35">
      <c r="A21" s="148" t="s">
        <v>317</v>
      </c>
      <c r="B21" s="149" t="s">
        <v>318</v>
      </c>
    </row>
    <row r="22" spans="1:2" ht="15.75" customHeight="1" x14ac:dyDescent="0.35">
      <c r="A22" s="148" t="s">
        <v>319</v>
      </c>
      <c r="B22" s="149" t="s">
        <v>320</v>
      </c>
    </row>
    <row r="23" spans="1:2" ht="15.75" customHeight="1" x14ac:dyDescent="0.35">
      <c r="A23" s="148" t="s">
        <v>321</v>
      </c>
      <c r="B23" s="149" t="s">
        <v>322</v>
      </c>
    </row>
    <row r="24" spans="1:2" ht="15.75" customHeight="1" x14ac:dyDescent="0.35">
      <c r="A24" s="148" t="s">
        <v>323</v>
      </c>
      <c r="B24" s="149" t="s">
        <v>324</v>
      </c>
    </row>
    <row r="25" spans="1:2" ht="15.75" customHeight="1" x14ac:dyDescent="0.35">
      <c r="A25" s="148" t="s">
        <v>325</v>
      </c>
      <c r="B25" s="149" t="s">
        <v>326</v>
      </c>
    </row>
    <row r="26" spans="1:2" ht="15.75" customHeight="1" x14ac:dyDescent="0.35">
      <c r="A26" s="148" t="s">
        <v>327</v>
      </c>
      <c r="B26" s="149" t="s">
        <v>328</v>
      </c>
    </row>
    <row r="27" spans="1:2" ht="15.75" customHeight="1" x14ac:dyDescent="0.35">
      <c r="A27" s="148" t="s">
        <v>329</v>
      </c>
      <c r="B27" s="149" t="s">
        <v>330</v>
      </c>
    </row>
    <row r="28" spans="1:2" ht="15.75" customHeight="1" x14ac:dyDescent="0.35">
      <c r="A28" s="148" t="s">
        <v>331</v>
      </c>
      <c r="B28" s="149" t="s">
        <v>332</v>
      </c>
    </row>
    <row r="29" spans="1:2" ht="15.75" customHeight="1" x14ac:dyDescent="0.35">
      <c r="A29" s="148" t="s">
        <v>333</v>
      </c>
      <c r="B29" s="149" t="s">
        <v>334</v>
      </c>
    </row>
    <row r="30" spans="1:2" ht="15.75" customHeight="1" x14ac:dyDescent="0.35">
      <c r="A30" s="148" t="s">
        <v>335</v>
      </c>
      <c r="B30" s="149" t="s">
        <v>336</v>
      </c>
    </row>
    <row r="31" spans="1:2" ht="15.75" customHeight="1" x14ac:dyDescent="0.35">
      <c r="A31" s="148" t="s">
        <v>337</v>
      </c>
      <c r="B31" s="149" t="s">
        <v>338</v>
      </c>
    </row>
    <row r="32" spans="1:2" ht="15.75" customHeight="1" x14ac:dyDescent="0.35">
      <c r="A32" s="148" t="s">
        <v>339</v>
      </c>
      <c r="B32" s="149" t="s">
        <v>340</v>
      </c>
    </row>
    <row r="33" spans="1:2" ht="15.75" customHeight="1" x14ac:dyDescent="0.35">
      <c r="A33" s="148" t="s">
        <v>341</v>
      </c>
      <c r="B33" s="149" t="s">
        <v>342</v>
      </c>
    </row>
    <row r="34" spans="1:2" ht="15.75" customHeight="1" x14ac:dyDescent="0.35">
      <c r="A34" s="148" t="s">
        <v>343</v>
      </c>
      <c r="B34" s="149" t="s">
        <v>344</v>
      </c>
    </row>
    <row r="35" spans="1:2" ht="15.75" customHeight="1" x14ac:dyDescent="0.35">
      <c r="A35" s="148" t="s">
        <v>345</v>
      </c>
      <c r="B35" s="149" t="s">
        <v>346</v>
      </c>
    </row>
    <row r="36" spans="1:2" ht="15.75" customHeight="1" x14ac:dyDescent="0.35">
      <c r="A36" s="148" t="s">
        <v>347</v>
      </c>
      <c r="B36" s="149" t="s">
        <v>348</v>
      </c>
    </row>
    <row r="37" spans="1:2" ht="15.75" customHeight="1" x14ac:dyDescent="0.35">
      <c r="A37" s="148" t="s">
        <v>349</v>
      </c>
      <c r="B37" s="149" t="s">
        <v>350</v>
      </c>
    </row>
    <row r="38" spans="1:2" ht="15.75" customHeight="1" x14ac:dyDescent="0.35">
      <c r="A38" s="148" t="s">
        <v>351</v>
      </c>
      <c r="B38" s="149" t="s">
        <v>352</v>
      </c>
    </row>
    <row r="39" spans="1:2" ht="15.75" customHeight="1" x14ac:dyDescent="0.35">
      <c r="A39" s="148" t="s">
        <v>353</v>
      </c>
      <c r="B39" s="149" t="s">
        <v>354</v>
      </c>
    </row>
    <row r="40" spans="1:2" ht="15.75" customHeight="1" x14ac:dyDescent="0.35">
      <c r="A40" s="148" t="s">
        <v>355</v>
      </c>
      <c r="B40" s="149" t="s">
        <v>356</v>
      </c>
    </row>
    <row r="41" spans="1:2" ht="15.75" customHeight="1" x14ac:dyDescent="0.35">
      <c r="A41" s="148" t="s">
        <v>357</v>
      </c>
      <c r="B41" s="149" t="s">
        <v>358</v>
      </c>
    </row>
    <row r="42" spans="1:2" ht="15.75" customHeight="1" x14ac:dyDescent="0.35">
      <c r="A42" s="148" t="s">
        <v>359</v>
      </c>
      <c r="B42" s="149" t="s">
        <v>360</v>
      </c>
    </row>
    <row r="43" spans="1:2" ht="15.75" customHeight="1" x14ac:dyDescent="0.35">
      <c r="A43" s="148" t="s">
        <v>361</v>
      </c>
      <c r="B43" s="149" t="s">
        <v>362</v>
      </c>
    </row>
    <row r="44" spans="1:2" ht="15.75" customHeight="1" x14ac:dyDescent="0.35">
      <c r="A44" s="148" t="s">
        <v>363</v>
      </c>
      <c r="B44" s="149" t="s">
        <v>364</v>
      </c>
    </row>
    <row r="45" spans="1:2" ht="15.75" customHeight="1" x14ac:dyDescent="0.35">
      <c r="A45" s="148" t="s">
        <v>365</v>
      </c>
      <c r="B45" s="149" t="s">
        <v>366</v>
      </c>
    </row>
    <row r="46" spans="1:2" ht="15.75" customHeight="1" x14ac:dyDescent="0.35">
      <c r="A46" s="148" t="s">
        <v>367</v>
      </c>
      <c r="B46" s="149" t="s">
        <v>368</v>
      </c>
    </row>
    <row r="47" spans="1:2" ht="15.75" customHeight="1" x14ac:dyDescent="0.35">
      <c r="A47" s="148" t="s">
        <v>369</v>
      </c>
      <c r="B47" s="149" t="s">
        <v>370</v>
      </c>
    </row>
    <row r="48" spans="1:2" ht="15.75" customHeight="1" x14ac:dyDescent="0.35">
      <c r="A48" s="148" t="s">
        <v>371</v>
      </c>
      <c r="B48" s="149" t="s">
        <v>372</v>
      </c>
    </row>
    <row r="49" spans="1:2" ht="15.75" customHeight="1" x14ac:dyDescent="0.35">
      <c r="A49" s="148" t="s">
        <v>373</v>
      </c>
      <c r="B49" s="149" t="s">
        <v>374</v>
      </c>
    </row>
    <row r="50" spans="1:2" ht="15.75" customHeight="1" x14ac:dyDescent="0.35">
      <c r="A50" s="148" t="s">
        <v>375</v>
      </c>
      <c r="B50" s="149" t="s">
        <v>376</v>
      </c>
    </row>
    <row r="51" spans="1:2" ht="15.75" customHeight="1" x14ac:dyDescent="0.35">
      <c r="A51" s="148" t="s">
        <v>377</v>
      </c>
      <c r="B51" s="149" t="s">
        <v>378</v>
      </c>
    </row>
    <row r="52" spans="1:2" ht="15.75" customHeight="1" x14ac:dyDescent="0.35">
      <c r="A52" s="148" t="s">
        <v>379</v>
      </c>
      <c r="B52" s="149" t="s">
        <v>380</v>
      </c>
    </row>
    <row r="53" spans="1:2" ht="15.75" customHeight="1" x14ac:dyDescent="0.35">
      <c r="A53" s="148" t="s">
        <v>381</v>
      </c>
      <c r="B53" s="149" t="s">
        <v>382</v>
      </c>
    </row>
    <row r="54" spans="1:2" ht="15.75" customHeight="1" x14ac:dyDescent="0.35">
      <c r="A54" s="148" t="s">
        <v>383</v>
      </c>
      <c r="B54" s="149" t="s">
        <v>384</v>
      </c>
    </row>
    <row r="55" spans="1:2" ht="15.75" customHeight="1" x14ac:dyDescent="0.35">
      <c r="A55" s="148" t="s">
        <v>385</v>
      </c>
      <c r="B55" s="149" t="s">
        <v>386</v>
      </c>
    </row>
    <row r="56" spans="1:2" ht="15.75" customHeight="1" x14ac:dyDescent="0.35">
      <c r="A56" s="148" t="s">
        <v>387</v>
      </c>
      <c r="B56" s="149" t="s">
        <v>388</v>
      </c>
    </row>
    <row r="57" spans="1:2" ht="15.75" customHeight="1" x14ac:dyDescent="0.35">
      <c r="A57" s="148" t="s">
        <v>389</v>
      </c>
      <c r="B57" s="149" t="s">
        <v>390</v>
      </c>
    </row>
    <row r="58" spans="1:2" ht="15.75" customHeight="1" x14ac:dyDescent="0.35">
      <c r="A58" s="148" t="s">
        <v>391</v>
      </c>
      <c r="B58" s="149" t="s">
        <v>392</v>
      </c>
    </row>
    <row r="59" spans="1:2" ht="15.75" customHeight="1" x14ac:dyDescent="0.35">
      <c r="A59" s="148" t="s">
        <v>393</v>
      </c>
      <c r="B59" s="149" t="s">
        <v>394</v>
      </c>
    </row>
    <row r="60" spans="1:2" ht="15.75" customHeight="1" x14ac:dyDescent="0.35">
      <c r="A60" s="148" t="s">
        <v>395</v>
      </c>
      <c r="B60" s="149" t="s">
        <v>396</v>
      </c>
    </row>
    <row r="61" spans="1:2" ht="15.75" customHeight="1" x14ac:dyDescent="0.35">
      <c r="A61" s="148" t="s">
        <v>397</v>
      </c>
      <c r="B61" s="149" t="s">
        <v>398</v>
      </c>
    </row>
    <row r="62" spans="1:2" ht="15.75" customHeight="1" x14ac:dyDescent="0.35">
      <c r="A62" s="148" t="s">
        <v>399</v>
      </c>
      <c r="B62" s="149" t="s">
        <v>400</v>
      </c>
    </row>
    <row r="63" spans="1:2" ht="15.75" customHeight="1" x14ac:dyDescent="0.35">
      <c r="A63" s="148" t="s">
        <v>401</v>
      </c>
      <c r="B63" s="149" t="s">
        <v>402</v>
      </c>
    </row>
    <row r="64" spans="1:2" ht="15.75" customHeight="1" x14ac:dyDescent="0.35">
      <c r="A64" s="148" t="s">
        <v>403</v>
      </c>
      <c r="B64" s="149" t="s">
        <v>404</v>
      </c>
    </row>
    <row r="65" spans="1:2" ht="15.75" customHeight="1" x14ac:dyDescent="0.35">
      <c r="A65" s="148" t="s">
        <v>405</v>
      </c>
      <c r="B65" s="149" t="s">
        <v>406</v>
      </c>
    </row>
    <row r="66" spans="1:2" ht="15.75" customHeight="1" x14ac:dyDescent="0.35">
      <c r="A66" s="148" t="s">
        <v>407</v>
      </c>
      <c r="B66" s="149" t="s">
        <v>408</v>
      </c>
    </row>
    <row r="67" spans="1:2" ht="15.75" customHeight="1" x14ac:dyDescent="0.35">
      <c r="A67" s="148" t="s">
        <v>409</v>
      </c>
      <c r="B67" s="149" t="s">
        <v>410</v>
      </c>
    </row>
    <row r="68" spans="1:2" ht="15.75" customHeight="1" x14ac:dyDescent="0.35">
      <c r="A68" s="148" t="s">
        <v>411</v>
      </c>
      <c r="B68" s="149" t="s">
        <v>412</v>
      </c>
    </row>
    <row r="69" spans="1:2" ht="15.75" customHeight="1" x14ac:dyDescent="0.35">
      <c r="A69" s="148" t="s">
        <v>413</v>
      </c>
      <c r="B69" s="149" t="s">
        <v>414</v>
      </c>
    </row>
    <row r="70" spans="1:2" ht="15.75" customHeight="1" x14ac:dyDescent="0.35">
      <c r="A70" s="148" t="s">
        <v>415</v>
      </c>
      <c r="B70" s="149" t="s">
        <v>416</v>
      </c>
    </row>
    <row r="71" spans="1:2" ht="15.75" customHeight="1" x14ac:dyDescent="0.35">
      <c r="A71" s="148" t="s">
        <v>417</v>
      </c>
      <c r="B71" s="149" t="s">
        <v>418</v>
      </c>
    </row>
    <row r="72" spans="1:2" ht="15.75" customHeight="1" x14ac:dyDescent="0.35">
      <c r="A72" s="148" t="s">
        <v>419</v>
      </c>
      <c r="B72" s="149" t="s">
        <v>420</v>
      </c>
    </row>
    <row r="73" spans="1:2" ht="15.75" customHeight="1" x14ac:dyDescent="0.35">
      <c r="A73" s="148" t="s">
        <v>421</v>
      </c>
      <c r="B73" s="149" t="s">
        <v>422</v>
      </c>
    </row>
    <row r="74" spans="1:2" ht="15.75" customHeight="1" x14ac:dyDescent="0.35">
      <c r="A74" s="148" t="s">
        <v>423</v>
      </c>
      <c r="B74" s="149" t="s">
        <v>424</v>
      </c>
    </row>
    <row r="75" spans="1:2" ht="15.75" customHeight="1" x14ac:dyDescent="0.35">
      <c r="A75" s="148" t="s">
        <v>425</v>
      </c>
      <c r="B75" s="150" t="s">
        <v>426</v>
      </c>
    </row>
    <row r="76" spans="1:2" ht="15.75" customHeight="1" x14ac:dyDescent="0.35">
      <c r="A76" s="148" t="s">
        <v>427</v>
      </c>
      <c r="B76" s="150" t="s">
        <v>428</v>
      </c>
    </row>
    <row r="77" spans="1:2" ht="15.75" customHeight="1" x14ac:dyDescent="0.35">
      <c r="A77" s="148" t="s">
        <v>429</v>
      </c>
      <c r="B77" s="150" t="s">
        <v>430</v>
      </c>
    </row>
    <row r="78" spans="1:2" ht="15.75" customHeight="1" x14ac:dyDescent="0.35">
      <c r="A78" s="148" t="s">
        <v>431</v>
      </c>
      <c r="B78" s="150" t="s">
        <v>432</v>
      </c>
    </row>
    <row r="79" spans="1:2" ht="15.75" customHeight="1" x14ac:dyDescent="0.35">
      <c r="A79" s="148" t="s">
        <v>433</v>
      </c>
      <c r="B79" s="150" t="s">
        <v>434</v>
      </c>
    </row>
    <row r="80" spans="1:2" ht="15.75" customHeight="1" x14ac:dyDescent="0.35">
      <c r="A80" s="148" t="s">
        <v>435</v>
      </c>
      <c r="B80" s="150" t="s">
        <v>436</v>
      </c>
    </row>
    <row r="81" spans="1:2" ht="15.75" customHeight="1" x14ac:dyDescent="0.35">
      <c r="A81" s="148" t="s">
        <v>437</v>
      </c>
      <c r="B81" s="150" t="s">
        <v>438</v>
      </c>
    </row>
    <row r="82" spans="1:2" ht="15.75" customHeight="1" x14ac:dyDescent="0.35">
      <c r="A82" s="148" t="s">
        <v>439</v>
      </c>
      <c r="B82" s="150" t="s">
        <v>440</v>
      </c>
    </row>
    <row r="83" spans="1:2" ht="15.75" customHeight="1" x14ac:dyDescent="0.35">
      <c r="A83" s="148" t="s">
        <v>441</v>
      </c>
      <c r="B83" s="150" t="s">
        <v>442</v>
      </c>
    </row>
    <row r="84" spans="1:2" ht="15.75" customHeight="1" x14ac:dyDescent="0.35">
      <c r="A84" s="148" t="s">
        <v>443</v>
      </c>
      <c r="B84" s="150" t="s">
        <v>444</v>
      </c>
    </row>
    <row r="85" spans="1:2" ht="15.75" customHeight="1" x14ac:dyDescent="0.35">
      <c r="A85" s="148" t="s">
        <v>445</v>
      </c>
      <c r="B85" s="150" t="s">
        <v>446</v>
      </c>
    </row>
    <row r="86" spans="1:2" ht="15.75" customHeight="1" x14ac:dyDescent="0.35">
      <c r="A86" s="148" t="s">
        <v>447</v>
      </c>
      <c r="B86" s="150" t="s">
        <v>448</v>
      </c>
    </row>
    <row r="87" spans="1:2" ht="15.75" customHeight="1" x14ac:dyDescent="0.35">
      <c r="A87" s="148" t="s">
        <v>449</v>
      </c>
      <c r="B87" s="150" t="s">
        <v>450</v>
      </c>
    </row>
    <row r="88" spans="1:2" ht="15.75" customHeight="1" x14ac:dyDescent="0.35">
      <c r="A88" s="148" t="s">
        <v>451</v>
      </c>
      <c r="B88" s="150" t="s">
        <v>452</v>
      </c>
    </row>
    <row r="89" spans="1:2" ht="15.75" customHeight="1" x14ac:dyDescent="0.35">
      <c r="A89" s="148" t="s">
        <v>453</v>
      </c>
      <c r="B89" s="150" t="s">
        <v>454</v>
      </c>
    </row>
    <row r="90" spans="1:2" ht="15.75" customHeight="1" x14ac:dyDescent="0.35">
      <c r="A90" s="148" t="s">
        <v>455</v>
      </c>
      <c r="B90" s="150" t="s">
        <v>456</v>
      </c>
    </row>
    <row r="91" spans="1:2" ht="15.75" customHeight="1" x14ac:dyDescent="0.35">
      <c r="A91" s="148" t="s">
        <v>457</v>
      </c>
      <c r="B91" s="150" t="s">
        <v>458</v>
      </c>
    </row>
    <row r="92" spans="1:2" ht="15.75" customHeight="1" x14ac:dyDescent="0.35">
      <c r="A92" s="148" t="s">
        <v>459</v>
      </c>
      <c r="B92" s="150" t="s">
        <v>460</v>
      </c>
    </row>
    <row r="93" spans="1:2" ht="15.75" customHeight="1" x14ac:dyDescent="0.35">
      <c r="A93" s="148" t="s">
        <v>461</v>
      </c>
      <c r="B93" s="150" t="s">
        <v>462</v>
      </c>
    </row>
    <row r="94" spans="1:2" ht="15.75" customHeight="1" x14ac:dyDescent="0.35">
      <c r="A94" s="148" t="s">
        <v>463</v>
      </c>
      <c r="B94" s="150" t="s">
        <v>464</v>
      </c>
    </row>
    <row r="95" spans="1:2" ht="15.75" customHeight="1" x14ac:dyDescent="0.35">
      <c r="A95" s="148" t="s">
        <v>465</v>
      </c>
      <c r="B95" s="150" t="s">
        <v>466</v>
      </c>
    </row>
    <row r="96" spans="1:2" ht="15.75" customHeight="1" x14ac:dyDescent="0.35">
      <c r="A96" s="148" t="s">
        <v>467</v>
      </c>
      <c r="B96" s="150" t="s">
        <v>468</v>
      </c>
    </row>
    <row r="97" spans="1:2" ht="15.75" customHeight="1" x14ac:dyDescent="0.35">
      <c r="A97" s="148" t="s">
        <v>469</v>
      </c>
      <c r="B97" s="150" t="s">
        <v>470</v>
      </c>
    </row>
    <row r="98" spans="1:2" ht="15.75" customHeight="1" x14ac:dyDescent="0.35">
      <c r="A98" s="148" t="s">
        <v>471</v>
      </c>
      <c r="B98" s="150" t="s">
        <v>472</v>
      </c>
    </row>
    <row r="99" spans="1:2" ht="15.75" customHeight="1" x14ac:dyDescent="0.35">
      <c r="A99" s="148" t="s">
        <v>473</v>
      </c>
      <c r="B99" s="150" t="s">
        <v>474</v>
      </c>
    </row>
    <row r="100" spans="1:2" ht="15.75" customHeight="1" x14ac:dyDescent="0.35">
      <c r="A100" s="148" t="s">
        <v>475</v>
      </c>
      <c r="B100" s="150" t="s">
        <v>476</v>
      </c>
    </row>
    <row r="101" spans="1:2" ht="15.75" customHeight="1" x14ac:dyDescent="0.35">
      <c r="A101" s="148" t="s">
        <v>477</v>
      </c>
      <c r="B101" s="150" t="s">
        <v>478</v>
      </c>
    </row>
    <row r="102" spans="1:2" ht="15.75" customHeight="1" x14ac:dyDescent="0.35">
      <c r="A102" s="148" t="s">
        <v>479</v>
      </c>
      <c r="B102" s="150" t="s">
        <v>480</v>
      </c>
    </row>
    <row r="103" spans="1:2" ht="15.75" customHeight="1" x14ac:dyDescent="0.35">
      <c r="A103" s="148" t="s">
        <v>481</v>
      </c>
      <c r="B103" s="150" t="s">
        <v>482</v>
      </c>
    </row>
    <row r="104" spans="1:2" ht="15.75" customHeight="1" x14ac:dyDescent="0.35">
      <c r="A104" s="148" t="s">
        <v>483</v>
      </c>
      <c r="B104" s="150" t="s">
        <v>484</v>
      </c>
    </row>
    <row r="105" spans="1:2" ht="15.75" customHeight="1" x14ac:dyDescent="0.35">
      <c r="A105" s="148" t="s">
        <v>485</v>
      </c>
      <c r="B105" s="150" t="s">
        <v>486</v>
      </c>
    </row>
    <row r="106" spans="1:2" ht="15.75" customHeight="1" x14ac:dyDescent="0.35">
      <c r="A106" s="148" t="s">
        <v>487</v>
      </c>
      <c r="B106" s="150" t="s">
        <v>488</v>
      </c>
    </row>
    <row r="107" spans="1:2" ht="15.75" customHeight="1" x14ac:dyDescent="0.35">
      <c r="A107" s="148" t="s">
        <v>489</v>
      </c>
      <c r="B107" s="150" t="s">
        <v>490</v>
      </c>
    </row>
    <row r="108" spans="1:2" ht="15.75" customHeight="1" x14ac:dyDescent="0.35">
      <c r="A108" s="148" t="s">
        <v>491</v>
      </c>
      <c r="B108" s="150" t="s">
        <v>492</v>
      </c>
    </row>
    <row r="109" spans="1:2" ht="15.75" customHeight="1" x14ac:dyDescent="0.35">
      <c r="A109" s="148" t="s">
        <v>493</v>
      </c>
      <c r="B109" s="150" t="s">
        <v>494</v>
      </c>
    </row>
    <row r="110" spans="1:2" ht="15.75" customHeight="1" x14ac:dyDescent="0.35">
      <c r="A110" s="148" t="s">
        <v>495</v>
      </c>
      <c r="B110" s="150" t="s">
        <v>496</v>
      </c>
    </row>
    <row r="111" spans="1:2" ht="15.75" customHeight="1" x14ac:dyDescent="0.35">
      <c r="A111" s="148" t="s">
        <v>497</v>
      </c>
      <c r="B111" s="150" t="s">
        <v>498</v>
      </c>
    </row>
    <row r="112" spans="1:2" ht="15.75" customHeight="1" x14ac:dyDescent="0.35">
      <c r="A112" s="148" t="s">
        <v>499</v>
      </c>
      <c r="B112" s="150" t="s">
        <v>500</v>
      </c>
    </row>
    <row r="113" spans="1:2" ht="15.75" customHeight="1" x14ac:dyDescent="0.35">
      <c r="A113" s="148" t="s">
        <v>501</v>
      </c>
      <c r="B113" s="150" t="s">
        <v>502</v>
      </c>
    </row>
    <row r="114" spans="1:2" ht="15.75" customHeight="1" x14ac:dyDescent="0.35">
      <c r="A114" s="148" t="s">
        <v>503</v>
      </c>
      <c r="B114" s="150" t="s">
        <v>504</v>
      </c>
    </row>
    <row r="115" spans="1:2" ht="15.75" customHeight="1" x14ac:dyDescent="0.35">
      <c r="A115" s="148" t="s">
        <v>505</v>
      </c>
      <c r="B115" s="150" t="s">
        <v>506</v>
      </c>
    </row>
    <row r="116" spans="1:2" ht="15.75" customHeight="1" x14ac:dyDescent="0.35">
      <c r="A116" s="148" t="s">
        <v>507</v>
      </c>
      <c r="B116" s="150" t="s">
        <v>508</v>
      </c>
    </row>
    <row r="117" spans="1:2" ht="15.75" customHeight="1" x14ac:dyDescent="0.35">
      <c r="A117" s="148" t="s">
        <v>509</v>
      </c>
      <c r="B117" s="150" t="s">
        <v>510</v>
      </c>
    </row>
    <row r="118" spans="1:2" ht="15.75" customHeight="1" x14ac:dyDescent="0.35">
      <c r="A118" s="148" t="s">
        <v>511</v>
      </c>
      <c r="B118" s="150" t="s">
        <v>512</v>
      </c>
    </row>
    <row r="119" spans="1:2" ht="15.75" customHeight="1" x14ac:dyDescent="0.35">
      <c r="A119" s="148" t="s">
        <v>513</v>
      </c>
      <c r="B119" s="150" t="s">
        <v>514</v>
      </c>
    </row>
    <row r="120" spans="1:2" ht="15.75" customHeight="1" x14ac:dyDescent="0.35">
      <c r="A120" s="148" t="s">
        <v>515</v>
      </c>
      <c r="B120" s="150" t="s">
        <v>516</v>
      </c>
    </row>
    <row r="121" spans="1:2" ht="15.75" customHeight="1" x14ac:dyDescent="0.35">
      <c r="A121" s="148" t="s">
        <v>517</v>
      </c>
      <c r="B121" s="150" t="s">
        <v>518</v>
      </c>
    </row>
    <row r="122" spans="1:2" ht="15.75" customHeight="1" x14ac:dyDescent="0.35">
      <c r="A122" s="148" t="s">
        <v>519</v>
      </c>
      <c r="B122" s="150" t="s">
        <v>520</v>
      </c>
    </row>
    <row r="123" spans="1:2" ht="15.75" customHeight="1" x14ac:dyDescent="0.35">
      <c r="A123" s="148" t="s">
        <v>521</v>
      </c>
      <c r="B123" s="150" t="s">
        <v>522</v>
      </c>
    </row>
    <row r="124" spans="1:2" ht="15.75" customHeight="1" x14ac:dyDescent="0.35">
      <c r="A124" s="148" t="s">
        <v>523</v>
      </c>
      <c r="B124" s="150" t="s">
        <v>524</v>
      </c>
    </row>
    <row r="125" spans="1:2" ht="15.75" customHeight="1" x14ac:dyDescent="0.35">
      <c r="A125" s="148" t="s">
        <v>525</v>
      </c>
      <c r="B125" s="150" t="s">
        <v>526</v>
      </c>
    </row>
    <row r="126" spans="1:2" ht="15.75" customHeight="1" x14ac:dyDescent="0.35">
      <c r="A126" s="148" t="s">
        <v>527</v>
      </c>
      <c r="B126" s="150" t="s">
        <v>528</v>
      </c>
    </row>
    <row r="127" spans="1:2" ht="15.75" customHeight="1" x14ac:dyDescent="0.35">
      <c r="A127" s="148" t="s">
        <v>529</v>
      </c>
      <c r="B127" s="150" t="s">
        <v>530</v>
      </c>
    </row>
    <row r="128" spans="1:2" ht="15.75" customHeight="1" x14ac:dyDescent="0.35">
      <c r="A128" s="148" t="s">
        <v>531</v>
      </c>
      <c r="B128" s="150" t="s">
        <v>532</v>
      </c>
    </row>
    <row r="129" spans="1:2" ht="15.75" customHeight="1" x14ac:dyDescent="0.35">
      <c r="A129" s="148" t="s">
        <v>533</v>
      </c>
      <c r="B129" s="150" t="s">
        <v>534</v>
      </c>
    </row>
    <row r="130" spans="1:2" ht="15.75" customHeight="1" x14ac:dyDescent="0.35">
      <c r="A130" s="148" t="s">
        <v>535</v>
      </c>
      <c r="B130" s="150" t="s">
        <v>536</v>
      </c>
    </row>
    <row r="131" spans="1:2" ht="15.75" customHeight="1" x14ac:dyDescent="0.35">
      <c r="A131" s="148" t="s">
        <v>537</v>
      </c>
      <c r="B131" s="150" t="s">
        <v>538</v>
      </c>
    </row>
    <row r="132" spans="1:2" ht="15.75" customHeight="1" x14ac:dyDescent="0.35">
      <c r="A132" s="148" t="s">
        <v>539</v>
      </c>
      <c r="B132" s="150" t="s">
        <v>540</v>
      </c>
    </row>
    <row r="133" spans="1:2" ht="15.75" customHeight="1" x14ac:dyDescent="0.35">
      <c r="A133" s="148" t="s">
        <v>541</v>
      </c>
      <c r="B133" s="150" t="s">
        <v>542</v>
      </c>
    </row>
    <row r="134" spans="1:2" ht="15.75" customHeight="1" x14ac:dyDescent="0.35">
      <c r="A134" s="148" t="s">
        <v>543</v>
      </c>
      <c r="B134" s="150" t="s">
        <v>544</v>
      </c>
    </row>
    <row r="135" spans="1:2" ht="15.75" customHeight="1" x14ac:dyDescent="0.35">
      <c r="A135" s="148" t="s">
        <v>545</v>
      </c>
      <c r="B135" s="150" t="s">
        <v>546</v>
      </c>
    </row>
    <row r="136" spans="1:2" ht="15.75" customHeight="1" x14ac:dyDescent="0.35">
      <c r="A136" s="148" t="s">
        <v>547</v>
      </c>
      <c r="B136" s="150" t="s">
        <v>548</v>
      </c>
    </row>
    <row r="137" spans="1:2" ht="15.75" customHeight="1" x14ac:dyDescent="0.35">
      <c r="A137" s="148" t="s">
        <v>549</v>
      </c>
      <c r="B137" s="150" t="s">
        <v>550</v>
      </c>
    </row>
    <row r="138" spans="1:2" ht="15.75" customHeight="1" x14ac:dyDescent="0.35">
      <c r="A138" s="148" t="s">
        <v>551</v>
      </c>
      <c r="B138" s="150" t="s">
        <v>552</v>
      </c>
    </row>
    <row r="139" spans="1:2" ht="15.75" customHeight="1" x14ac:dyDescent="0.35">
      <c r="A139" s="148" t="s">
        <v>553</v>
      </c>
      <c r="B139" s="150" t="s">
        <v>554</v>
      </c>
    </row>
    <row r="140" spans="1:2" ht="15.75" customHeight="1" x14ac:dyDescent="0.35">
      <c r="A140" s="148" t="s">
        <v>555</v>
      </c>
      <c r="B140" s="150" t="s">
        <v>556</v>
      </c>
    </row>
    <row r="141" spans="1:2" ht="15.75" customHeight="1" x14ac:dyDescent="0.35">
      <c r="A141" s="148" t="s">
        <v>557</v>
      </c>
      <c r="B141" s="150" t="s">
        <v>558</v>
      </c>
    </row>
    <row r="142" spans="1:2" ht="15.75" customHeight="1" x14ac:dyDescent="0.35">
      <c r="A142" s="148" t="s">
        <v>559</v>
      </c>
      <c r="B142" s="150" t="s">
        <v>560</v>
      </c>
    </row>
    <row r="143" spans="1:2" ht="15.75" customHeight="1" x14ac:dyDescent="0.35">
      <c r="A143" s="148" t="s">
        <v>561</v>
      </c>
      <c r="B143" s="150" t="s">
        <v>562</v>
      </c>
    </row>
    <row r="144" spans="1:2" ht="15.75" customHeight="1" x14ac:dyDescent="0.35">
      <c r="A144" s="148" t="s">
        <v>563</v>
      </c>
      <c r="B144" s="150" t="s">
        <v>564</v>
      </c>
    </row>
    <row r="145" spans="1:2" ht="15.75" customHeight="1" x14ac:dyDescent="0.35">
      <c r="A145" s="148" t="s">
        <v>565</v>
      </c>
      <c r="B145" s="150" t="s">
        <v>566</v>
      </c>
    </row>
    <row r="146" spans="1:2" ht="15.75" customHeight="1" x14ac:dyDescent="0.35">
      <c r="A146" s="148" t="s">
        <v>567</v>
      </c>
      <c r="B146" s="150" t="s">
        <v>568</v>
      </c>
    </row>
    <row r="147" spans="1:2" ht="15.75" customHeight="1" x14ac:dyDescent="0.35">
      <c r="A147" s="148" t="s">
        <v>569</v>
      </c>
      <c r="B147" s="150" t="s">
        <v>570</v>
      </c>
    </row>
    <row r="148" spans="1:2" ht="15.75" customHeight="1" x14ac:dyDescent="0.35">
      <c r="A148" s="148" t="s">
        <v>571</v>
      </c>
      <c r="B148" s="150" t="s">
        <v>572</v>
      </c>
    </row>
    <row r="149" spans="1:2" ht="15.75" customHeight="1" x14ac:dyDescent="0.35">
      <c r="A149" s="148" t="s">
        <v>573</v>
      </c>
      <c r="B149" s="150" t="s">
        <v>574</v>
      </c>
    </row>
    <row r="150" spans="1:2" ht="15.75" customHeight="1" x14ac:dyDescent="0.35">
      <c r="A150" s="148" t="s">
        <v>575</v>
      </c>
      <c r="B150" s="150" t="s">
        <v>576</v>
      </c>
    </row>
    <row r="151" spans="1:2" ht="15.75" customHeight="1" x14ac:dyDescent="0.35">
      <c r="A151" s="148" t="s">
        <v>577</v>
      </c>
      <c r="B151" s="150" t="s">
        <v>578</v>
      </c>
    </row>
    <row r="152" spans="1:2" ht="15.75" customHeight="1" x14ac:dyDescent="0.35">
      <c r="A152" s="148" t="s">
        <v>579</v>
      </c>
      <c r="B152" s="150" t="s">
        <v>580</v>
      </c>
    </row>
    <row r="153" spans="1:2" ht="15.75" customHeight="1" x14ac:dyDescent="0.35">
      <c r="A153" s="148" t="s">
        <v>581</v>
      </c>
      <c r="B153" s="150" t="s">
        <v>582</v>
      </c>
    </row>
    <row r="154" spans="1:2" ht="15.75" customHeight="1" x14ac:dyDescent="0.35">
      <c r="A154" s="148" t="s">
        <v>583</v>
      </c>
      <c r="B154" s="150" t="s">
        <v>584</v>
      </c>
    </row>
    <row r="155" spans="1:2" ht="15.75" customHeight="1" x14ac:dyDescent="0.35">
      <c r="A155" s="148" t="s">
        <v>585</v>
      </c>
      <c r="B155" s="150" t="s">
        <v>586</v>
      </c>
    </row>
    <row r="156" spans="1:2" ht="15.75" customHeight="1" x14ac:dyDescent="0.35">
      <c r="A156" s="148" t="s">
        <v>587</v>
      </c>
      <c r="B156" s="150" t="s">
        <v>588</v>
      </c>
    </row>
    <row r="157" spans="1:2" ht="15.75" customHeight="1" x14ac:dyDescent="0.35">
      <c r="A157" s="148" t="s">
        <v>589</v>
      </c>
      <c r="B157" s="150" t="s">
        <v>590</v>
      </c>
    </row>
    <row r="158" spans="1:2" ht="15.75" customHeight="1" x14ac:dyDescent="0.35">
      <c r="A158" s="148" t="s">
        <v>591</v>
      </c>
      <c r="B158" s="150" t="s">
        <v>592</v>
      </c>
    </row>
    <row r="159" spans="1:2" ht="15.75" customHeight="1" x14ac:dyDescent="0.35">
      <c r="A159" s="148" t="s">
        <v>593</v>
      </c>
      <c r="B159" s="150" t="s">
        <v>594</v>
      </c>
    </row>
    <row r="160" spans="1:2" ht="15.75" customHeight="1" x14ac:dyDescent="0.35">
      <c r="A160" s="148" t="s">
        <v>595</v>
      </c>
      <c r="B160" s="150" t="s">
        <v>596</v>
      </c>
    </row>
    <row r="161" spans="1:2" ht="15.75" customHeight="1" x14ac:dyDescent="0.35">
      <c r="A161" s="148" t="s">
        <v>597</v>
      </c>
      <c r="B161" s="150" t="s">
        <v>598</v>
      </c>
    </row>
    <row r="162" spans="1:2" ht="15.75" customHeight="1" x14ac:dyDescent="0.35">
      <c r="A162" s="148" t="s">
        <v>599</v>
      </c>
      <c r="B162" s="150" t="s">
        <v>600</v>
      </c>
    </row>
    <row r="163" spans="1:2" ht="15.75" customHeight="1" x14ac:dyDescent="0.35">
      <c r="A163" s="148" t="s">
        <v>601</v>
      </c>
      <c r="B163" s="150" t="s">
        <v>602</v>
      </c>
    </row>
    <row r="164" spans="1:2" ht="15.75" customHeight="1" x14ac:dyDescent="0.35">
      <c r="A164" s="148" t="s">
        <v>603</v>
      </c>
      <c r="B164" s="150" t="s">
        <v>604</v>
      </c>
    </row>
    <row r="165" spans="1:2" ht="15.75" customHeight="1" x14ac:dyDescent="0.35">
      <c r="A165" s="148" t="s">
        <v>605</v>
      </c>
      <c r="B165" s="150" t="s">
        <v>606</v>
      </c>
    </row>
    <row r="166" spans="1:2" ht="15.75" customHeight="1" x14ac:dyDescent="0.35">
      <c r="A166" s="148" t="s">
        <v>607</v>
      </c>
      <c r="B166" s="150" t="s">
        <v>608</v>
      </c>
    </row>
    <row r="167" spans="1:2" ht="15.75" customHeight="1" x14ac:dyDescent="0.35">
      <c r="A167" s="148" t="s">
        <v>609</v>
      </c>
      <c r="B167" s="150" t="s">
        <v>610</v>
      </c>
    </row>
    <row r="168" spans="1:2" ht="15.75" customHeight="1" x14ac:dyDescent="0.35">
      <c r="A168" s="148" t="s">
        <v>611</v>
      </c>
      <c r="B168" s="150" t="s">
        <v>612</v>
      </c>
    </row>
    <row r="169" spans="1:2" ht="15.75" customHeight="1" x14ac:dyDescent="0.35">
      <c r="A169" s="148" t="s">
        <v>613</v>
      </c>
      <c r="B169" s="150" t="s">
        <v>614</v>
      </c>
    </row>
    <row r="170" spans="1:2" ht="15.75" customHeight="1" x14ac:dyDescent="0.35">
      <c r="A170" s="148" t="s">
        <v>615</v>
      </c>
      <c r="B170" s="150" t="s">
        <v>616</v>
      </c>
    </row>
    <row r="171" spans="1:2" ht="15.75" customHeight="1" x14ac:dyDescent="0.3">
      <c r="A171" s="2"/>
      <c r="B171" s="2"/>
    </row>
    <row r="172" spans="1:2" ht="15.75" customHeight="1" x14ac:dyDescent="0.3">
      <c r="A172" s="2"/>
      <c r="B172" s="2"/>
    </row>
    <row r="173" spans="1:2" ht="15.75" customHeight="1" x14ac:dyDescent="0.3">
      <c r="A173" s="2"/>
      <c r="B173" s="2"/>
    </row>
    <row r="174" spans="1:2" ht="15.75" customHeight="1" x14ac:dyDescent="0.3">
      <c r="A174" s="2"/>
      <c r="B174" s="2"/>
    </row>
    <row r="175" spans="1:2" ht="15.75" customHeight="1" x14ac:dyDescent="0.3">
      <c r="A175" s="2"/>
      <c r="B175" s="2"/>
    </row>
    <row r="176" spans="1:2" ht="15.75" customHeight="1" x14ac:dyDescent="0.3">
      <c r="A176" s="2"/>
      <c r="B176" s="2"/>
    </row>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Instructions</vt:lpstr>
      <vt:lpstr>1) Budget Table</vt:lpstr>
      <vt:lpstr>2) By Category</vt:lpstr>
      <vt:lpstr>3) Explanatory Notes</vt:lpstr>
      <vt:lpstr>4) -For PBSO Use-</vt:lpstr>
      <vt:lpstr>5) -For MPTF Use-</vt:lpstr>
      <vt:lpstr>Dropdowns</vt:lpstr>
      <vt:lpstr>Sheet2</vt:lpstr>
      <vt:lpstr>'1) Budget Table'!Área_de_impresión</vt:lpstr>
      <vt:lpstr>'2) By Category'!Área_de_impresión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Silvia Eunice Vides Canas</cp:lastModifiedBy>
  <cp:lastPrinted>2021-11-16T01:35:07Z</cp:lastPrinted>
  <dcterms:created xsi:type="dcterms:W3CDTF">2017-11-15T21:17:43Z</dcterms:created>
  <dcterms:modified xsi:type="dcterms:W3CDTF">2021-11-16T01:37:46Z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