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eva/Downloads/Proposal_submission__South_Sudan (1)/"/>
    </mc:Choice>
  </mc:AlternateContent>
  <xr:revisionPtr revIDLastSave="0" documentId="13_ncr:1_{6040B80B-13C3-4449-9EC5-C729E2157D93}" xr6:coauthVersionLast="36" xr6:coauthVersionMax="36" xr10:uidLastSave="{00000000-0000-0000-0000-000000000000}"/>
  <bookViews>
    <workbookView xWindow="0" yWindow="460" windowWidth="19400" windowHeight="16600" activeTab="1" xr2:uid="{00000000-000D-0000-FFFF-FFFF00000000}"/>
  </bookViews>
  <sheets>
    <sheet name="Instructions" sheetId="8" r:id="rId1"/>
    <sheet name="1) Budget Tables" sheetId="1" r:id="rId2"/>
    <sheet name="2) By Category" sheetId="5" r:id="rId3"/>
    <sheet name="Outcome variance" sheetId="16" r:id="rId4"/>
    <sheet name="Output Variance" sheetId="15" r:id="rId5"/>
    <sheet name="3) Explanatory Notes" sheetId="3" r:id="rId6"/>
    <sheet name="4) For PBSO Use" sheetId="6" r:id="rId7"/>
    <sheet name="5) For MPTF Use" sheetId="4" r:id="rId8"/>
    <sheet name="Sheet2" sheetId="7" state="hidden" r:id="rId9"/>
  </sheets>
  <externalReferences>
    <externalReference r:id="rId10"/>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16" l="1"/>
  <c r="D47" i="16" s="1"/>
  <c r="C29" i="16"/>
  <c r="D35" i="16" s="1"/>
  <c r="C18" i="16"/>
  <c r="D23" i="16" s="1"/>
  <c r="C7" i="16"/>
  <c r="D13" i="16" s="1"/>
  <c r="H23" i="15"/>
  <c r="H22" i="15"/>
  <c r="H28" i="15" s="1"/>
  <c r="H20" i="15"/>
  <c r="H17" i="15"/>
  <c r="H9" i="15"/>
  <c r="D11" i="16" l="1"/>
  <c r="D14" i="16"/>
  <c r="G7" i="16"/>
  <c r="H7" i="16" s="1"/>
  <c r="G29" i="16"/>
  <c r="H29" i="16" s="1"/>
  <c r="D10" i="16"/>
  <c r="D22" i="16"/>
  <c r="G18" i="16"/>
  <c r="H18" i="16" s="1"/>
  <c r="C8" i="16"/>
  <c r="D34" i="16"/>
  <c r="D12" i="16"/>
  <c r="D24" i="16"/>
  <c r="D32" i="16"/>
  <c r="D36" i="16"/>
  <c r="D44" i="16"/>
  <c r="D21" i="16"/>
  <c r="D25" i="16"/>
  <c r="D33" i="16"/>
  <c r="D45" i="16"/>
  <c r="D46" i="16"/>
  <c r="D43" i="16"/>
  <c r="C19" i="16" l="1"/>
  <c r="C41" i="16"/>
  <c r="C30" i="16"/>
  <c r="D72" i="5" l="1"/>
  <c r="J195" i="15" l="1"/>
  <c r="J196" i="15"/>
  <c r="I195" i="15"/>
  <c r="I196" i="15"/>
  <c r="H205" i="15" l="1"/>
  <c r="I205" i="15" s="1"/>
  <c r="J205" i="15" s="1"/>
  <c r="H199" i="15"/>
  <c r="H185" i="15"/>
  <c r="H177" i="15"/>
  <c r="H174" i="15"/>
  <c r="H166" i="15"/>
  <c r="H163" i="15"/>
  <c r="H155" i="15"/>
  <c r="H152" i="15"/>
  <c r="H144" i="15"/>
  <c r="H140" i="15"/>
  <c r="H132" i="15"/>
  <c r="H129" i="15"/>
  <c r="H121" i="15"/>
  <c r="H206" i="15"/>
  <c r="I206" i="15" s="1"/>
  <c r="J206" i="15" s="1"/>
  <c r="H204" i="15"/>
  <c r="I204" i="15" s="1"/>
  <c r="J204" i="15" s="1"/>
  <c r="H201" i="15"/>
  <c r="J201" i="15" s="1"/>
  <c r="H95" i="15"/>
  <c r="H87" i="15"/>
  <c r="H84" i="15"/>
  <c r="H76" i="15"/>
  <c r="H50" i="15"/>
  <c r="H42" i="15"/>
  <c r="F207" i="15"/>
  <c r="E207" i="15"/>
  <c r="F206" i="15"/>
  <c r="E206" i="15"/>
  <c r="F205" i="15"/>
  <c r="E205" i="15"/>
  <c r="D205" i="15"/>
  <c r="G205" i="15" s="1"/>
  <c r="F204" i="15"/>
  <c r="E204" i="15"/>
  <c r="F203" i="15"/>
  <c r="E203" i="15"/>
  <c r="F202" i="15"/>
  <c r="E202" i="15"/>
  <c r="F201" i="15"/>
  <c r="F208" i="15" s="1"/>
  <c r="E201" i="15"/>
  <c r="E208" i="15" s="1"/>
  <c r="D199" i="15"/>
  <c r="F196" i="15"/>
  <c r="G196" i="15" s="1"/>
  <c r="E196" i="15"/>
  <c r="D196" i="15"/>
  <c r="G195" i="15"/>
  <c r="G194" i="15"/>
  <c r="G193" i="15"/>
  <c r="G192" i="15"/>
  <c r="G191" i="15"/>
  <c r="G190" i="15"/>
  <c r="G189" i="15"/>
  <c r="F188" i="15"/>
  <c r="E188" i="15"/>
  <c r="D188" i="15"/>
  <c r="J188" i="15" s="1"/>
  <c r="F185" i="15"/>
  <c r="E185" i="15"/>
  <c r="D185" i="15"/>
  <c r="G185" i="15" s="1"/>
  <c r="G184" i="15"/>
  <c r="G183" i="15"/>
  <c r="G182" i="15"/>
  <c r="G181" i="15"/>
  <c r="G180" i="15"/>
  <c r="G179" i="15"/>
  <c r="G178" i="15"/>
  <c r="F177" i="15"/>
  <c r="E177" i="15"/>
  <c r="D177" i="15"/>
  <c r="F174" i="15"/>
  <c r="E174" i="15"/>
  <c r="D174" i="15"/>
  <c r="G174" i="15" s="1"/>
  <c r="G173" i="15"/>
  <c r="G172" i="15"/>
  <c r="G171" i="15"/>
  <c r="G170" i="15"/>
  <c r="G169" i="15"/>
  <c r="G168" i="15"/>
  <c r="G167" i="15"/>
  <c r="F166" i="15"/>
  <c r="E166" i="15"/>
  <c r="D166" i="15"/>
  <c r="G163" i="15"/>
  <c r="F163" i="15"/>
  <c r="E163" i="15"/>
  <c r="D163" i="15"/>
  <c r="G162" i="15"/>
  <c r="G161" i="15"/>
  <c r="G160" i="15"/>
  <c r="G159" i="15"/>
  <c r="G158" i="15"/>
  <c r="G157" i="15"/>
  <c r="G156" i="15"/>
  <c r="F155" i="15"/>
  <c r="E155" i="15"/>
  <c r="D155" i="15"/>
  <c r="F152" i="15"/>
  <c r="G152" i="15" s="1"/>
  <c r="E152" i="15"/>
  <c r="D152" i="15"/>
  <c r="G151" i="15"/>
  <c r="G150" i="15"/>
  <c r="G149" i="15"/>
  <c r="G148" i="15"/>
  <c r="G147" i="15"/>
  <c r="G146" i="15"/>
  <c r="G145" i="15"/>
  <c r="F144" i="15"/>
  <c r="E144" i="15"/>
  <c r="D144" i="15"/>
  <c r="F140" i="15"/>
  <c r="E140" i="15"/>
  <c r="D140" i="15"/>
  <c r="G140" i="15" s="1"/>
  <c r="G139" i="15"/>
  <c r="G138" i="15"/>
  <c r="G137" i="15"/>
  <c r="G136" i="15"/>
  <c r="G135" i="15"/>
  <c r="G134" i="15"/>
  <c r="G133" i="15"/>
  <c r="F132" i="15"/>
  <c r="E132" i="15"/>
  <c r="D132" i="15"/>
  <c r="F129" i="15"/>
  <c r="E129" i="15"/>
  <c r="D129" i="15"/>
  <c r="G129" i="15" s="1"/>
  <c r="G128" i="15"/>
  <c r="G127" i="15"/>
  <c r="G126" i="15"/>
  <c r="G125" i="15"/>
  <c r="G124" i="15"/>
  <c r="G123" i="15"/>
  <c r="G122" i="15"/>
  <c r="F121" i="15"/>
  <c r="E121" i="15"/>
  <c r="D121" i="15"/>
  <c r="F118" i="15"/>
  <c r="E118" i="15"/>
  <c r="G117" i="15"/>
  <c r="G116" i="15"/>
  <c r="G115" i="15"/>
  <c r="D114" i="15"/>
  <c r="D204" i="15" s="1"/>
  <c r="G204" i="15" s="1"/>
  <c r="G113" i="15"/>
  <c r="D113" i="15"/>
  <c r="D112" i="15"/>
  <c r="D202" i="15" s="1"/>
  <c r="G202" i="15" s="1"/>
  <c r="G111" i="15"/>
  <c r="D111" i="15"/>
  <c r="F110" i="15"/>
  <c r="E110" i="15"/>
  <c r="D110" i="15"/>
  <c r="I110" i="15" s="1"/>
  <c r="J110" i="15" s="1"/>
  <c r="F107" i="15"/>
  <c r="E107" i="15"/>
  <c r="G106" i="15"/>
  <c r="G105" i="15"/>
  <c r="G104" i="15"/>
  <c r="D103" i="15"/>
  <c r="G103" i="15" s="1"/>
  <c r="G102" i="15"/>
  <c r="D102" i="15"/>
  <c r="D101" i="15"/>
  <c r="D107" i="15" s="1"/>
  <c r="G107" i="15" s="1"/>
  <c r="G100" i="15"/>
  <c r="F99" i="15"/>
  <c r="E99" i="15"/>
  <c r="D99" i="15"/>
  <c r="I99" i="15" s="1"/>
  <c r="J99" i="15" s="1"/>
  <c r="F95" i="15"/>
  <c r="E95" i="15"/>
  <c r="D95" i="15"/>
  <c r="G95" i="15" s="1"/>
  <c r="G94" i="15"/>
  <c r="G93" i="15"/>
  <c r="G92" i="15"/>
  <c r="G91" i="15"/>
  <c r="G90" i="15"/>
  <c r="G89" i="15"/>
  <c r="G88" i="15"/>
  <c r="F87" i="15"/>
  <c r="E87" i="15"/>
  <c r="D87" i="15"/>
  <c r="G84" i="15"/>
  <c r="F84" i="15"/>
  <c r="E84" i="15"/>
  <c r="D84" i="15"/>
  <c r="G83" i="15"/>
  <c r="G82" i="15"/>
  <c r="G81" i="15"/>
  <c r="G80" i="15"/>
  <c r="G79" i="15"/>
  <c r="G78" i="15"/>
  <c r="G77" i="15"/>
  <c r="F76" i="15"/>
  <c r="E76" i="15"/>
  <c r="D76" i="15"/>
  <c r="F73" i="15"/>
  <c r="E73" i="15"/>
  <c r="G72" i="15"/>
  <c r="G71" i="15"/>
  <c r="G70" i="15"/>
  <c r="D69" i="15"/>
  <c r="G69" i="15" s="1"/>
  <c r="G68" i="15"/>
  <c r="D68" i="15"/>
  <c r="D67" i="15"/>
  <c r="G67" i="15" s="1"/>
  <c r="G66" i="15"/>
  <c r="D66" i="15"/>
  <c r="D201" i="15" s="1"/>
  <c r="F65" i="15"/>
  <c r="E65" i="15"/>
  <c r="D65" i="15"/>
  <c r="F62" i="15"/>
  <c r="E62" i="15"/>
  <c r="D61" i="15"/>
  <c r="D207" i="15" s="1"/>
  <c r="G207" i="15" s="1"/>
  <c r="G60" i="15"/>
  <c r="G59" i="15"/>
  <c r="D58" i="15"/>
  <c r="G58" i="15" s="1"/>
  <c r="G57" i="15"/>
  <c r="D57" i="15"/>
  <c r="D56" i="15"/>
  <c r="D62" i="15" s="1"/>
  <c r="G62" i="15" s="1"/>
  <c r="G55" i="15"/>
  <c r="F54" i="15"/>
  <c r="E54" i="15"/>
  <c r="D54" i="15"/>
  <c r="F50" i="15"/>
  <c r="E50" i="15"/>
  <c r="D50" i="15"/>
  <c r="G50" i="15" s="1"/>
  <c r="G49" i="15"/>
  <c r="G48" i="15"/>
  <c r="G47" i="15"/>
  <c r="G46" i="15"/>
  <c r="G45" i="15"/>
  <c r="G44" i="15"/>
  <c r="G43" i="15"/>
  <c r="F42" i="15"/>
  <c r="E42" i="15"/>
  <c r="D42" i="15"/>
  <c r="F39" i="15"/>
  <c r="E39" i="15"/>
  <c r="G38" i="15"/>
  <c r="G37" i="15"/>
  <c r="D37" i="15"/>
  <c r="D206" i="15" s="1"/>
  <c r="G206" i="15" s="1"/>
  <c r="G36" i="15"/>
  <c r="G35" i="15"/>
  <c r="D33" i="15"/>
  <c r="G32" i="15"/>
  <c r="D32" i="15"/>
  <c r="F31" i="15"/>
  <c r="E31" i="15"/>
  <c r="D31" i="15"/>
  <c r="F28" i="15"/>
  <c r="E28" i="15"/>
  <c r="G27" i="15"/>
  <c r="G26" i="15"/>
  <c r="G25" i="15"/>
  <c r="G24" i="15"/>
  <c r="D23" i="15"/>
  <c r="G23" i="15" s="1"/>
  <c r="G22" i="15"/>
  <c r="D22" i="15"/>
  <c r="D28" i="15" s="1"/>
  <c r="G28" i="15" s="1"/>
  <c r="G21" i="15"/>
  <c r="F20" i="15"/>
  <c r="E20" i="15"/>
  <c r="D20" i="15"/>
  <c r="I20" i="15" s="1"/>
  <c r="G17" i="15"/>
  <c r="F17" i="15"/>
  <c r="E17" i="15"/>
  <c r="D17" i="15"/>
  <c r="G16" i="15"/>
  <c r="G15" i="15"/>
  <c r="D15" i="15"/>
  <c r="G14" i="15"/>
  <c r="G13" i="15"/>
  <c r="G12" i="15"/>
  <c r="G11" i="15"/>
  <c r="G10" i="15"/>
  <c r="F9" i="15"/>
  <c r="E9" i="15"/>
  <c r="D9" i="15"/>
  <c r="D6" i="15"/>
  <c r="G76" i="15" l="1"/>
  <c r="H207" i="15"/>
  <c r="I207" i="15" s="1"/>
  <c r="J207" i="15" s="1"/>
  <c r="G177" i="15"/>
  <c r="G65" i="15"/>
  <c r="G121" i="15"/>
  <c r="G99" i="15"/>
  <c r="G132" i="15"/>
  <c r="G166" i="15"/>
  <c r="G42" i="15"/>
  <c r="G87" i="15"/>
  <c r="G31" i="15"/>
  <c r="G9" i="15"/>
  <c r="G20" i="15"/>
  <c r="G110" i="15"/>
  <c r="G188" i="15"/>
  <c r="G54" i="15"/>
  <c r="G155" i="15"/>
  <c r="G144" i="15"/>
  <c r="G201" i="15"/>
  <c r="G112" i="15"/>
  <c r="D118" i="15"/>
  <c r="G118" i="15" s="1"/>
  <c r="D34" i="15"/>
  <c r="G34" i="15" s="1"/>
  <c r="G56" i="15"/>
  <c r="G61" i="15"/>
  <c r="D73" i="15"/>
  <c r="G73" i="15" s="1"/>
  <c r="G101" i="15"/>
  <c r="G33" i="15"/>
  <c r="G114" i="15"/>
  <c r="H203" i="15" l="1"/>
  <c r="I203" i="15" s="1"/>
  <c r="H202" i="15"/>
  <c r="D39" i="15"/>
  <c r="G39" i="15" s="1"/>
  <c r="D203" i="15"/>
  <c r="H208" i="15" l="1"/>
  <c r="G203" i="15"/>
  <c r="D208" i="15"/>
  <c r="I208" i="15" l="1"/>
  <c r="J208" i="15" s="1"/>
  <c r="H209" i="15"/>
  <c r="D210" i="15"/>
  <c r="D209" i="15"/>
  <c r="G208" i="15"/>
  <c r="I209" i="15" l="1"/>
  <c r="J209" i="15" s="1"/>
  <c r="H210" i="15"/>
  <c r="I210" i="15" s="1"/>
  <c r="J210" i="15" s="1"/>
  <c r="D180" i="1" l="1"/>
  <c r="G37" i="5"/>
  <c r="D112" i="5"/>
  <c r="D202" i="5" s="1"/>
  <c r="D113" i="5"/>
  <c r="D114" i="5"/>
  <c r="D111" i="5"/>
  <c r="D101" i="5"/>
  <c r="D107" i="5" s="1"/>
  <c r="G107" i="5" s="1"/>
  <c r="D103" i="5"/>
  <c r="D67" i="5"/>
  <c r="D68" i="5"/>
  <c r="D203" i="5" s="1"/>
  <c r="D69" i="5"/>
  <c r="D66" i="5"/>
  <c r="D56" i="5"/>
  <c r="D57" i="5"/>
  <c r="D58" i="5"/>
  <c r="D61" i="5"/>
  <c r="D32" i="5"/>
  <c r="D22" i="5"/>
  <c r="D33" i="5" s="1"/>
  <c r="G33" i="5" s="1"/>
  <c r="D23" i="5"/>
  <c r="D34" i="5" s="1"/>
  <c r="D17" i="5"/>
  <c r="I180" i="1"/>
  <c r="G178" i="1"/>
  <c r="G177" i="1"/>
  <c r="H180" i="1" s="1"/>
  <c r="G175" i="1"/>
  <c r="G176" i="1"/>
  <c r="C20" i="4"/>
  <c r="C6" i="4"/>
  <c r="D199" i="5"/>
  <c r="D6" i="5"/>
  <c r="D197" i="1"/>
  <c r="D189" i="1"/>
  <c r="D207" i="1"/>
  <c r="F24" i="4"/>
  <c r="F23" i="4"/>
  <c r="F22" i="4"/>
  <c r="I172" i="1"/>
  <c r="I162" i="1"/>
  <c r="I152" i="1"/>
  <c r="I142" i="1"/>
  <c r="I130" i="1"/>
  <c r="I120" i="1"/>
  <c r="I110" i="1"/>
  <c r="I100" i="1"/>
  <c r="I88" i="1"/>
  <c r="I78" i="1"/>
  <c r="I68" i="1"/>
  <c r="I58" i="1"/>
  <c r="I46" i="1"/>
  <c r="I36" i="1"/>
  <c r="I26" i="1"/>
  <c r="I16" i="1"/>
  <c r="G165" i="1"/>
  <c r="G166" i="1"/>
  <c r="G167" i="1"/>
  <c r="G168" i="1"/>
  <c r="G169" i="1"/>
  <c r="G170" i="1"/>
  <c r="G171" i="1"/>
  <c r="G164" i="1"/>
  <c r="G155" i="1"/>
  <c r="G156" i="1"/>
  <c r="G157" i="1"/>
  <c r="G158" i="1"/>
  <c r="G159" i="1"/>
  <c r="G160" i="1"/>
  <c r="G161" i="1"/>
  <c r="G154" i="1"/>
  <c r="G145" i="1"/>
  <c r="G146" i="1"/>
  <c r="G147" i="1"/>
  <c r="G148" i="1"/>
  <c r="G149" i="1"/>
  <c r="G150" i="1"/>
  <c r="G151" i="1"/>
  <c r="G144" i="1"/>
  <c r="G135" i="1"/>
  <c r="G136" i="1"/>
  <c r="G137" i="1"/>
  <c r="G138" i="1"/>
  <c r="G139" i="1"/>
  <c r="G140" i="1"/>
  <c r="G141" i="1"/>
  <c r="G134" i="1"/>
  <c r="G123" i="1"/>
  <c r="G124" i="1"/>
  <c r="G125" i="1"/>
  <c r="G126" i="1"/>
  <c r="G127" i="1"/>
  <c r="G128" i="1"/>
  <c r="G129" i="1"/>
  <c r="G122" i="1"/>
  <c r="G113" i="1"/>
  <c r="G120" i="1" s="1"/>
  <c r="G114" i="1"/>
  <c r="G115" i="1"/>
  <c r="G116" i="1"/>
  <c r="G117" i="1"/>
  <c r="G118" i="1"/>
  <c r="G119" i="1"/>
  <c r="G112" i="1"/>
  <c r="G103" i="1"/>
  <c r="G104" i="1"/>
  <c r="G105" i="1"/>
  <c r="G106" i="1"/>
  <c r="G107" i="1"/>
  <c r="G108" i="1"/>
  <c r="G109" i="1"/>
  <c r="G102" i="1"/>
  <c r="G93" i="1"/>
  <c r="G94" i="1"/>
  <c r="G95" i="1"/>
  <c r="G96" i="1"/>
  <c r="G97" i="1"/>
  <c r="G98" i="1"/>
  <c r="G99" i="1"/>
  <c r="G92" i="1"/>
  <c r="G81" i="1"/>
  <c r="G82" i="1"/>
  <c r="H88" i="1" s="1"/>
  <c r="G83" i="1"/>
  <c r="G84" i="1"/>
  <c r="G85" i="1"/>
  <c r="G86" i="1"/>
  <c r="G87" i="1"/>
  <c r="G80" i="1"/>
  <c r="G71" i="1"/>
  <c r="H78" i="1" s="1"/>
  <c r="G72" i="1"/>
  <c r="G73" i="1"/>
  <c r="G74" i="1"/>
  <c r="G75" i="1"/>
  <c r="G76" i="1"/>
  <c r="G77" i="1"/>
  <c r="G70" i="1"/>
  <c r="G61" i="1"/>
  <c r="G62" i="1"/>
  <c r="G63" i="1"/>
  <c r="G64" i="1"/>
  <c r="G65" i="1"/>
  <c r="G66" i="1"/>
  <c r="G67" i="1"/>
  <c r="G60" i="1"/>
  <c r="G51" i="1"/>
  <c r="G52" i="1"/>
  <c r="G53" i="1"/>
  <c r="G54" i="1"/>
  <c r="G55" i="1"/>
  <c r="G56" i="1"/>
  <c r="G57" i="1"/>
  <c r="G50" i="1"/>
  <c r="G39" i="1"/>
  <c r="G40" i="1"/>
  <c r="G41" i="1"/>
  <c r="G42" i="1"/>
  <c r="G43" i="1"/>
  <c r="G44" i="1"/>
  <c r="G45" i="1"/>
  <c r="G38" i="1"/>
  <c r="G29" i="1"/>
  <c r="G30" i="1"/>
  <c r="G31" i="1"/>
  <c r="G32" i="1"/>
  <c r="G33" i="1"/>
  <c r="G34" i="1"/>
  <c r="G35" i="1"/>
  <c r="G28" i="1"/>
  <c r="G20" i="1"/>
  <c r="G21" i="1"/>
  <c r="G22" i="1"/>
  <c r="G23" i="1"/>
  <c r="G24" i="1"/>
  <c r="G25" i="1"/>
  <c r="G9" i="1"/>
  <c r="G10" i="1"/>
  <c r="G11" i="1"/>
  <c r="G12" i="1"/>
  <c r="G13" i="1"/>
  <c r="G14" i="1"/>
  <c r="G15" i="1"/>
  <c r="G8" i="1"/>
  <c r="D207" i="5"/>
  <c r="C14" i="4" s="1"/>
  <c r="D204" i="5"/>
  <c r="D152" i="1"/>
  <c r="D155" i="5" s="1"/>
  <c r="E152" i="1"/>
  <c r="E198" i="1"/>
  <c r="F198" i="1"/>
  <c r="E190" i="1"/>
  <c r="F190" i="1"/>
  <c r="F196" i="5"/>
  <c r="E196" i="5"/>
  <c r="D196" i="5"/>
  <c r="G196" i="5" s="1"/>
  <c r="G195" i="5"/>
  <c r="G194" i="5"/>
  <c r="G193" i="5"/>
  <c r="G192" i="5"/>
  <c r="G191" i="5"/>
  <c r="G190" i="5"/>
  <c r="G189" i="5"/>
  <c r="E180" i="1"/>
  <c r="E188" i="5" s="1"/>
  <c r="F180" i="1"/>
  <c r="F188" i="5" s="1"/>
  <c r="G130" i="1"/>
  <c r="H130" i="1"/>
  <c r="E207" i="5"/>
  <c r="D14" i="4"/>
  <c r="F207" i="5"/>
  <c r="E14" i="4" s="1"/>
  <c r="E206" i="5"/>
  <c r="F206" i="5"/>
  <c r="E13" i="4"/>
  <c r="E205" i="5"/>
  <c r="D12" i="4"/>
  <c r="F205" i="5"/>
  <c r="E12" i="4"/>
  <c r="E204" i="5"/>
  <c r="D11" i="4"/>
  <c r="F204" i="5"/>
  <c r="E11" i="4"/>
  <c r="E203" i="5"/>
  <c r="D10" i="4"/>
  <c r="F203" i="5"/>
  <c r="E10" i="4"/>
  <c r="E202" i="5"/>
  <c r="D9" i="4"/>
  <c r="F202" i="5"/>
  <c r="E9" i="4"/>
  <c r="C11" i="4"/>
  <c r="E201" i="5"/>
  <c r="D8" i="4"/>
  <c r="D15" i="4" s="1"/>
  <c r="F201" i="5"/>
  <c r="E8" i="4" s="1"/>
  <c r="E15" i="4" s="1"/>
  <c r="G156" i="5"/>
  <c r="G157" i="5"/>
  <c r="G158" i="5"/>
  <c r="G159" i="5"/>
  <c r="G160" i="5"/>
  <c r="G161" i="5"/>
  <c r="G162" i="5"/>
  <c r="D163" i="5"/>
  <c r="E163" i="5"/>
  <c r="F163" i="5"/>
  <c r="G167" i="5"/>
  <c r="G168" i="5"/>
  <c r="G169" i="5"/>
  <c r="G170" i="5"/>
  <c r="G171" i="5"/>
  <c r="G172" i="5"/>
  <c r="G173" i="5"/>
  <c r="D174" i="5"/>
  <c r="G174" i="5" s="1"/>
  <c r="E174" i="5"/>
  <c r="F174" i="5"/>
  <c r="G178" i="5"/>
  <c r="G179" i="5"/>
  <c r="G180" i="5"/>
  <c r="G181" i="5"/>
  <c r="G182" i="5"/>
  <c r="G183" i="5"/>
  <c r="G184" i="5"/>
  <c r="D185" i="5"/>
  <c r="E185" i="5"/>
  <c r="F185" i="5"/>
  <c r="G185" i="5" s="1"/>
  <c r="F152" i="5"/>
  <c r="G152" i="5" s="1"/>
  <c r="E152" i="5"/>
  <c r="D152" i="5"/>
  <c r="G151" i="5"/>
  <c r="G150" i="5"/>
  <c r="G149" i="5"/>
  <c r="G148" i="5"/>
  <c r="G147" i="5"/>
  <c r="G146" i="5"/>
  <c r="G145" i="5"/>
  <c r="G113" i="5"/>
  <c r="G114" i="5"/>
  <c r="G115" i="5"/>
  <c r="G117" i="5"/>
  <c r="E118" i="5"/>
  <c r="F118" i="5"/>
  <c r="G122" i="5"/>
  <c r="G123" i="5"/>
  <c r="G124" i="5"/>
  <c r="G125" i="5"/>
  <c r="G126" i="5"/>
  <c r="G127" i="5"/>
  <c r="G128" i="5"/>
  <c r="D129" i="5"/>
  <c r="E129" i="5"/>
  <c r="G129" i="5" s="1"/>
  <c r="F129" i="5"/>
  <c r="G133" i="5"/>
  <c r="G134" i="5"/>
  <c r="G135" i="5"/>
  <c r="G136" i="5"/>
  <c r="G137" i="5"/>
  <c r="G138" i="5"/>
  <c r="G139" i="5"/>
  <c r="D140" i="5"/>
  <c r="E140" i="5"/>
  <c r="F140" i="5"/>
  <c r="G140" i="5" s="1"/>
  <c r="F107" i="5"/>
  <c r="E107" i="5"/>
  <c r="G106" i="5"/>
  <c r="G105" i="5"/>
  <c r="G104" i="5"/>
  <c r="G103" i="5"/>
  <c r="G102" i="5"/>
  <c r="G101" i="5"/>
  <c r="G100" i="5"/>
  <c r="G66" i="5"/>
  <c r="G67" i="5"/>
  <c r="G68" i="5"/>
  <c r="G69" i="5"/>
  <c r="G71" i="5"/>
  <c r="G72" i="5"/>
  <c r="E73" i="5"/>
  <c r="F73" i="5"/>
  <c r="G77" i="5"/>
  <c r="G78" i="5"/>
  <c r="G79" i="5"/>
  <c r="G80" i="5"/>
  <c r="G81" i="5"/>
  <c r="G82" i="5"/>
  <c r="G83" i="5"/>
  <c r="D84" i="5"/>
  <c r="E84" i="5"/>
  <c r="F84" i="5"/>
  <c r="G88" i="5"/>
  <c r="G89" i="5"/>
  <c r="G90" i="5"/>
  <c r="G91" i="5"/>
  <c r="G92" i="5"/>
  <c r="G93" i="5"/>
  <c r="G94" i="5"/>
  <c r="D95" i="5"/>
  <c r="E95" i="5"/>
  <c r="G95" i="5" s="1"/>
  <c r="F95" i="5"/>
  <c r="G55" i="5"/>
  <c r="G56" i="5"/>
  <c r="G57" i="5"/>
  <c r="G58" i="5"/>
  <c r="G60" i="5"/>
  <c r="G61" i="5"/>
  <c r="E62" i="5"/>
  <c r="F62" i="5"/>
  <c r="G21" i="5"/>
  <c r="G23" i="5"/>
  <c r="G24" i="5"/>
  <c r="G26" i="5"/>
  <c r="G27" i="5"/>
  <c r="E28" i="5"/>
  <c r="F28" i="5"/>
  <c r="G34" i="5"/>
  <c r="G35" i="5"/>
  <c r="G38" i="5"/>
  <c r="E39" i="5"/>
  <c r="F39" i="5"/>
  <c r="G43" i="5"/>
  <c r="G44" i="5"/>
  <c r="G45" i="5"/>
  <c r="G46" i="5"/>
  <c r="G47" i="5"/>
  <c r="G48" i="5"/>
  <c r="G49" i="5"/>
  <c r="D50" i="5"/>
  <c r="G50" i="5" s="1"/>
  <c r="E50" i="5"/>
  <c r="F50" i="5"/>
  <c r="E17" i="5"/>
  <c r="F17" i="5"/>
  <c r="G10" i="5"/>
  <c r="G11" i="5"/>
  <c r="G12" i="5"/>
  <c r="G13" i="5"/>
  <c r="G15" i="5"/>
  <c r="G16" i="5"/>
  <c r="D13" i="4"/>
  <c r="G204" i="5"/>
  <c r="F208" i="5"/>
  <c r="E208" i="5"/>
  <c r="G163" i="5"/>
  <c r="G84" i="5"/>
  <c r="E172" i="1"/>
  <c r="E177" i="5"/>
  <c r="F172" i="1"/>
  <c r="F177" i="5" s="1"/>
  <c r="E162" i="1"/>
  <c r="E166" i="5"/>
  <c r="F162" i="1"/>
  <c r="F166" i="5" s="1"/>
  <c r="E155" i="5"/>
  <c r="F152" i="1"/>
  <c r="F155" i="5" s="1"/>
  <c r="E142" i="1"/>
  <c r="E144" i="5" s="1"/>
  <c r="F142" i="1"/>
  <c r="F144" i="5" s="1"/>
  <c r="E130" i="1"/>
  <c r="E132" i="5"/>
  <c r="F130" i="1"/>
  <c r="F132" i="5" s="1"/>
  <c r="E120" i="1"/>
  <c r="E121" i="5"/>
  <c r="F120" i="1"/>
  <c r="F121" i="5" s="1"/>
  <c r="F110" i="1"/>
  <c r="F110" i="5" s="1"/>
  <c r="E100" i="1"/>
  <c r="F100" i="1"/>
  <c r="E88" i="1"/>
  <c r="E87" i="5"/>
  <c r="F88" i="1"/>
  <c r="F87" i="5" s="1"/>
  <c r="E78" i="1"/>
  <c r="E76" i="5" s="1"/>
  <c r="F78" i="1"/>
  <c r="F76" i="5"/>
  <c r="E68" i="1"/>
  <c r="F68" i="1"/>
  <c r="F65" i="5"/>
  <c r="E58" i="1"/>
  <c r="F58" i="1"/>
  <c r="F54" i="5"/>
  <c r="E46" i="1"/>
  <c r="E42" i="5" s="1"/>
  <c r="F46" i="1"/>
  <c r="F42" i="5" s="1"/>
  <c r="E36" i="1"/>
  <c r="F36" i="1"/>
  <c r="F31" i="5"/>
  <c r="E26" i="1"/>
  <c r="F26" i="1"/>
  <c r="F16" i="1"/>
  <c r="E16" i="1"/>
  <c r="D172" i="1"/>
  <c r="D177" i="5" s="1"/>
  <c r="D162" i="1"/>
  <c r="D166" i="5"/>
  <c r="D142" i="1"/>
  <c r="D144" i="5" s="1"/>
  <c r="D130" i="1"/>
  <c r="D132" i="5" s="1"/>
  <c r="D120" i="1"/>
  <c r="D121" i="5"/>
  <c r="D88" i="1"/>
  <c r="D87" i="5" s="1"/>
  <c r="D78" i="1"/>
  <c r="D76" i="5"/>
  <c r="D46" i="1"/>
  <c r="D42" i="5" s="1"/>
  <c r="D188" i="5" l="1"/>
  <c r="F99" i="5"/>
  <c r="E99" i="5"/>
  <c r="E54" i="5"/>
  <c r="E65" i="5"/>
  <c r="F20" i="5"/>
  <c r="E31" i="5"/>
  <c r="E20" i="5"/>
  <c r="F9" i="5"/>
  <c r="E9" i="5"/>
  <c r="G202" i="5"/>
  <c r="C9" i="4"/>
  <c r="G203" i="5"/>
  <c r="C10" i="4"/>
  <c r="G177" i="5"/>
  <c r="G42" i="5"/>
  <c r="G22" i="5"/>
  <c r="G112" i="5"/>
  <c r="G46" i="1"/>
  <c r="G88" i="1"/>
  <c r="H152" i="1"/>
  <c r="C40" i="6"/>
  <c r="D46" i="6" s="1"/>
  <c r="G166" i="5"/>
  <c r="G111" i="5"/>
  <c r="G78" i="1"/>
  <c r="H16" i="1"/>
  <c r="H58" i="1"/>
  <c r="H120" i="1"/>
  <c r="G142" i="1"/>
  <c r="G152" i="1"/>
  <c r="H162" i="1"/>
  <c r="G172" i="1"/>
  <c r="G17" i="5"/>
  <c r="G76" i="5"/>
  <c r="G162" i="1"/>
  <c r="G180" i="1"/>
  <c r="G132" i="5"/>
  <c r="G14" i="5"/>
  <c r="G207" i="5"/>
  <c r="D201" i="5"/>
  <c r="G32" i="5"/>
  <c r="I204" i="1"/>
  <c r="G188" i="5"/>
  <c r="G155" i="5"/>
  <c r="G144" i="5"/>
  <c r="G16" i="1"/>
  <c r="H142" i="1"/>
  <c r="H172" i="1"/>
  <c r="G58" i="1"/>
  <c r="G121" i="5"/>
  <c r="F191" i="1"/>
  <c r="H46" i="1"/>
  <c r="H110" i="1"/>
  <c r="G87" i="5"/>
  <c r="G36" i="1"/>
  <c r="G68" i="1"/>
  <c r="G100" i="1"/>
  <c r="D44" i="6"/>
  <c r="D43" i="6"/>
  <c r="G110" i="1"/>
  <c r="H100" i="1"/>
  <c r="H68" i="1"/>
  <c r="H36" i="1"/>
  <c r="D110" i="1"/>
  <c r="D100" i="1"/>
  <c r="D73" i="5"/>
  <c r="G73" i="5" s="1"/>
  <c r="D28" i="5"/>
  <c r="G28" i="5" s="1"/>
  <c r="D68" i="1"/>
  <c r="D58" i="1"/>
  <c r="D36" i="1"/>
  <c r="G19" i="1"/>
  <c r="D16" i="1"/>
  <c r="I9" i="15" l="1"/>
  <c r="J9" i="15" s="1"/>
  <c r="I31" i="15"/>
  <c r="J31" i="15" s="1"/>
  <c r="I54" i="15"/>
  <c r="J54" i="15" s="1"/>
  <c r="I65" i="15"/>
  <c r="J65" i="15" s="1"/>
  <c r="D110" i="5"/>
  <c r="D65" i="5"/>
  <c r="G65" i="5" s="1"/>
  <c r="D31" i="5"/>
  <c r="G31" i="5" s="1"/>
  <c r="D45" i="6"/>
  <c r="D47" i="6"/>
  <c r="G59" i="5"/>
  <c r="D62" i="5"/>
  <c r="G62" i="5" s="1"/>
  <c r="C8" i="4"/>
  <c r="G201" i="5"/>
  <c r="F192" i="1"/>
  <c r="F200" i="1" s="1"/>
  <c r="E23" i="4" s="1"/>
  <c r="C41" i="6"/>
  <c r="D9" i="5"/>
  <c r="G9" i="5" s="1"/>
  <c r="D26" i="1"/>
  <c r="G18" i="1"/>
  <c r="D54" i="5"/>
  <c r="G54" i="5" s="1"/>
  <c r="C18" i="6"/>
  <c r="D205" i="5"/>
  <c r="G25" i="5"/>
  <c r="G70" i="5"/>
  <c r="D99" i="5"/>
  <c r="G99" i="5" s="1"/>
  <c r="F199" i="1" l="1"/>
  <c r="F202" i="1" s="1"/>
  <c r="F193" i="1"/>
  <c r="G36" i="5"/>
  <c r="D39" i="5"/>
  <c r="G39" i="5" s="1"/>
  <c r="E22" i="4"/>
  <c r="C12" i="4"/>
  <c r="G205" i="5"/>
  <c r="D24" i="6"/>
  <c r="D25" i="6"/>
  <c r="D21" i="6"/>
  <c r="D22" i="6"/>
  <c r="D23" i="6"/>
  <c r="G26" i="1"/>
  <c r="H26" i="1"/>
  <c r="D20" i="5"/>
  <c r="G20" i="5" s="1"/>
  <c r="D191" i="1"/>
  <c r="C7" i="6"/>
  <c r="D204" i="1" l="1"/>
  <c r="J20" i="15"/>
  <c r="D10" i="6"/>
  <c r="D12" i="6"/>
  <c r="D11" i="6"/>
  <c r="D14" i="6"/>
  <c r="D13" i="6"/>
  <c r="D192" i="1"/>
  <c r="D193" i="1" s="1"/>
  <c r="I205" i="1"/>
  <c r="C19" i="6"/>
  <c r="D205" i="1" l="1"/>
  <c r="D199" i="1"/>
  <c r="D200" i="1"/>
  <c r="C23" i="4" s="1"/>
  <c r="D201" i="1"/>
  <c r="C24" i="4" s="1"/>
  <c r="D208" i="1"/>
  <c r="C8" i="6"/>
  <c r="D202" i="1" l="1"/>
  <c r="C22" i="4"/>
  <c r="E110" i="1" l="1"/>
  <c r="C25" i="4"/>
  <c r="G116" i="5"/>
  <c r="D118" i="5"/>
  <c r="D206" i="5"/>
  <c r="D208" i="5" s="1"/>
  <c r="C29" i="6" l="1"/>
  <c r="D34" i="6" s="1"/>
  <c r="E110" i="5"/>
  <c r="G110" i="5" s="1"/>
  <c r="E191" i="1"/>
  <c r="E192" i="1" s="1"/>
  <c r="E200" i="1" s="1"/>
  <c r="D23" i="4" s="1"/>
  <c r="G118" i="5"/>
  <c r="D209" i="5"/>
  <c r="D210" i="5" s="1"/>
  <c r="G208" i="5"/>
  <c r="G206" i="5"/>
  <c r="C13" i="4"/>
  <c r="C15" i="4" s="1"/>
  <c r="D36" i="6" l="1"/>
  <c r="D35" i="6"/>
  <c r="G191" i="1"/>
  <c r="G192" i="1" s="1"/>
  <c r="G193" i="1" s="1"/>
  <c r="D33" i="6"/>
  <c r="D32" i="6"/>
  <c r="E199" i="1"/>
  <c r="E202" i="1" s="1"/>
  <c r="E193" i="1"/>
  <c r="C16" i="4"/>
  <c r="C17" i="4" s="1"/>
  <c r="C30" i="6" l="1"/>
  <c r="D22" i="4"/>
</calcChain>
</file>

<file path=xl/sharedStrings.xml><?xml version="1.0" encoding="utf-8"?>
<sst xmlns="http://schemas.openxmlformats.org/spreadsheetml/2006/main" count="1086" uniqueCount="644">
  <si>
    <t>Annex D - PBF Project Budget</t>
  </si>
  <si>
    <t>CSO Version</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</si>
  <si>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</si>
  <si>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</si>
  <si>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</si>
  <si>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</si>
  <si>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</si>
  <si>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</si>
  <si>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</si>
  <si>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</si>
  <si>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Activity 1.1.1: Establish and/or strengthen existing women’s collectives and women and girl friendly and safe spaces</t>
  </si>
  <si>
    <t>Activity 1.1.2: Utilise traditional methods such as oral storytelling to create solidarity and support between women and girls.</t>
  </si>
  <si>
    <t xml:space="preserve">Activity 1.2.1: Develop gender-responsive training on the linkages between conflict, mental health and SGBV and contextualise Saferworld’s ‘Gender-sensitive conflict analysis: a facilitation guide’. 
</t>
  </si>
  <si>
    <t xml:space="preserve">
Activity 1.3.1: Conduct needs assessment of MHPSS and SGBV services required by women  and girls in the Wunlit Triangle, including, past experiences of women accessing services. 
</t>
  </si>
  <si>
    <t xml:space="preserve">Activity 1.3.2: Conduct/ commission extensive mapping of MHPSS and SGBV service providers in the Wunlit Triangle and formulate recommendations on developing/strengthening feasible referral pathways for women and girls in the Wunlit Triangle. </t>
  </si>
  <si>
    <t>Activity 1.3.3: Develop and/or strengthen referral pathways, including, through utilising existing services, including, through GBV and protection clusters and/or working with NGO/INGO and government to offer a complete referral pathway.</t>
  </si>
  <si>
    <t>Activity 1.3.4: Develop and communicate referral pathways in a language/ format which works for women and girls through women’s collective and women and girl-friendly spaces.</t>
  </si>
  <si>
    <t>Activity 1.3.5: Select and train women on basic mental health and psychosocial support skills to act as first point of contact in providing counselling and support to women and girls and for making referrals.</t>
  </si>
  <si>
    <t>Activity 1.3.6: Provide micro-grants to WROs and women’s groups to support complementary rehabilitation activities, including, entrepreneurial and skills development, for women SGBV survivors.</t>
  </si>
  <si>
    <t>Activity 2.1.1: Create youth community peace forums and spaces for young people, including, young women to access MHPSS, discuss mental health issues and use art, music, and drama to reinforce positive mental health.</t>
  </si>
  <si>
    <t>Activity 2.1.2: In conjunction with youth develop campaign (including, using radio talk shows, annual cultural events and sports activities) to challenge gender stereotypes and discrimination with a wide audience at the community level.</t>
  </si>
  <si>
    <t xml:space="preserve">Activity 2.2.1: Identify key influential community actors (e.g. community leaders, religious leaders, teachers and etc.) </t>
  </si>
  <si>
    <t>Activity 2.2.2: Hold outreach and sensitisation meetings (bilateral and collective) with key influential community actors</t>
  </si>
  <si>
    <t>Activity 2.2.3: Identify key influential community actors who can act as gender equality and mental health champions in the community.</t>
  </si>
  <si>
    <t xml:space="preserve">Activity 2.2.4: Develop and implement community sensitisation plans with key champions, including, sensitising communities through community action groups (CAGs), speaking to youth groups, partaking in radio talk shows, etc. </t>
  </si>
  <si>
    <t>Activity 3.1.2: Develop partners’ development plan and provide demand-based capacity strengthening, bespoke training, institutional support, accompaniment and mentoring.</t>
  </si>
  <si>
    <t>Activity 3.1.3: Conduct quarterly inter-state level WRO platform meetings to support partners and WROs collective advocacy efforts and actions.</t>
  </si>
  <si>
    <t>Activity 3.1.4: Support women’s institutions at sub-national to develop and implement advocacy action, ensuring backward and forward linkages (e.g. to local cluster level) to build momentum for policy change.</t>
  </si>
  <si>
    <t>Activity 3.1.5: Develop partner communications strategy.</t>
  </si>
  <si>
    <t xml:space="preserve">Activity 3.1.6: Organise cross-state exchange and learning visits among partners to support their effort and action in addressing women and girls need and priorities. </t>
  </si>
  <si>
    <t>Activity 3.1.7: Organise quarterly steering committee for high-level advisory review and action with Executive Directors of all project partners.</t>
  </si>
  <si>
    <t>Activity 3.2.1: Develop advocacy and communications outputs, including, policy briefs, on the linkages between SGBV, mental health and conflict using the needs assessment, gender-sensitive and conflict analysis and service-provider mapping to advocate to authorities.</t>
  </si>
  <si>
    <t>Activity 3.2.2: Provide authorities with evidence on women’s and girl’s concerns and priorities in bilateral meetings and roundtables, including on SGBV and mental health, including, using the above policy briefs.</t>
  </si>
  <si>
    <t xml:space="preserve">Activity 3.2.3: Create and coordinate regular inter-county and quarterly inter-state spaces for dialogue and advocacy between women’s groups, WROs and authorities to enable women and girls to share their concerns and push for appropriate action to address their issues, including, MHPSS and security and justice. </t>
  </si>
  <si>
    <t xml:space="preserve">Activity 1.2.2: Conduct training on conflict, mental health and SGBV and conduct a gender-sensitive conflict analysis with women and girls. </t>
  </si>
  <si>
    <t>Activity 3.1.1: Conduct organisational capacity assessment (OCA) for partners.</t>
  </si>
  <si>
    <t>Output 2.1</t>
  </si>
  <si>
    <t>Output 2.2</t>
  </si>
  <si>
    <t>Output 3.1</t>
  </si>
  <si>
    <t>Output 3.2</t>
  </si>
  <si>
    <t xml:space="preserve">Annex D - PBF Project Budget </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</si>
  <si>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</si>
  <si>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</si>
  <si>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</si>
  <si>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t>
  </si>
  <si>
    <t>Recipient Organization 2 Budget</t>
  </si>
  <si>
    <t>Recipient Organization 3 Budget</t>
  </si>
  <si>
    <t>Total</t>
  </si>
  <si>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</si>
  <si>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</si>
  <si>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</si>
  <si>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</si>
  <si>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</si>
  <si>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Output 1.1:</t>
  </si>
  <si>
    <t>Women and girls have increased peer support and accompaniment to access MHPSS and SGBV services.</t>
  </si>
  <si>
    <t>Activity 1.1.1:</t>
  </si>
  <si>
    <t>Activity 1.1.2:</t>
  </si>
  <si>
    <t>Activity 1.1.3:</t>
  </si>
  <si>
    <t>Activity 1.1.4</t>
  </si>
  <si>
    <t>Activity 1.1.5</t>
  </si>
  <si>
    <t>Activity 1.1.6</t>
  </si>
  <si>
    <t>Activity 1.1.7</t>
  </si>
  <si>
    <t>Activity 1.1.8</t>
  </si>
  <si>
    <t>Output Total</t>
  </si>
  <si>
    <t>Output 1.2:</t>
  </si>
  <si>
    <t xml:space="preserve">Women and girls have increased awareness on the interlinkages between conflict-SGBV-mental health, and available MHPSS and SGBV services. </t>
  </si>
  <si>
    <t>Activity 1.2.1</t>
  </si>
  <si>
    <t>Activity 1.2.2</t>
  </si>
  <si>
    <t>Activity 1.2.3</t>
  </si>
  <si>
    <t>Activity 1.2.4</t>
  </si>
  <si>
    <t>Activity 1.2.5</t>
  </si>
  <si>
    <t>Activity 1.2.6</t>
  </si>
  <si>
    <t>Activity 1.2.7</t>
  </si>
  <si>
    <t>Activity 1.2.8</t>
  </si>
  <si>
    <t>Output 1.3:</t>
  </si>
  <si>
    <t>Strengthen SGBV and MHPSS referral pathways for women and girls</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</si>
  <si>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</si>
  <si>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</si>
  <si>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</si>
  <si>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</si>
  <si>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</si>
  <si>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</si>
  <si>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</si>
  <si>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</si>
  <si>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</si>
  <si>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</si>
  <si>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</si>
  <si>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</si>
  <si>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</si>
  <si>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</si>
  <si>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</si>
  <si>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</si>
  <si>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</si>
  <si>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</si>
  <si>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Communities, including, religious and traditional leaders, young women and men understand the harmful traditions, and social and gender norms which drive conflict and create negative misconceptions of women and girls, and take steps to prevent and mitigate SGBV.</t>
  </si>
  <si>
    <t>Outcome 2.1</t>
  </si>
  <si>
    <t>Young women and men, have increased awareness and sensitivity of the interlinkages between conflict-SGBV-mental health and take steps to sensitise the wider peer group.</t>
  </si>
  <si>
    <t>Activity 2.1.1</t>
  </si>
  <si>
    <t>Activity 2.1.2</t>
  </si>
  <si>
    <t>Activity 2.1.3</t>
  </si>
  <si>
    <t>Activity 2.1.4</t>
  </si>
  <si>
    <t>Activity 2.1.5</t>
  </si>
  <si>
    <t>Activity 2.1.6</t>
  </si>
  <si>
    <t>Activity 2.1.7</t>
  </si>
  <si>
    <t>Activity 2.1.8</t>
  </si>
  <si>
    <t xml:space="preserve">Key community actors have increased awareness and sensitivity of the interlinkages between conflict-SGBV-mental health and take steps to sensitise the wider community. </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</si>
  <si>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</si>
  <si>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</si>
  <si>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</si>
  <si>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</si>
  <si>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</si>
  <si>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</si>
  <si>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</si>
  <si>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</si>
  <si>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</si>
  <si>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</si>
  <si>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</si>
  <si>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</si>
  <si>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</si>
  <si>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</si>
  <si>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</si>
  <si>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</si>
  <si>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</si>
  <si>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</si>
  <si>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</si>
  <si>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</si>
  <si>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</si>
  <si>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</si>
  <si>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</si>
  <si>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</si>
  <si>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</si>
  <si>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</si>
  <si>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</si>
  <si>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Local authorities and CSOs (including WROs and networks) understand the harmful traditions, and social and gender norms which drive conflict and negatively impact women and girls, and take steps to incorporate women’s and girls’ priorities into government plans.</t>
  </si>
  <si>
    <t xml:space="preserve"> CSO partners and WROs have increased capacity to engage and advocate with authorities on women’s and girls’ rights, needs and priorities.</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</si>
  <si>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</si>
  <si>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</si>
  <si>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</si>
  <si>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</si>
  <si>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</si>
  <si>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</si>
  <si>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</si>
  <si>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</si>
  <si>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</si>
  <si>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</si>
  <si>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</si>
  <si>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</si>
  <si>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</si>
  <si>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</si>
  <si>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</si>
  <si>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</si>
  <si>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</si>
  <si>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</si>
  <si>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</si>
  <si>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</si>
  <si>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</si>
  <si>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</si>
  <si>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</si>
  <si>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</si>
  <si>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</si>
  <si>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</si>
  <si>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</si>
  <si>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</si>
  <si>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</si>
  <si>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</si>
  <si>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</si>
  <si>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</si>
  <si>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</si>
  <si>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</si>
  <si>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</si>
  <si>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</si>
  <si>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</si>
  <si>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</si>
  <si>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</si>
  <si>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</si>
  <si>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</si>
  <si>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</si>
  <si>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</si>
  <si>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</si>
  <si>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</si>
  <si>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</si>
  <si>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</si>
  <si>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</si>
  <si>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</si>
  <si>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</si>
  <si>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</si>
  <si>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</si>
  <si>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</si>
  <si>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</si>
  <si>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</si>
  <si>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</si>
  <si>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</si>
  <si>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</si>
  <si>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</si>
  <si>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</si>
  <si>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</si>
  <si>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</si>
  <si>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</si>
  <si>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</si>
  <si>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</si>
  <si>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</si>
  <si>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</si>
  <si>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</si>
  <si>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</si>
  <si>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</si>
  <si>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</si>
  <si>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</si>
  <si>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</si>
  <si>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</si>
  <si>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</si>
  <si>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Baseline, outcome harvesting and monitoring</t>
  </si>
  <si>
    <t>Budget for independent final evaluation</t>
  </si>
  <si>
    <t>External evaluation</t>
  </si>
  <si>
    <t>Budget for independent audit</t>
  </si>
  <si>
    <t>Project audit</t>
  </si>
  <si>
    <t>Total Additional Costs</t>
  </si>
  <si>
    <t>Totals</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</si>
  <si>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</si>
  <si>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</si>
  <si>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</si>
  <si>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</si>
  <si>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</si>
  <si>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</si>
  <si>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</si>
  <si>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</si>
  <si>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</si>
  <si>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</si>
  <si>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</si>
  <si>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</si>
  <si>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</si>
  <si>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</si>
  <si>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</si>
  <si>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</si>
  <si>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</si>
  <si>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</si>
  <si>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Recipient Agency 2</t>
  </si>
  <si>
    <t>Recipient Agency 3</t>
  </si>
  <si>
    <t>OUTCOME 1</t>
  </si>
  <si>
    <t>Output 1.1</t>
  </si>
  <si>
    <t>Output Total from Table 1</t>
  </si>
  <si>
    <t xml:space="preserve">Total </t>
  </si>
  <si>
    <t>Output 1.2</t>
  </si>
  <si>
    <t>Output 1.3</t>
  </si>
  <si>
    <t>Output 1.4</t>
  </si>
  <si>
    <t>OUTCOME 2</t>
  </si>
  <si>
    <t>OUTCOME 3</t>
  </si>
  <si>
    <t>OUTCOME 4</t>
  </si>
  <si>
    <t>Additional Costs</t>
  </si>
  <si>
    <t>Additional Cost Totals from Table 1</t>
  </si>
  <si>
    <t>Subtotal</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</si>
  <si>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</si>
  <si>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</si>
  <si>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</si>
  <si>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</si>
  <si>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</si>
  <si>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</si>
  <si>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</si>
  <si>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</si>
  <si>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</si>
  <si>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</si>
  <si>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</si>
  <si>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</si>
  <si>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</si>
  <si>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</si>
  <si>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</si>
  <si>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</si>
  <si>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</si>
  <si>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</si>
  <si>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</si>
  <si>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</si>
  <si>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</si>
  <si>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</si>
  <si>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</si>
  <si>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</si>
  <si>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</si>
  <si>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</si>
  <si>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</si>
  <si>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</si>
  <si>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</si>
  <si>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</si>
  <si>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</si>
  <si>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</si>
  <si>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</si>
  <si>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</si>
  <si>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</si>
  <si>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</si>
  <si>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</si>
  <si>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</si>
  <si>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</si>
  <si>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</si>
  <si>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</si>
  <si>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</si>
  <si>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</si>
  <si>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</si>
  <si>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</si>
  <si>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</si>
  <si>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</si>
  <si>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</si>
  <si>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</si>
  <si>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</si>
  <si>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</si>
  <si>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</si>
  <si>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</si>
  <si>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</si>
  <si>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</si>
  <si>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</si>
  <si>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</si>
  <si>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</si>
  <si>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</si>
  <si>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</si>
  <si>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</si>
  <si>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</si>
  <si>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</si>
  <si>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</si>
  <si>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</si>
  <si>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</si>
  <si>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</si>
  <si>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</si>
  <si>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</si>
  <si>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</si>
  <si>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</si>
  <si>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</si>
  <si>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</si>
  <si>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</si>
  <si>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</si>
  <si>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</si>
  <si>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</si>
  <si>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</si>
  <si>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</si>
  <si>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</si>
  <si>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</si>
  <si>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</si>
  <si>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</si>
  <si>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</si>
  <si>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</si>
  <si>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</si>
  <si>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</si>
  <si>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</si>
  <si>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</si>
  <si>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</si>
  <si>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</si>
  <si>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</si>
  <si>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</si>
  <si>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</si>
  <si>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</si>
  <si>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</si>
  <si>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</si>
  <si>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</si>
  <si>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</si>
  <si>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</si>
  <si>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</si>
  <si>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</si>
  <si>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</si>
  <si>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</si>
  <si>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</si>
  <si>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</si>
  <si>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</si>
  <si>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</si>
  <si>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</si>
  <si>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</si>
  <si>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</si>
  <si>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</si>
  <si>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</si>
  <si>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</si>
  <si>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</si>
  <si>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</si>
  <si>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</si>
  <si>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</si>
  <si>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</si>
  <si>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</si>
  <si>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</si>
  <si>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</si>
  <si>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</si>
  <si>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</si>
  <si>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</si>
  <si>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</si>
  <si>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</si>
  <si>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</si>
  <si>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</si>
  <si>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</si>
  <si>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</si>
  <si>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</si>
  <si>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</si>
  <si>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</si>
  <si>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</si>
  <si>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</si>
  <si>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</si>
  <si>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</si>
  <si>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</si>
  <si>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</si>
  <si>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</si>
  <si>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</si>
  <si>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</si>
  <si>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</si>
  <si>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</si>
  <si>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</si>
  <si>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</si>
  <si>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</si>
  <si>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</si>
  <si>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</si>
  <si>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</si>
  <si>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</si>
  <si>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</si>
  <si>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</si>
  <si>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</si>
  <si>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</si>
  <si>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</si>
  <si>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</si>
  <si>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</si>
  <si>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</si>
  <si>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</si>
  <si>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</si>
  <si>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</si>
  <si>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</si>
  <si>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</si>
  <si>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</si>
  <si>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</si>
  <si>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</si>
  <si>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</si>
  <si>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</si>
  <si>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</si>
  <si>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</si>
  <si>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</si>
  <si>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</si>
  <si>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</si>
  <si>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</si>
  <si>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</si>
  <si>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</si>
  <si>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</si>
  <si>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</si>
  <si>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</si>
  <si>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</si>
  <si>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</si>
  <si>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</si>
  <si>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</si>
  <si>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</si>
  <si>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</si>
  <si>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</si>
  <si>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</si>
  <si>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</si>
  <si>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</si>
  <si>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</si>
  <si>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</si>
  <si>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</si>
  <si>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</si>
  <si>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</si>
  <si>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</si>
  <si>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</si>
  <si>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</si>
  <si>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</si>
  <si>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</si>
  <si>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</si>
  <si>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</si>
  <si>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</si>
  <si>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</si>
  <si>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</si>
  <si>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</si>
  <si>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</si>
  <si>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</si>
  <si>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</si>
  <si>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</si>
  <si>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</si>
  <si>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</si>
  <si>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</si>
  <si>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</si>
  <si>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</si>
  <si>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</si>
  <si>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</si>
  <si>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</si>
  <si>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</si>
  <si>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</si>
  <si>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</si>
  <si>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</si>
  <si>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</si>
  <si>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</si>
  <si>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</si>
  <si>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</si>
  <si>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</si>
  <si>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</si>
  <si>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</si>
  <si>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</si>
  <si>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</si>
  <si>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</si>
  <si>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</si>
  <si>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</si>
  <si>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</si>
  <si>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</si>
  <si>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</si>
  <si>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</si>
  <si>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</si>
  <si>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</si>
  <si>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</si>
  <si>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</si>
  <si>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</si>
  <si>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</si>
  <si>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</si>
  <si>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</si>
  <si>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</si>
  <si>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</si>
  <si>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</si>
  <si>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</si>
  <si>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</si>
  <si>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</si>
  <si>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</si>
  <si>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</si>
  <si>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</si>
  <si>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</si>
  <si>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</si>
  <si>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</si>
  <si>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</si>
  <si>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</si>
  <si>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</si>
  <si>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</si>
  <si>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</si>
  <si>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</si>
  <si>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</si>
  <si>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</si>
  <si>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</si>
  <si>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</si>
  <si>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</si>
  <si>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</si>
  <si>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</si>
  <si>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</si>
  <si>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</si>
  <si>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</si>
  <si>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</si>
  <si>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</si>
  <si>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</si>
  <si>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</si>
  <si>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</si>
  <si>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</si>
  <si>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</si>
  <si>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</si>
  <si>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</si>
  <si>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</si>
  <si>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</si>
  <si>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</si>
  <si>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</si>
  <si>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</si>
  <si>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</si>
  <si>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</si>
  <si>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</si>
  <si>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</si>
  <si>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</si>
  <si>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</si>
  <si>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</si>
  <si>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</si>
  <si>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</si>
  <si>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</si>
  <si>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</si>
  <si>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</si>
  <si>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</si>
  <si>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</si>
  <si>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</si>
  <si>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</si>
  <si>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</si>
  <si>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</si>
  <si>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</si>
  <si>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</si>
  <si>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</si>
  <si>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</si>
  <si>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</si>
  <si>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</si>
  <si>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</si>
  <si>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</si>
  <si>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</si>
  <si>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</si>
  <si>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</si>
  <si>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</si>
  <si>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</si>
  <si>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</si>
  <si>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</si>
  <si>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</si>
  <si>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</si>
  <si>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</si>
  <si>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</si>
  <si>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</si>
  <si>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</si>
  <si>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</si>
  <si>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</si>
  <si>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</si>
  <si>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</si>
  <si>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</si>
  <si>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</si>
  <si>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</si>
  <si>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</si>
  <si>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</si>
  <si>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</si>
  <si>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</si>
  <si>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</si>
  <si>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</si>
  <si>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</si>
  <si>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</si>
  <si>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</si>
  <si>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</si>
  <si>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</si>
  <si>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</si>
  <si>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</si>
  <si>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</si>
  <si>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</si>
  <si>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</si>
  <si>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</si>
  <si>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</si>
  <si>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</si>
  <si>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</si>
  <si>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</si>
  <si>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</si>
  <si>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</si>
  <si>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</si>
  <si>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</si>
  <si>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</si>
  <si>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</si>
  <si>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</si>
  <si>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</si>
  <si>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</si>
  <si>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Women and girls have increased access to GBV and MHPSS support and referral pathways through women’s collectives, and enhancing solidarity and accompaniment amongst women and girls</t>
  </si>
  <si>
    <t>Saferspaces/ centers will be used to discuss gender and will exclusively be utilized by women</t>
  </si>
  <si>
    <t>Training methodologies will be created using a gender lens and in particiaption with women and local partners</t>
  </si>
  <si>
    <t>Training will be conducted by women for women and adapted in participation with women and local partners</t>
  </si>
  <si>
    <t>Needs assessment will be developed with a feminist and gender-sensitive lens so as not to extract information from women. Where possible a peer-to-peer methodology will be used.</t>
  </si>
  <si>
    <t>KIIs with stakeholders will include both women and men's perspectives.</t>
  </si>
  <si>
    <t>These will be developed with a gender-sensitive and feminist lens to ensure 'real' accessibility for women.</t>
  </si>
  <si>
    <t>The purpose of this is to ensure that all women are able to have information on referral pathways.</t>
  </si>
  <si>
    <t>Exclusively women will be trained for this activity.</t>
  </si>
  <si>
    <t>Micro-grants will only be provided to WROs and women's groups.</t>
  </si>
  <si>
    <t xml:space="preserve">Equal participation between young men and women will take place. This will be done in a process, e.g. exclusively young women's groups if required, so as to promote young women's leadership and participation by young women. </t>
  </si>
  <si>
    <t>Young women will be given leadership positions in developing campaigns.</t>
  </si>
  <si>
    <t>This will require some travel costs to bring young people together.</t>
  </si>
  <si>
    <t xml:space="preserve">This will require some travel costs for young people to conduct outreach campaigns and/or work with media outlets, as well as, high costs associated with any campaign development, use of technology (where relevant) and any training required to develop campaigns. </t>
  </si>
  <si>
    <t>Where possible women leaders/ influencers will be identified.</t>
  </si>
  <si>
    <t>We will ensure equal participation of men and women community members.</t>
  </si>
  <si>
    <t xml:space="preserve">We will ensure that equal participation of women is achieved in developing and implementing community sensitization plans with the understanding that we will not place the burden on women to tackle gender social norms at the community level. </t>
  </si>
  <si>
    <t>All 4 partners are WROs.</t>
  </si>
  <si>
    <t xml:space="preserve">We will ensure that there is equal participation of women and men staff of WROs, including, youth. </t>
  </si>
  <si>
    <t>These will be done using a gender-transformative lens and with technical expertise by gender experts.</t>
  </si>
  <si>
    <t>We will embed a gender-transformative lens in developing these.</t>
  </si>
  <si>
    <t xml:space="preserve">Exclusively women will participate in this activity. We will ensure that marginalized women are able to actively participate. </t>
  </si>
  <si>
    <t>We will set grounding principles based on a feminist lens to ensure that a gender bias culture does not permeate into these.</t>
  </si>
  <si>
    <t>These will be developed using a gender-transformative lens.</t>
  </si>
  <si>
    <t>We will develop these using feminist principles and ensure that the women government officials also have a seat and voice at the table.</t>
  </si>
  <si>
    <t xml:space="preserve">Where necessary development plans will also include on gender training where gaps are identified. This will include safeguarding training for which we have allocated a budget. </t>
  </si>
  <si>
    <t>Activity 3.2.4: Create inter-county spaces for cross-learning between authorities to develop community-based prevention and early warning systems to mitigate conflict and GBV.</t>
  </si>
  <si>
    <t>Revised budget</t>
  </si>
  <si>
    <t>Original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</si>
</sst>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quot;$&quot;* #,##0.00_);_(&quot;$&quot;* \(#,##0.00\);_(&quot;$&quot;* &quot;-&quot;??_);_(@_)"/>
  </numFmts>
  <fonts count="30">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sz val="14"/>
      <color theme="1"/>
      <name val="Calibri"/>
      <family val="2"/>
      <scheme val="minor"/>
    </font>
    <font>
      <b/>
      <sz val="14"/>
      <color theme="1"/>
      <name val="Calibri"/>
      <family val="2"/>
      <scheme val="minor"/>
    </font>
    <font>
      <b/>
      <u/>
      <sz val="18"/>
      <color theme="1"/>
      <name val="Calibri"/>
      <family val="2"/>
      <scheme val="minor"/>
    </font>
    <font>
      <i/>
      <sz val="14"/>
      <color theme="1"/>
      <name val="Calibri"/>
      <family val="2"/>
      <scheme val="minor"/>
    </font>
    <font>
      <sz val="10"/>
      <name val="Arial"/>
      <family val="2"/>
    </font>
    <font>
      <b/>
      <sz val="12"/>
      <name val="Calibri"/>
      <family val="2"/>
      <scheme val="minor"/>
    </font>
    <font>
      <sz val="12"/>
      <name val="Calibri"/>
      <family val="2"/>
      <scheme val="minor"/>
    </font>
    <font>
      <sz val="12"/>
      <color rgb="FF000000"/>
      <name val="Calibri"/>
      <family val="2"/>
    </font>
    <font>
      <sz val="12"/>
      <name val="Calibri (Body)_x0000_"/>
    </font>
    <font>
      <b/>
      <sz val="12"/>
      <name val="Calibri (Body)_x0000_"/>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0.499984740745262"/>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s>
  <cellStyleXfs count="5">
    <xf numFmtId="0" fontId="0" fillId="0" borderId="0"/>
    <xf numFmtId="165" fontId="6" fillId="0" borderId="0" applyFont="0" applyFill="0" applyBorder="0" applyAlignment="0" applyProtection="0"/>
    <xf numFmtId="9" fontId="6" fillId="0" borderId="0" applyFont="0" applyFill="0" applyBorder="0" applyAlignment="0" applyProtection="0"/>
    <xf numFmtId="0" fontId="24" fillId="0" borderId="0"/>
    <xf numFmtId="164" fontId="24" fillId="0" borderId="0" applyFont="0" applyFill="0" applyBorder="0" applyAlignment="0" applyProtection="0"/>
  </cellStyleXfs>
  <cellXfs count="356">
    <xf numFmtId="0" fontId="0" fillId="0" borderId="0" xfId="0"/>
    <xf numFmtId="0" fontId="0" fillId="0" borderId="0" xfId="0" applyBorder="1"/>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4" fillId="3" borderId="0" xfId="0" applyFont="1" applyFill="1" applyBorder="1" applyAlignment="1" applyProtection="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5" fillId="0" borderId="6" xfId="0" applyFont="1" applyBorder="1"/>
    <xf numFmtId="165" fontId="4" fillId="0" borderId="0" xfId="0" applyNumberFormat="1" applyFont="1" applyFill="1" applyBorder="1" applyAlignment="1">
      <alignment vertical="center" wrapText="1"/>
    </xf>
    <xf numFmtId="9" fontId="4" fillId="2" borderId="9" xfId="2" applyFont="1" applyFill="1" applyBorder="1" applyAlignment="1">
      <alignment vertical="center" wrapText="1"/>
    </xf>
    <xf numFmtId="0" fontId="4" fillId="2" borderId="13" xfId="0" applyFont="1" applyFill="1" applyBorder="1" applyAlignment="1">
      <alignment vertical="center" wrapText="1"/>
    </xf>
    <xf numFmtId="0" fontId="4" fillId="3" borderId="0" xfId="0" applyFont="1" applyFill="1" applyBorder="1" applyAlignment="1" applyProtection="1">
      <alignment vertical="center" wrapText="1"/>
      <protection locked="0"/>
    </xf>
    <xf numFmtId="165" fontId="12" fillId="0" borderId="0" xfId="1" applyFont="1" applyFill="1" applyBorder="1" applyAlignment="1" applyProtection="1">
      <alignment vertical="center" wrapText="1"/>
    </xf>
    <xf numFmtId="165" fontId="4"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165" fontId="9" fillId="3" borderId="0" xfId="1" applyFont="1" applyFill="1" applyBorder="1" applyAlignment="1" applyProtection="1">
      <alignment vertical="center" wrapText="1"/>
    </xf>
    <xf numFmtId="165" fontId="4" fillId="2" borderId="5" xfId="1" applyNumberFormat="1" applyFont="1" applyFill="1" applyBorder="1" applyAlignment="1" applyProtection="1">
      <alignment horizontal="center" vertical="center" wrapText="1"/>
    </xf>
    <xf numFmtId="165" fontId="4" fillId="2" borderId="3"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pplyProtection="1">
      <alignment vertical="center" wrapText="1"/>
    </xf>
    <xf numFmtId="0" fontId="4" fillId="2" borderId="13" xfId="0" applyFont="1" applyFill="1" applyBorder="1" applyAlignment="1" applyProtection="1">
      <alignment vertical="center" wrapText="1"/>
    </xf>
    <xf numFmtId="0" fontId="9" fillId="2" borderId="13"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4" fillId="3" borderId="0" xfId="0" applyFont="1" applyFill="1" applyBorder="1" applyAlignment="1">
      <alignment vertical="center" wrapText="1"/>
    </xf>
    <xf numFmtId="165" fontId="4"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9" fontId="4" fillId="3" borderId="0" xfId="2" applyFont="1" applyFill="1" applyBorder="1" applyAlignment="1">
      <alignment wrapText="1"/>
    </xf>
    <xf numFmtId="0" fontId="5" fillId="3" borderId="0" xfId="0" applyFont="1" applyFill="1" applyBorder="1" applyAlignment="1">
      <alignment horizontal="center" vertical="center" wrapText="1"/>
    </xf>
    <xf numFmtId="165" fontId="4" fillId="3" borderId="0" xfId="2" applyNumberFormat="1" applyFont="1" applyFill="1" applyBorder="1" applyAlignment="1">
      <alignment wrapText="1"/>
    </xf>
    <xf numFmtId="0" fontId="11" fillId="0" borderId="0" xfId="0" applyFont="1" applyFill="1" applyBorder="1" applyAlignment="1" applyProtection="1">
      <alignment horizontal="center" vertical="center" wrapText="1"/>
    </xf>
    <xf numFmtId="0" fontId="4" fillId="3" borderId="0" xfId="0" applyFont="1" applyFill="1" applyBorder="1" applyAlignment="1">
      <alignment horizontal="left" wrapText="1"/>
    </xf>
    <xf numFmtId="165" fontId="4" fillId="0" borderId="0" xfId="1" applyFont="1" applyFill="1" applyBorder="1" applyAlignment="1" applyProtection="1">
      <alignment vertical="center" wrapText="1"/>
    </xf>
    <xf numFmtId="165" fontId="4"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165" fontId="4" fillId="2" borderId="3" xfId="0" applyNumberFormat="1" applyFont="1" applyFill="1" applyBorder="1" applyAlignment="1">
      <alignment horizontal="center" wrapText="1"/>
    </xf>
    <xf numFmtId="0" fontId="7" fillId="3" borderId="0" xfId="0" applyFont="1" applyFill="1" applyBorder="1" applyAlignment="1">
      <alignment wrapText="1"/>
    </xf>
    <xf numFmtId="165" fontId="4" fillId="4" borderId="3" xfId="1" applyFont="1" applyFill="1" applyBorder="1" applyAlignment="1" applyProtection="1">
      <alignment wrapText="1"/>
    </xf>
    <xf numFmtId="0" fontId="7" fillId="0" borderId="0" xfId="0" applyFont="1" applyFill="1" applyBorder="1" applyAlignment="1">
      <alignment wrapText="1"/>
    </xf>
    <xf numFmtId="165" fontId="4" fillId="0" borderId="0" xfId="0" applyNumberFormat="1" applyFont="1" applyFill="1" applyBorder="1" applyAlignment="1">
      <alignment wrapText="1"/>
    </xf>
    <xf numFmtId="165" fontId="8" fillId="0" borderId="0" xfId="1" applyFont="1" applyFill="1" applyBorder="1" applyAlignment="1">
      <alignment horizontal="right" vertical="center" wrapText="1"/>
    </xf>
    <xf numFmtId="0" fontId="4" fillId="2" borderId="40" xfId="0" applyFont="1" applyFill="1" applyBorder="1" applyAlignment="1">
      <alignment horizontal="center" wrapText="1"/>
    </xf>
    <xf numFmtId="165" fontId="4" fillId="2" borderId="3" xfId="0" applyNumberFormat="1" applyFont="1" applyFill="1" applyBorder="1" applyAlignment="1">
      <alignment wrapText="1"/>
    </xf>
    <xf numFmtId="0" fontId="8" fillId="2" borderId="40" xfId="0" applyFont="1" applyFill="1" applyBorder="1" applyAlignment="1" applyProtection="1">
      <alignment vertical="center" wrapText="1"/>
    </xf>
    <xf numFmtId="165" fontId="4" fillId="2" borderId="40" xfId="0" applyNumberFormat="1" applyFont="1" applyFill="1" applyBorder="1" applyAlignment="1">
      <alignment wrapText="1"/>
    </xf>
    <xf numFmtId="0" fontId="4" fillId="2" borderId="14" xfId="0" applyFont="1" applyFill="1" applyBorder="1" applyAlignment="1">
      <alignment horizontal="left" wrapText="1"/>
    </xf>
    <xf numFmtId="165" fontId="4" fillId="2" borderId="14" xfId="0" applyNumberFormat="1" applyFont="1" applyFill="1" applyBorder="1" applyAlignment="1">
      <alignment horizontal="center" wrapText="1"/>
    </xf>
    <xf numFmtId="165" fontId="4" fillId="2" borderId="14" xfId="0" applyNumberFormat="1" applyFont="1" applyFill="1" applyBorder="1" applyAlignment="1">
      <alignment wrapText="1"/>
    </xf>
    <xf numFmtId="165" fontId="4" fillId="4" borderId="3" xfId="1" applyNumberFormat="1" applyFont="1" applyFill="1" applyBorder="1" applyAlignment="1">
      <alignment wrapText="1"/>
    </xf>
    <xf numFmtId="165" fontId="4" fillId="3" borderId="4" xfId="1" applyFont="1" applyFill="1" applyBorder="1" applyAlignment="1" applyProtection="1">
      <alignment wrapText="1"/>
    </xf>
    <xf numFmtId="165" fontId="4" fillId="3" borderId="1" xfId="1" applyNumberFormat="1" applyFont="1" applyFill="1" applyBorder="1" applyAlignment="1">
      <alignment wrapText="1"/>
    </xf>
    <xf numFmtId="165" fontId="4" fillId="3" borderId="2" xfId="0" applyNumberFormat="1" applyFont="1" applyFill="1" applyBorder="1" applyAlignment="1">
      <alignment wrapText="1"/>
    </xf>
    <xf numFmtId="165" fontId="4" fillId="3" borderId="1" xfId="1" applyFont="1" applyFill="1" applyBorder="1" applyAlignment="1" applyProtection="1">
      <alignment wrapText="1"/>
    </xf>
    <xf numFmtId="165" fontId="4" fillId="2" borderId="39" xfId="0" applyNumberFormat="1" applyFont="1" applyFill="1" applyBorder="1" applyAlignment="1">
      <alignment wrapText="1"/>
    </xf>
    <xf numFmtId="165" fontId="4" fillId="2" borderId="9" xfId="0" applyNumberFormat="1" applyFont="1" applyFill="1" applyBorder="1" applyAlignment="1">
      <alignment wrapText="1"/>
    </xf>
    <xf numFmtId="165" fontId="4" fillId="2" borderId="15" xfId="0" applyNumberFormat="1" applyFont="1" applyFill="1" applyBorder="1" applyAlignment="1">
      <alignment wrapText="1"/>
    </xf>
    <xf numFmtId="0" fontId="4" fillId="2" borderId="11" xfId="0" applyFont="1" applyFill="1" applyBorder="1" applyAlignment="1">
      <alignment horizontal="center" wrapText="1"/>
    </xf>
    <xf numFmtId="165" fontId="4" fillId="2" borderId="33" xfId="1" applyNumberFormat="1" applyFont="1" applyFill="1" applyBorder="1" applyAlignment="1">
      <alignment wrapText="1"/>
    </xf>
    <xf numFmtId="165" fontId="4" fillId="2" borderId="34" xfId="0" applyNumberFormat="1" applyFont="1" applyFill="1" applyBorder="1" applyAlignment="1">
      <alignment wrapText="1"/>
    </xf>
    <xf numFmtId="0" fontId="7"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5" fillId="2" borderId="10" xfId="0" applyFont="1" applyFill="1" applyBorder="1" applyAlignment="1"/>
    <xf numFmtId="0" fontId="5" fillId="2" borderId="8" xfId="0" applyFont="1" applyFill="1" applyBorder="1"/>
    <xf numFmtId="0" fontId="5" fillId="2" borderId="3" xfId="0" applyFont="1" applyFill="1" applyBorder="1"/>
    <xf numFmtId="0" fontId="5"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5" fontId="0" fillId="2" borderId="15" xfId="0" applyNumberFormat="1" applyFill="1" applyBorder="1" applyAlignment="1">
      <alignment vertical="center"/>
    </xf>
    <xf numFmtId="0" fontId="4" fillId="2" borderId="3" xfId="0"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165" fontId="4" fillId="2" borderId="3" xfId="1" applyFont="1" applyFill="1" applyBorder="1" applyAlignment="1" applyProtection="1">
      <alignment vertical="center" wrapText="1"/>
    </xf>
    <xf numFmtId="165" fontId="4" fillId="2" borderId="4" xfId="1" applyFont="1" applyFill="1" applyBorder="1" applyAlignment="1" applyProtection="1">
      <alignment vertical="center" wrapText="1"/>
    </xf>
    <xf numFmtId="165" fontId="4" fillId="2" borderId="14" xfId="1" applyFont="1" applyFill="1" applyBorder="1" applyAlignment="1" applyProtection="1">
      <alignment vertical="center" wrapText="1"/>
    </xf>
    <xf numFmtId="165" fontId="4" fillId="2" borderId="38" xfId="1" applyFont="1" applyFill="1" applyBorder="1" applyAlignment="1" applyProtection="1">
      <alignment vertical="center" wrapText="1"/>
    </xf>
    <xf numFmtId="9" fontId="4" fillId="2" borderId="15" xfId="2" applyFont="1" applyFill="1" applyBorder="1" applyAlignment="1" applyProtection="1">
      <alignment vertical="center" wrapText="1"/>
    </xf>
    <xf numFmtId="0" fontId="5" fillId="2" borderId="29" xfId="0" applyFont="1" applyFill="1" applyBorder="1" applyAlignment="1" applyProtection="1">
      <alignment horizontal="left" vertical="center" wrapText="1"/>
    </xf>
    <xf numFmtId="165" fontId="4" fillId="2" borderId="17" xfId="0" applyNumberFormat="1" applyFont="1" applyFill="1" applyBorder="1" applyAlignment="1" applyProtection="1">
      <alignment vertical="center" wrapText="1"/>
    </xf>
    <xf numFmtId="0" fontId="5" fillId="2" borderId="8" xfId="0" applyFont="1" applyFill="1" applyBorder="1" applyAlignment="1" applyProtection="1">
      <alignment horizontal="left" vertical="center" wrapText="1"/>
    </xf>
    <xf numFmtId="165" fontId="4"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165" fontId="4" fillId="2" borderId="3" xfId="1" applyFont="1" applyFill="1" applyBorder="1" applyAlignment="1" applyProtection="1">
      <alignment horizontal="center" vertical="center" wrapText="1"/>
    </xf>
    <xf numFmtId="165" fontId="4" fillId="2" borderId="15" xfId="1" applyFont="1" applyFill="1" applyBorder="1" applyAlignment="1" applyProtection="1">
      <alignment vertical="center" wrapText="1"/>
    </xf>
    <xf numFmtId="0" fontId="4" fillId="4" borderId="3" xfId="0" applyFont="1" applyFill="1" applyBorder="1" applyAlignment="1" applyProtection="1">
      <alignment vertical="center" wrapText="1"/>
      <protection locked="0"/>
    </xf>
    <xf numFmtId="0" fontId="4" fillId="2" borderId="35" xfId="0" applyFont="1" applyFill="1" applyBorder="1" applyAlignment="1" applyProtection="1">
      <alignment vertical="center" wrapText="1"/>
    </xf>
    <xf numFmtId="165" fontId="4" fillId="2" borderId="5" xfId="1" applyFont="1" applyFill="1" applyBorder="1" applyAlignment="1" applyProtection="1">
      <alignment vertical="center" wrapText="1"/>
    </xf>
    <xf numFmtId="165" fontId="4" fillId="2" borderId="41" xfId="1" applyFont="1" applyFill="1" applyBorder="1" applyAlignment="1" applyProtection="1">
      <alignment vertical="center" wrapText="1"/>
    </xf>
    <xf numFmtId="165" fontId="4" fillId="4" borderId="3" xfId="1" applyFont="1" applyFill="1" applyBorder="1" applyAlignment="1" applyProtection="1">
      <alignment vertical="center" wrapText="1"/>
    </xf>
    <xf numFmtId="0" fontId="4" fillId="2" borderId="3" xfId="1" applyNumberFormat="1" applyFont="1" applyFill="1" applyBorder="1" applyAlignment="1" applyProtection="1">
      <alignment vertical="center" wrapText="1"/>
    </xf>
    <xf numFmtId="165" fontId="4" fillId="2" borderId="4" xfId="0" applyNumberFormat="1" applyFont="1" applyFill="1" applyBorder="1" applyAlignment="1">
      <alignment wrapText="1"/>
    </xf>
    <xf numFmtId="165" fontId="4" fillId="3" borderId="1" xfId="0" applyNumberFormat="1" applyFont="1" applyFill="1" applyBorder="1" applyAlignment="1">
      <alignment wrapText="1"/>
    </xf>
    <xf numFmtId="0" fontId="4" fillId="4" borderId="43" xfId="0" applyFont="1" applyFill="1" applyBorder="1" applyAlignment="1" applyProtection="1">
      <alignment vertical="center" wrapText="1"/>
    </xf>
    <xf numFmtId="165" fontId="4" fillId="2" borderId="2" xfId="1" applyFont="1" applyFill="1" applyBorder="1" applyAlignment="1" applyProtection="1">
      <alignment horizontal="center" vertical="center" wrapText="1"/>
    </xf>
    <xf numFmtId="0" fontId="4" fillId="2" borderId="2" xfId="1" applyNumberFormat="1" applyFont="1" applyFill="1" applyBorder="1" applyAlignment="1" applyProtection="1">
      <alignment vertical="center" wrapText="1"/>
    </xf>
    <xf numFmtId="165" fontId="4" fillId="2" borderId="50" xfId="1" applyFont="1" applyFill="1" applyBorder="1" applyAlignment="1" applyProtection="1">
      <alignment vertical="center" wrapText="1"/>
    </xf>
    <xf numFmtId="165" fontId="4" fillId="2" borderId="0" xfId="1" applyNumberFormat="1" applyFont="1" applyFill="1" applyBorder="1" applyAlignment="1">
      <alignment wrapText="1"/>
    </xf>
    <xf numFmtId="165" fontId="4" fillId="2" borderId="53" xfId="1" applyNumberFormat="1" applyFont="1" applyFill="1" applyBorder="1" applyAlignment="1">
      <alignment wrapText="1"/>
    </xf>
    <xf numFmtId="0" fontId="9" fillId="2" borderId="35" xfId="0" applyFont="1" applyFill="1" applyBorder="1" applyAlignment="1" applyProtection="1">
      <alignment vertical="center" wrapText="1"/>
    </xf>
    <xf numFmtId="165" fontId="4" fillId="2" borderId="12" xfId="0" applyNumberFormat="1" applyFont="1" applyFill="1" applyBorder="1" applyAlignment="1">
      <alignment wrapText="1"/>
    </xf>
    <xf numFmtId="165" fontId="4" fillId="2" borderId="13" xfId="1" applyFont="1" applyFill="1" applyBorder="1" applyAlignment="1" applyProtection="1">
      <alignment wrapText="1"/>
    </xf>
    <xf numFmtId="165" fontId="4" fillId="2" borderId="14" xfId="1" applyNumberFormat="1" applyFont="1" applyFill="1" applyBorder="1" applyAlignment="1">
      <alignment wrapText="1"/>
    </xf>
    <xf numFmtId="165" fontId="4" fillId="2" borderId="26" xfId="1" applyNumberFormat="1" applyFont="1" applyFill="1" applyBorder="1" applyAlignment="1">
      <alignment wrapText="1"/>
    </xf>
    <xf numFmtId="165" fontId="4" fillId="2" borderId="21" xfId="0" applyNumberFormat="1" applyFont="1" applyFill="1" applyBorder="1" applyAlignment="1">
      <alignment wrapText="1"/>
    </xf>
    <xf numFmtId="0" fontId="4" fillId="2" borderId="28" xfId="0" applyFont="1" applyFill="1" applyBorder="1" applyAlignment="1">
      <alignment wrapText="1"/>
    </xf>
    <xf numFmtId="0" fontId="4" fillId="2" borderId="52" xfId="0" applyFont="1" applyFill="1" applyBorder="1" applyAlignment="1">
      <alignment horizontal="center" wrapText="1"/>
    </xf>
    <xf numFmtId="165" fontId="4" fillId="2" borderId="2" xfId="0" applyNumberFormat="1" applyFont="1" applyFill="1" applyBorder="1" applyAlignment="1">
      <alignment horizontal="center" wrapText="1"/>
    </xf>
    <xf numFmtId="0" fontId="18" fillId="0" borderId="0" xfId="0" applyFont="1" applyBorder="1" applyAlignment="1">
      <alignment wrapText="1"/>
    </xf>
    <xf numFmtId="9" fontId="4" fillId="3" borderId="9" xfId="2" applyFont="1" applyFill="1" applyBorder="1" applyAlignment="1" applyProtection="1">
      <alignment vertical="center" wrapText="1"/>
      <protection locked="0"/>
    </xf>
    <xf numFmtId="9" fontId="4" fillId="3" borderId="32" xfId="2" applyFont="1" applyFill="1" applyBorder="1" applyAlignment="1" applyProtection="1">
      <alignment vertical="center" wrapText="1"/>
      <protection locked="0"/>
    </xf>
    <xf numFmtId="165" fontId="4" fillId="2" borderId="15" xfId="1" applyNumberFormat="1" applyFont="1" applyFill="1" applyBorder="1" applyAlignment="1">
      <alignment wrapText="1"/>
    </xf>
    <xf numFmtId="10" fontId="4" fillId="2" borderId="9" xfId="2" applyNumberFormat="1" applyFont="1" applyFill="1" applyBorder="1" applyAlignment="1" applyProtection="1">
      <alignment wrapText="1"/>
    </xf>
    <xf numFmtId="165" fontId="4" fillId="3" borderId="0" xfId="1" applyFont="1" applyFill="1" applyBorder="1" applyAlignment="1" applyProtection="1">
      <alignment vertical="center" wrapText="1"/>
      <protection locked="0"/>
    </xf>
    <xf numFmtId="165" fontId="0" fillId="0" borderId="0" xfId="1" applyFont="1" applyBorder="1" applyAlignment="1">
      <alignment wrapText="1"/>
    </xf>
    <xf numFmtId="165" fontId="4" fillId="3" borderId="0" xfId="1" applyFont="1" applyFill="1" applyBorder="1" applyAlignment="1">
      <alignment vertical="center" wrapText="1"/>
    </xf>
    <xf numFmtId="165" fontId="4" fillId="3" borderId="0" xfId="1" applyFont="1" applyFill="1" applyBorder="1" applyAlignment="1" applyProtection="1">
      <alignment horizontal="center" vertical="center" wrapText="1"/>
    </xf>
    <xf numFmtId="165" fontId="4" fillId="3" borderId="0" xfId="1" applyFont="1" applyFill="1" applyBorder="1" applyAlignment="1" applyProtection="1">
      <alignment vertical="center" wrapText="1"/>
    </xf>
    <xf numFmtId="165" fontId="4" fillId="0" borderId="0" xfId="1" applyFont="1" applyFill="1" applyBorder="1" applyAlignment="1">
      <alignment vertical="center" wrapText="1"/>
    </xf>
    <xf numFmtId="165" fontId="0" fillId="0" borderId="0" xfId="1" applyFont="1" applyFill="1" applyBorder="1" applyAlignment="1">
      <alignment wrapText="1"/>
    </xf>
    <xf numFmtId="165" fontId="15" fillId="0" borderId="0" xfId="1" applyFont="1" applyBorder="1" applyAlignment="1">
      <alignment wrapText="1"/>
    </xf>
    <xf numFmtId="165" fontId="4" fillId="2" borderId="29" xfId="0" applyNumberFormat="1" applyFont="1" applyFill="1" applyBorder="1" applyAlignment="1">
      <alignment vertical="center" wrapText="1"/>
    </xf>
    <xf numFmtId="165" fontId="0" fillId="2" borderId="17" xfId="1" applyFont="1" applyFill="1" applyBorder="1" applyAlignment="1">
      <alignment vertical="center" wrapText="1"/>
    </xf>
    <xf numFmtId="0" fontId="5" fillId="2" borderId="13" xfId="0" applyFont="1" applyFill="1" applyBorder="1" applyAlignment="1">
      <alignment wrapText="1"/>
    </xf>
    <xf numFmtId="9" fontId="5" fillId="2" borderId="15" xfId="2" applyFont="1" applyFill="1" applyBorder="1" applyAlignment="1">
      <alignment wrapText="1"/>
    </xf>
    <xf numFmtId="165" fontId="0" fillId="2" borderId="14" xfId="0" applyNumberFormat="1" applyFill="1" applyBorder="1"/>
    <xf numFmtId="0" fontId="0" fillId="2" borderId="14" xfId="0" applyFill="1" applyBorder="1"/>
    <xf numFmtId="0" fontId="0" fillId="2" borderId="15" xfId="0" applyFill="1" applyBorder="1"/>
    <xf numFmtId="165" fontId="4" fillId="3" borderId="3" xfId="1" applyFont="1" applyFill="1" applyBorder="1" applyAlignment="1" applyProtection="1">
      <alignment horizontal="center" vertical="center" wrapText="1"/>
    </xf>
    <xf numFmtId="165" fontId="0" fillId="0" borderId="0" xfId="1" applyFont="1" applyFill="1" applyBorder="1" applyAlignment="1">
      <alignment vertical="center" wrapText="1"/>
    </xf>
    <xf numFmtId="9" fontId="5" fillId="0" borderId="0" xfId="2" applyFont="1" applyFill="1" applyBorder="1" applyAlignment="1">
      <alignment wrapText="1"/>
    </xf>
    <xf numFmtId="0" fontId="13" fillId="6" borderId="6" xfId="0" applyFont="1" applyFill="1" applyBorder="1" applyAlignment="1">
      <alignment vertical="top" wrapText="1"/>
    </xf>
    <xf numFmtId="0" fontId="4" fillId="0" borderId="3" xfId="0" applyFont="1" applyFill="1" applyBorder="1" applyAlignment="1" applyProtection="1">
      <alignment horizontal="center" vertical="center" wrapText="1"/>
      <protection locked="0"/>
    </xf>
    <xf numFmtId="0" fontId="0" fillId="3" borderId="0" xfId="0" applyFont="1" applyFill="1" applyBorder="1" applyAlignment="1"/>
    <xf numFmtId="0" fontId="0" fillId="0" borderId="0" xfId="0" applyFont="1" applyBorder="1" applyAlignment="1"/>
    <xf numFmtId="165" fontId="12" fillId="0" borderId="3" xfId="1" applyFont="1" applyBorder="1" applyAlignment="1" applyProtection="1">
      <alignment vertical="center" wrapText="1"/>
      <protection locked="0"/>
    </xf>
    <xf numFmtId="0" fontId="25" fillId="2" borderId="3" xfId="0" applyFont="1" applyFill="1" applyBorder="1" applyAlignment="1" applyProtection="1">
      <alignment vertical="center" wrapText="1"/>
    </xf>
    <xf numFmtId="165" fontId="26" fillId="0" borderId="3" xfId="1" applyFont="1" applyBorder="1" applyAlignment="1" applyProtection="1">
      <alignment vertical="center" wrapText="1"/>
      <protection locked="0"/>
    </xf>
    <xf numFmtId="165" fontId="26" fillId="2" borderId="3" xfId="1" applyFont="1" applyFill="1" applyBorder="1" applyAlignment="1" applyProtection="1">
      <alignment vertical="center" wrapText="1"/>
    </xf>
    <xf numFmtId="49" fontId="26" fillId="0" borderId="3" xfId="0" applyNumberFormat="1" applyFont="1" applyBorder="1" applyAlignment="1" applyProtection="1">
      <alignment horizontal="left" wrapText="1"/>
      <protection locked="0"/>
    </xf>
    <xf numFmtId="165" fontId="25" fillId="0" borderId="0" xfId="1" applyFont="1" applyFill="1" applyBorder="1" applyAlignment="1" applyProtection="1">
      <alignment horizontal="center" vertical="center" wrapText="1"/>
    </xf>
    <xf numFmtId="0" fontId="17" fillId="0" borderId="0" xfId="0" applyFont="1" applyBorder="1" applyAlignment="1">
      <alignment wrapText="1"/>
    </xf>
    <xf numFmtId="0" fontId="25" fillId="2" borderId="40" xfId="0" applyFont="1" applyFill="1" applyBorder="1" applyAlignment="1" applyProtection="1">
      <alignment vertical="center" wrapText="1"/>
    </xf>
    <xf numFmtId="0" fontId="12" fillId="3" borderId="3" xfId="0" applyFont="1" applyFill="1" applyBorder="1" applyAlignment="1" applyProtection="1">
      <alignment vertical="center" wrapText="1"/>
      <protection locked="0"/>
    </xf>
    <xf numFmtId="165" fontId="3" fillId="0" borderId="3" xfId="1" applyNumberFormat="1" applyFont="1" applyBorder="1" applyAlignment="1" applyProtection="1">
      <alignment horizontal="center" vertical="center" wrapText="1"/>
      <protection locked="0"/>
    </xf>
    <xf numFmtId="165" fontId="27" fillId="0" borderId="40" xfId="0" applyNumberFormat="1" applyFont="1" applyFill="1" applyBorder="1" applyAlignment="1" applyProtection="1">
      <alignment wrapText="1"/>
      <protection locked="0"/>
    </xf>
    <xf numFmtId="0" fontId="26" fillId="0" borderId="3" xfId="0" applyFont="1" applyBorder="1" applyAlignment="1" applyProtection="1">
      <alignment horizontal="left" vertical="top" wrapText="1"/>
      <protection locked="0"/>
    </xf>
    <xf numFmtId="165" fontId="26" fillId="0" borderId="3" xfId="1" applyNumberFormat="1" applyFont="1" applyBorder="1" applyAlignment="1" applyProtection="1">
      <alignment horizontal="center" vertical="center" wrapText="1"/>
      <protection locked="0"/>
    </xf>
    <xf numFmtId="0" fontId="26" fillId="3" borderId="2" xfId="0" applyFont="1" applyFill="1" applyBorder="1" applyAlignment="1" applyProtection="1">
      <alignment vertical="center" wrapText="1"/>
      <protection locked="0"/>
    </xf>
    <xf numFmtId="0" fontId="26" fillId="3" borderId="3" xfId="0" applyFont="1" applyFill="1" applyBorder="1" applyAlignment="1" applyProtection="1">
      <alignment vertical="center" wrapText="1"/>
      <protection locked="0"/>
    </xf>
    <xf numFmtId="9" fontId="26" fillId="0" borderId="3" xfId="2" applyFont="1" applyBorder="1" applyAlignment="1" applyProtection="1">
      <alignment horizontal="center" vertical="center" wrapText="1"/>
      <protection locked="0"/>
    </xf>
    <xf numFmtId="0" fontId="19" fillId="0" borderId="0" xfId="0" applyFont="1" applyAlignment="1">
      <alignment horizontal="left" vertical="top" wrapText="1"/>
    </xf>
    <xf numFmtId="165" fontId="4" fillId="2" borderId="5" xfId="1" applyFont="1" applyFill="1" applyBorder="1" applyAlignment="1" applyProtection="1">
      <alignment horizontal="center" vertical="center" wrapText="1"/>
    </xf>
    <xf numFmtId="0" fontId="21" fillId="0" borderId="57" xfId="0" applyFont="1" applyBorder="1" applyAlignment="1">
      <alignment horizontal="left" wrapText="1"/>
    </xf>
    <xf numFmtId="0" fontId="4" fillId="0"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2" borderId="3" xfId="0" applyFont="1" applyFill="1" applyBorder="1" applyAlignment="1" applyProtection="1">
      <alignment horizontal="center" vertical="center" wrapText="1"/>
    </xf>
    <xf numFmtId="0" fontId="3" fillId="2" borderId="3" xfId="0" applyFont="1" applyFill="1" applyBorder="1" applyAlignment="1" applyProtection="1">
      <alignment vertical="center" wrapText="1"/>
    </xf>
    <xf numFmtId="0" fontId="3" fillId="0" borderId="3" xfId="0" applyFont="1" applyBorder="1" applyAlignment="1" applyProtection="1">
      <alignment horizontal="left" vertical="top" wrapText="1"/>
      <protection locked="0"/>
    </xf>
    <xf numFmtId="165" fontId="3" fillId="2" borderId="3" xfId="1" applyNumberFormat="1" applyFont="1" applyFill="1" applyBorder="1" applyAlignment="1" applyProtection="1">
      <alignment horizontal="center" vertical="center" wrapText="1"/>
    </xf>
    <xf numFmtId="9" fontId="3" fillId="0" borderId="3" xfId="2" applyFont="1" applyBorder="1" applyAlignment="1" applyProtection="1">
      <alignment horizontal="center" vertical="center" wrapText="1"/>
      <protection locked="0"/>
    </xf>
    <xf numFmtId="165" fontId="3" fillId="0" borderId="3" xfId="1" applyFont="1" applyBorder="1" applyAlignment="1" applyProtection="1">
      <alignment horizontal="center" vertical="center" wrapText="1"/>
      <protection locked="0"/>
    </xf>
    <xf numFmtId="165" fontId="3" fillId="3" borderId="3" xfId="1" applyFont="1" applyFill="1" applyBorder="1" applyAlignment="1" applyProtection="1">
      <alignment horizontal="center" vertical="center" wrapText="1"/>
      <protection locked="0"/>
    </xf>
    <xf numFmtId="49" fontId="3" fillId="0" borderId="3" xfId="1" applyNumberFormat="1" applyFont="1" applyBorder="1" applyAlignment="1" applyProtection="1">
      <alignment horizontal="left" wrapText="1"/>
      <protection locked="0"/>
    </xf>
    <xf numFmtId="165" fontId="3" fillId="0" borderId="0" xfId="1" applyNumberFormat="1" applyFont="1" applyFill="1" applyBorder="1" applyAlignment="1" applyProtection="1">
      <alignment horizontal="center" vertical="center" wrapText="1"/>
    </xf>
    <xf numFmtId="165" fontId="3" fillId="3" borderId="3" xfId="1" applyNumberFormat="1" applyFont="1" applyFill="1" applyBorder="1" applyAlignment="1" applyProtection="1">
      <alignment horizontal="center" vertical="center" wrapText="1"/>
      <protection locked="0"/>
    </xf>
    <xf numFmtId="9" fontId="3" fillId="3" borderId="3" xfId="2" applyFont="1" applyFill="1" applyBorder="1" applyAlignment="1" applyProtection="1">
      <alignment horizontal="center" vertical="center" wrapText="1"/>
      <protection locked="0"/>
    </xf>
    <xf numFmtId="49" fontId="3" fillId="3" borderId="3" xfId="1" applyNumberFormat="1" applyFont="1" applyFill="1" applyBorder="1" applyAlignment="1" applyProtection="1">
      <alignment horizontal="left" wrapText="1"/>
      <protection locked="0"/>
    </xf>
    <xf numFmtId="0" fontId="3" fillId="3" borderId="3" xfId="0" applyFont="1" applyFill="1" applyBorder="1" applyAlignment="1" applyProtection="1">
      <alignment horizontal="left" vertical="top" wrapText="1"/>
      <protection locked="0"/>
    </xf>
    <xf numFmtId="0" fontId="3" fillId="2" borderId="3" xfId="0" applyFont="1" applyFill="1" applyBorder="1" applyAlignment="1" applyProtection="1">
      <alignment vertical="center"/>
    </xf>
    <xf numFmtId="0" fontId="3" fillId="0" borderId="3" xfId="0" applyFont="1" applyBorder="1" applyAlignment="1" applyProtection="1">
      <alignment horizontal="left" vertical="top"/>
      <protection locked="0"/>
    </xf>
    <xf numFmtId="165" fontId="3" fillId="0" borderId="3" xfId="1" applyNumberFormat="1" applyFont="1" applyBorder="1" applyAlignment="1" applyProtection="1">
      <alignment horizontal="center" vertical="center"/>
      <protection locked="0"/>
    </xf>
    <xf numFmtId="165" fontId="3" fillId="2" borderId="3" xfId="1" applyNumberFormat="1" applyFont="1" applyFill="1" applyBorder="1" applyAlignment="1" applyProtection="1">
      <alignment horizontal="center" vertical="center"/>
    </xf>
    <xf numFmtId="165" fontId="3" fillId="0" borderId="3" xfId="1" applyFont="1" applyBorder="1" applyAlignment="1" applyProtection="1">
      <alignment horizontal="center" vertical="center"/>
      <protection locked="0"/>
    </xf>
    <xf numFmtId="49" fontId="3" fillId="0" borderId="3" xfId="1" applyNumberFormat="1" applyFont="1" applyBorder="1" applyAlignment="1" applyProtection="1">
      <alignment horizontal="left"/>
      <protection locked="0"/>
    </xf>
    <xf numFmtId="165" fontId="3" fillId="0" borderId="0" xfId="1" applyNumberFormat="1" applyFont="1" applyFill="1" applyBorder="1" applyAlignment="1" applyProtection="1">
      <alignment horizontal="center" vertical="center"/>
    </xf>
    <xf numFmtId="0" fontId="3" fillId="3" borderId="0" xfId="0" applyFont="1" applyFill="1" applyBorder="1" applyAlignment="1" applyProtection="1">
      <alignment vertical="center" wrapText="1"/>
      <protection locked="0"/>
    </xf>
    <xf numFmtId="0" fontId="3" fillId="3" borderId="0" xfId="0" applyFont="1" applyFill="1" applyBorder="1" applyAlignment="1" applyProtection="1">
      <alignment horizontal="left" vertical="top" wrapText="1"/>
      <protection locked="0"/>
    </xf>
    <xf numFmtId="165" fontId="3" fillId="3" borderId="0" xfId="1" applyFont="1" applyFill="1" applyBorder="1" applyAlignment="1" applyProtection="1">
      <alignment horizontal="center" vertical="center" wrapText="1"/>
      <protection locked="0"/>
    </xf>
    <xf numFmtId="165" fontId="3" fillId="0" borderId="0" xfId="1" applyFont="1" applyFill="1" applyBorder="1" applyAlignment="1" applyProtection="1">
      <alignment horizontal="center" vertical="center" wrapText="1"/>
    </xf>
    <xf numFmtId="165" fontId="3" fillId="3" borderId="0" xfId="1" applyFont="1" applyFill="1" applyBorder="1" applyAlignment="1" applyProtection="1">
      <alignment vertical="center" wrapText="1"/>
      <protection locked="0"/>
    </xf>
    <xf numFmtId="0" fontId="3" fillId="3" borderId="1" xfId="0" applyFont="1" applyFill="1" applyBorder="1" applyAlignment="1" applyProtection="1">
      <alignment vertical="center" wrapText="1"/>
      <protection locked="0"/>
    </xf>
    <xf numFmtId="165" fontId="3" fillId="0" borderId="3" xfId="1" applyFont="1" applyBorder="1" applyAlignment="1" applyProtection="1">
      <alignment vertical="center" wrapText="1"/>
      <protection locked="0"/>
    </xf>
    <xf numFmtId="165" fontId="3" fillId="2" borderId="3" xfId="1" applyFont="1" applyFill="1" applyBorder="1" applyAlignment="1" applyProtection="1">
      <alignment vertical="center" wrapText="1"/>
    </xf>
    <xf numFmtId="9" fontId="3" fillId="0" borderId="3" xfId="2" applyFont="1" applyBorder="1" applyAlignment="1" applyProtection="1">
      <alignment vertical="center" wrapText="1"/>
      <protection locked="0"/>
    </xf>
    <xf numFmtId="49" fontId="3" fillId="0" borderId="3" xfId="0" applyNumberFormat="1" applyFont="1" applyBorder="1" applyAlignment="1" applyProtection="1">
      <alignment horizontal="left" wrapText="1"/>
      <protection locked="0"/>
    </xf>
    <xf numFmtId="0" fontId="3" fillId="3" borderId="3"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xf>
    <xf numFmtId="0" fontId="3" fillId="2" borderId="8" xfId="0" applyFont="1" applyFill="1" applyBorder="1" applyAlignment="1" applyProtection="1">
      <alignment vertical="center" wrapText="1"/>
    </xf>
    <xf numFmtId="165" fontId="3" fillId="2" borderId="9" xfId="0" applyNumberFormat="1" applyFont="1" applyFill="1" applyBorder="1" applyAlignment="1" applyProtection="1">
      <alignment vertical="center" wrapText="1"/>
    </xf>
    <xf numFmtId="165" fontId="3" fillId="2" borderId="2" xfId="0" applyNumberFormat="1" applyFont="1" applyFill="1" applyBorder="1" applyAlignment="1" applyProtection="1">
      <alignment vertical="center" wrapText="1"/>
    </xf>
    <xf numFmtId="165" fontId="3" fillId="2" borderId="3" xfId="0" applyNumberFormat="1" applyFont="1" applyFill="1" applyBorder="1" applyAlignment="1" applyProtection="1">
      <alignment vertical="center" wrapText="1"/>
    </xf>
    <xf numFmtId="165" fontId="3" fillId="2" borderId="4" xfId="0" applyNumberFormat="1" applyFont="1" applyFill="1" applyBorder="1" applyAlignment="1" applyProtection="1">
      <alignment vertical="center" wrapText="1"/>
    </xf>
    <xf numFmtId="0" fontId="3" fillId="3"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165" fontId="3" fillId="0" borderId="0" xfId="1" applyFont="1" applyFill="1" applyBorder="1" applyAlignment="1" applyProtection="1">
      <alignment vertical="center" wrapText="1"/>
      <protection locked="0"/>
    </xf>
    <xf numFmtId="0" fontId="3" fillId="0" borderId="0" xfId="0" applyFont="1" applyFill="1" applyBorder="1" applyAlignment="1">
      <alignment vertical="center" wrapText="1"/>
    </xf>
    <xf numFmtId="0" fontId="3" fillId="0" borderId="0" xfId="0" applyFont="1" applyBorder="1" applyAlignment="1">
      <alignment wrapText="1"/>
    </xf>
    <xf numFmtId="0" fontId="3" fillId="3" borderId="0" xfId="0" applyFont="1" applyFill="1" applyBorder="1" applyAlignment="1">
      <alignment wrapText="1"/>
    </xf>
    <xf numFmtId="165" fontId="3" fillId="0" borderId="40" xfId="0" applyNumberFormat="1" applyFont="1" applyBorder="1" applyAlignment="1" applyProtection="1">
      <alignment wrapText="1"/>
      <protection locked="0"/>
    </xf>
    <xf numFmtId="165" fontId="3" fillId="3" borderId="40" xfId="1" applyNumberFormat="1" applyFont="1" applyFill="1" applyBorder="1" applyAlignment="1" applyProtection="1">
      <alignment horizontal="center" vertical="center" wrapText="1"/>
      <protection locked="0"/>
    </xf>
    <xf numFmtId="165" fontId="3" fillId="0" borderId="3" xfId="0" applyNumberFormat="1" applyFont="1" applyBorder="1" applyAlignment="1" applyProtection="1">
      <alignment wrapText="1"/>
      <protection locked="0"/>
    </xf>
    <xf numFmtId="0" fontId="3" fillId="0" borderId="0" xfId="0" applyFont="1" applyFill="1" applyBorder="1" applyAlignment="1">
      <alignment wrapText="1"/>
    </xf>
    <xf numFmtId="165" fontId="3" fillId="2" borderId="40" xfId="0" applyNumberFormat="1" applyFont="1" applyFill="1" applyBorder="1" applyAlignment="1">
      <alignment wrapText="1"/>
    </xf>
    <xf numFmtId="165" fontId="3" fillId="2" borderId="51" xfId="0" applyNumberFormat="1" applyFont="1" applyFill="1" applyBorder="1" applyAlignment="1">
      <alignment wrapText="1"/>
    </xf>
    <xf numFmtId="165" fontId="3" fillId="3" borderId="0" xfId="1" applyFont="1" applyFill="1" applyBorder="1" applyAlignment="1" applyProtection="1">
      <alignment vertical="center" wrapText="1"/>
    </xf>
    <xf numFmtId="165" fontId="3" fillId="2" borderId="3" xfId="0" applyNumberFormat="1" applyFont="1" applyFill="1" applyBorder="1" applyAlignment="1">
      <alignment wrapText="1"/>
    </xf>
    <xf numFmtId="165" fontId="3" fillId="2" borderId="52" xfId="0" applyNumberFormat="1" applyFont="1" applyFill="1" applyBorder="1" applyAlignment="1">
      <alignment wrapText="1"/>
    </xf>
    <xf numFmtId="165" fontId="3" fillId="2" borderId="50" xfId="0" applyNumberFormat="1" applyFont="1" applyFill="1" applyBorder="1" applyAlignment="1">
      <alignment wrapText="1"/>
    </xf>
    <xf numFmtId="165" fontId="3" fillId="2" borderId="14" xfId="0" applyNumberFormat="1" applyFont="1" applyFill="1" applyBorder="1" applyAlignment="1">
      <alignment wrapText="1"/>
    </xf>
    <xf numFmtId="165" fontId="3" fillId="2" borderId="8" xfId="1" applyFont="1" applyFill="1" applyBorder="1" applyAlignment="1" applyProtection="1">
      <alignment wrapText="1"/>
    </xf>
    <xf numFmtId="165" fontId="3" fillId="2" borderId="3" xfId="1" applyNumberFormat="1" applyFont="1" applyFill="1" applyBorder="1" applyAlignment="1">
      <alignment wrapText="1"/>
    </xf>
    <xf numFmtId="165" fontId="3" fillId="3" borderId="0" xfId="0" applyNumberFormat="1" applyFont="1" applyFill="1" applyBorder="1" applyAlignment="1">
      <alignment vertical="center" wrapText="1"/>
    </xf>
    <xf numFmtId="0" fontId="3" fillId="3" borderId="0" xfId="0" applyFont="1" applyFill="1" applyBorder="1" applyAlignment="1">
      <alignment horizontal="center" vertical="center" wrapText="1"/>
    </xf>
    <xf numFmtId="0" fontId="3" fillId="0" borderId="0" xfId="0" applyFont="1"/>
    <xf numFmtId="165" fontId="3" fillId="2" borderId="39" xfId="0" applyNumberFormat="1" applyFont="1" applyFill="1" applyBorder="1" applyAlignment="1">
      <alignment wrapText="1"/>
    </xf>
    <xf numFmtId="165" fontId="3" fillId="2" borderId="15" xfId="0" applyNumberFormat="1" applyFont="1" applyFill="1" applyBorder="1" applyAlignment="1">
      <alignment wrapText="1"/>
    </xf>
    <xf numFmtId="165" fontId="3" fillId="2" borderId="54" xfId="1" applyFont="1" applyFill="1" applyBorder="1" applyAlignment="1" applyProtection="1">
      <alignment wrapText="1"/>
    </xf>
    <xf numFmtId="165" fontId="3" fillId="2" borderId="30" xfId="1" applyNumberFormat="1" applyFont="1" applyFill="1" applyBorder="1" applyAlignment="1">
      <alignment wrapText="1"/>
    </xf>
    <xf numFmtId="165" fontId="3" fillId="2" borderId="9" xfId="1" applyNumberFormat="1" applyFont="1" applyFill="1" applyBorder="1" applyAlignment="1">
      <alignment wrapText="1"/>
    </xf>
    <xf numFmtId="165" fontId="3" fillId="2" borderId="3" xfId="1" applyFont="1" applyFill="1" applyBorder="1" applyAlignment="1">
      <alignment vertical="center" wrapText="1"/>
    </xf>
    <xf numFmtId="165" fontId="4" fillId="7" borderId="3" xfId="1" applyNumberFormat="1" applyFont="1" applyFill="1" applyBorder="1" applyAlignment="1">
      <alignment wrapText="1"/>
    </xf>
    <xf numFmtId="0" fontId="4" fillId="0" borderId="0" xfId="0" applyFont="1" applyFill="1" applyBorder="1" applyAlignment="1">
      <alignment horizontal="center" vertical="center" wrapText="1"/>
    </xf>
    <xf numFmtId="165" fontId="4" fillId="2" borderId="5" xfId="1" applyFont="1" applyFill="1" applyBorder="1" applyAlignment="1" applyProtection="1">
      <alignment horizontal="center" vertical="center" wrapText="1"/>
    </xf>
    <xf numFmtId="0" fontId="4" fillId="2" borderId="5" xfId="0" applyFont="1" applyFill="1" applyBorder="1" applyAlignment="1">
      <alignment horizontal="center" vertical="center" wrapText="1"/>
    </xf>
    <xf numFmtId="165" fontId="26" fillId="0" borderId="40" xfId="0" applyNumberFormat="1" applyFont="1" applyBorder="1" applyAlignment="1" applyProtection="1">
      <alignment wrapText="1"/>
      <protection locked="0"/>
    </xf>
    <xf numFmtId="165" fontId="2" fillId="0" borderId="3" xfId="1" applyNumberFormat="1" applyFont="1" applyBorder="1" applyAlignment="1" applyProtection="1">
      <alignment horizontal="center" vertical="center" wrapText="1"/>
      <protection locked="0"/>
    </xf>
    <xf numFmtId="0" fontId="2" fillId="0" borderId="3" xfId="0" applyFont="1" applyBorder="1" applyAlignment="1" applyProtection="1">
      <alignment horizontal="left" vertical="top" wrapText="1"/>
      <protection locked="0"/>
    </xf>
    <xf numFmtId="165" fontId="2" fillId="0" borderId="40" xfId="0" applyNumberFormat="1" applyFont="1" applyBorder="1" applyAlignment="1" applyProtection="1">
      <alignment wrapText="1"/>
      <protection locked="0"/>
    </xf>
    <xf numFmtId="165" fontId="3" fillId="0" borderId="3" xfId="1" applyNumberFormat="1" applyFont="1" applyFill="1" applyBorder="1" applyAlignment="1" applyProtection="1">
      <alignment horizontal="center" vertical="center" wrapText="1"/>
      <protection locked="0"/>
    </xf>
    <xf numFmtId="0" fontId="2" fillId="0" borderId="0" xfId="0" applyFont="1" applyBorder="1" applyAlignment="1">
      <alignment wrapText="1"/>
    </xf>
    <xf numFmtId="0" fontId="2" fillId="3" borderId="0" xfId="0" applyFont="1" applyFill="1" applyBorder="1" applyAlignment="1">
      <alignment wrapText="1"/>
    </xf>
    <xf numFmtId="165" fontId="2" fillId="3" borderId="40" xfId="1" applyNumberFormat="1" applyFont="1" applyFill="1" applyBorder="1" applyAlignment="1" applyProtection="1">
      <alignment horizontal="center" vertical="center" wrapText="1"/>
      <protection locked="0"/>
    </xf>
    <xf numFmtId="165" fontId="2" fillId="0" borderId="3" xfId="0" applyNumberFormat="1" applyFont="1" applyBorder="1" applyAlignment="1" applyProtection="1">
      <alignment wrapText="1"/>
      <protection locked="0"/>
    </xf>
    <xf numFmtId="165" fontId="2" fillId="3" borderId="3" xfId="1" applyNumberFormat="1" applyFont="1" applyFill="1" applyBorder="1" applyAlignment="1" applyProtection="1">
      <alignment horizontal="center" vertical="center" wrapText="1"/>
      <protection locked="0"/>
    </xf>
    <xf numFmtId="0" fontId="2" fillId="0" borderId="0" xfId="0" applyFont="1" applyFill="1" applyBorder="1" applyAlignment="1">
      <alignment wrapText="1"/>
    </xf>
    <xf numFmtId="165" fontId="2" fillId="2" borderId="40" xfId="0" applyNumberFormat="1" applyFont="1" applyFill="1" applyBorder="1" applyAlignment="1">
      <alignment wrapText="1"/>
    </xf>
    <xf numFmtId="165" fontId="2" fillId="2" borderId="51" xfId="0" applyNumberFormat="1" applyFont="1" applyFill="1" applyBorder="1" applyAlignment="1">
      <alignment wrapText="1"/>
    </xf>
    <xf numFmtId="165" fontId="2" fillId="3" borderId="0" xfId="1" applyFont="1" applyFill="1" applyBorder="1" applyAlignment="1" applyProtection="1">
      <alignment vertical="center" wrapText="1"/>
      <protection locked="0"/>
    </xf>
    <xf numFmtId="165" fontId="2" fillId="3" borderId="0" xfId="1" applyFont="1" applyFill="1" applyBorder="1" applyAlignment="1" applyProtection="1">
      <alignment vertical="center" wrapText="1"/>
    </xf>
    <xf numFmtId="165" fontId="2" fillId="2" borderId="3" xfId="0" applyNumberFormat="1" applyFont="1" applyFill="1" applyBorder="1" applyAlignment="1">
      <alignment wrapText="1"/>
    </xf>
    <xf numFmtId="165" fontId="2" fillId="2" borderId="52" xfId="0" applyNumberFormat="1" applyFont="1" applyFill="1" applyBorder="1" applyAlignment="1">
      <alignment wrapText="1"/>
    </xf>
    <xf numFmtId="165" fontId="2" fillId="2" borderId="50" xfId="0" applyNumberFormat="1" applyFont="1" applyFill="1" applyBorder="1" applyAlignment="1">
      <alignment wrapText="1"/>
    </xf>
    <xf numFmtId="165" fontId="2" fillId="2" borderId="14" xfId="0" applyNumberFormat="1" applyFont="1" applyFill="1" applyBorder="1" applyAlignment="1">
      <alignment wrapText="1"/>
    </xf>
    <xf numFmtId="165" fontId="2" fillId="2" borderId="8" xfId="1" applyFont="1" applyFill="1" applyBorder="1" applyAlignment="1" applyProtection="1">
      <alignment wrapText="1"/>
    </xf>
    <xf numFmtId="165" fontId="2" fillId="2" borderId="3" xfId="1" applyNumberFormat="1" applyFont="1" applyFill="1" applyBorder="1" applyAlignment="1">
      <alignment wrapText="1"/>
    </xf>
    <xf numFmtId="165" fontId="2" fillId="3" borderId="0" xfId="0" applyNumberFormat="1" applyFont="1" applyFill="1" applyBorder="1" applyAlignment="1">
      <alignment vertical="center" wrapText="1"/>
    </xf>
    <xf numFmtId="9" fontId="2" fillId="0" borderId="0" xfId="2" applyFont="1" applyBorder="1" applyAlignment="1">
      <alignment wrapText="1"/>
    </xf>
    <xf numFmtId="165" fontId="4" fillId="2" borderId="0" xfId="1" applyFont="1" applyFill="1" applyBorder="1" applyAlignment="1" applyProtection="1">
      <alignment horizontal="center" vertical="center" wrapText="1"/>
    </xf>
    <xf numFmtId="165" fontId="4" fillId="2" borderId="0" xfId="0" applyNumberFormat="1" applyFont="1" applyFill="1" applyBorder="1" applyAlignment="1">
      <alignment horizontal="center" wrapText="1"/>
    </xf>
    <xf numFmtId="0" fontId="28" fillId="0" borderId="0" xfId="0" applyFont="1" applyBorder="1" applyAlignment="1">
      <alignment wrapText="1"/>
    </xf>
    <xf numFmtId="0" fontId="28" fillId="2" borderId="3" xfId="0" applyFont="1" applyFill="1" applyBorder="1" applyAlignment="1" applyProtection="1">
      <alignment vertical="center" wrapText="1"/>
    </xf>
    <xf numFmtId="165" fontId="28" fillId="0" borderId="3" xfId="0" applyNumberFormat="1" applyFont="1" applyBorder="1" applyAlignment="1" applyProtection="1">
      <alignment wrapText="1"/>
      <protection locked="0"/>
    </xf>
    <xf numFmtId="165" fontId="29" fillId="2" borderId="3" xfId="0" applyNumberFormat="1" applyFont="1" applyFill="1" applyBorder="1" applyAlignment="1">
      <alignment wrapText="1"/>
    </xf>
    <xf numFmtId="165" fontId="25" fillId="2" borderId="0" xfId="0" applyNumberFormat="1" applyFont="1" applyFill="1" applyBorder="1" applyAlignment="1">
      <alignment horizontal="center" wrapText="1"/>
    </xf>
    <xf numFmtId="9" fontId="26" fillId="0" borderId="0" xfId="2" applyFont="1" applyBorder="1" applyAlignment="1">
      <alignment wrapText="1"/>
    </xf>
    <xf numFmtId="165" fontId="28" fillId="0" borderId="40" xfId="0" applyNumberFormat="1" applyFont="1" applyBorder="1" applyAlignment="1" applyProtection="1">
      <alignment wrapText="1"/>
      <protection locked="0"/>
    </xf>
    <xf numFmtId="0" fontId="4" fillId="2" borderId="3" xfId="0" applyFont="1" applyFill="1" applyBorder="1" applyAlignment="1">
      <alignment wrapText="1"/>
    </xf>
    <xf numFmtId="0" fontId="28" fillId="3" borderId="0" xfId="0" applyFont="1" applyFill="1" applyBorder="1" applyAlignment="1">
      <alignment wrapText="1"/>
    </xf>
    <xf numFmtId="43" fontId="0" fillId="0" borderId="0" xfId="0" applyNumberFormat="1"/>
    <xf numFmtId="9" fontId="0" fillId="0" borderId="0" xfId="2" applyFont="1"/>
    <xf numFmtId="0" fontId="19" fillId="0" borderId="0" xfId="0" applyFont="1" applyAlignment="1">
      <alignment horizontal="left" vertical="top" wrapText="1"/>
    </xf>
    <xf numFmtId="0" fontId="3" fillId="2" borderId="35"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165" fontId="4" fillId="2" borderId="5" xfId="1" applyFont="1" applyFill="1" applyBorder="1" applyAlignment="1" applyProtection="1">
      <alignment horizontal="center" vertical="center" wrapText="1"/>
    </xf>
    <xf numFmtId="165" fontId="4" fillId="2" borderId="40" xfId="1" applyFont="1" applyFill="1" applyBorder="1" applyAlignment="1" applyProtection="1">
      <alignment horizontal="center" vertical="center" wrapText="1"/>
    </xf>
    <xf numFmtId="0" fontId="4" fillId="3" borderId="3" xfId="0" applyFont="1" applyFill="1" applyBorder="1" applyAlignment="1" applyProtection="1">
      <alignment horizontal="left" vertical="top" wrapText="1"/>
      <protection locked="0"/>
    </xf>
    <xf numFmtId="165" fontId="4" fillId="3" borderId="3" xfId="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165" fontId="3" fillId="3" borderId="3" xfId="1" applyFont="1" applyFill="1" applyBorder="1" applyAlignment="1" applyProtection="1">
      <alignment horizontal="left" vertical="top" wrapText="1"/>
      <protection locked="0"/>
    </xf>
    <xf numFmtId="0" fontId="4" fillId="4" borderId="42" xfId="0"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165" fontId="4" fillId="2" borderId="32" xfId="1" applyFont="1" applyFill="1" applyBorder="1" applyAlignment="1" applyProtection="1">
      <alignment horizontal="center" vertical="center" wrapText="1"/>
      <protection locked="0"/>
    </xf>
    <xf numFmtId="165" fontId="4" fillId="2" borderId="39" xfId="1" applyFont="1" applyFill="1" applyBorder="1" applyAlignment="1" applyProtection="1">
      <alignment horizontal="center" vertical="center" wrapText="1"/>
      <protection locked="0"/>
    </xf>
    <xf numFmtId="49" fontId="4"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49" fontId="3" fillId="3" borderId="3" xfId="0" applyNumberFormat="1" applyFont="1" applyFill="1" applyBorder="1" applyAlignment="1" applyProtection="1">
      <alignment horizontal="left" vertical="top" wrapText="1"/>
      <protection locked="0"/>
    </xf>
    <xf numFmtId="0" fontId="21" fillId="0" borderId="57" xfId="0" applyFont="1" applyBorder="1" applyAlignment="1">
      <alignment horizontal="left" wrapText="1"/>
    </xf>
    <xf numFmtId="0" fontId="4" fillId="3" borderId="3" xfId="0" applyNumberFormat="1" applyFont="1" applyFill="1" applyBorder="1" applyAlignment="1" applyProtection="1">
      <alignment horizontal="left" vertical="top" wrapText="1"/>
      <protection locked="0"/>
    </xf>
    <xf numFmtId="0" fontId="4" fillId="2" borderId="5" xfId="0" applyFont="1" applyFill="1" applyBorder="1" applyAlignment="1" applyProtection="1">
      <alignment horizontal="center" vertical="center" wrapText="1"/>
    </xf>
    <xf numFmtId="0" fontId="4" fillId="2" borderId="40"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4" fillId="2" borderId="29"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4" fillId="2" borderId="55"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4" fillId="2" borderId="30"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27" xfId="0" applyFont="1" applyFill="1" applyBorder="1" applyAlignment="1">
      <alignment horizontal="center" wrapText="1"/>
    </xf>
    <xf numFmtId="0" fontId="4" fillId="2" borderId="28" xfId="0" applyFont="1" applyFill="1" applyBorder="1" applyAlignment="1">
      <alignment horizontal="center" wrapText="1"/>
    </xf>
    <xf numFmtId="0" fontId="4" fillId="2" borderId="22" xfId="0" applyFont="1" applyFill="1" applyBorder="1" applyAlignment="1">
      <alignment horizontal="center" wrapText="1"/>
    </xf>
    <xf numFmtId="165" fontId="5" fillId="2" borderId="45" xfId="0" applyNumberFormat="1" applyFont="1" applyFill="1" applyBorder="1" applyAlignment="1">
      <alignment horizontal="center"/>
    </xf>
    <xf numFmtId="165" fontId="5" fillId="2" borderId="46" xfId="0" applyNumberFormat="1" applyFont="1" applyFill="1" applyBorder="1" applyAlignment="1">
      <alignment horizontal="center"/>
    </xf>
    <xf numFmtId="165" fontId="5" fillId="2" borderId="4" xfId="0" applyNumberFormat="1" applyFont="1" applyFill="1" applyBorder="1" applyAlignment="1">
      <alignment horizontal="center"/>
    </xf>
    <xf numFmtId="165" fontId="5" fillId="2" borderId="36" xfId="0" applyNumberFormat="1" applyFont="1" applyFill="1" applyBorder="1" applyAlignment="1">
      <alignment horizontal="center"/>
    </xf>
    <xf numFmtId="0" fontId="5" fillId="2" borderId="42" xfId="0" applyFont="1" applyFill="1" applyBorder="1" applyAlignment="1">
      <alignment horizontal="left"/>
    </xf>
    <xf numFmtId="0" fontId="5" fillId="2" borderId="43" xfId="0" applyFont="1" applyFill="1" applyBorder="1" applyAlignment="1">
      <alignment horizontal="left"/>
    </xf>
    <xf numFmtId="0" fontId="5" fillId="2" borderId="44" xfId="0" applyFont="1" applyFill="1" applyBorder="1" applyAlignment="1">
      <alignment horizontal="left"/>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5" fillId="6" borderId="18"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1"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6" borderId="18"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1" xfId="0" applyFont="1" applyFill="1" applyBorder="1" applyAlignment="1">
      <alignment horizontal="center" vertical="center"/>
    </xf>
    <xf numFmtId="0" fontId="4" fillId="2" borderId="56"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5">
    <cellStyle name="Comma 2 2" xfId="4" xr:uid="{00000000-0005-0000-0000-000000000000}"/>
    <cellStyle name="Currency" xfId="1" builtinId="4"/>
    <cellStyle name="Normal" xfId="0" builtinId="0"/>
    <cellStyle name="Normal 2 2" xfId="3" xr:uid="{00000000-0005-0000-0000-000003000000}"/>
    <cellStyle name="Percent" xfId="2" builtinId="5"/>
  </cellStyles>
  <dxfs count="8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PBF_project_document_template_2020_annex_d_project_budget_cso_version_english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Budget Tables"/>
      <sheetName val="2) By Category"/>
      <sheetName val="3) Explanatory Notes"/>
      <sheetName val="4) For PBSO Use"/>
      <sheetName val="5) For MPTF Use"/>
      <sheetName val="Sheet2"/>
    </sheetNames>
    <sheetDataSet>
      <sheetData sheetId="0"/>
      <sheetData sheetId="1">
        <row r="5">
          <cell r="D5" t="str">
            <v>Recipient Organization</v>
          </cell>
        </row>
        <row r="16">
          <cell r="D16">
            <v>182884.58000000002</v>
          </cell>
          <cell r="E16">
            <v>0</v>
          </cell>
          <cell r="F16">
            <v>0</v>
          </cell>
        </row>
        <row r="26">
          <cell r="D26">
            <v>216563.58000000002</v>
          </cell>
          <cell r="E26">
            <v>0</v>
          </cell>
          <cell r="F26">
            <v>0</v>
          </cell>
        </row>
        <row r="36">
          <cell r="D36">
            <v>250506.12000000005</v>
          </cell>
          <cell r="E36">
            <v>0</v>
          </cell>
          <cell r="F36">
            <v>0</v>
          </cell>
        </row>
        <row r="46">
          <cell r="D46">
            <v>0</v>
          </cell>
          <cell r="E46">
            <v>0</v>
          </cell>
          <cell r="F46">
            <v>0</v>
          </cell>
        </row>
        <row r="58">
          <cell r="D58">
            <v>204551.58000000002</v>
          </cell>
          <cell r="E58">
            <v>0</v>
          </cell>
          <cell r="F58">
            <v>0</v>
          </cell>
        </row>
        <row r="68">
          <cell r="D68">
            <v>204551.6</v>
          </cell>
          <cell r="E68">
            <v>0</v>
          </cell>
          <cell r="F68">
            <v>0</v>
          </cell>
        </row>
        <row r="78">
          <cell r="D78">
            <v>0</v>
          </cell>
          <cell r="E78">
            <v>0</v>
          </cell>
          <cell r="F78">
            <v>0</v>
          </cell>
        </row>
        <row r="88">
          <cell r="D88">
            <v>0</v>
          </cell>
          <cell r="E88">
            <v>0</v>
          </cell>
          <cell r="F88">
            <v>0</v>
          </cell>
        </row>
        <row r="100">
          <cell r="D100">
            <v>176719.7</v>
          </cell>
          <cell r="E100">
            <v>0</v>
          </cell>
          <cell r="F100">
            <v>0</v>
          </cell>
        </row>
        <row r="110">
          <cell r="D110">
            <v>92912</v>
          </cell>
          <cell r="E110">
            <v>0</v>
          </cell>
          <cell r="F110">
            <v>0</v>
          </cell>
        </row>
        <row r="120">
          <cell r="D120">
            <v>0</v>
          </cell>
          <cell r="E120">
            <v>0</v>
          </cell>
          <cell r="F120">
            <v>0</v>
          </cell>
        </row>
        <row r="130">
          <cell r="D130">
            <v>0</v>
          </cell>
          <cell r="E130">
            <v>0</v>
          </cell>
          <cell r="F130">
            <v>0</v>
          </cell>
        </row>
        <row r="142">
          <cell r="D142">
            <v>0</v>
          </cell>
          <cell r="E142">
            <v>0</v>
          </cell>
          <cell r="F142">
            <v>0</v>
          </cell>
        </row>
        <row r="152">
          <cell r="D152">
            <v>0</v>
          </cell>
          <cell r="E152">
            <v>0</v>
          </cell>
          <cell r="F152">
            <v>0</v>
          </cell>
        </row>
        <row r="162">
          <cell r="D162">
            <v>0</v>
          </cell>
          <cell r="E162">
            <v>0</v>
          </cell>
          <cell r="F162">
            <v>0</v>
          </cell>
        </row>
        <row r="172">
          <cell r="D172">
            <v>0</v>
          </cell>
          <cell r="E172">
            <v>0</v>
          </cell>
          <cell r="F172">
            <v>0</v>
          </cell>
        </row>
        <row r="180">
          <cell r="D180">
            <v>73180</v>
          </cell>
          <cell r="E180">
            <v>0</v>
          </cell>
          <cell r="F180">
            <v>0</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4"/>
  <sheetViews>
    <sheetView showGridLines="0" zoomScale="80" zoomScaleNormal="80" workbookViewId="0"/>
  </sheetViews>
  <sheetFormatPr baseColWidth="10" defaultColWidth="8.83203125" defaultRowHeight="15"/>
  <cols>
    <col min="2" max="2" width="127.5" customWidth="1"/>
  </cols>
  <sheetData>
    <row r="2" spans="2:5" ht="36.75" customHeight="1">
      <c r="B2" s="282" t="s">
        <v>0</v>
      </c>
      <c r="C2" s="282"/>
      <c r="D2" s="282"/>
      <c r="E2" s="282"/>
    </row>
    <row r="3" spans="2:5" ht="21.75" customHeight="1" thickBot="1">
      <c r="B3" s="129" t="s">
        <v>1</v>
      </c>
      <c r="C3" s="172"/>
      <c r="D3" s="172"/>
      <c r="E3" s="172"/>
    </row>
    <row r="4" spans="2:5" ht="300" customHeight="1" thickBot="1">
      <c r="B4" s="152" t="s">
        <v>2</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3"/>
  <sheetViews>
    <sheetView showGridLines="0" showZeros="0" tabSelected="1" topLeftCell="D1" zoomScale="93" zoomScaleNormal="60" workbookViewId="0">
      <pane ySplit="5" topLeftCell="A200" activePane="bottomLeft" state="frozen"/>
      <selection pane="bottomLeft" activeCell="I207" sqref="I207"/>
    </sheetView>
  </sheetViews>
  <sheetFormatPr baseColWidth="10" defaultColWidth="9.1640625" defaultRowHeight="15"/>
  <cols>
    <col min="1" max="1" width="9.1640625" style="33"/>
    <col min="2" max="2" width="30.5" style="33" customWidth="1"/>
    <col min="3" max="3" width="32.5" style="33" customWidth="1"/>
    <col min="4" max="4" width="24.5" style="33" customWidth="1"/>
    <col min="5" max="5" width="18.33203125" style="33" customWidth="1"/>
    <col min="6" max="6" width="19.6640625" style="33" customWidth="1"/>
    <col min="7" max="7" width="21.83203125" style="33" customWidth="1"/>
    <col min="8" max="8" width="31.5" style="33" customWidth="1"/>
    <col min="9" max="9" width="28.1640625" style="135" customWidth="1"/>
    <col min="10" max="10" width="33" style="135" customWidth="1"/>
    <col min="11" max="11" width="31.5" style="33" customWidth="1"/>
    <col min="12" max="12" width="18.83203125" style="33" customWidth="1"/>
    <col min="13" max="13" width="9.1640625" style="33"/>
    <col min="14" max="14" width="17.5" style="33" customWidth="1"/>
    <col min="15" max="15" width="26.5" style="33" customWidth="1"/>
    <col min="16" max="16" width="22.5" style="33" customWidth="1"/>
    <col min="17" max="17" width="29.5" style="33" customWidth="1"/>
    <col min="18" max="18" width="23.5" style="33" customWidth="1"/>
    <col min="19" max="19" width="18.5" style="33" customWidth="1"/>
    <col min="20" max="20" width="17.5" style="33" customWidth="1"/>
    <col min="21" max="21" width="25.1640625" style="33" customWidth="1"/>
    <col min="22" max="16384" width="9.1640625" style="33"/>
  </cols>
  <sheetData>
    <row r="1" spans="1:12" ht="30" customHeight="1">
      <c r="B1" s="296" t="s">
        <v>40</v>
      </c>
      <c r="C1" s="296"/>
      <c r="D1" s="296"/>
      <c r="E1" s="296"/>
      <c r="F1" s="31"/>
      <c r="G1" s="31"/>
      <c r="H1" s="32"/>
      <c r="I1" s="141"/>
      <c r="J1" s="141"/>
      <c r="K1" s="32"/>
    </row>
    <row r="2" spans="1:12" ht="17">
      <c r="B2" s="129" t="s">
        <v>1</v>
      </c>
    </row>
    <row r="3" spans="1:12" ht="19">
      <c r="B3" s="298" t="s">
        <v>41</v>
      </c>
      <c r="C3" s="298"/>
      <c r="D3" s="298"/>
      <c r="E3" s="298"/>
    </row>
    <row r="4" spans="1:12" ht="19">
      <c r="B4" s="174"/>
      <c r="C4" s="174"/>
      <c r="D4" s="174"/>
      <c r="E4" s="174"/>
    </row>
    <row r="5" spans="1:12" ht="99.75" customHeight="1">
      <c r="B5" s="177" t="s">
        <v>42</v>
      </c>
      <c r="C5" s="177" t="s">
        <v>43</v>
      </c>
      <c r="D5" s="153" t="s">
        <v>44</v>
      </c>
      <c r="E5" s="177" t="s">
        <v>45</v>
      </c>
      <c r="F5" s="177" t="s">
        <v>46</v>
      </c>
      <c r="G5" s="177" t="s">
        <v>47</v>
      </c>
      <c r="H5" s="177" t="s">
        <v>48</v>
      </c>
      <c r="I5" s="177" t="s">
        <v>49</v>
      </c>
      <c r="J5" s="177" t="s">
        <v>50</v>
      </c>
      <c r="K5" s="177" t="s">
        <v>51</v>
      </c>
      <c r="L5" s="39"/>
    </row>
    <row r="6" spans="1:12" ht="51" customHeight="1">
      <c r="B6" s="89" t="s">
        <v>52</v>
      </c>
      <c r="C6" s="295" t="s">
        <v>615</v>
      </c>
      <c r="D6" s="295"/>
      <c r="E6" s="295"/>
      <c r="F6" s="295"/>
      <c r="G6" s="295"/>
      <c r="H6" s="295"/>
      <c r="I6" s="288"/>
      <c r="J6" s="288"/>
      <c r="K6" s="295"/>
      <c r="L6" s="14"/>
    </row>
    <row r="7" spans="1:12" ht="51" customHeight="1">
      <c r="B7" s="89" t="s">
        <v>53</v>
      </c>
      <c r="C7" s="297" t="s">
        <v>54</v>
      </c>
      <c r="D7" s="297"/>
      <c r="E7" s="297"/>
      <c r="F7" s="297"/>
      <c r="G7" s="297"/>
      <c r="H7" s="297"/>
      <c r="I7" s="290"/>
      <c r="J7" s="290"/>
      <c r="K7" s="297"/>
      <c r="L7" s="41"/>
    </row>
    <row r="8" spans="1:12" ht="68">
      <c r="B8" s="178" t="s">
        <v>55</v>
      </c>
      <c r="C8" s="179" t="s">
        <v>10</v>
      </c>
      <c r="D8" s="165">
        <v>138860.44303002206</v>
      </c>
      <c r="E8" s="165"/>
      <c r="F8" s="165"/>
      <c r="G8" s="180">
        <f>D8</f>
        <v>138860.44303002206</v>
      </c>
      <c r="H8" s="181">
        <v>1</v>
      </c>
      <c r="I8" s="183">
        <v>9732.625</v>
      </c>
      <c r="J8" s="183" t="s">
        <v>616</v>
      </c>
      <c r="K8" s="184"/>
      <c r="L8" s="185"/>
    </row>
    <row r="9" spans="1:12" ht="68">
      <c r="B9" s="178" t="s">
        <v>56</v>
      </c>
      <c r="C9" s="179" t="s">
        <v>11</v>
      </c>
      <c r="D9" s="165">
        <v>81433.44303002207</v>
      </c>
      <c r="E9" s="165"/>
      <c r="F9" s="165"/>
      <c r="G9" s="180">
        <f t="shared" ref="G9:G15" si="0">D9</f>
        <v>81433.44303002207</v>
      </c>
      <c r="H9" s="181">
        <v>1</v>
      </c>
      <c r="I9" s="183"/>
      <c r="J9" s="183" t="s">
        <v>617</v>
      </c>
      <c r="K9" s="184"/>
      <c r="L9" s="185"/>
    </row>
    <row r="10" spans="1:12" ht="17">
      <c r="B10" s="178" t="s">
        <v>57</v>
      </c>
      <c r="C10" s="179"/>
      <c r="D10" s="165"/>
      <c r="E10" s="165"/>
      <c r="F10" s="165"/>
      <c r="G10" s="180">
        <f t="shared" si="0"/>
        <v>0</v>
      </c>
      <c r="H10" s="181"/>
      <c r="I10" s="182"/>
      <c r="J10" s="183"/>
      <c r="K10" s="184"/>
      <c r="L10" s="185"/>
    </row>
    <row r="11" spans="1:12" ht="17">
      <c r="B11" s="178" t="s">
        <v>58</v>
      </c>
      <c r="C11" s="179"/>
      <c r="D11" s="165"/>
      <c r="E11" s="165"/>
      <c r="F11" s="165"/>
      <c r="G11" s="180">
        <f t="shared" si="0"/>
        <v>0</v>
      </c>
      <c r="H11" s="181"/>
      <c r="I11" s="182"/>
      <c r="J11" s="183"/>
      <c r="K11" s="184"/>
      <c r="L11" s="185"/>
    </row>
    <row r="12" spans="1:12" ht="17">
      <c r="B12" s="178" t="s">
        <v>59</v>
      </c>
      <c r="C12" s="179"/>
      <c r="D12" s="165"/>
      <c r="E12" s="165"/>
      <c r="F12" s="165"/>
      <c r="G12" s="180">
        <f t="shared" si="0"/>
        <v>0</v>
      </c>
      <c r="H12" s="181"/>
      <c r="I12" s="182"/>
      <c r="J12" s="183"/>
      <c r="K12" s="184"/>
      <c r="L12" s="185"/>
    </row>
    <row r="13" spans="1:12" ht="17">
      <c r="B13" s="178" t="s">
        <v>60</v>
      </c>
      <c r="C13" s="179"/>
      <c r="D13" s="165"/>
      <c r="E13" s="165"/>
      <c r="F13" s="165"/>
      <c r="G13" s="180">
        <f t="shared" si="0"/>
        <v>0</v>
      </c>
      <c r="H13" s="181"/>
      <c r="I13" s="182"/>
      <c r="J13" s="183"/>
      <c r="K13" s="184"/>
      <c r="L13" s="185"/>
    </row>
    <row r="14" spans="1:12" ht="17">
      <c r="B14" s="178" t="s">
        <v>61</v>
      </c>
      <c r="C14" s="189"/>
      <c r="D14" s="186"/>
      <c r="E14" s="186"/>
      <c r="F14" s="186"/>
      <c r="G14" s="180">
        <f t="shared" si="0"/>
        <v>0</v>
      </c>
      <c r="H14" s="187"/>
      <c r="I14" s="183"/>
      <c r="J14" s="183"/>
      <c r="K14" s="188"/>
      <c r="L14" s="185"/>
    </row>
    <row r="15" spans="1:12" ht="17">
      <c r="A15" s="34"/>
      <c r="B15" s="178" t="s">
        <v>62</v>
      </c>
      <c r="C15" s="189"/>
      <c r="D15" s="186"/>
      <c r="E15" s="186"/>
      <c r="F15" s="187"/>
      <c r="G15" s="180">
        <f t="shared" si="0"/>
        <v>0</v>
      </c>
      <c r="H15" s="187"/>
      <c r="I15" s="183"/>
      <c r="J15" s="183"/>
      <c r="K15" s="188"/>
      <c r="L15" s="35"/>
    </row>
    <row r="16" spans="1:12" ht="17">
      <c r="A16" s="34"/>
      <c r="C16" s="89" t="s">
        <v>63</v>
      </c>
      <c r="D16" s="15">
        <f>SUM(D8:D15)</f>
        <v>220293.88606004411</v>
      </c>
      <c r="E16" s="15">
        <f>SUM(E8:E15)</f>
        <v>0</v>
      </c>
      <c r="F16" s="15">
        <f>SUM(F8:F15)</f>
        <v>0</v>
      </c>
      <c r="G16" s="15">
        <f>SUM(G8:G15)</f>
        <v>220293.88606004411</v>
      </c>
      <c r="H16" s="104">
        <f>(H8*G8)+(H9*G9)+(H10*G10)+(H11*G11)+(H12*G12)+(H13*G13)+(H14*G14)+(H15*G15)</f>
        <v>220293.88606004411</v>
      </c>
      <c r="I16" s="104">
        <f>SUM(I8:I15)</f>
        <v>9732.625</v>
      </c>
      <c r="J16" s="149"/>
      <c r="K16" s="188"/>
      <c r="L16" s="42"/>
    </row>
    <row r="17" spans="1:12" ht="51" customHeight="1">
      <c r="A17" s="34"/>
      <c r="B17" s="89" t="s">
        <v>64</v>
      </c>
      <c r="C17" s="289" t="s">
        <v>65</v>
      </c>
      <c r="D17" s="289"/>
      <c r="E17" s="289"/>
      <c r="F17" s="289"/>
      <c r="G17" s="289"/>
      <c r="H17" s="289"/>
      <c r="I17" s="290"/>
      <c r="J17" s="290"/>
      <c r="K17" s="289"/>
      <c r="L17" s="41"/>
    </row>
    <row r="18" spans="1:12" ht="119">
      <c r="A18" s="34"/>
      <c r="B18" s="178" t="s">
        <v>66</v>
      </c>
      <c r="C18" s="179" t="s">
        <v>12</v>
      </c>
      <c r="D18" s="165">
        <v>47046.575953098996</v>
      </c>
      <c r="E18" s="165"/>
      <c r="F18" s="165"/>
      <c r="G18" s="180">
        <f>D18</f>
        <v>47046.575953098996</v>
      </c>
      <c r="H18" s="181">
        <v>1</v>
      </c>
      <c r="I18" s="182">
        <v>9732.625</v>
      </c>
      <c r="J18" s="182" t="s">
        <v>617</v>
      </c>
      <c r="K18" s="184"/>
      <c r="L18" s="185"/>
    </row>
    <row r="19" spans="1:12" ht="85">
      <c r="A19" s="34"/>
      <c r="B19" s="178" t="s">
        <v>67</v>
      </c>
      <c r="C19" s="179" t="s">
        <v>34</v>
      </c>
      <c r="D19" s="165">
        <v>72762.333030022099</v>
      </c>
      <c r="E19" s="165"/>
      <c r="F19" s="165"/>
      <c r="G19" s="180">
        <f t="shared" ref="G19:G25" si="1">D19</f>
        <v>72762.333030022099</v>
      </c>
      <c r="H19" s="181">
        <v>1</v>
      </c>
      <c r="I19" s="182">
        <v>9732.625</v>
      </c>
      <c r="J19" s="182" t="s">
        <v>618</v>
      </c>
      <c r="K19" s="184"/>
      <c r="L19" s="185"/>
    </row>
    <row r="20" spans="1:12" ht="17">
      <c r="A20" s="34"/>
      <c r="B20" s="178" t="s">
        <v>68</v>
      </c>
      <c r="C20" s="179"/>
      <c r="D20" s="165"/>
      <c r="E20" s="165"/>
      <c r="F20" s="165"/>
      <c r="G20" s="180">
        <f t="shared" si="1"/>
        <v>0</v>
      </c>
      <c r="H20" s="181"/>
      <c r="I20" s="182"/>
      <c r="J20" s="182"/>
      <c r="K20" s="184"/>
      <c r="L20" s="185"/>
    </row>
    <row r="21" spans="1:12" ht="17">
      <c r="A21" s="34"/>
      <c r="B21" s="178" t="s">
        <v>69</v>
      </c>
      <c r="C21" s="179"/>
      <c r="D21" s="165"/>
      <c r="E21" s="165"/>
      <c r="F21" s="165"/>
      <c r="G21" s="180">
        <f t="shared" si="1"/>
        <v>0</v>
      </c>
      <c r="H21" s="181"/>
      <c r="I21" s="182"/>
      <c r="J21" s="182"/>
      <c r="K21" s="184"/>
      <c r="L21" s="185"/>
    </row>
    <row r="22" spans="1:12" ht="17">
      <c r="A22" s="34"/>
      <c r="B22" s="178" t="s">
        <v>70</v>
      </c>
      <c r="C22" s="179"/>
      <c r="D22" s="165"/>
      <c r="E22" s="165"/>
      <c r="F22" s="165"/>
      <c r="G22" s="180">
        <f t="shared" si="1"/>
        <v>0</v>
      </c>
      <c r="H22" s="181"/>
      <c r="I22" s="182"/>
      <c r="J22" s="182"/>
      <c r="K22" s="184"/>
      <c r="L22" s="185"/>
    </row>
    <row r="23" spans="1:12" ht="17">
      <c r="A23" s="34"/>
      <c r="B23" s="178" t="s">
        <v>71</v>
      </c>
      <c r="C23" s="179"/>
      <c r="D23" s="165"/>
      <c r="E23" s="165"/>
      <c r="F23" s="165"/>
      <c r="G23" s="180">
        <f t="shared" si="1"/>
        <v>0</v>
      </c>
      <c r="H23" s="181"/>
      <c r="I23" s="182"/>
      <c r="J23" s="182"/>
      <c r="K23" s="184"/>
      <c r="L23" s="185"/>
    </row>
    <row r="24" spans="1:12" ht="17">
      <c r="A24" s="34"/>
      <c r="B24" s="178" t="s">
        <v>72</v>
      </c>
      <c r="C24" s="189"/>
      <c r="D24" s="186"/>
      <c r="E24" s="186"/>
      <c r="F24" s="186"/>
      <c r="G24" s="180">
        <f t="shared" si="1"/>
        <v>0</v>
      </c>
      <c r="H24" s="187"/>
      <c r="I24" s="183"/>
      <c r="J24" s="183"/>
      <c r="K24" s="188"/>
      <c r="L24" s="185"/>
    </row>
    <row r="25" spans="1:12" ht="17">
      <c r="A25" s="34"/>
      <c r="B25" s="178" t="s">
        <v>73</v>
      </c>
      <c r="C25" s="189"/>
      <c r="D25" s="186"/>
      <c r="E25" s="186"/>
      <c r="F25" s="186"/>
      <c r="G25" s="180">
        <f t="shared" si="1"/>
        <v>0</v>
      </c>
      <c r="H25" s="187"/>
      <c r="I25" s="183"/>
      <c r="J25" s="183"/>
      <c r="K25" s="188"/>
      <c r="L25" s="185"/>
    </row>
    <row r="26" spans="1:12" ht="17">
      <c r="A26" s="34"/>
      <c r="C26" s="89" t="s">
        <v>63</v>
      </c>
      <c r="D26" s="18">
        <f>SUM(D18:D25)</f>
        <v>119808.9089831211</v>
      </c>
      <c r="E26" s="18">
        <f t="shared" ref="E26:G26" si="2">SUM(E18:E25)</f>
        <v>0</v>
      </c>
      <c r="F26" s="18">
        <f t="shared" si="2"/>
        <v>0</v>
      </c>
      <c r="G26" s="18">
        <f t="shared" si="2"/>
        <v>119808.9089831211</v>
      </c>
      <c r="H26" s="104">
        <f>(H18*G18)+(H19*G19)+(H20*G20)+(H21*G21)+(H22*G22)+(H23*G23)+(H24*G24)+(H25*G25)</f>
        <v>119808.9089831211</v>
      </c>
      <c r="I26" s="104">
        <f>SUM(I18:I25)</f>
        <v>19465.25</v>
      </c>
      <c r="J26" s="149"/>
      <c r="K26" s="188"/>
      <c r="L26" s="42"/>
    </row>
    <row r="27" spans="1:12" ht="51" customHeight="1">
      <c r="A27" s="34"/>
      <c r="B27" s="89" t="s">
        <v>74</v>
      </c>
      <c r="C27" s="289" t="s">
        <v>75</v>
      </c>
      <c r="D27" s="289"/>
      <c r="E27" s="289"/>
      <c r="F27" s="289"/>
      <c r="G27" s="289"/>
      <c r="H27" s="289"/>
      <c r="I27" s="290"/>
      <c r="J27" s="290"/>
      <c r="K27" s="289"/>
      <c r="L27" s="41"/>
    </row>
    <row r="28" spans="1:12" s="155" customFormat="1" ht="170">
      <c r="A28" s="154"/>
      <c r="B28" s="190" t="s">
        <v>76</v>
      </c>
      <c r="C28" s="179" t="s">
        <v>13</v>
      </c>
      <c r="D28" s="192">
        <v>47516.845984366337</v>
      </c>
      <c r="E28" s="192"/>
      <c r="F28" s="192"/>
      <c r="G28" s="193">
        <f>D28</f>
        <v>47516.845984366337</v>
      </c>
      <c r="H28" s="181">
        <v>1</v>
      </c>
      <c r="I28" s="194">
        <v>9732.625</v>
      </c>
      <c r="J28" s="182" t="s">
        <v>619</v>
      </c>
      <c r="K28" s="195"/>
      <c r="L28" s="196"/>
    </row>
    <row r="29" spans="1:12" s="155" customFormat="1" ht="136">
      <c r="A29" s="154"/>
      <c r="B29" s="190" t="s">
        <v>77</v>
      </c>
      <c r="C29" s="179" t="s">
        <v>14</v>
      </c>
      <c r="D29" s="192">
        <v>31922.885830520176</v>
      </c>
      <c r="E29" s="192"/>
      <c r="F29" s="192"/>
      <c r="G29" s="193">
        <f t="shared" ref="G29:G35" si="3">D29</f>
        <v>31922.885830520176</v>
      </c>
      <c r="H29" s="181">
        <v>1</v>
      </c>
      <c r="I29" s="194">
        <v>9732.625</v>
      </c>
      <c r="J29" s="182" t="s">
        <v>620</v>
      </c>
      <c r="K29" s="195"/>
      <c r="L29" s="196"/>
    </row>
    <row r="30" spans="1:12" s="155" customFormat="1" ht="119">
      <c r="A30" s="154"/>
      <c r="B30" s="190" t="s">
        <v>78</v>
      </c>
      <c r="C30" s="179" t="s">
        <v>15</v>
      </c>
      <c r="D30" s="192">
        <v>27145.051984366328</v>
      </c>
      <c r="E30" s="192"/>
      <c r="F30" s="192"/>
      <c r="G30" s="193">
        <f t="shared" si="3"/>
        <v>27145.051984366328</v>
      </c>
      <c r="H30" s="181">
        <v>1</v>
      </c>
      <c r="I30" s="194"/>
      <c r="J30" s="182" t="s">
        <v>621</v>
      </c>
      <c r="K30" s="195"/>
      <c r="L30" s="196"/>
    </row>
    <row r="31" spans="1:12" ht="102">
      <c r="A31" s="34"/>
      <c r="B31" s="178" t="s">
        <v>79</v>
      </c>
      <c r="C31" s="179" t="s">
        <v>16</v>
      </c>
      <c r="D31" s="165">
        <v>39580.845984366337</v>
      </c>
      <c r="E31" s="165"/>
      <c r="F31" s="165"/>
      <c r="G31" s="180">
        <f t="shared" si="3"/>
        <v>39580.845984366337</v>
      </c>
      <c r="H31" s="181">
        <v>1</v>
      </c>
      <c r="I31" s="182"/>
      <c r="J31" s="182" t="s">
        <v>622</v>
      </c>
      <c r="K31" s="184"/>
      <c r="L31" s="185"/>
    </row>
    <row r="32" spans="1:12" s="34" customFormat="1" ht="102">
      <c r="B32" s="178" t="s">
        <v>80</v>
      </c>
      <c r="C32" s="179" t="s">
        <v>17</v>
      </c>
      <c r="D32" s="165">
        <v>44539.449061289415</v>
      </c>
      <c r="E32" s="165"/>
      <c r="F32" s="165"/>
      <c r="G32" s="180">
        <f t="shared" si="3"/>
        <v>44539.449061289415</v>
      </c>
      <c r="H32" s="181">
        <v>1</v>
      </c>
      <c r="I32" s="182"/>
      <c r="J32" s="182" t="s">
        <v>623</v>
      </c>
      <c r="K32" s="184"/>
      <c r="L32" s="185"/>
    </row>
    <row r="33" spans="1:12" s="34" customFormat="1" ht="119">
      <c r="B33" s="178" t="s">
        <v>81</v>
      </c>
      <c r="C33" s="167" t="s">
        <v>18</v>
      </c>
      <c r="D33" s="250">
        <v>45215.020000000004</v>
      </c>
      <c r="E33" s="165"/>
      <c r="F33" s="165"/>
      <c r="G33" s="180">
        <f t="shared" si="3"/>
        <v>45215.020000000004</v>
      </c>
      <c r="H33" s="181">
        <v>1</v>
      </c>
      <c r="I33" s="182"/>
      <c r="J33" s="182" t="s">
        <v>624</v>
      </c>
      <c r="K33" s="184"/>
      <c r="L33" s="185"/>
    </row>
    <row r="34" spans="1:12" s="34" customFormat="1" ht="17">
      <c r="A34" s="33"/>
      <c r="B34" s="178" t="s">
        <v>82</v>
      </c>
      <c r="C34" s="189"/>
      <c r="D34" s="186"/>
      <c r="E34" s="186"/>
      <c r="F34" s="186"/>
      <c r="G34" s="180">
        <f t="shared" si="3"/>
        <v>0</v>
      </c>
      <c r="H34" s="187"/>
      <c r="I34" s="183"/>
      <c r="J34" s="183"/>
      <c r="K34" s="188"/>
      <c r="L34" s="185"/>
    </row>
    <row r="35" spans="1:12" ht="17">
      <c r="B35" s="178" t="s">
        <v>83</v>
      </c>
      <c r="C35" s="189"/>
      <c r="D35" s="186"/>
      <c r="E35" s="186"/>
      <c r="F35" s="186"/>
      <c r="G35" s="180">
        <f t="shared" si="3"/>
        <v>0</v>
      </c>
      <c r="H35" s="187"/>
      <c r="I35" s="183"/>
      <c r="J35" s="183"/>
      <c r="K35" s="188"/>
      <c r="L35" s="185"/>
    </row>
    <row r="36" spans="1:12" ht="17">
      <c r="C36" s="89" t="s">
        <v>63</v>
      </c>
      <c r="D36" s="18">
        <f>SUM(D28:D35)</f>
        <v>235920.09884490864</v>
      </c>
      <c r="E36" s="18">
        <f t="shared" ref="E36:G36" si="4">SUM(E28:E35)</f>
        <v>0</v>
      </c>
      <c r="F36" s="18">
        <f t="shared" si="4"/>
        <v>0</v>
      </c>
      <c r="G36" s="18">
        <f t="shared" si="4"/>
        <v>235920.09884490864</v>
      </c>
      <c r="H36" s="104">
        <f>(H28*G28)+(H29*G29)+(H30*G30)+(H31*G31)+(H32*G32)+(H33*G33)+(H34*G34)+(H35*G35)</f>
        <v>235920.09884490864</v>
      </c>
      <c r="I36" s="104">
        <f>SUM(I28:I35)</f>
        <v>19465.25</v>
      </c>
      <c r="J36" s="149"/>
      <c r="K36" s="188"/>
      <c r="L36" s="42"/>
    </row>
    <row r="37" spans="1:12" ht="51" customHeight="1">
      <c r="B37" s="89" t="s">
        <v>84</v>
      </c>
      <c r="C37" s="289"/>
      <c r="D37" s="289"/>
      <c r="E37" s="289"/>
      <c r="F37" s="289"/>
      <c r="G37" s="289"/>
      <c r="H37" s="289"/>
      <c r="I37" s="290"/>
      <c r="J37" s="290"/>
      <c r="K37" s="289"/>
      <c r="L37" s="41"/>
    </row>
    <row r="38" spans="1:12" ht="17">
      <c r="B38" s="178" t="s">
        <v>85</v>
      </c>
      <c r="C38" s="179"/>
      <c r="D38" s="165"/>
      <c r="E38" s="165"/>
      <c r="F38" s="165"/>
      <c r="G38" s="180">
        <f>D38</f>
        <v>0</v>
      </c>
      <c r="H38" s="181"/>
      <c r="I38" s="182"/>
      <c r="J38" s="182"/>
      <c r="K38" s="184"/>
      <c r="L38" s="185"/>
    </row>
    <row r="39" spans="1:12" ht="17">
      <c r="B39" s="178" t="s">
        <v>86</v>
      </c>
      <c r="C39" s="179"/>
      <c r="D39" s="165"/>
      <c r="E39" s="165"/>
      <c r="F39" s="165"/>
      <c r="G39" s="180">
        <f t="shared" ref="G39:G45" si="5">D39</f>
        <v>0</v>
      </c>
      <c r="H39" s="181"/>
      <c r="I39" s="182"/>
      <c r="J39" s="182"/>
      <c r="K39" s="184"/>
      <c r="L39" s="185"/>
    </row>
    <row r="40" spans="1:12" ht="17">
      <c r="B40" s="178" t="s">
        <v>87</v>
      </c>
      <c r="C40" s="179"/>
      <c r="D40" s="165"/>
      <c r="E40" s="165"/>
      <c r="F40" s="165"/>
      <c r="G40" s="180">
        <f t="shared" si="5"/>
        <v>0</v>
      </c>
      <c r="H40" s="181"/>
      <c r="I40" s="182"/>
      <c r="J40" s="182"/>
      <c r="K40" s="184"/>
      <c r="L40" s="185"/>
    </row>
    <row r="41" spans="1:12" ht="17">
      <c r="B41" s="178" t="s">
        <v>88</v>
      </c>
      <c r="C41" s="179"/>
      <c r="D41" s="165"/>
      <c r="E41" s="165"/>
      <c r="F41" s="165"/>
      <c r="G41" s="180">
        <f t="shared" si="5"/>
        <v>0</v>
      </c>
      <c r="H41" s="181"/>
      <c r="I41" s="182"/>
      <c r="J41" s="182"/>
      <c r="K41" s="184"/>
      <c r="L41" s="185"/>
    </row>
    <row r="42" spans="1:12" ht="17">
      <c r="B42" s="178" t="s">
        <v>89</v>
      </c>
      <c r="C42" s="179"/>
      <c r="D42" s="165"/>
      <c r="E42" s="165"/>
      <c r="F42" s="165"/>
      <c r="G42" s="180">
        <f t="shared" si="5"/>
        <v>0</v>
      </c>
      <c r="H42" s="181"/>
      <c r="I42" s="182"/>
      <c r="J42" s="182"/>
      <c r="K42" s="184"/>
      <c r="L42" s="185"/>
    </row>
    <row r="43" spans="1:12" ht="17">
      <c r="A43" s="34"/>
      <c r="B43" s="178" t="s">
        <v>90</v>
      </c>
      <c r="C43" s="179"/>
      <c r="D43" s="165"/>
      <c r="E43" s="165"/>
      <c r="F43" s="165"/>
      <c r="G43" s="180">
        <f t="shared" si="5"/>
        <v>0</v>
      </c>
      <c r="H43" s="181"/>
      <c r="I43" s="182"/>
      <c r="J43" s="182"/>
      <c r="K43" s="184"/>
      <c r="L43" s="185"/>
    </row>
    <row r="44" spans="1:12" s="34" customFormat="1" ht="17">
      <c r="A44" s="33"/>
      <c r="B44" s="178" t="s">
        <v>91</v>
      </c>
      <c r="C44" s="189"/>
      <c r="D44" s="186"/>
      <c r="E44" s="186"/>
      <c r="F44" s="186"/>
      <c r="G44" s="180">
        <f t="shared" si="5"/>
        <v>0</v>
      </c>
      <c r="H44" s="187"/>
      <c r="I44" s="183"/>
      <c r="J44" s="183"/>
      <c r="K44" s="188"/>
      <c r="L44" s="185"/>
    </row>
    <row r="45" spans="1:12" ht="17">
      <c r="B45" s="178" t="s">
        <v>92</v>
      </c>
      <c r="C45" s="189"/>
      <c r="D45" s="186"/>
      <c r="E45" s="186"/>
      <c r="F45" s="186"/>
      <c r="G45" s="180">
        <f t="shared" si="5"/>
        <v>0</v>
      </c>
      <c r="H45" s="187"/>
      <c r="I45" s="183"/>
      <c r="J45" s="183"/>
      <c r="K45" s="188"/>
      <c r="L45" s="185"/>
    </row>
    <row r="46" spans="1:12" ht="17">
      <c r="C46" s="89" t="s">
        <v>63</v>
      </c>
      <c r="D46" s="15">
        <f>SUM(D38:D45)</f>
        <v>0</v>
      </c>
      <c r="E46" s="15">
        <f t="shared" ref="E46:G46" si="6">SUM(E38:E45)</f>
        <v>0</v>
      </c>
      <c r="F46" s="15">
        <f t="shared" si="6"/>
        <v>0</v>
      </c>
      <c r="G46" s="15">
        <f t="shared" si="6"/>
        <v>0</v>
      </c>
      <c r="H46" s="104">
        <f>(H38*G38)+(H39*G39)+(H40*G40)+(H41*G41)+(H42*G42)+(H43*G43)+(H44*G44)+(H45*G45)</f>
        <v>0</v>
      </c>
      <c r="I46" s="104">
        <f>SUM(I38:I45)</f>
        <v>0</v>
      </c>
      <c r="J46" s="149"/>
      <c r="K46" s="188"/>
      <c r="L46" s="42"/>
    </row>
    <row r="47" spans="1:12" ht="16">
      <c r="B47" s="197"/>
      <c r="C47" s="198"/>
      <c r="D47" s="199"/>
      <c r="E47" s="199"/>
      <c r="F47" s="199"/>
      <c r="G47" s="199"/>
      <c r="H47" s="199"/>
      <c r="I47" s="199"/>
      <c r="J47" s="199"/>
      <c r="K47" s="199"/>
      <c r="L47" s="200"/>
    </row>
    <row r="48" spans="1:12" ht="51" customHeight="1">
      <c r="B48" s="89" t="s">
        <v>93</v>
      </c>
      <c r="C48" s="299" t="s">
        <v>94</v>
      </c>
      <c r="D48" s="299"/>
      <c r="E48" s="299"/>
      <c r="F48" s="299"/>
      <c r="G48" s="299"/>
      <c r="H48" s="299"/>
      <c r="I48" s="288"/>
      <c r="J48" s="288"/>
      <c r="K48" s="299"/>
      <c r="L48" s="14"/>
    </row>
    <row r="49" spans="1:12" ht="51" customHeight="1">
      <c r="B49" s="89" t="s">
        <v>95</v>
      </c>
      <c r="C49" s="289" t="s">
        <v>96</v>
      </c>
      <c r="D49" s="289"/>
      <c r="E49" s="289"/>
      <c r="F49" s="289"/>
      <c r="G49" s="289"/>
      <c r="H49" s="289"/>
      <c r="I49" s="290"/>
      <c r="J49" s="290"/>
      <c r="K49" s="289"/>
      <c r="L49" s="41"/>
    </row>
    <row r="50" spans="1:12" ht="119">
      <c r="B50" s="178" t="s">
        <v>97</v>
      </c>
      <c r="C50" s="179" t="s">
        <v>19</v>
      </c>
      <c r="D50" s="165">
        <v>84403.833030022084</v>
      </c>
      <c r="E50" s="165"/>
      <c r="F50" s="165"/>
      <c r="G50" s="180">
        <f>D50</f>
        <v>84403.833030022084</v>
      </c>
      <c r="H50" s="181">
        <v>1</v>
      </c>
      <c r="I50" s="182">
        <v>9732.625</v>
      </c>
      <c r="J50" s="182" t="s">
        <v>625</v>
      </c>
      <c r="K50" s="184" t="s">
        <v>627</v>
      </c>
      <c r="L50" s="185"/>
    </row>
    <row r="51" spans="1:12" ht="136">
      <c r="B51" s="178" t="s">
        <v>98</v>
      </c>
      <c r="C51" s="179" t="s">
        <v>20</v>
      </c>
      <c r="D51" s="165">
        <v>73365.833030022084</v>
      </c>
      <c r="E51" s="165"/>
      <c r="F51" s="165"/>
      <c r="G51" s="180">
        <f t="shared" ref="G51:G57" si="7">D51</f>
        <v>73365.833030022084</v>
      </c>
      <c r="H51" s="181">
        <v>1</v>
      </c>
      <c r="I51" s="182"/>
      <c r="J51" s="182" t="s">
        <v>626</v>
      </c>
      <c r="K51" s="184" t="s">
        <v>628</v>
      </c>
      <c r="L51" s="185"/>
    </row>
    <row r="52" spans="1:12" ht="17">
      <c r="B52" s="178" t="s">
        <v>99</v>
      </c>
      <c r="C52" s="179"/>
      <c r="D52" s="165"/>
      <c r="E52" s="165"/>
      <c r="F52" s="165"/>
      <c r="G52" s="180">
        <f t="shared" si="7"/>
        <v>0</v>
      </c>
      <c r="H52" s="181"/>
      <c r="I52" s="182"/>
      <c r="J52" s="182"/>
      <c r="K52" s="184"/>
      <c r="L52" s="185"/>
    </row>
    <row r="53" spans="1:12" ht="17">
      <c r="B53" s="178" t="s">
        <v>100</v>
      </c>
      <c r="C53" s="179"/>
      <c r="D53" s="165"/>
      <c r="E53" s="165"/>
      <c r="F53" s="165"/>
      <c r="G53" s="180">
        <f t="shared" si="7"/>
        <v>0</v>
      </c>
      <c r="H53" s="181"/>
      <c r="I53" s="182"/>
      <c r="J53" s="182"/>
      <c r="K53" s="184"/>
      <c r="L53" s="185"/>
    </row>
    <row r="54" spans="1:12" ht="17">
      <c r="B54" s="178" t="s">
        <v>101</v>
      </c>
      <c r="C54" s="179"/>
      <c r="D54" s="165"/>
      <c r="E54" s="165"/>
      <c r="F54" s="165"/>
      <c r="G54" s="180">
        <f t="shared" si="7"/>
        <v>0</v>
      </c>
      <c r="H54" s="181"/>
      <c r="I54" s="182"/>
      <c r="J54" s="182"/>
      <c r="K54" s="184"/>
      <c r="L54" s="185"/>
    </row>
    <row r="55" spans="1:12" ht="17">
      <c r="B55" s="178" t="s">
        <v>102</v>
      </c>
      <c r="C55" s="179"/>
      <c r="D55" s="165"/>
      <c r="E55" s="165"/>
      <c r="F55" s="165"/>
      <c r="G55" s="180">
        <f t="shared" si="7"/>
        <v>0</v>
      </c>
      <c r="H55" s="181"/>
      <c r="I55" s="182"/>
      <c r="J55" s="182"/>
      <c r="K55" s="184"/>
      <c r="L55" s="185"/>
    </row>
    <row r="56" spans="1:12" ht="17">
      <c r="A56" s="34"/>
      <c r="B56" s="178" t="s">
        <v>103</v>
      </c>
      <c r="C56" s="189"/>
      <c r="D56" s="186"/>
      <c r="E56" s="186"/>
      <c r="F56" s="186"/>
      <c r="G56" s="180">
        <f t="shared" si="7"/>
        <v>0</v>
      </c>
      <c r="H56" s="187"/>
      <c r="I56" s="183"/>
      <c r="J56" s="183"/>
      <c r="K56" s="188"/>
      <c r="L56" s="185"/>
    </row>
    <row r="57" spans="1:12" s="34" customFormat="1" ht="17">
      <c r="B57" s="178" t="s">
        <v>104</v>
      </c>
      <c r="C57" s="189"/>
      <c r="D57" s="186"/>
      <c r="E57" s="186"/>
      <c r="F57" s="186"/>
      <c r="G57" s="180">
        <f t="shared" si="7"/>
        <v>0</v>
      </c>
      <c r="H57" s="187"/>
      <c r="I57" s="183"/>
      <c r="J57" s="183"/>
      <c r="K57" s="188"/>
      <c r="L57" s="185"/>
    </row>
    <row r="58" spans="1:12" s="34" customFormat="1" ht="17">
      <c r="A58" s="33"/>
      <c r="B58" s="33"/>
      <c r="C58" s="89" t="s">
        <v>63</v>
      </c>
      <c r="D58" s="15">
        <f>SUM(D50:D57)</f>
        <v>157769.66606004417</v>
      </c>
      <c r="E58" s="15">
        <f t="shared" ref="E58:G58" si="8">SUM(E50:E57)</f>
        <v>0</v>
      </c>
      <c r="F58" s="15">
        <f t="shared" si="8"/>
        <v>0</v>
      </c>
      <c r="G58" s="18">
        <f t="shared" si="8"/>
        <v>157769.66606004417</v>
      </c>
      <c r="H58" s="104">
        <f>(H50*G50)+(H51*G51)+(H52*G52)+(H53*G53)+(H54*G54)+(H55*G55)+(H56*G56)+(H57*G57)</f>
        <v>157769.66606004417</v>
      </c>
      <c r="I58" s="104">
        <f>SUM(I50:I57)</f>
        <v>9732.625</v>
      </c>
      <c r="J58" s="149"/>
      <c r="K58" s="188"/>
      <c r="L58" s="42"/>
    </row>
    <row r="59" spans="1:12" ht="51" customHeight="1">
      <c r="B59" s="89" t="s">
        <v>37</v>
      </c>
      <c r="C59" s="289" t="s">
        <v>105</v>
      </c>
      <c r="D59" s="289"/>
      <c r="E59" s="289"/>
      <c r="F59" s="289"/>
      <c r="G59" s="289"/>
      <c r="H59" s="289"/>
      <c r="I59" s="290"/>
      <c r="J59" s="290"/>
      <c r="K59" s="289"/>
      <c r="L59" s="41"/>
    </row>
    <row r="60" spans="1:12" ht="68">
      <c r="B60" s="178" t="s">
        <v>106</v>
      </c>
      <c r="C60" s="179" t="s">
        <v>21</v>
      </c>
      <c r="D60" s="165">
        <v>47598.545053472582</v>
      </c>
      <c r="E60" s="165"/>
      <c r="F60" s="165"/>
      <c r="G60" s="180">
        <f>D60</f>
        <v>47598.545053472582</v>
      </c>
      <c r="H60" s="181">
        <v>1</v>
      </c>
      <c r="I60" s="182"/>
      <c r="J60" s="182" t="s">
        <v>629</v>
      </c>
      <c r="K60" s="184"/>
      <c r="L60" s="185"/>
    </row>
    <row r="61" spans="1:12" ht="68">
      <c r="B61" s="178" t="s">
        <v>107</v>
      </c>
      <c r="C61" s="179" t="s">
        <v>22</v>
      </c>
      <c r="D61" s="165">
        <v>68622.545053472582</v>
      </c>
      <c r="E61" s="165"/>
      <c r="F61" s="165"/>
      <c r="G61" s="180">
        <f t="shared" ref="G61:G67" si="9">D61</f>
        <v>68622.545053472582</v>
      </c>
      <c r="H61" s="181">
        <v>1</v>
      </c>
      <c r="I61" s="182"/>
      <c r="J61" s="182" t="s">
        <v>630</v>
      </c>
      <c r="K61" s="184"/>
      <c r="L61" s="185"/>
    </row>
    <row r="62" spans="1:12" ht="68">
      <c r="B62" s="178" t="s">
        <v>108</v>
      </c>
      <c r="C62" s="179" t="s">
        <v>23</v>
      </c>
      <c r="D62" s="165">
        <v>29412.481976549494</v>
      </c>
      <c r="E62" s="165"/>
      <c r="F62" s="165"/>
      <c r="G62" s="180">
        <f t="shared" si="9"/>
        <v>29412.481976549494</v>
      </c>
      <c r="H62" s="181">
        <v>1</v>
      </c>
      <c r="I62" s="182"/>
      <c r="J62" s="182" t="s">
        <v>629</v>
      </c>
      <c r="K62" s="184"/>
      <c r="L62" s="185"/>
    </row>
    <row r="63" spans="1:12" ht="136">
      <c r="B63" s="178" t="s">
        <v>109</v>
      </c>
      <c r="C63" s="179" t="s">
        <v>24</v>
      </c>
      <c r="D63" s="165">
        <v>54531.545053472582</v>
      </c>
      <c r="E63" s="165"/>
      <c r="F63" s="165"/>
      <c r="G63" s="180">
        <f t="shared" si="9"/>
        <v>54531.545053472582</v>
      </c>
      <c r="H63" s="181">
        <v>1</v>
      </c>
      <c r="I63" s="182"/>
      <c r="J63" s="182" t="s">
        <v>631</v>
      </c>
      <c r="K63" s="184"/>
      <c r="L63" s="185"/>
    </row>
    <row r="64" spans="1:12" ht="17">
      <c r="B64" s="178" t="s">
        <v>110</v>
      </c>
      <c r="C64" s="179"/>
      <c r="D64" s="165"/>
      <c r="E64" s="165"/>
      <c r="F64" s="165"/>
      <c r="G64" s="180">
        <f t="shared" si="9"/>
        <v>0</v>
      </c>
      <c r="H64" s="181"/>
      <c r="I64" s="182"/>
      <c r="J64" s="182"/>
      <c r="K64" s="184"/>
      <c r="L64" s="185"/>
    </row>
    <row r="65" spans="1:12" ht="17">
      <c r="B65" s="178" t="s">
        <v>111</v>
      </c>
      <c r="C65" s="179"/>
      <c r="D65" s="165"/>
      <c r="E65" s="165"/>
      <c r="F65" s="165"/>
      <c r="G65" s="180">
        <f t="shared" si="9"/>
        <v>0</v>
      </c>
      <c r="H65" s="181"/>
      <c r="I65" s="182"/>
      <c r="J65" s="182"/>
      <c r="K65" s="184"/>
      <c r="L65" s="185"/>
    </row>
    <row r="66" spans="1:12" ht="17">
      <c r="B66" s="178" t="s">
        <v>112</v>
      </c>
      <c r="C66" s="189"/>
      <c r="D66" s="186"/>
      <c r="E66" s="186"/>
      <c r="F66" s="186"/>
      <c r="G66" s="180">
        <f t="shared" si="9"/>
        <v>0</v>
      </c>
      <c r="H66" s="187"/>
      <c r="I66" s="183"/>
      <c r="J66" s="183"/>
      <c r="K66" s="188"/>
      <c r="L66" s="185"/>
    </row>
    <row r="67" spans="1:12" ht="17">
      <c r="B67" s="178" t="s">
        <v>113</v>
      </c>
      <c r="C67" s="189"/>
      <c r="D67" s="186"/>
      <c r="E67" s="186"/>
      <c r="F67" s="186"/>
      <c r="G67" s="180">
        <f t="shared" si="9"/>
        <v>0</v>
      </c>
      <c r="H67" s="187"/>
      <c r="I67" s="183"/>
      <c r="J67" s="183"/>
      <c r="K67" s="188"/>
      <c r="L67" s="185"/>
    </row>
    <row r="68" spans="1:12" ht="17">
      <c r="C68" s="89" t="s">
        <v>63</v>
      </c>
      <c r="D68" s="18">
        <f>SUM(D60:D67)</f>
        <v>200165.11713696725</v>
      </c>
      <c r="E68" s="18">
        <f t="shared" ref="E68:G68" si="10">SUM(E60:E67)</f>
        <v>0</v>
      </c>
      <c r="F68" s="18">
        <f t="shared" si="10"/>
        <v>0</v>
      </c>
      <c r="G68" s="18">
        <f t="shared" si="10"/>
        <v>200165.11713696725</v>
      </c>
      <c r="H68" s="104">
        <f>(H60*G60)+(H61*G61)+(H62*G62)+(H63*G63)+(H64*G64)+(H65*G65)+(H66*G66)+(H67*G67)</f>
        <v>200165.11713696725</v>
      </c>
      <c r="I68" s="104">
        <f>SUM(I60:I67)</f>
        <v>0</v>
      </c>
      <c r="J68" s="149"/>
      <c r="K68" s="188"/>
      <c r="L68" s="42"/>
    </row>
    <row r="69" spans="1:12" ht="51" customHeight="1">
      <c r="B69" s="89" t="s">
        <v>114</v>
      </c>
      <c r="C69" s="289"/>
      <c r="D69" s="289"/>
      <c r="E69" s="289"/>
      <c r="F69" s="289"/>
      <c r="G69" s="289"/>
      <c r="H69" s="289"/>
      <c r="I69" s="290"/>
      <c r="J69" s="290"/>
      <c r="K69" s="289"/>
      <c r="L69" s="41"/>
    </row>
    <row r="70" spans="1:12" ht="20.25" customHeight="1">
      <c r="B70" s="178" t="s">
        <v>115</v>
      </c>
      <c r="C70" s="191"/>
      <c r="D70" s="165"/>
      <c r="E70" s="165"/>
      <c r="F70" s="165"/>
      <c r="G70" s="180">
        <f>D70</f>
        <v>0</v>
      </c>
      <c r="H70" s="181"/>
      <c r="I70" s="182"/>
      <c r="J70" s="182"/>
      <c r="K70" s="184"/>
      <c r="L70" s="185"/>
    </row>
    <row r="71" spans="1:12" ht="17">
      <c r="B71" s="178" t="s">
        <v>116</v>
      </c>
      <c r="C71" s="179"/>
      <c r="D71" s="165"/>
      <c r="E71" s="165"/>
      <c r="F71" s="165"/>
      <c r="G71" s="180">
        <f t="shared" ref="G71:G77" si="11">D71</f>
        <v>0</v>
      </c>
      <c r="H71" s="181"/>
      <c r="I71" s="182"/>
      <c r="J71" s="182"/>
      <c r="K71" s="184"/>
      <c r="L71" s="185"/>
    </row>
    <row r="72" spans="1:12" ht="17">
      <c r="B72" s="178" t="s">
        <v>117</v>
      </c>
      <c r="C72" s="179"/>
      <c r="D72" s="165"/>
      <c r="E72" s="165"/>
      <c r="F72" s="165"/>
      <c r="G72" s="180">
        <f t="shared" si="11"/>
        <v>0</v>
      </c>
      <c r="H72" s="181"/>
      <c r="I72" s="182"/>
      <c r="J72" s="182"/>
      <c r="K72" s="184"/>
      <c r="L72" s="185"/>
    </row>
    <row r="73" spans="1:12" ht="17">
      <c r="A73" s="34"/>
      <c r="B73" s="178" t="s">
        <v>118</v>
      </c>
      <c r="C73" s="179"/>
      <c r="D73" s="165"/>
      <c r="E73" s="165"/>
      <c r="F73" s="165"/>
      <c r="G73" s="180">
        <f t="shared" si="11"/>
        <v>0</v>
      </c>
      <c r="H73" s="181"/>
      <c r="I73" s="182"/>
      <c r="J73" s="182"/>
      <c r="K73" s="184"/>
      <c r="L73" s="185"/>
    </row>
    <row r="74" spans="1:12" s="34" customFormat="1" ht="17">
      <c r="A74" s="33"/>
      <c r="B74" s="178" t="s">
        <v>119</v>
      </c>
      <c r="C74" s="179"/>
      <c r="D74" s="165"/>
      <c r="E74" s="165"/>
      <c r="F74" s="165"/>
      <c r="G74" s="180">
        <f t="shared" si="11"/>
        <v>0</v>
      </c>
      <c r="H74" s="181"/>
      <c r="I74" s="182"/>
      <c r="J74" s="182"/>
      <c r="K74" s="184"/>
      <c r="L74" s="185"/>
    </row>
    <row r="75" spans="1:12" ht="17">
      <c r="B75" s="178" t="s">
        <v>120</v>
      </c>
      <c r="C75" s="179"/>
      <c r="D75" s="165"/>
      <c r="E75" s="165"/>
      <c r="F75" s="165"/>
      <c r="G75" s="180">
        <f t="shared" si="11"/>
        <v>0</v>
      </c>
      <c r="H75" s="181"/>
      <c r="I75" s="182"/>
      <c r="J75" s="182"/>
      <c r="K75" s="184"/>
      <c r="L75" s="185"/>
    </row>
    <row r="76" spans="1:12" ht="17">
      <c r="B76" s="178" t="s">
        <v>121</v>
      </c>
      <c r="C76" s="189"/>
      <c r="D76" s="186"/>
      <c r="E76" s="186"/>
      <c r="F76" s="186"/>
      <c r="G76" s="180">
        <f t="shared" si="11"/>
        <v>0</v>
      </c>
      <c r="H76" s="187"/>
      <c r="I76" s="183"/>
      <c r="J76" s="183"/>
      <c r="K76" s="188"/>
      <c r="L76" s="185"/>
    </row>
    <row r="77" spans="1:12" ht="17">
      <c r="B77" s="178" t="s">
        <v>122</v>
      </c>
      <c r="C77" s="189"/>
      <c r="D77" s="186"/>
      <c r="E77" s="186"/>
      <c r="F77" s="186"/>
      <c r="G77" s="180">
        <f t="shared" si="11"/>
        <v>0</v>
      </c>
      <c r="H77" s="187"/>
      <c r="I77" s="183"/>
      <c r="J77" s="183"/>
      <c r="K77" s="188"/>
      <c r="L77" s="185"/>
    </row>
    <row r="78" spans="1:12" ht="17">
      <c r="C78" s="89" t="s">
        <v>63</v>
      </c>
      <c r="D78" s="18">
        <f>SUM(D70:D77)</f>
        <v>0</v>
      </c>
      <c r="E78" s="18">
        <f t="shared" ref="E78:G78" si="12">SUM(E70:E77)</f>
        <v>0</v>
      </c>
      <c r="F78" s="18">
        <f t="shared" si="12"/>
        <v>0</v>
      </c>
      <c r="G78" s="18">
        <f t="shared" si="12"/>
        <v>0</v>
      </c>
      <c r="H78" s="104">
        <f>(H70*G70)+(H71*G71)+(H72*G72)+(H73*G73)+(H74*G74)+(H75*G75)+(H76*G76)+(H77*G77)</f>
        <v>0</v>
      </c>
      <c r="I78" s="104">
        <f>SUM(I70:I77)</f>
        <v>0</v>
      </c>
      <c r="J78" s="149"/>
      <c r="K78" s="188"/>
      <c r="L78" s="42"/>
    </row>
    <row r="79" spans="1:12" ht="51" customHeight="1">
      <c r="B79" s="89" t="s">
        <v>123</v>
      </c>
      <c r="C79" s="289"/>
      <c r="D79" s="289"/>
      <c r="E79" s="289"/>
      <c r="F79" s="289"/>
      <c r="G79" s="289"/>
      <c r="H79" s="289"/>
      <c r="I79" s="290"/>
      <c r="J79" s="290"/>
      <c r="K79" s="289"/>
      <c r="L79" s="41"/>
    </row>
    <row r="80" spans="1:12" ht="17">
      <c r="B80" s="178" t="s">
        <v>124</v>
      </c>
      <c r="C80" s="179"/>
      <c r="D80" s="165"/>
      <c r="E80" s="165"/>
      <c r="F80" s="165"/>
      <c r="G80" s="180">
        <f>D80</f>
        <v>0</v>
      </c>
      <c r="H80" s="181"/>
      <c r="I80" s="182"/>
      <c r="J80" s="182"/>
      <c r="K80" s="184"/>
      <c r="L80" s="185"/>
    </row>
    <row r="81" spans="2:12" ht="17">
      <c r="B81" s="178" t="s">
        <v>125</v>
      </c>
      <c r="C81" s="179"/>
      <c r="D81" s="165"/>
      <c r="E81" s="165"/>
      <c r="F81" s="165"/>
      <c r="G81" s="180">
        <f t="shared" ref="G81:G87" si="13">D81</f>
        <v>0</v>
      </c>
      <c r="H81" s="181"/>
      <c r="I81" s="182"/>
      <c r="J81" s="182"/>
      <c r="K81" s="184"/>
      <c r="L81" s="185"/>
    </row>
    <row r="82" spans="2:12" ht="17">
      <c r="B82" s="178" t="s">
        <v>126</v>
      </c>
      <c r="C82" s="179"/>
      <c r="D82" s="165"/>
      <c r="E82" s="165"/>
      <c r="F82" s="165"/>
      <c r="G82" s="180">
        <f t="shared" si="13"/>
        <v>0</v>
      </c>
      <c r="H82" s="181"/>
      <c r="I82" s="182"/>
      <c r="J82" s="182"/>
      <c r="K82" s="184"/>
      <c r="L82" s="185"/>
    </row>
    <row r="83" spans="2:12" ht="17">
      <c r="B83" s="178" t="s">
        <v>127</v>
      </c>
      <c r="C83" s="179"/>
      <c r="D83" s="165"/>
      <c r="E83" s="165"/>
      <c r="F83" s="165"/>
      <c r="G83" s="180">
        <f t="shared" si="13"/>
        <v>0</v>
      </c>
      <c r="H83" s="181"/>
      <c r="I83" s="182"/>
      <c r="J83" s="182"/>
      <c r="K83" s="184"/>
      <c r="L83" s="185"/>
    </row>
    <row r="84" spans="2:12" ht="17">
      <c r="B84" s="178" t="s">
        <v>128</v>
      </c>
      <c r="C84" s="179"/>
      <c r="D84" s="165"/>
      <c r="E84" s="165"/>
      <c r="F84" s="165"/>
      <c r="G84" s="180">
        <f t="shared" si="13"/>
        <v>0</v>
      </c>
      <c r="H84" s="181"/>
      <c r="I84" s="182"/>
      <c r="J84" s="182"/>
      <c r="K84" s="184"/>
      <c r="L84" s="185"/>
    </row>
    <row r="85" spans="2:12" ht="17">
      <c r="B85" s="178" t="s">
        <v>129</v>
      </c>
      <c r="C85" s="179"/>
      <c r="D85" s="165"/>
      <c r="E85" s="165"/>
      <c r="F85" s="165"/>
      <c r="G85" s="180">
        <f t="shared" si="13"/>
        <v>0</v>
      </c>
      <c r="H85" s="181"/>
      <c r="I85" s="182"/>
      <c r="J85" s="182"/>
      <c r="K85" s="184"/>
      <c r="L85" s="185"/>
    </row>
    <row r="86" spans="2:12" ht="17">
      <c r="B86" s="178" t="s">
        <v>130</v>
      </c>
      <c r="C86" s="189"/>
      <c r="D86" s="186"/>
      <c r="E86" s="186"/>
      <c r="F86" s="186"/>
      <c r="G86" s="180">
        <f t="shared" si="13"/>
        <v>0</v>
      </c>
      <c r="H86" s="187"/>
      <c r="I86" s="183"/>
      <c r="J86" s="183"/>
      <c r="K86" s="188"/>
      <c r="L86" s="185"/>
    </row>
    <row r="87" spans="2:12" ht="17">
      <c r="B87" s="178" t="s">
        <v>131</v>
      </c>
      <c r="C87" s="189"/>
      <c r="D87" s="186"/>
      <c r="E87" s="186"/>
      <c r="F87" s="186"/>
      <c r="G87" s="180">
        <f t="shared" si="13"/>
        <v>0</v>
      </c>
      <c r="H87" s="187"/>
      <c r="I87" s="183"/>
      <c r="J87" s="183"/>
      <c r="K87" s="188"/>
      <c r="L87" s="185"/>
    </row>
    <row r="88" spans="2:12" ht="17">
      <c r="C88" s="89" t="s">
        <v>63</v>
      </c>
      <c r="D88" s="15">
        <f>SUM(D80:D87)</f>
        <v>0</v>
      </c>
      <c r="E88" s="15">
        <f t="shared" ref="E88:G88" si="14">SUM(E80:E87)</f>
        <v>0</v>
      </c>
      <c r="F88" s="15">
        <f t="shared" si="14"/>
        <v>0</v>
      </c>
      <c r="G88" s="15">
        <f t="shared" si="14"/>
        <v>0</v>
      </c>
      <c r="H88" s="104">
        <f>(H80*G80)+(H81*G81)+(H82*G82)+(H83*G83)+(H84*G84)+(H85*G85)+(H86*G86)+(H87*G87)</f>
        <v>0</v>
      </c>
      <c r="I88" s="104">
        <f>SUM(I80:I87)</f>
        <v>0</v>
      </c>
      <c r="J88" s="149"/>
      <c r="K88" s="188"/>
      <c r="L88" s="42"/>
    </row>
    <row r="89" spans="2:12" ht="15.75" customHeight="1">
      <c r="B89" s="5"/>
      <c r="C89" s="197"/>
      <c r="D89" s="201"/>
      <c r="E89" s="201"/>
      <c r="F89" s="201"/>
      <c r="G89" s="201"/>
      <c r="H89" s="201"/>
      <c r="I89" s="201"/>
      <c r="J89" s="201"/>
      <c r="K89" s="197"/>
      <c r="L89" s="3"/>
    </row>
    <row r="90" spans="2:12" ht="51" customHeight="1">
      <c r="B90" s="89" t="s">
        <v>132</v>
      </c>
      <c r="C90" s="287" t="s">
        <v>133</v>
      </c>
      <c r="D90" s="287"/>
      <c r="E90" s="287"/>
      <c r="F90" s="287"/>
      <c r="G90" s="287"/>
      <c r="H90" s="287"/>
      <c r="I90" s="288"/>
      <c r="J90" s="288"/>
      <c r="K90" s="287"/>
      <c r="L90" s="14"/>
    </row>
    <row r="91" spans="2:12" ht="51" customHeight="1">
      <c r="B91" s="89" t="s">
        <v>38</v>
      </c>
      <c r="C91" s="289" t="s">
        <v>134</v>
      </c>
      <c r="D91" s="289"/>
      <c r="E91" s="289"/>
      <c r="F91" s="289"/>
      <c r="G91" s="289"/>
      <c r="H91" s="289"/>
      <c r="I91" s="290"/>
      <c r="J91" s="290"/>
      <c r="K91" s="289"/>
      <c r="L91" s="41"/>
    </row>
    <row r="92" spans="2:12" ht="51">
      <c r="B92" s="178" t="s">
        <v>135</v>
      </c>
      <c r="C92" s="179" t="s">
        <v>35</v>
      </c>
      <c r="D92" s="168">
        <v>27580.87</v>
      </c>
      <c r="E92" s="165"/>
      <c r="F92" s="165"/>
      <c r="G92" s="180">
        <f>D92</f>
        <v>27580.87</v>
      </c>
      <c r="H92" s="181">
        <v>1</v>
      </c>
      <c r="I92" s="182">
        <v>32965.625</v>
      </c>
      <c r="J92" s="182" t="s">
        <v>632</v>
      </c>
      <c r="K92" s="184"/>
      <c r="L92" s="185"/>
    </row>
    <row r="93" spans="2:12" ht="102">
      <c r="B93" s="178" t="s">
        <v>136</v>
      </c>
      <c r="C93" s="179" t="s">
        <v>25</v>
      </c>
      <c r="D93" s="250">
        <v>82450.87</v>
      </c>
      <c r="E93" s="250"/>
      <c r="F93" s="165"/>
      <c r="G93" s="180">
        <f t="shared" ref="G93:G99" si="15">D93</f>
        <v>82450.87</v>
      </c>
      <c r="H93" s="181">
        <v>1</v>
      </c>
      <c r="I93" s="182">
        <v>9732.625</v>
      </c>
      <c r="J93" s="182" t="s">
        <v>640</v>
      </c>
      <c r="K93" s="184"/>
      <c r="L93" s="185"/>
    </row>
    <row r="94" spans="2:12" ht="85">
      <c r="B94" s="178" t="s">
        <v>137</v>
      </c>
      <c r="C94" s="179" t="s">
        <v>26</v>
      </c>
      <c r="D94" s="168">
        <v>46200.869999999995</v>
      </c>
      <c r="E94" s="165"/>
      <c r="F94" s="165"/>
      <c r="G94" s="180">
        <f t="shared" si="15"/>
        <v>46200.869999999995</v>
      </c>
      <c r="H94" s="181">
        <v>1</v>
      </c>
      <c r="I94" s="182"/>
      <c r="J94" s="182" t="s">
        <v>633</v>
      </c>
      <c r="K94" s="184"/>
      <c r="L94" s="185"/>
    </row>
    <row r="95" spans="2:12" ht="119">
      <c r="B95" s="178" t="s">
        <v>138</v>
      </c>
      <c r="C95" s="179" t="s">
        <v>27</v>
      </c>
      <c r="D95" s="168">
        <v>13700.869999999999</v>
      </c>
      <c r="E95" s="165"/>
      <c r="F95" s="165"/>
      <c r="G95" s="180">
        <f t="shared" si="15"/>
        <v>13700.869999999999</v>
      </c>
      <c r="H95" s="181">
        <v>1</v>
      </c>
      <c r="I95" s="182"/>
      <c r="J95" s="182" t="s">
        <v>634</v>
      </c>
      <c r="K95" s="184"/>
      <c r="L95" s="185"/>
    </row>
    <row r="96" spans="2:12" ht="51">
      <c r="B96" s="178" t="s">
        <v>139</v>
      </c>
      <c r="C96" s="179" t="s">
        <v>28</v>
      </c>
      <c r="D96" s="165">
        <v>0</v>
      </c>
      <c r="E96" s="247"/>
      <c r="F96" s="165"/>
      <c r="G96" s="180">
        <f t="shared" si="15"/>
        <v>0</v>
      </c>
      <c r="H96" s="181">
        <v>1</v>
      </c>
      <c r="I96" s="182"/>
      <c r="J96" s="182" t="s">
        <v>635</v>
      </c>
      <c r="K96" s="184"/>
      <c r="L96" s="185"/>
    </row>
    <row r="97" spans="2:12" ht="85">
      <c r="B97" s="178" t="s">
        <v>140</v>
      </c>
      <c r="C97" s="179" t="s">
        <v>29</v>
      </c>
      <c r="D97" s="168">
        <v>28420.87</v>
      </c>
      <c r="E97" s="165"/>
      <c r="F97" s="165"/>
      <c r="G97" s="180">
        <f t="shared" si="15"/>
        <v>28420.87</v>
      </c>
      <c r="H97" s="181">
        <v>1</v>
      </c>
      <c r="I97" s="182"/>
      <c r="J97" s="182" t="s">
        <v>636</v>
      </c>
      <c r="K97" s="184"/>
      <c r="L97" s="185"/>
    </row>
    <row r="98" spans="2:12" ht="85">
      <c r="B98" s="178" t="s">
        <v>141</v>
      </c>
      <c r="C98" s="189" t="s">
        <v>30</v>
      </c>
      <c r="D98" s="186">
        <v>15130.869999999999</v>
      </c>
      <c r="E98" s="165"/>
      <c r="F98" s="186"/>
      <c r="G98" s="180">
        <f t="shared" si="15"/>
        <v>15130.869999999999</v>
      </c>
      <c r="H98" s="181">
        <v>1</v>
      </c>
      <c r="I98" s="183"/>
      <c r="J98" s="183" t="s">
        <v>637</v>
      </c>
      <c r="K98" s="188"/>
      <c r="L98" s="185"/>
    </row>
    <row r="99" spans="2:12" ht="17">
      <c r="B99" s="178" t="s">
        <v>142</v>
      </c>
      <c r="C99" s="189"/>
      <c r="D99" s="186"/>
      <c r="E99" s="186"/>
      <c r="F99" s="186"/>
      <c r="G99" s="180">
        <f t="shared" si="15"/>
        <v>0</v>
      </c>
      <c r="H99" s="187"/>
      <c r="I99" s="183"/>
      <c r="J99" s="183"/>
      <c r="K99" s="188"/>
      <c r="L99" s="185"/>
    </row>
    <row r="100" spans="2:12" ht="17">
      <c r="C100" s="89" t="s">
        <v>63</v>
      </c>
      <c r="D100" s="15">
        <f>SUM(D92:D99)</f>
        <v>213485.21999999997</v>
      </c>
      <c r="E100" s="15">
        <f t="shared" ref="E100:G100" si="16">SUM(E92:E99)</f>
        <v>0</v>
      </c>
      <c r="F100" s="15">
        <f t="shared" si="16"/>
        <v>0</v>
      </c>
      <c r="G100" s="18">
        <f t="shared" si="16"/>
        <v>213485.21999999997</v>
      </c>
      <c r="H100" s="104">
        <f>(H92*G92)+(H93*G93)+(H94*G94)+(H95*G95)+(H96*G96)+(H97*G97)+(H98*G98)+(H99*G99)</f>
        <v>213485.21999999997</v>
      </c>
      <c r="I100" s="104">
        <f>SUM(I92:I99)</f>
        <v>42698.25</v>
      </c>
      <c r="J100" s="149"/>
      <c r="K100" s="188"/>
      <c r="L100" s="42"/>
    </row>
    <row r="101" spans="2:12" ht="51" customHeight="1">
      <c r="B101" s="89" t="s">
        <v>143</v>
      </c>
      <c r="C101" s="289"/>
      <c r="D101" s="289"/>
      <c r="E101" s="289"/>
      <c r="F101" s="289"/>
      <c r="G101" s="289"/>
      <c r="H101" s="289"/>
      <c r="I101" s="290"/>
      <c r="J101" s="290"/>
      <c r="K101" s="289"/>
      <c r="L101" s="41"/>
    </row>
    <row r="102" spans="2:12" ht="136">
      <c r="B102" s="178" t="s">
        <v>144</v>
      </c>
      <c r="C102" s="179" t="s">
        <v>31</v>
      </c>
      <c r="D102" s="165">
        <v>25648.287976549498</v>
      </c>
      <c r="E102" s="165"/>
      <c r="F102" s="165"/>
      <c r="G102" s="180">
        <f>D102</f>
        <v>25648.287976549498</v>
      </c>
      <c r="H102" s="181">
        <v>1</v>
      </c>
      <c r="I102" s="182"/>
      <c r="J102" s="182" t="s">
        <v>638</v>
      </c>
      <c r="K102" s="184"/>
      <c r="L102" s="185"/>
    </row>
    <row r="103" spans="2:12" ht="119">
      <c r="B103" s="178" t="s">
        <v>145</v>
      </c>
      <c r="C103" s="179" t="s">
        <v>32</v>
      </c>
      <c r="D103" s="165">
        <v>44192.941976549497</v>
      </c>
      <c r="E103" s="165"/>
      <c r="F103" s="165"/>
      <c r="G103" s="180">
        <f t="shared" ref="G103:G109" si="17">D103</f>
        <v>44192.941976549497</v>
      </c>
      <c r="H103" s="181">
        <v>1</v>
      </c>
      <c r="I103" s="182"/>
      <c r="J103" s="182" t="s">
        <v>638</v>
      </c>
      <c r="K103" s="184"/>
      <c r="L103" s="185"/>
    </row>
    <row r="104" spans="2:12" ht="170">
      <c r="B104" s="178" t="s">
        <v>146</v>
      </c>
      <c r="C104" s="179" t="s">
        <v>33</v>
      </c>
      <c r="D104" s="165">
        <v>60991.545053472582</v>
      </c>
      <c r="E104" s="165"/>
      <c r="F104" s="165"/>
      <c r="G104" s="180">
        <f t="shared" si="17"/>
        <v>60991.545053472582</v>
      </c>
      <c r="H104" s="181">
        <v>1</v>
      </c>
      <c r="I104" s="182"/>
      <c r="J104" s="182" t="s">
        <v>639</v>
      </c>
      <c r="K104" s="184"/>
      <c r="L104" s="185"/>
    </row>
    <row r="105" spans="2:12" ht="102">
      <c r="B105" s="178" t="s">
        <v>147</v>
      </c>
      <c r="C105" s="248" t="s">
        <v>641</v>
      </c>
      <c r="D105" s="165">
        <v>50413.486786848058</v>
      </c>
      <c r="E105" s="165"/>
      <c r="F105" s="165"/>
      <c r="G105" s="180">
        <f t="shared" si="17"/>
        <v>50413.486786848058</v>
      </c>
      <c r="H105" s="181">
        <v>1</v>
      </c>
      <c r="I105" s="182"/>
      <c r="J105" s="182"/>
      <c r="K105" s="184"/>
      <c r="L105" s="185"/>
    </row>
    <row r="106" spans="2:12" ht="17">
      <c r="B106" s="178" t="s">
        <v>148</v>
      </c>
      <c r="C106" s="179"/>
      <c r="D106" s="165"/>
      <c r="E106" s="165"/>
      <c r="F106" s="165"/>
      <c r="G106" s="180">
        <f t="shared" si="17"/>
        <v>0</v>
      </c>
      <c r="H106" s="181"/>
      <c r="I106" s="182"/>
      <c r="J106" s="182"/>
      <c r="K106" s="184"/>
      <c r="L106" s="185"/>
    </row>
    <row r="107" spans="2:12" ht="17">
      <c r="B107" s="178" t="s">
        <v>149</v>
      </c>
      <c r="C107" s="179"/>
      <c r="D107" s="165"/>
      <c r="E107" s="165"/>
      <c r="F107" s="165"/>
      <c r="G107" s="180">
        <f t="shared" si="17"/>
        <v>0</v>
      </c>
      <c r="H107" s="181"/>
      <c r="I107" s="182"/>
      <c r="J107" s="182"/>
      <c r="K107" s="184"/>
      <c r="L107" s="185"/>
    </row>
    <row r="108" spans="2:12" ht="17">
      <c r="B108" s="178" t="s">
        <v>150</v>
      </c>
      <c r="C108" s="189"/>
      <c r="D108" s="186"/>
      <c r="E108" s="186"/>
      <c r="F108" s="186"/>
      <c r="G108" s="180">
        <f t="shared" si="17"/>
        <v>0</v>
      </c>
      <c r="H108" s="187"/>
      <c r="I108" s="183"/>
      <c r="J108" s="183"/>
      <c r="K108" s="188"/>
      <c r="L108" s="185"/>
    </row>
    <row r="109" spans="2:12" ht="17">
      <c r="B109" s="178" t="s">
        <v>151</v>
      </c>
      <c r="C109" s="189"/>
      <c r="D109" s="186"/>
      <c r="E109" s="186"/>
      <c r="F109" s="186"/>
      <c r="G109" s="180">
        <f t="shared" si="17"/>
        <v>0</v>
      </c>
      <c r="H109" s="187"/>
      <c r="I109" s="183"/>
      <c r="J109" s="183"/>
      <c r="K109" s="188"/>
      <c r="L109" s="185"/>
    </row>
    <row r="110" spans="2:12" ht="17">
      <c r="C110" s="89" t="s">
        <v>63</v>
      </c>
      <c r="D110" s="18">
        <f>SUM(D102:D109)</f>
        <v>181246.26179341963</v>
      </c>
      <c r="E110" s="18">
        <f t="shared" ref="E110:G110" si="18">SUM(E102:E109)</f>
        <v>0</v>
      </c>
      <c r="F110" s="18">
        <f t="shared" si="18"/>
        <v>0</v>
      </c>
      <c r="G110" s="18">
        <f t="shared" si="18"/>
        <v>181246.26179341963</v>
      </c>
      <c r="H110" s="104">
        <f>(H102*G102)+(H103*G103)+(H104*G104)+(H105*G105)+(H106*G106)+(H107*G107)+(H108*G108)+(H109*G109)</f>
        <v>181246.26179341963</v>
      </c>
      <c r="I110" s="104">
        <f>SUM(I102:I109)</f>
        <v>0</v>
      </c>
      <c r="J110" s="149"/>
      <c r="K110" s="188"/>
      <c r="L110" s="42"/>
    </row>
    <row r="111" spans="2:12" ht="51" customHeight="1">
      <c r="B111" s="89" t="s">
        <v>152</v>
      </c>
      <c r="C111" s="289"/>
      <c r="D111" s="289"/>
      <c r="E111" s="289"/>
      <c r="F111" s="289"/>
      <c r="G111" s="289"/>
      <c r="H111" s="289"/>
      <c r="I111" s="290"/>
      <c r="J111" s="290"/>
      <c r="K111" s="289"/>
      <c r="L111" s="41"/>
    </row>
    <row r="112" spans="2:12" ht="17">
      <c r="B112" s="178" t="s">
        <v>153</v>
      </c>
      <c r="C112" s="179"/>
      <c r="D112" s="165"/>
      <c r="E112" s="165"/>
      <c r="F112" s="165"/>
      <c r="G112" s="180">
        <f>D112</f>
        <v>0</v>
      </c>
      <c r="H112" s="181"/>
      <c r="I112" s="182"/>
      <c r="J112" s="182"/>
      <c r="K112" s="184"/>
      <c r="L112" s="185"/>
    </row>
    <row r="113" spans="2:12" ht="17">
      <c r="B113" s="178" t="s">
        <v>154</v>
      </c>
      <c r="C113" s="179"/>
      <c r="D113" s="165"/>
      <c r="E113" s="165"/>
      <c r="F113" s="165"/>
      <c r="G113" s="180">
        <f t="shared" ref="G113:G119" si="19">D113</f>
        <v>0</v>
      </c>
      <c r="H113" s="181"/>
      <c r="I113" s="182"/>
      <c r="J113" s="182"/>
      <c r="K113" s="184"/>
      <c r="L113" s="185"/>
    </row>
    <row r="114" spans="2:12" ht="17">
      <c r="B114" s="178" t="s">
        <v>155</v>
      </c>
      <c r="C114" s="179"/>
      <c r="D114" s="165"/>
      <c r="E114" s="165"/>
      <c r="F114" s="165"/>
      <c r="G114" s="180">
        <f t="shared" si="19"/>
        <v>0</v>
      </c>
      <c r="H114" s="181"/>
      <c r="I114" s="182"/>
      <c r="J114" s="182"/>
      <c r="K114" s="184"/>
      <c r="L114" s="185"/>
    </row>
    <row r="115" spans="2:12" ht="17">
      <c r="B115" s="178" t="s">
        <v>156</v>
      </c>
      <c r="C115" s="179"/>
      <c r="D115" s="165"/>
      <c r="E115" s="165"/>
      <c r="F115" s="165"/>
      <c r="G115" s="180">
        <f t="shared" si="19"/>
        <v>0</v>
      </c>
      <c r="H115" s="181"/>
      <c r="I115" s="182"/>
      <c r="J115" s="182"/>
      <c r="K115" s="184"/>
      <c r="L115" s="185"/>
    </row>
    <row r="116" spans="2:12" ht="17">
      <c r="B116" s="178" t="s">
        <v>157</v>
      </c>
      <c r="C116" s="179"/>
      <c r="D116" s="165"/>
      <c r="E116" s="165"/>
      <c r="F116" s="165"/>
      <c r="G116" s="180">
        <f t="shared" si="19"/>
        <v>0</v>
      </c>
      <c r="H116" s="181"/>
      <c r="I116" s="182"/>
      <c r="J116" s="182"/>
      <c r="K116" s="184"/>
      <c r="L116" s="185"/>
    </row>
    <row r="117" spans="2:12" ht="17">
      <c r="B117" s="178" t="s">
        <v>158</v>
      </c>
      <c r="C117" s="179"/>
      <c r="D117" s="165"/>
      <c r="E117" s="165"/>
      <c r="F117" s="165"/>
      <c r="G117" s="180">
        <f t="shared" si="19"/>
        <v>0</v>
      </c>
      <c r="H117" s="181"/>
      <c r="I117" s="182"/>
      <c r="J117" s="182"/>
      <c r="K117" s="184"/>
      <c r="L117" s="185"/>
    </row>
    <row r="118" spans="2:12" ht="17">
      <c r="B118" s="178" t="s">
        <v>159</v>
      </c>
      <c r="C118" s="189"/>
      <c r="D118" s="186"/>
      <c r="E118" s="186"/>
      <c r="F118" s="186"/>
      <c r="G118" s="180">
        <f t="shared" si="19"/>
        <v>0</v>
      </c>
      <c r="H118" s="187"/>
      <c r="I118" s="183"/>
      <c r="J118" s="183"/>
      <c r="K118" s="188"/>
      <c r="L118" s="185"/>
    </row>
    <row r="119" spans="2:12" ht="17">
      <c r="B119" s="178" t="s">
        <v>160</v>
      </c>
      <c r="C119" s="189"/>
      <c r="D119" s="186"/>
      <c r="E119" s="186"/>
      <c r="F119" s="186"/>
      <c r="G119" s="180">
        <f t="shared" si="19"/>
        <v>0</v>
      </c>
      <c r="H119" s="187"/>
      <c r="I119" s="183"/>
      <c r="J119" s="183"/>
      <c r="K119" s="188"/>
      <c r="L119" s="185"/>
    </row>
    <row r="120" spans="2:12" ht="17">
      <c r="C120" s="89" t="s">
        <v>63</v>
      </c>
      <c r="D120" s="18">
        <f>SUM(D112:D119)</f>
        <v>0</v>
      </c>
      <c r="E120" s="18">
        <f t="shared" ref="E120:G120" si="20">SUM(E112:E119)</f>
        <v>0</v>
      </c>
      <c r="F120" s="18">
        <f t="shared" si="20"/>
        <v>0</v>
      </c>
      <c r="G120" s="18">
        <f t="shared" si="20"/>
        <v>0</v>
      </c>
      <c r="H120" s="104">
        <f>(H112*G112)+(H113*G113)+(H114*G114)+(H115*G115)+(H116*G116)+(H117*G117)+(H118*G118)+(H119*G119)</f>
        <v>0</v>
      </c>
      <c r="I120" s="104">
        <f>SUM(I112:I119)</f>
        <v>0</v>
      </c>
      <c r="J120" s="149"/>
      <c r="K120" s="188"/>
      <c r="L120" s="42"/>
    </row>
    <row r="121" spans="2:12" ht="51" customHeight="1">
      <c r="B121" s="89" t="s">
        <v>161</v>
      </c>
      <c r="C121" s="289"/>
      <c r="D121" s="289"/>
      <c r="E121" s="289"/>
      <c r="F121" s="289"/>
      <c r="G121" s="289"/>
      <c r="H121" s="289"/>
      <c r="I121" s="290"/>
      <c r="J121" s="290"/>
      <c r="K121" s="289"/>
      <c r="L121" s="41"/>
    </row>
    <row r="122" spans="2:12" ht="17">
      <c r="B122" s="178" t="s">
        <v>162</v>
      </c>
      <c r="C122" s="179"/>
      <c r="D122" s="165"/>
      <c r="E122" s="165"/>
      <c r="F122" s="165"/>
      <c r="G122" s="180">
        <f>D122</f>
        <v>0</v>
      </c>
      <c r="H122" s="181"/>
      <c r="I122" s="182"/>
      <c r="J122" s="182"/>
      <c r="K122" s="184"/>
      <c r="L122" s="185"/>
    </row>
    <row r="123" spans="2:12" ht="17">
      <c r="B123" s="178" t="s">
        <v>163</v>
      </c>
      <c r="C123" s="179"/>
      <c r="D123" s="165"/>
      <c r="E123" s="165"/>
      <c r="F123" s="165"/>
      <c r="G123" s="180">
        <f t="shared" ref="G123:G129" si="21">D123</f>
        <v>0</v>
      </c>
      <c r="H123" s="181"/>
      <c r="I123" s="182"/>
      <c r="J123" s="182"/>
      <c r="K123" s="184"/>
      <c r="L123" s="185"/>
    </row>
    <row r="124" spans="2:12" ht="17">
      <c r="B124" s="178" t="s">
        <v>164</v>
      </c>
      <c r="C124" s="179"/>
      <c r="D124" s="165"/>
      <c r="E124" s="165"/>
      <c r="F124" s="165"/>
      <c r="G124" s="180">
        <f t="shared" si="21"/>
        <v>0</v>
      </c>
      <c r="H124" s="181"/>
      <c r="I124" s="182"/>
      <c r="J124" s="182"/>
      <c r="K124" s="184"/>
      <c r="L124" s="185"/>
    </row>
    <row r="125" spans="2:12" ht="17">
      <c r="B125" s="178" t="s">
        <v>165</v>
      </c>
      <c r="C125" s="179"/>
      <c r="D125" s="165"/>
      <c r="E125" s="165"/>
      <c r="F125" s="165"/>
      <c r="G125" s="180">
        <f t="shared" si="21"/>
        <v>0</v>
      </c>
      <c r="H125" s="181"/>
      <c r="I125" s="182"/>
      <c r="J125" s="182"/>
      <c r="K125" s="184"/>
      <c r="L125" s="185"/>
    </row>
    <row r="126" spans="2:12" ht="17">
      <c r="B126" s="178" t="s">
        <v>166</v>
      </c>
      <c r="C126" s="179"/>
      <c r="D126" s="165"/>
      <c r="E126" s="165"/>
      <c r="F126" s="165"/>
      <c r="G126" s="180">
        <f t="shared" si="21"/>
        <v>0</v>
      </c>
      <c r="H126" s="181"/>
      <c r="I126" s="182"/>
      <c r="J126" s="182"/>
      <c r="K126" s="184"/>
      <c r="L126" s="185"/>
    </row>
    <row r="127" spans="2:12" ht="17">
      <c r="B127" s="178" t="s">
        <v>167</v>
      </c>
      <c r="C127" s="179"/>
      <c r="D127" s="165"/>
      <c r="E127" s="165"/>
      <c r="F127" s="165"/>
      <c r="G127" s="180">
        <f t="shared" si="21"/>
        <v>0</v>
      </c>
      <c r="H127" s="181"/>
      <c r="I127" s="182"/>
      <c r="J127" s="182"/>
      <c r="K127" s="184"/>
      <c r="L127" s="185"/>
    </row>
    <row r="128" spans="2:12" ht="17">
      <c r="B128" s="178" t="s">
        <v>168</v>
      </c>
      <c r="C128" s="189"/>
      <c r="D128" s="186"/>
      <c r="E128" s="186"/>
      <c r="F128" s="186"/>
      <c r="G128" s="180">
        <f t="shared" si="21"/>
        <v>0</v>
      </c>
      <c r="H128" s="187"/>
      <c r="I128" s="183"/>
      <c r="J128" s="183"/>
      <c r="K128" s="188"/>
      <c r="L128" s="185"/>
    </row>
    <row r="129" spans="2:12" ht="17">
      <c r="B129" s="178" t="s">
        <v>169</v>
      </c>
      <c r="C129" s="189"/>
      <c r="D129" s="186"/>
      <c r="E129" s="186"/>
      <c r="F129" s="186"/>
      <c r="G129" s="180">
        <f t="shared" si="21"/>
        <v>0</v>
      </c>
      <c r="H129" s="187"/>
      <c r="I129" s="183"/>
      <c r="J129" s="183"/>
      <c r="K129" s="188"/>
      <c r="L129" s="185"/>
    </row>
    <row r="130" spans="2:12" ht="17">
      <c r="C130" s="89" t="s">
        <v>63</v>
      </c>
      <c r="D130" s="15">
        <f>SUM(D122:D129)</f>
        <v>0</v>
      </c>
      <c r="E130" s="15">
        <f t="shared" ref="E130:G130" si="22">SUM(E122:E129)</f>
        <v>0</v>
      </c>
      <c r="F130" s="15">
        <f t="shared" si="22"/>
        <v>0</v>
      </c>
      <c r="G130" s="15">
        <f t="shared" si="22"/>
        <v>0</v>
      </c>
      <c r="H130" s="104">
        <f>(H122*G122)+(H123*G123)+(H124*G124)+(H125*G125)+(H126*G126)+(H127*G127)+(H128*G128)+(H129*G129)</f>
        <v>0</v>
      </c>
      <c r="I130" s="104">
        <f>SUM(I122:I129)</f>
        <v>0</v>
      </c>
      <c r="J130" s="149"/>
      <c r="K130" s="188"/>
      <c r="L130" s="42"/>
    </row>
    <row r="131" spans="2:12" ht="15.75" customHeight="1">
      <c r="B131" s="5"/>
      <c r="C131" s="197"/>
      <c r="D131" s="201"/>
      <c r="E131" s="201"/>
      <c r="F131" s="201"/>
      <c r="G131" s="201"/>
      <c r="H131" s="201"/>
      <c r="I131" s="201"/>
      <c r="J131" s="201"/>
      <c r="K131" s="202"/>
      <c r="L131" s="3"/>
    </row>
    <row r="132" spans="2:12" ht="51" customHeight="1">
      <c r="B132" s="89" t="s">
        <v>170</v>
      </c>
      <c r="C132" s="287"/>
      <c r="D132" s="287"/>
      <c r="E132" s="287"/>
      <c r="F132" s="287"/>
      <c r="G132" s="287"/>
      <c r="H132" s="287"/>
      <c r="I132" s="288"/>
      <c r="J132" s="288"/>
      <c r="K132" s="287"/>
      <c r="L132" s="14"/>
    </row>
    <row r="133" spans="2:12" ht="51" customHeight="1">
      <c r="B133" s="89" t="s">
        <v>171</v>
      </c>
      <c r="C133" s="289"/>
      <c r="D133" s="289"/>
      <c r="E133" s="289"/>
      <c r="F133" s="289"/>
      <c r="G133" s="289"/>
      <c r="H133" s="289"/>
      <c r="I133" s="290"/>
      <c r="J133" s="290"/>
      <c r="K133" s="289"/>
      <c r="L133" s="41"/>
    </row>
    <row r="134" spans="2:12" ht="17">
      <c r="B134" s="178" t="s">
        <v>172</v>
      </c>
      <c r="C134" s="179"/>
      <c r="D134" s="165"/>
      <c r="E134" s="165"/>
      <c r="F134" s="165"/>
      <c r="G134" s="180">
        <f>D134</f>
        <v>0</v>
      </c>
      <c r="H134" s="181"/>
      <c r="I134" s="182"/>
      <c r="J134" s="182"/>
      <c r="K134" s="184"/>
      <c r="L134" s="185"/>
    </row>
    <row r="135" spans="2:12" ht="17">
      <c r="B135" s="178" t="s">
        <v>173</v>
      </c>
      <c r="C135" s="179"/>
      <c r="D135" s="165"/>
      <c r="E135" s="165"/>
      <c r="F135" s="165"/>
      <c r="G135" s="180">
        <f t="shared" ref="G135:G141" si="23">D135</f>
        <v>0</v>
      </c>
      <c r="H135" s="181"/>
      <c r="I135" s="182"/>
      <c r="J135" s="182"/>
      <c r="K135" s="184"/>
      <c r="L135" s="185"/>
    </row>
    <row r="136" spans="2:12" ht="17">
      <c r="B136" s="178" t="s">
        <v>174</v>
      </c>
      <c r="C136" s="179"/>
      <c r="D136" s="165"/>
      <c r="E136" s="165"/>
      <c r="F136" s="165"/>
      <c r="G136" s="180">
        <f t="shared" si="23"/>
        <v>0</v>
      </c>
      <c r="H136" s="181"/>
      <c r="I136" s="182"/>
      <c r="J136" s="182"/>
      <c r="K136" s="184"/>
      <c r="L136" s="185"/>
    </row>
    <row r="137" spans="2:12" ht="17">
      <c r="B137" s="178" t="s">
        <v>175</v>
      </c>
      <c r="C137" s="179"/>
      <c r="D137" s="165"/>
      <c r="E137" s="165"/>
      <c r="F137" s="165"/>
      <c r="G137" s="180">
        <f t="shared" si="23"/>
        <v>0</v>
      </c>
      <c r="H137" s="181"/>
      <c r="I137" s="182"/>
      <c r="J137" s="182"/>
      <c r="K137" s="184"/>
      <c r="L137" s="185"/>
    </row>
    <row r="138" spans="2:12" ht="17">
      <c r="B138" s="178" t="s">
        <v>176</v>
      </c>
      <c r="C138" s="179"/>
      <c r="D138" s="165"/>
      <c r="E138" s="165"/>
      <c r="F138" s="165"/>
      <c r="G138" s="180">
        <f t="shared" si="23"/>
        <v>0</v>
      </c>
      <c r="H138" s="181"/>
      <c r="I138" s="182"/>
      <c r="J138" s="182"/>
      <c r="K138" s="184"/>
      <c r="L138" s="185"/>
    </row>
    <row r="139" spans="2:12" ht="17">
      <c r="B139" s="178" t="s">
        <v>177</v>
      </c>
      <c r="C139" s="179"/>
      <c r="D139" s="165"/>
      <c r="E139" s="165"/>
      <c r="F139" s="165"/>
      <c r="G139" s="180">
        <f t="shared" si="23"/>
        <v>0</v>
      </c>
      <c r="H139" s="181"/>
      <c r="I139" s="182"/>
      <c r="J139" s="182"/>
      <c r="K139" s="184"/>
      <c r="L139" s="185"/>
    </row>
    <row r="140" spans="2:12" ht="17">
      <c r="B140" s="178" t="s">
        <v>178</v>
      </c>
      <c r="C140" s="189"/>
      <c r="D140" s="186"/>
      <c r="E140" s="186"/>
      <c r="F140" s="186"/>
      <c r="G140" s="180">
        <f t="shared" si="23"/>
        <v>0</v>
      </c>
      <c r="H140" s="187"/>
      <c r="I140" s="183"/>
      <c r="J140" s="183"/>
      <c r="K140" s="188"/>
      <c r="L140" s="185"/>
    </row>
    <row r="141" spans="2:12" ht="17">
      <c r="B141" s="178" t="s">
        <v>179</v>
      </c>
      <c r="C141" s="189"/>
      <c r="D141" s="186"/>
      <c r="E141" s="186"/>
      <c r="F141" s="186"/>
      <c r="G141" s="180">
        <f t="shared" si="23"/>
        <v>0</v>
      </c>
      <c r="H141" s="187"/>
      <c r="I141" s="183"/>
      <c r="J141" s="183"/>
      <c r="K141" s="188"/>
      <c r="L141" s="185"/>
    </row>
    <row r="142" spans="2:12" ht="17">
      <c r="C142" s="89" t="s">
        <v>63</v>
      </c>
      <c r="D142" s="15">
        <f>SUM(D134:D141)</f>
        <v>0</v>
      </c>
      <c r="E142" s="15">
        <f t="shared" ref="E142:G142" si="24">SUM(E134:E141)</f>
        <v>0</v>
      </c>
      <c r="F142" s="15">
        <f t="shared" si="24"/>
        <v>0</v>
      </c>
      <c r="G142" s="18">
        <f t="shared" si="24"/>
        <v>0</v>
      </c>
      <c r="H142" s="104">
        <f>(H134*G134)+(H135*G135)+(H136*G136)+(H137*G137)+(H138*G138)+(H139*G139)+(H140*G140)+(H141*G141)</f>
        <v>0</v>
      </c>
      <c r="I142" s="104">
        <f>SUM(I134:I141)</f>
        <v>0</v>
      </c>
      <c r="J142" s="149"/>
      <c r="K142" s="188"/>
      <c r="L142" s="42"/>
    </row>
    <row r="143" spans="2:12" ht="51" customHeight="1">
      <c r="B143" s="89" t="s">
        <v>180</v>
      </c>
      <c r="C143" s="289"/>
      <c r="D143" s="289"/>
      <c r="E143" s="289"/>
      <c r="F143" s="289"/>
      <c r="G143" s="289"/>
      <c r="H143" s="289"/>
      <c r="I143" s="290"/>
      <c r="J143" s="290"/>
      <c r="K143" s="289"/>
      <c r="L143" s="41"/>
    </row>
    <row r="144" spans="2:12" ht="17">
      <c r="B144" s="178" t="s">
        <v>181</v>
      </c>
      <c r="C144" s="179"/>
      <c r="D144" s="165"/>
      <c r="E144" s="165"/>
      <c r="F144" s="165"/>
      <c r="G144" s="180">
        <f>D144</f>
        <v>0</v>
      </c>
      <c r="H144" s="181"/>
      <c r="I144" s="182"/>
      <c r="J144" s="182"/>
      <c r="K144" s="184"/>
      <c r="L144" s="185"/>
    </row>
    <row r="145" spans="2:12" ht="17">
      <c r="B145" s="178" t="s">
        <v>182</v>
      </c>
      <c r="C145" s="179"/>
      <c r="D145" s="165"/>
      <c r="E145" s="165"/>
      <c r="F145" s="165"/>
      <c r="G145" s="180">
        <f t="shared" ref="G145:G151" si="25">D145</f>
        <v>0</v>
      </c>
      <c r="H145" s="181"/>
      <c r="I145" s="182"/>
      <c r="J145" s="182"/>
      <c r="K145" s="184"/>
      <c r="L145" s="185"/>
    </row>
    <row r="146" spans="2:12" ht="17">
      <c r="B146" s="178" t="s">
        <v>183</v>
      </c>
      <c r="C146" s="179"/>
      <c r="D146" s="165"/>
      <c r="E146" s="165"/>
      <c r="F146" s="165"/>
      <c r="G146" s="180">
        <f t="shared" si="25"/>
        <v>0</v>
      </c>
      <c r="H146" s="181"/>
      <c r="I146" s="182"/>
      <c r="J146" s="182"/>
      <c r="K146" s="184"/>
      <c r="L146" s="185"/>
    </row>
    <row r="147" spans="2:12" ht="17">
      <c r="B147" s="178" t="s">
        <v>184</v>
      </c>
      <c r="C147" s="179"/>
      <c r="D147" s="165"/>
      <c r="E147" s="165"/>
      <c r="F147" s="165"/>
      <c r="G147" s="180">
        <f t="shared" si="25"/>
        <v>0</v>
      </c>
      <c r="H147" s="181"/>
      <c r="I147" s="182"/>
      <c r="J147" s="182"/>
      <c r="K147" s="184"/>
      <c r="L147" s="185"/>
    </row>
    <row r="148" spans="2:12" ht="17">
      <c r="B148" s="178" t="s">
        <v>185</v>
      </c>
      <c r="C148" s="179"/>
      <c r="D148" s="165"/>
      <c r="E148" s="165"/>
      <c r="F148" s="165"/>
      <c r="G148" s="180">
        <f t="shared" si="25"/>
        <v>0</v>
      </c>
      <c r="H148" s="181"/>
      <c r="I148" s="182"/>
      <c r="J148" s="182"/>
      <c r="K148" s="184"/>
      <c r="L148" s="185"/>
    </row>
    <row r="149" spans="2:12" ht="17">
      <c r="B149" s="178" t="s">
        <v>186</v>
      </c>
      <c r="C149" s="179"/>
      <c r="D149" s="165"/>
      <c r="E149" s="165"/>
      <c r="F149" s="165"/>
      <c r="G149" s="180">
        <f t="shared" si="25"/>
        <v>0</v>
      </c>
      <c r="H149" s="181"/>
      <c r="I149" s="182"/>
      <c r="J149" s="182"/>
      <c r="K149" s="184"/>
      <c r="L149" s="185"/>
    </row>
    <row r="150" spans="2:12" ht="17">
      <c r="B150" s="178" t="s">
        <v>187</v>
      </c>
      <c r="C150" s="189"/>
      <c r="D150" s="186"/>
      <c r="E150" s="186"/>
      <c r="F150" s="186"/>
      <c r="G150" s="180">
        <f t="shared" si="25"/>
        <v>0</v>
      </c>
      <c r="H150" s="187"/>
      <c r="I150" s="183"/>
      <c r="J150" s="183"/>
      <c r="K150" s="188"/>
      <c r="L150" s="185"/>
    </row>
    <row r="151" spans="2:12" ht="17">
      <c r="B151" s="178" t="s">
        <v>188</v>
      </c>
      <c r="C151" s="189"/>
      <c r="D151" s="186"/>
      <c r="E151" s="186"/>
      <c r="F151" s="186"/>
      <c r="G151" s="180">
        <f t="shared" si="25"/>
        <v>0</v>
      </c>
      <c r="H151" s="187"/>
      <c r="I151" s="183"/>
      <c r="J151" s="183"/>
      <c r="K151" s="188"/>
      <c r="L151" s="185"/>
    </row>
    <row r="152" spans="2:12" ht="17">
      <c r="C152" s="89" t="s">
        <v>63</v>
      </c>
      <c r="D152" s="18">
        <f>SUM(D144:D151)</f>
        <v>0</v>
      </c>
      <c r="E152" s="18">
        <f t="shared" ref="E152:G152" si="26">SUM(E144:E151)</f>
        <v>0</v>
      </c>
      <c r="F152" s="18">
        <f t="shared" si="26"/>
        <v>0</v>
      </c>
      <c r="G152" s="18">
        <f t="shared" si="26"/>
        <v>0</v>
      </c>
      <c r="H152" s="104">
        <f>(H144*G144)+(H145*G145)+(H146*G146)+(H147*G147)+(H148*G148)+(H149*G149)+(H150*G150)+(H151*G151)</f>
        <v>0</v>
      </c>
      <c r="I152" s="104">
        <f>SUM(I144:I151)</f>
        <v>0</v>
      </c>
      <c r="J152" s="149"/>
      <c r="K152" s="188"/>
      <c r="L152" s="42"/>
    </row>
    <row r="153" spans="2:12" ht="51" customHeight="1">
      <c r="B153" s="89" t="s">
        <v>189</v>
      </c>
      <c r="C153" s="289"/>
      <c r="D153" s="289"/>
      <c r="E153" s="289"/>
      <c r="F153" s="289"/>
      <c r="G153" s="289"/>
      <c r="H153" s="289"/>
      <c r="I153" s="290"/>
      <c r="J153" s="290"/>
      <c r="K153" s="289"/>
      <c r="L153" s="41"/>
    </row>
    <row r="154" spans="2:12" ht="17">
      <c r="B154" s="178" t="s">
        <v>190</v>
      </c>
      <c r="C154" s="179"/>
      <c r="D154" s="165"/>
      <c r="E154" s="165"/>
      <c r="F154" s="165"/>
      <c r="G154" s="180">
        <f>D154</f>
        <v>0</v>
      </c>
      <c r="H154" s="181"/>
      <c r="I154" s="182"/>
      <c r="J154" s="182"/>
      <c r="K154" s="184"/>
      <c r="L154" s="185"/>
    </row>
    <row r="155" spans="2:12" ht="17">
      <c r="B155" s="178" t="s">
        <v>191</v>
      </c>
      <c r="C155" s="179"/>
      <c r="D155" s="165"/>
      <c r="E155" s="165"/>
      <c r="F155" s="165"/>
      <c r="G155" s="180">
        <f t="shared" ref="G155:G161" si="27">D155</f>
        <v>0</v>
      </c>
      <c r="H155" s="181"/>
      <c r="I155" s="182"/>
      <c r="J155" s="182"/>
      <c r="K155" s="184"/>
      <c r="L155" s="185"/>
    </row>
    <row r="156" spans="2:12" ht="17">
      <c r="B156" s="178" t="s">
        <v>192</v>
      </c>
      <c r="C156" s="179"/>
      <c r="D156" s="165"/>
      <c r="E156" s="165"/>
      <c r="F156" s="165"/>
      <c r="G156" s="180">
        <f t="shared" si="27"/>
        <v>0</v>
      </c>
      <c r="H156" s="181"/>
      <c r="I156" s="182"/>
      <c r="J156" s="182"/>
      <c r="K156" s="184"/>
      <c r="L156" s="185"/>
    </row>
    <row r="157" spans="2:12" ht="17">
      <c r="B157" s="178" t="s">
        <v>193</v>
      </c>
      <c r="C157" s="179"/>
      <c r="D157" s="165"/>
      <c r="E157" s="165"/>
      <c r="F157" s="165"/>
      <c r="G157" s="180">
        <f t="shared" si="27"/>
        <v>0</v>
      </c>
      <c r="H157" s="181"/>
      <c r="I157" s="182"/>
      <c r="J157" s="182"/>
      <c r="K157" s="184"/>
      <c r="L157" s="185"/>
    </row>
    <row r="158" spans="2:12" ht="17">
      <c r="B158" s="178" t="s">
        <v>194</v>
      </c>
      <c r="C158" s="179"/>
      <c r="D158" s="165"/>
      <c r="E158" s="165"/>
      <c r="F158" s="165"/>
      <c r="G158" s="180">
        <f t="shared" si="27"/>
        <v>0</v>
      </c>
      <c r="H158" s="181"/>
      <c r="I158" s="182"/>
      <c r="J158" s="182"/>
      <c r="K158" s="184"/>
      <c r="L158" s="185"/>
    </row>
    <row r="159" spans="2:12" ht="17">
      <c r="B159" s="178" t="s">
        <v>195</v>
      </c>
      <c r="C159" s="179"/>
      <c r="D159" s="165"/>
      <c r="E159" s="165"/>
      <c r="F159" s="165"/>
      <c r="G159" s="180">
        <f t="shared" si="27"/>
        <v>0</v>
      </c>
      <c r="H159" s="181"/>
      <c r="I159" s="182"/>
      <c r="J159" s="182"/>
      <c r="K159" s="184"/>
      <c r="L159" s="185"/>
    </row>
    <row r="160" spans="2:12" ht="17">
      <c r="B160" s="178" t="s">
        <v>196</v>
      </c>
      <c r="C160" s="189"/>
      <c r="D160" s="186"/>
      <c r="E160" s="186"/>
      <c r="F160" s="186"/>
      <c r="G160" s="180">
        <f t="shared" si="27"/>
        <v>0</v>
      </c>
      <c r="H160" s="187"/>
      <c r="I160" s="183"/>
      <c r="J160" s="183"/>
      <c r="K160" s="188"/>
      <c r="L160" s="185"/>
    </row>
    <row r="161" spans="2:12" ht="17">
      <c r="B161" s="178" t="s">
        <v>197</v>
      </c>
      <c r="C161" s="189"/>
      <c r="D161" s="186"/>
      <c r="E161" s="186"/>
      <c r="F161" s="186"/>
      <c r="G161" s="180">
        <f t="shared" si="27"/>
        <v>0</v>
      </c>
      <c r="H161" s="187"/>
      <c r="I161" s="183"/>
      <c r="J161" s="183"/>
      <c r="K161" s="188"/>
      <c r="L161" s="185"/>
    </row>
    <row r="162" spans="2:12" ht="17">
      <c r="C162" s="89" t="s">
        <v>63</v>
      </c>
      <c r="D162" s="18">
        <f>SUM(D154:D161)</f>
        <v>0</v>
      </c>
      <c r="E162" s="18">
        <f t="shared" ref="E162:G162" si="28">SUM(E154:E161)</f>
        <v>0</v>
      </c>
      <c r="F162" s="18">
        <f t="shared" si="28"/>
        <v>0</v>
      </c>
      <c r="G162" s="18">
        <f t="shared" si="28"/>
        <v>0</v>
      </c>
      <c r="H162" s="104">
        <f>(H154*G154)+(H155*G155)+(H156*G156)+(H157*G157)+(H158*G158)+(H159*G159)+(H160*G160)+(H161*G161)</f>
        <v>0</v>
      </c>
      <c r="I162" s="104">
        <f>SUM(I154:I161)</f>
        <v>0</v>
      </c>
      <c r="J162" s="149"/>
      <c r="K162" s="188"/>
      <c r="L162" s="42"/>
    </row>
    <row r="163" spans="2:12" ht="51" customHeight="1">
      <c r="B163" s="89" t="s">
        <v>198</v>
      </c>
      <c r="C163" s="289"/>
      <c r="D163" s="289"/>
      <c r="E163" s="289"/>
      <c r="F163" s="289"/>
      <c r="G163" s="289"/>
      <c r="H163" s="289"/>
      <c r="I163" s="290"/>
      <c r="J163" s="290"/>
      <c r="K163" s="289"/>
      <c r="L163" s="41"/>
    </row>
    <row r="164" spans="2:12" ht="17">
      <c r="B164" s="178" t="s">
        <v>199</v>
      </c>
      <c r="C164" s="179"/>
      <c r="D164" s="165"/>
      <c r="E164" s="165"/>
      <c r="F164" s="165"/>
      <c r="G164" s="180">
        <f>D164</f>
        <v>0</v>
      </c>
      <c r="H164" s="181"/>
      <c r="I164" s="182"/>
      <c r="J164" s="182"/>
      <c r="K164" s="184"/>
      <c r="L164" s="185"/>
    </row>
    <row r="165" spans="2:12" ht="17">
      <c r="B165" s="178" t="s">
        <v>200</v>
      </c>
      <c r="C165" s="179"/>
      <c r="D165" s="165"/>
      <c r="E165" s="165"/>
      <c r="F165" s="165"/>
      <c r="G165" s="180">
        <f t="shared" ref="G165:G171" si="29">D165</f>
        <v>0</v>
      </c>
      <c r="H165" s="181"/>
      <c r="I165" s="182"/>
      <c r="J165" s="182"/>
      <c r="K165" s="184"/>
      <c r="L165" s="185"/>
    </row>
    <row r="166" spans="2:12" ht="17">
      <c r="B166" s="178" t="s">
        <v>201</v>
      </c>
      <c r="C166" s="179"/>
      <c r="D166" s="165"/>
      <c r="E166" s="165"/>
      <c r="F166" s="165"/>
      <c r="G166" s="180">
        <f t="shared" si="29"/>
        <v>0</v>
      </c>
      <c r="H166" s="181"/>
      <c r="I166" s="182"/>
      <c r="J166" s="182"/>
      <c r="K166" s="184"/>
      <c r="L166" s="185"/>
    </row>
    <row r="167" spans="2:12" ht="17">
      <c r="B167" s="178" t="s">
        <v>202</v>
      </c>
      <c r="C167" s="179"/>
      <c r="D167" s="165"/>
      <c r="E167" s="165"/>
      <c r="F167" s="165"/>
      <c r="G167" s="180">
        <f t="shared" si="29"/>
        <v>0</v>
      </c>
      <c r="H167" s="181"/>
      <c r="I167" s="182"/>
      <c r="J167" s="182"/>
      <c r="K167" s="184"/>
      <c r="L167" s="185"/>
    </row>
    <row r="168" spans="2:12" ht="17">
      <c r="B168" s="178" t="s">
        <v>203</v>
      </c>
      <c r="C168" s="179"/>
      <c r="D168" s="165"/>
      <c r="E168" s="165"/>
      <c r="F168" s="165"/>
      <c r="G168" s="180">
        <f t="shared" si="29"/>
        <v>0</v>
      </c>
      <c r="H168" s="181"/>
      <c r="I168" s="182"/>
      <c r="J168" s="182"/>
      <c r="K168" s="184"/>
      <c r="L168" s="185"/>
    </row>
    <row r="169" spans="2:12" ht="17">
      <c r="B169" s="178" t="s">
        <v>204</v>
      </c>
      <c r="C169" s="179"/>
      <c r="D169" s="165"/>
      <c r="E169" s="165"/>
      <c r="F169" s="165"/>
      <c r="G169" s="180">
        <f t="shared" si="29"/>
        <v>0</v>
      </c>
      <c r="H169" s="181"/>
      <c r="I169" s="182"/>
      <c r="J169" s="182"/>
      <c r="K169" s="184"/>
      <c r="L169" s="185"/>
    </row>
    <row r="170" spans="2:12" ht="17">
      <c r="B170" s="178" t="s">
        <v>205</v>
      </c>
      <c r="C170" s="189"/>
      <c r="D170" s="186"/>
      <c r="E170" s="186"/>
      <c r="F170" s="186"/>
      <c r="G170" s="180">
        <f t="shared" si="29"/>
        <v>0</v>
      </c>
      <c r="H170" s="187"/>
      <c r="I170" s="183"/>
      <c r="J170" s="183"/>
      <c r="K170" s="188"/>
      <c r="L170" s="185"/>
    </row>
    <row r="171" spans="2:12" ht="17">
      <c r="B171" s="178" t="s">
        <v>206</v>
      </c>
      <c r="C171" s="189"/>
      <c r="D171" s="186"/>
      <c r="E171" s="186"/>
      <c r="F171" s="186"/>
      <c r="G171" s="180">
        <f t="shared" si="29"/>
        <v>0</v>
      </c>
      <c r="H171" s="187"/>
      <c r="I171" s="183"/>
      <c r="J171" s="183"/>
      <c r="K171" s="188"/>
      <c r="L171" s="185"/>
    </row>
    <row r="172" spans="2:12" ht="17">
      <c r="C172" s="89" t="s">
        <v>63</v>
      </c>
      <c r="D172" s="15">
        <f>SUM(D164:D171)</f>
        <v>0</v>
      </c>
      <c r="E172" s="15">
        <f t="shared" ref="E172:G172" si="30">SUM(E164:E171)</f>
        <v>0</v>
      </c>
      <c r="F172" s="15">
        <f t="shared" si="30"/>
        <v>0</v>
      </c>
      <c r="G172" s="15">
        <f t="shared" si="30"/>
        <v>0</v>
      </c>
      <c r="H172" s="104">
        <f>(H164*G164)+(H165*G165)+(H166*G166)+(H167*G167)+(H168*G168)+(H169*G169)+(H170*G170)+(H171*G171)</f>
        <v>0</v>
      </c>
      <c r="I172" s="104">
        <f>SUM(I164:I171)</f>
        <v>0</v>
      </c>
      <c r="J172" s="149"/>
      <c r="K172" s="188"/>
      <c r="L172" s="42"/>
    </row>
    <row r="173" spans="2:12" ht="15.75" customHeight="1">
      <c r="B173" s="5"/>
      <c r="C173" s="197"/>
      <c r="D173" s="201"/>
      <c r="E173" s="201"/>
      <c r="F173" s="201"/>
      <c r="G173" s="201"/>
      <c r="H173" s="201"/>
      <c r="I173" s="201"/>
      <c r="J173" s="201"/>
      <c r="K173" s="197"/>
      <c r="L173" s="3"/>
    </row>
    <row r="174" spans="2:12" ht="15.75" customHeight="1">
      <c r="B174" s="5"/>
      <c r="C174" s="197"/>
      <c r="D174" s="201"/>
      <c r="E174" s="201"/>
      <c r="F174" s="201"/>
      <c r="G174" s="201"/>
      <c r="H174" s="201"/>
      <c r="I174" s="201"/>
      <c r="J174" s="201"/>
      <c r="K174" s="197"/>
      <c r="L174" s="3"/>
    </row>
    <row r="175" spans="2:12" ht="63.75" customHeight="1">
      <c r="B175" s="89" t="s">
        <v>207</v>
      </c>
      <c r="C175" s="164"/>
      <c r="D175" s="156"/>
      <c r="E175" s="203"/>
      <c r="F175" s="203"/>
      <c r="G175" s="204">
        <f>D175</f>
        <v>0</v>
      </c>
      <c r="H175" s="205"/>
      <c r="I175" s="203"/>
      <c r="J175" s="203"/>
      <c r="K175" s="206"/>
      <c r="L175" s="42"/>
    </row>
    <row r="176" spans="2:12" ht="69.75" customHeight="1">
      <c r="B176" s="89" t="s">
        <v>208</v>
      </c>
      <c r="C176" s="164"/>
      <c r="D176" s="156"/>
      <c r="E176" s="203"/>
      <c r="F176" s="203"/>
      <c r="G176" s="204">
        <f t="shared" ref="G176:G178" si="31">D176</f>
        <v>0</v>
      </c>
      <c r="H176" s="205"/>
      <c r="I176" s="203"/>
      <c r="J176" s="203"/>
      <c r="K176" s="206"/>
      <c r="L176" s="42"/>
    </row>
    <row r="177" spans="2:12" s="162" customFormat="1" ht="57" customHeight="1">
      <c r="B177" s="157" t="s">
        <v>209</v>
      </c>
      <c r="C177" s="169" t="s">
        <v>210</v>
      </c>
      <c r="D177" s="158">
        <v>30180</v>
      </c>
      <c r="E177" s="158"/>
      <c r="F177" s="158"/>
      <c r="G177" s="159">
        <f t="shared" si="31"/>
        <v>30180</v>
      </c>
      <c r="H177" s="171">
        <v>1</v>
      </c>
      <c r="I177" s="158"/>
      <c r="J177" s="158"/>
      <c r="K177" s="160"/>
      <c r="L177" s="161"/>
    </row>
    <row r="178" spans="2:12" s="162" customFormat="1" ht="65.25" customHeight="1">
      <c r="B178" s="163" t="s">
        <v>211</v>
      </c>
      <c r="C178" s="170" t="s">
        <v>212</v>
      </c>
      <c r="D178" s="158">
        <v>35000</v>
      </c>
      <c r="E178" s="158"/>
      <c r="F178" s="158"/>
      <c r="G178" s="159">
        <f t="shared" si="31"/>
        <v>35000</v>
      </c>
      <c r="H178" s="171">
        <v>1</v>
      </c>
      <c r="I178" s="158"/>
      <c r="J178" s="158"/>
      <c r="K178" s="160"/>
      <c r="L178" s="161"/>
    </row>
    <row r="179" spans="2:12" ht="65.25" customHeight="1">
      <c r="B179" s="157" t="s">
        <v>213</v>
      </c>
      <c r="C179" s="170" t="s">
        <v>214</v>
      </c>
      <c r="D179" s="158">
        <v>8000</v>
      </c>
      <c r="E179" s="158"/>
      <c r="F179" s="158"/>
      <c r="G179" s="159"/>
      <c r="H179" s="171"/>
      <c r="I179" s="203"/>
      <c r="J179" s="203"/>
      <c r="K179" s="206"/>
      <c r="L179" s="42"/>
    </row>
    <row r="180" spans="2:12" ht="21.75" customHeight="1">
      <c r="B180" s="5"/>
      <c r="C180" s="106" t="s">
        <v>215</v>
      </c>
      <c r="D180" s="110">
        <f>SUM(D175:D179)</f>
        <v>73180</v>
      </c>
      <c r="E180" s="110">
        <f>SUM(E175:E178)</f>
        <v>0</v>
      </c>
      <c r="F180" s="110">
        <f>SUM(F175:F178)</f>
        <v>0</v>
      </c>
      <c r="G180" s="110">
        <f>SUM(G175:G178)</f>
        <v>65180</v>
      </c>
      <c r="H180" s="104">
        <f>(H175*G175)+(H176*G176)+(H177*G177)+(H178*G178)+(H179*G179)</f>
        <v>65180</v>
      </c>
      <c r="I180" s="104">
        <f>SUM(I175:I179)</f>
        <v>0</v>
      </c>
      <c r="J180" s="149"/>
      <c r="K180" s="207"/>
      <c r="L180" s="13"/>
    </row>
    <row r="181" spans="2:12" ht="15.75" customHeight="1">
      <c r="B181" s="5"/>
      <c r="C181" s="197"/>
      <c r="D181" s="201"/>
      <c r="E181" s="201"/>
      <c r="F181" s="201"/>
      <c r="G181" s="201"/>
      <c r="H181" s="201"/>
      <c r="I181" s="201"/>
      <c r="J181" s="201"/>
      <c r="K181" s="197"/>
      <c r="L181" s="13"/>
    </row>
    <row r="182" spans="2:12" ht="15.75" customHeight="1">
      <c r="B182" s="5"/>
      <c r="C182" s="197"/>
      <c r="D182" s="201"/>
      <c r="E182" s="201"/>
      <c r="F182" s="201"/>
      <c r="G182" s="201"/>
      <c r="H182" s="201"/>
      <c r="I182" s="201"/>
      <c r="J182" s="201"/>
      <c r="K182" s="197"/>
      <c r="L182" s="13"/>
    </row>
    <row r="183" spans="2:12" ht="15.75" customHeight="1">
      <c r="B183" s="5"/>
      <c r="C183" s="197"/>
      <c r="D183" s="201"/>
      <c r="E183" s="201"/>
      <c r="F183" s="201"/>
      <c r="G183" s="201"/>
      <c r="H183" s="201"/>
      <c r="I183" s="201"/>
      <c r="J183" s="201"/>
      <c r="K183" s="197"/>
      <c r="L183" s="13"/>
    </row>
    <row r="184" spans="2:12" ht="15.75" customHeight="1">
      <c r="B184" s="5"/>
      <c r="C184" s="197"/>
      <c r="D184" s="201"/>
      <c r="E184" s="201"/>
      <c r="F184" s="201"/>
      <c r="G184" s="201"/>
      <c r="H184" s="201"/>
      <c r="I184" s="201"/>
      <c r="J184" s="201"/>
      <c r="K184" s="197"/>
      <c r="L184" s="13"/>
    </row>
    <row r="185" spans="2:12" ht="15.75" customHeight="1">
      <c r="B185" s="5"/>
      <c r="C185" s="197"/>
      <c r="D185" s="201"/>
      <c r="E185" s="201"/>
      <c r="F185" s="201"/>
      <c r="G185" s="201"/>
      <c r="H185" s="201"/>
      <c r="I185" s="201"/>
      <c r="J185" s="201"/>
      <c r="K185" s="197"/>
      <c r="L185" s="13"/>
    </row>
    <row r="186" spans="2:12" ht="15.75" customHeight="1">
      <c r="B186" s="5"/>
      <c r="C186" s="197"/>
      <c r="D186" s="201"/>
      <c r="E186" s="201"/>
      <c r="F186" s="201"/>
      <c r="G186" s="201"/>
      <c r="H186" s="201"/>
      <c r="I186" s="201"/>
      <c r="J186" s="201"/>
      <c r="K186" s="197"/>
      <c r="L186" s="13"/>
    </row>
    <row r="187" spans="2:12" ht="15.75" customHeight="1" thickBot="1">
      <c r="B187" s="5"/>
      <c r="C187" s="197"/>
      <c r="D187" s="201"/>
      <c r="E187" s="201"/>
      <c r="F187" s="201"/>
      <c r="G187" s="201"/>
      <c r="H187" s="201"/>
      <c r="I187" s="201"/>
      <c r="J187" s="201"/>
      <c r="K187" s="197"/>
      <c r="L187" s="13"/>
    </row>
    <row r="188" spans="2:12" ht="16">
      <c r="B188" s="5"/>
      <c r="C188" s="291" t="s">
        <v>216</v>
      </c>
      <c r="D188" s="292"/>
      <c r="E188" s="114"/>
      <c r="F188" s="114"/>
      <c r="G188" s="114"/>
      <c r="H188" s="13"/>
      <c r="I188" s="134"/>
      <c r="J188" s="134"/>
      <c r="K188" s="13"/>
    </row>
    <row r="189" spans="2:12" ht="40.5" customHeight="1">
      <c r="B189" s="5"/>
      <c r="C189" s="283"/>
      <c r="D189" s="293" t="str">
        <f>D5</f>
        <v>Recipient Organization</v>
      </c>
      <c r="E189" s="115" t="s">
        <v>217</v>
      </c>
      <c r="F189" s="104" t="s">
        <v>218</v>
      </c>
      <c r="G189" s="285" t="s">
        <v>47</v>
      </c>
      <c r="H189" s="197"/>
      <c r="I189" s="201"/>
      <c r="J189" s="201"/>
      <c r="K189" s="13"/>
    </row>
    <row r="190" spans="2:12" ht="24.75" customHeight="1">
      <c r="B190" s="5"/>
      <c r="C190" s="284"/>
      <c r="D190" s="294"/>
      <c r="E190" s="116" t="e">
        <f>#REF!</f>
        <v>#REF!</v>
      </c>
      <c r="F190" s="111" t="e">
        <f>#REF!</f>
        <v>#REF!</v>
      </c>
      <c r="G190" s="286"/>
      <c r="H190" s="197"/>
      <c r="I190" s="201"/>
      <c r="J190" s="201"/>
      <c r="K190" s="13"/>
    </row>
    <row r="191" spans="2:12" ht="41.25" customHeight="1">
      <c r="B191" s="208"/>
      <c r="C191" s="209" t="s">
        <v>219</v>
      </c>
      <c r="D191" s="210">
        <f>SUM(D16,D26,D36,D46,D58,D68,D78,D88,D100,D110,D120,D130,D142,D152,D162,D172,D175,D176,D177,D178,D179)</f>
        <v>1401869.158878505</v>
      </c>
      <c r="E191" s="211">
        <f>SUM(E16,E26,E36,E46,E58,E68,E78,E88,E100,E110,E120,E130,E142,E152,E162,E172,E175,E176,E177)</f>
        <v>0</v>
      </c>
      <c r="F191" s="212">
        <f>SUM(F16,F26,F36,F46,F58,F68,F78,F88,F100,F110,F120,F130,F142,F152,F162,F172,F175,F176,F177)</f>
        <v>0</v>
      </c>
      <c r="G191" s="213">
        <f>SUM(D191:F191)</f>
        <v>1401869.158878505</v>
      </c>
      <c r="H191" s="197"/>
      <c r="I191" s="201"/>
      <c r="J191" s="201"/>
      <c r="K191" s="214"/>
    </row>
    <row r="192" spans="2:12" ht="51.75" customHeight="1">
      <c r="B192" s="215"/>
      <c r="C192" s="209" t="s">
        <v>220</v>
      </c>
      <c r="D192" s="210">
        <f>D191*0.07</f>
        <v>98130.841121495352</v>
      </c>
      <c r="E192" s="211">
        <f t="shared" ref="E192:F192" si="32">E191*0.07</f>
        <v>0</v>
      </c>
      <c r="F192" s="212">
        <f t="shared" si="32"/>
        <v>0</v>
      </c>
      <c r="G192" s="213">
        <f>G191*0.07</f>
        <v>98130.841121495352</v>
      </c>
      <c r="H192" s="215"/>
      <c r="I192" s="216"/>
      <c r="J192" s="216"/>
      <c r="K192" s="217"/>
    </row>
    <row r="193" spans="2:12" ht="51.75" customHeight="1" thickBot="1">
      <c r="B193" s="215"/>
      <c r="C193" s="25" t="s">
        <v>47</v>
      </c>
      <c r="D193" s="105">
        <f>SUM(D191:D192)</f>
        <v>1500000.0000000005</v>
      </c>
      <c r="E193" s="117">
        <f t="shared" ref="E193:F193" si="33">SUM(E191:E192)</f>
        <v>0</v>
      </c>
      <c r="F193" s="94">
        <f t="shared" si="33"/>
        <v>0</v>
      </c>
      <c r="G193" s="94">
        <f>SUM(G191:G192)</f>
        <v>1500000.0000000005</v>
      </c>
      <c r="H193" s="215"/>
      <c r="I193" s="216"/>
      <c r="J193" s="216"/>
      <c r="K193" s="217"/>
    </row>
    <row r="194" spans="2:12" ht="42" customHeight="1">
      <c r="B194" s="215"/>
      <c r="K194" s="3"/>
      <c r="L194" s="217"/>
    </row>
    <row r="195" spans="2:12" s="34" customFormat="1" ht="29.25" customHeight="1" thickBot="1">
      <c r="B195" s="197"/>
      <c r="C195" s="28"/>
      <c r="D195" s="29"/>
      <c r="E195" s="29"/>
      <c r="F195" s="29"/>
      <c r="G195" s="29"/>
      <c r="H195" s="29"/>
      <c r="I195" s="136"/>
      <c r="J195" s="136"/>
      <c r="K195" s="13"/>
      <c r="L195" s="214"/>
    </row>
    <row r="196" spans="2:12" ht="23.25" customHeight="1">
      <c r="B196" s="217"/>
      <c r="C196" s="307" t="s">
        <v>221</v>
      </c>
      <c r="D196" s="308"/>
      <c r="E196" s="309"/>
      <c r="F196" s="309"/>
      <c r="G196" s="309"/>
      <c r="H196" s="310"/>
      <c r="I196" s="137"/>
      <c r="J196" s="137"/>
      <c r="K196" s="217"/>
      <c r="L196" s="35"/>
    </row>
    <row r="197" spans="2:12" ht="41.25" customHeight="1">
      <c r="B197" s="217"/>
      <c r="C197" s="90"/>
      <c r="D197" s="313" t="str">
        <f>D5</f>
        <v>Recipient Organization</v>
      </c>
      <c r="E197" s="91" t="s">
        <v>217</v>
      </c>
      <c r="F197" s="91" t="s">
        <v>218</v>
      </c>
      <c r="G197" s="300" t="s">
        <v>47</v>
      </c>
      <c r="H197" s="302" t="s">
        <v>222</v>
      </c>
      <c r="I197" s="137"/>
      <c r="J197" s="137"/>
      <c r="K197" s="217"/>
      <c r="L197" s="35"/>
    </row>
    <row r="198" spans="2:12" ht="27.75" customHeight="1">
      <c r="B198" s="217"/>
      <c r="C198" s="90"/>
      <c r="D198" s="314"/>
      <c r="E198" s="91" t="e">
        <f>#REF!</f>
        <v>#REF!</v>
      </c>
      <c r="F198" s="91" t="e">
        <f>#REF!</f>
        <v>#REF!</v>
      </c>
      <c r="G198" s="301"/>
      <c r="H198" s="303"/>
      <c r="I198" s="137"/>
      <c r="J198" s="137"/>
      <c r="K198" s="217"/>
      <c r="L198" s="35"/>
    </row>
    <row r="199" spans="2:12" ht="55.5" customHeight="1">
      <c r="B199" s="217"/>
      <c r="C199" s="24" t="s">
        <v>223</v>
      </c>
      <c r="D199" s="92">
        <f>D193*H199</f>
        <v>525000.00000000012</v>
      </c>
      <c r="E199" s="93">
        <f>SUM(E191:E192)*0.7</f>
        <v>0</v>
      </c>
      <c r="F199" s="93">
        <f>SUM(F191:F192)*0.7</f>
        <v>0</v>
      </c>
      <c r="G199" s="93"/>
      <c r="H199" s="130">
        <v>0.35</v>
      </c>
      <c r="I199" s="134"/>
      <c r="J199" s="134"/>
      <c r="K199" s="217"/>
      <c r="L199" s="35"/>
    </row>
    <row r="200" spans="2:12" ht="57.75" customHeight="1">
      <c r="B200" s="306"/>
      <c r="C200" s="107" t="s">
        <v>224</v>
      </c>
      <c r="D200" s="108">
        <f>D193*H200</f>
        <v>525000.00000000012</v>
      </c>
      <c r="E200" s="109">
        <f>SUM(E191:E192)*0.3</f>
        <v>0</v>
      </c>
      <c r="F200" s="109">
        <f>SUM(F191:F192)*0.3</f>
        <v>0</v>
      </c>
      <c r="G200" s="109"/>
      <c r="H200" s="131">
        <v>0.35</v>
      </c>
      <c r="I200" s="134"/>
      <c r="J200" s="134"/>
      <c r="K200" s="35"/>
      <c r="L200" s="35"/>
    </row>
    <row r="201" spans="2:12" ht="57.75" customHeight="1">
      <c r="B201" s="306"/>
      <c r="C201" s="107" t="s">
        <v>225</v>
      </c>
      <c r="D201" s="108">
        <f>D193*H201</f>
        <v>450000.00000000012</v>
      </c>
      <c r="E201" s="109"/>
      <c r="F201" s="109"/>
      <c r="G201" s="109"/>
      <c r="H201" s="131">
        <v>0.3</v>
      </c>
      <c r="I201" s="134"/>
      <c r="J201" s="134"/>
      <c r="K201" s="35"/>
      <c r="L201" s="35"/>
    </row>
    <row r="202" spans="2:12" ht="38.25" customHeight="1" thickBot="1">
      <c r="B202" s="306"/>
      <c r="C202" s="25" t="s">
        <v>226</v>
      </c>
      <c r="D202" s="94">
        <f>SUM(D199:D201)</f>
        <v>1500000.0000000005</v>
      </c>
      <c r="E202" s="94">
        <f t="shared" ref="E202:F202" si="34">SUM(E199:E200)</f>
        <v>0</v>
      </c>
      <c r="F202" s="94">
        <f t="shared" si="34"/>
        <v>0</v>
      </c>
      <c r="G202" s="95"/>
      <c r="H202" s="96"/>
      <c r="I202" s="138"/>
      <c r="J202" s="138"/>
      <c r="K202" s="35"/>
      <c r="L202" s="35"/>
    </row>
    <row r="203" spans="2:12" ht="21.75" customHeight="1" thickBot="1">
      <c r="B203" s="306"/>
      <c r="C203" s="2"/>
      <c r="D203" s="10"/>
      <c r="E203" s="10"/>
      <c r="F203" s="10"/>
      <c r="G203" s="10"/>
      <c r="H203" s="10"/>
      <c r="I203" s="139"/>
      <c r="J203" s="139"/>
      <c r="K203" s="35"/>
      <c r="L203" s="35"/>
    </row>
    <row r="204" spans="2:12" ht="49.5" customHeight="1">
      <c r="B204" s="306"/>
      <c r="C204" s="97" t="s">
        <v>227</v>
      </c>
      <c r="D204" s="98">
        <f>SUM(H16,H26,H36,H46,H58,H68,H78,H88,H100,H110,H120,H130,H142,H152,H162,H172,H180)*1.07</f>
        <v>1491440.0000000005</v>
      </c>
      <c r="E204" s="29"/>
      <c r="F204" s="29"/>
      <c r="G204" s="29"/>
      <c r="H204" s="142" t="s">
        <v>228</v>
      </c>
      <c r="I204" s="143">
        <f>SUM(I180,I172,I162,I152,I142,I130,I120,I110,I100,I88,I78,I68,I58,I46,I36,I26,I16)</f>
        <v>101094</v>
      </c>
      <c r="J204" s="150"/>
      <c r="K204" s="35"/>
      <c r="L204" s="35"/>
    </row>
    <row r="205" spans="2:12" ht="28.5" customHeight="1" thickBot="1">
      <c r="B205" s="306"/>
      <c r="C205" s="99" t="s">
        <v>229</v>
      </c>
      <c r="D205" s="133">
        <f>D204/D193</f>
        <v>0.99429333333333336</v>
      </c>
      <c r="E205" s="36"/>
      <c r="F205" s="36"/>
      <c r="G205" s="36"/>
      <c r="H205" s="144" t="s">
        <v>230</v>
      </c>
      <c r="I205" s="145">
        <f>I204/D191</f>
        <v>7.2113719999999978E-2</v>
      </c>
      <c r="J205" s="151"/>
      <c r="K205" s="35"/>
      <c r="L205" s="35"/>
    </row>
    <row r="206" spans="2:12" ht="28.5" customHeight="1">
      <c r="B206" s="306"/>
      <c r="C206" s="304"/>
      <c r="D206" s="305"/>
      <c r="E206" s="37"/>
      <c r="F206" s="37"/>
      <c r="G206" s="37"/>
      <c r="K206" s="35"/>
      <c r="L206" s="35"/>
    </row>
    <row r="207" spans="2:12" ht="28.5" customHeight="1">
      <c r="B207" s="306"/>
      <c r="C207" s="99" t="s">
        <v>231</v>
      </c>
      <c r="D207" s="100">
        <f>SUM(D177:F179)*1.07</f>
        <v>78302.600000000006</v>
      </c>
      <c r="E207" s="38"/>
      <c r="F207" s="38"/>
      <c r="G207" s="38"/>
      <c r="K207" s="35"/>
      <c r="L207" s="35"/>
    </row>
    <row r="208" spans="2:12" ht="23.25" customHeight="1">
      <c r="B208" s="306"/>
      <c r="C208" s="99" t="s">
        <v>232</v>
      </c>
      <c r="D208" s="133">
        <f>D207/D193</f>
        <v>5.2201733333333319E-2</v>
      </c>
      <c r="E208" s="38"/>
      <c r="F208" s="38"/>
      <c r="G208" s="38"/>
      <c r="K208" s="35"/>
      <c r="L208" s="35"/>
    </row>
    <row r="209" spans="1:12" ht="68.25" customHeight="1" thickBot="1">
      <c r="B209" s="306"/>
      <c r="C209" s="311" t="s">
        <v>233</v>
      </c>
      <c r="D209" s="312"/>
      <c r="E209" s="30"/>
      <c r="F209" s="30"/>
      <c r="G209" s="30"/>
      <c r="H209" s="35"/>
      <c r="I209" s="140"/>
      <c r="J209" s="140"/>
      <c r="K209" s="35"/>
      <c r="L209" s="35"/>
    </row>
    <row r="210" spans="1:12" ht="55.5" customHeight="1">
      <c r="B210" s="306"/>
      <c r="L210" s="34"/>
    </row>
    <row r="211" spans="1:12" ht="42.75" customHeight="1">
      <c r="B211" s="306"/>
      <c r="K211" s="35"/>
    </row>
    <row r="212" spans="1:12" ht="21.75" customHeight="1">
      <c r="B212" s="306"/>
      <c r="K212" s="35"/>
    </row>
    <row r="213" spans="1:12" ht="21.75" customHeight="1">
      <c r="A213" s="35"/>
      <c r="B213" s="306"/>
    </row>
    <row r="214" spans="1:12" s="35" customFormat="1" ht="23.25" customHeight="1">
      <c r="A214" s="33"/>
      <c r="B214" s="306"/>
      <c r="C214" s="33"/>
      <c r="D214" s="33"/>
      <c r="E214" s="33"/>
      <c r="F214" s="33"/>
      <c r="G214" s="33"/>
      <c r="H214" s="33"/>
      <c r="I214" s="135"/>
      <c r="J214" s="135"/>
      <c r="K214" s="33"/>
      <c r="L214" s="33"/>
    </row>
    <row r="215" spans="1:12" ht="23.25" customHeight="1"/>
    <row r="216" spans="1:12" ht="21.75" customHeight="1"/>
    <row r="217" spans="1:12" ht="16.5" customHeight="1"/>
    <row r="218" spans="1:12" ht="29.25" customHeight="1"/>
    <row r="219" spans="1:12" ht="24.75" customHeight="1"/>
    <row r="220" spans="1:12" ht="33" customHeight="1"/>
    <row r="222" spans="1:12" ht="15" customHeight="1"/>
    <row r="223" spans="1:12" ht="25.5" customHeight="1"/>
  </sheetData>
  <sheetProtection sheet="1" formatCells="0" formatColumns="0" formatRows="0"/>
  <mergeCells count="33">
    <mergeCell ref="G197:G198"/>
    <mergeCell ref="H197:H198"/>
    <mergeCell ref="C206:D206"/>
    <mergeCell ref="B200:B214"/>
    <mergeCell ref="C196:H196"/>
    <mergeCell ref="C209:D209"/>
    <mergeCell ref="D197:D198"/>
    <mergeCell ref="C48:K48"/>
    <mergeCell ref="C49:K49"/>
    <mergeCell ref="C59:K59"/>
    <mergeCell ref="C69:K69"/>
    <mergeCell ref="C79:K79"/>
    <mergeCell ref="C90:K90"/>
    <mergeCell ref="C91:K91"/>
    <mergeCell ref="C101:K101"/>
    <mergeCell ref="C111:K111"/>
    <mergeCell ref="C121:K121"/>
    <mergeCell ref="C37:K37"/>
    <mergeCell ref="C6:K6"/>
    <mergeCell ref="B1:E1"/>
    <mergeCell ref="C17:K17"/>
    <mergeCell ref="C7:K7"/>
    <mergeCell ref="C27:K27"/>
    <mergeCell ref="B3:E3"/>
    <mergeCell ref="C189:C190"/>
    <mergeCell ref="G189:G190"/>
    <mergeCell ref="C132:K132"/>
    <mergeCell ref="C143:K143"/>
    <mergeCell ref="C133:K133"/>
    <mergeCell ref="C153:K153"/>
    <mergeCell ref="C188:D188"/>
    <mergeCell ref="C163:K163"/>
    <mergeCell ref="D189:D190"/>
  </mergeCells>
  <conditionalFormatting sqref="D205">
    <cfRule type="cellIs" dxfId="87" priority="47" operator="lessThan">
      <formula>0.15</formula>
    </cfRule>
  </conditionalFormatting>
  <conditionalFormatting sqref="D208">
    <cfRule type="cellIs" dxfId="86" priority="45" operator="lessThan">
      <formula>0.05</formula>
    </cfRule>
  </conditionalFormatting>
  <dataValidations xWindow="431" yWindow="475" count="6">
    <dataValidation allowBlank="1" showInputMessage="1" showErrorMessage="1" prompt="% Towards Gender Equality and Women's Empowerment Must be Higher than 15%_x000a_" sqref="D205:G205" xr:uid="{00000000-0002-0000-0100-000000000000}"/>
    <dataValidation allowBlank="1" showInputMessage="1" showErrorMessage="1" prompt="M&amp;E Budget Cannot be Less than 5%_x000a_" sqref="D208:G208"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8 C28 C38 C50 C60 C70 C80 C92 C102 C112 C122 C134 C144 C154 C164" xr:uid="{00000000-0002-0000-0100-000004000000}"/>
    <dataValidation allowBlank="1" showErrorMessage="1" prompt="% Towards Gender Equality and Women's Empowerment Must be Higher than 15%_x000a_" sqref="D207:G207" xr:uid="{00000000-0002-0000-0100-000005000000}"/>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9"/>
  <sheetViews>
    <sheetView showGridLines="0" showZeros="0" zoomScale="137" zoomScaleNormal="80" workbookViewId="0">
      <selection activeCell="C9" sqref="C9"/>
    </sheetView>
  </sheetViews>
  <sheetFormatPr baseColWidth="10" defaultColWidth="9.1640625" defaultRowHeight="16"/>
  <cols>
    <col min="1" max="1" width="4.5" style="45" customWidth="1"/>
    <col min="2" max="2" width="3.5" style="45" customWidth="1"/>
    <col min="3" max="3" width="51.5" style="45" customWidth="1"/>
    <col min="4" max="4" width="34.5" style="47" customWidth="1"/>
    <col min="5" max="5" width="35" style="47" hidden="1" customWidth="1"/>
    <col min="6" max="6" width="34" style="47" hidden="1" customWidth="1"/>
    <col min="7" max="7" width="25.5" style="45" hidden="1" customWidth="1"/>
    <col min="8" max="8" width="21.5" style="45" customWidth="1"/>
    <col min="9" max="9" width="16.83203125" style="45" customWidth="1"/>
    <col min="10" max="10" width="19.5" style="45" customWidth="1"/>
    <col min="11" max="11" width="19" style="45" customWidth="1"/>
    <col min="12" max="12" width="26" style="45" customWidth="1"/>
    <col min="13" max="13" width="21.1640625" style="45" customWidth="1"/>
    <col min="14" max="14" width="7" style="49" customWidth="1"/>
    <col min="15" max="15" width="24.5" style="45" customWidth="1"/>
    <col min="16" max="16" width="26.5" style="45" customWidth="1"/>
    <col min="17" max="17" width="30.1640625" style="45" customWidth="1"/>
    <col min="18" max="18" width="33" style="45" customWidth="1"/>
    <col min="19" max="20" width="22.5" style="45" customWidth="1"/>
    <col min="21" max="21" width="23.5" style="45" customWidth="1"/>
    <col min="22" max="22" width="32.1640625" style="45" customWidth="1"/>
    <col min="23" max="23" width="9.1640625" style="45"/>
    <col min="24" max="24" width="17.5" style="45" customWidth="1"/>
    <col min="25" max="25" width="26.5" style="45" customWidth="1"/>
    <col min="26" max="26" width="22.5" style="45" customWidth="1"/>
    <col min="27" max="27" width="29.5" style="45" customWidth="1"/>
    <col min="28" max="28" width="23.5" style="45" customWidth="1"/>
    <col min="29" max="29" width="18.5" style="45" customWidth="1"/>
    <col min="30" max="30" width="17.5" style="45" customWidth="1"/>
    <col min="31" max="31" width="25.1640625" style="45" customWidth="1"/>
    <col min="32" max="16384" width="9.1640625" style="45"/>
  </cols>
  <sheetData>
    <row r="1" spans="2:14" ht="24" customHeight="1">
      <c r="B1" s="218"/>
      <c r="C1" s="218"/>
      <c r="D1" s="219"/>
      <c r="E1" s="219"/>
      <c r="F1" s="219"/>
      <c r="G1" s="218"/>
      <c r="H1" s="218"/>
      <c r="I1" s="218"/>
      <c r="J1" s="218"/>
      <c r="K1" s="218"/>
      <c r="L1" s="17"/>
      <c r="M1" s="4"/>
      <c r="N1" s="218"/>
    </row>
    <row r="2" spans="2:14" ht="26.25" customHeight="1">
      <c r="B2" s="218"/>
      <c r="C2" s="296" t="s">
        <v>0</v>
      </c>
      <c r="D2" s="296"/>
      <c r="E2" s="296"/>
      <c r="F2" s="296"/>
      <c r="G2" s="31"/>
      <c r="H2" s="32"/>
      <c r="I2" s="32"/>
      <c r="J2" s="218"/>
      <c r="K2" s="218"/>
      <c r="L2" s="17"/>
      <c r="M2" s="4"/>
      <c r="N2" s="218"/>
    </row>
    <row r="3" spans="2:14" ht="15" customHeight="1">
      <c r="B3" s="218"/>
      <c r="C3" s="129" t="s">
        <v>1</v>
      </c>
      <c r="D3" s="33"/>
      <c r="E3" s="33"/>
      <c r="F3" s="33"/>
      <c r="G3" s="33"/>
      <c r="H3" s="33"/>
      <c r="I3" s="33"/>
      <c r="J3" s="218"/>
      <c r="K3" s="218"/>
      <c r="L3" s="17"/>
      <c r="M3" s="4"/>
      <c r="N3" s="218"/>
    </row>
    <row r="4" spans="2:14" ht="17.25" customHeight="1">
      <c r="B4" s="218"/>
      <c r="C4" s="298" t="s">
        <v>234</v>
      </c>
      <c r="D4" s="298"/>
      <c r="E4" s="298"/>
      <c r="F4" s="33"/>
      <c r="G4" s="33"/>
      <c r="H4" s="33"/>
      <c r="I4" s="33"/>
      <c r="J4" s="218"/>
      <c r="K4" s="218"/>
      <c r="L4" s="17"/>
      <c r="M4" s="4"/>
      <c r="N4" s="218"/>
    </row>
    <row r="5" spans="2:14" ht="13.5" customHeight="1">
      <c r="B5" s="218"/>
      <c r="C5" s="40"/>
      <c r="D5" s="40"/>
      <c r="E5" s="40"/>
      <c r="F5" s="40"/>
      <c r="G5" s="218"/>
      <c r="H5" s="218"/>
      <c r="I5" s="218"/>
      <c r="J5" s="218"/>
      <c r="K5" s="218"/>
      <c r="L5" s="17"/>
      <c r="M5" s="4"/>
      <c r="N5" s="218"/>
    </row>
    <row r="6" spans="2:14" ht="24" customHeight="1">
      <c r="B6" s="218"/>
      <c r="C6" s="40"/>
      <c r="D6" s="173" t="str">
        <f>'1) Budget Tables'!D5</f>
        <v>Recipient Organization</v>
      </c>
      <c r="E6" s="173" t="s">
        <v>235</v>
      </c>
      <c r="F6" s="173" t="s">
        <v>236</v>
      </c>
      <c r="G6" s="176" t="s">
        <v>47</v>
      </c>
      <c r="H6" s="218"/>
      <c r="I6" s="218"/>
      <c r="J6" s="218"/>
      <c r="K6" s="218"/>
      <c r="L6" s="17"/>
      <c r="M6" s="4"/>
      <c r="N6" s="218"/>
    </row>
    <row r="7" spans="2:14" ht="24" customHeight="1">
      <c r="B7" s="320" t="s">
        <v>237</v>
      </c>
      <c r="C7" s="320"/>
      <c r="D7" s="320"/>
      <c r="E7" s="320"/>
      <c r="F7" s="320"/>
      <c r="G7" s="320"/>
      <c r="H7" s="218"/>
      <c r="I7" s="218"/>
      <c r="J7" s="218"/>
      <c r="K7" s="218"/>
      <c r="L7" s="17"/>
      <c r="M7" s="4"/>
      <c r="N7" s="218"/>
    </row>
    <row r="8" spans="2:14" ht="22.5" customHeight="1">
      <c r="B8" s="218"/>
      <c r="C8" s="320" t="s">
        <v>238</v>
      </c>
      <c r="D8" s="320"/>
      <c r="E8" s="320"/>
      <c r="F8" s="320"/>
      <c r="G8" s="320"/>
      <c r="H8" s="218"/>
      <c r="I8" s="218"/>
      <c r="J8" s="218"/>
      <c r="K8" s="218"/>
      <c r="L8" s="17"/>
      <c r="M8" s="4"/>
      <c r="N8" s="218"/>
    </row>
    <row r="9" spans="2:14" ht="24.75" customHeight="1" thickBot="1">
      <c r="B9" s="218"/>
      <c r="C9" s="56" t="s">
        <v>239</v>
      </c>
      <c r="D9" s="57">
        <f>'1) Budget Tables'!D16</f>
        <v>220293.88606004411</v>
      </c>
      <c r="E9" s="57">
        <f>'1) Budget Tables'!E16</f>
        <v>0</v>
      </c>
      <c r="F9" s="57">
        <f>'1) Budget Tables'!F16</f>
        <v>0</v>
      </c>
      <c r="G9" s="58">
        <f>SUM(D9:F9)</f>
        <v>220293.88606004411</v>
      </c>
      <c r="H9" s="218"/>
      <c r="I9" s="218"/>
      <c r="J9" s="218"/>
      <c r="K9" s="218"/>
      <c r="L9" s="17"/>
      <c r="M9" s="4"/>
      <c r="N9" s="218"/>
    </row>
    <row r="10" spans="2:14" ht="21.75" customHeight="1">
      <c r="B10" s="218"/>
      <c r="C10" s="54" t="s">
        <v>3</v>
      </c>
      <c r="D10" s="220">
        <v>43898.151906197993</v>
      </c>
      <c r="E10" s="221"/>
      <c r="F10" s="221"/>
      <c r="G10" s="55">
        <f t="shared" ref="G10:G17" si="0">SUM(D10:F10)</f>
        <v>43898.151906197993</v>
      </c>
      <c r="H10" s="218"/>
      <c r="I10" s="218"/>
      <c r="J10" s="218"/>
      <c r="K10" s="218"/>
      <c r="L10" s="218"/>
      <c r="M10" s="218"/>
      <c r="N10" s="218"/>
    </row>
    <row r="11" spans="2:14" ht="17">
      <c r="B11" s="218"/>
      <c r="C11" s="43" t="s">
        <v>4</v>
      </c>
      <c r="D11" s="222">
        <v>0</v>
      </c>
      <c r="E11" s="186"/>
      <c r="F11" s="186"/>
      <c r="G11" s="53">
        <f t="shared" si="0"/>
        <v>0</v>
      </c>
      <c r="H11" s="218"/>
      <c r="I11" s="218"/>
      <c r="J11" s="218"/>
      <c r="K11" s="218"/>
      <c r="L11" s="218"/>
      <c r="M11" s="218"/>
      <c r="N11" s="218"/>
    </row>
    <row r="12" spans="2:14" ht="15.75" customHeight="1">
      <c r="B12" s="218"/>
      <c r="C12" s="43" t="s">
        <v>5</v>
      </c>
      <c r="D12" s="222">
        <v>0</v>
      </c>
      <c r="E12" s="222"/>
      <c r="F12" s="222"/>
      <c r="G12" s="53">
        <f t="shared" si="0"/>
        <v>0</v>
      </c>
      <c r="H12" s="218"/>
      <c r="I12" s="218"/>
      <c r="J12" s="218"/>
      <c r="K12" s="218"/>
      <c r="L12" s="218"/>
      <c r="M12" s="218"/>
      <c r="N12" s="218"/>
    </row>
    <row r="13" spans="2:14" ht="17">
      <c r="B13" s="218"/>
      <c r="C13" s="44" t="s">
        <v>6</v>
      </c>
      <c r="D13" s="222">
        <v>0</v>
      </c>
      <c r="E13" s="222"/>
      <c r="F13" s="222"/>
      <c r="G13" s="53">
        <f t="shared" si="0"/>
        <v>0</v>
      </c>
      <c r="H13" s="218"/>
      <c r="I13" s="218"/>
      <c r="J13" s="218"/>
      <c r="K13" s="218"/>
      <c r="L13" s="218"/>
      <c r="M13" s="218"/>
      <c r="N13" s="218"/>
    </row>
    <row r="14" spans="2:14" ht="17">
      <c r="B14" s="218"/>
      <c r="C14" s="43" t="s">
        <v>7</v>
      </c>
      <c r="D14" s="222">
        <v>3300</v>
      </c>
      <c r="E14" s="222"/>
      <c r="F14" s="222"/>
      <c r="G14" s="53">
        <f t="shared" si="0"/>
        <v>3300</v>
      </c>
      <c r="H14" s="218"/>
      <c r="I14" s="218"/>
      <c r="J14" s="218"/>
      <c r="K14" s="218"/>
      <c r="L14" s="218"/>
      <c r="M14" s="218"/>
      <c r="N14" s="218"/>
    </row>
    <row r="15" spans="2:14" ht="21.75" customHeight="1">
      <c r="B15" s="218"/>
      <c r="C15" s="43" t="s">
        <v>8</v>
      </c>
      <c r="D15" s="222">
        <v>154400.73415384616</v>
      </c>
      <c r="E15" s="222"/>
      <c r="F15" s="222"/>
      <c r="G15" s="53">
        <f t="shared" si="0"/>
        <v>154400.73415384616</v>
      </c>
      <c r="H15" s="218"/>
      <c r="I15" s="218"/>
      <c r="J15" s="218"/>
      <c r="K15" s="218"/>
      <c r="L15" s="218"/>
      <c r="M15" s="218"/>
      <c r="N15" s="218"/>
    </row>
    <row r="16" spans="2:14" ht="21.75" customHeight="1">
      <c r="B16" s="218"/>
      <c r="C16" s="43" t="s">
        <v>9</v>
      </c>
      <c r="D16" s="220">
        <v>18695</v>
      </c>
      <c r="E16" s="222"/>
      <c r="F16" s="222"/>
      <c r="G16" s="53">
        <f t="shared" si="0"/>
        <v>18695</v>
      </c>
      <c r="H16" s="218"/>
      <c r="I16" s="218"/>
      <c r="J16" s="218"/>
      <c r="K16" s="218"/>
      <c r="L16" s="218"/>
      <c r="M16" s="218"/>
      <c r="N16" s="218"/>
    </row>
    <row r="17" spans="3:14" ht="15.75" customHeight="1">
      <c r="C17" s="48" t="s">
        <v>240</v>
      </c>
      <c r="D17" s="59">
        <f>SUM(D10:D16)</f>
        <v>220293.88606004417</v>
      </c>
      <c r="E17" s="59">
        <f>SUM(E10:E16)</f>
        <v>0</v>
      </c>
      <c r="F17" s="59">
        <f t="shared" ref="F17" si="1">SUM(F10:F16)</f>
        <v>0</v>
      </c>
      <c r="G17" s="112">
        <f t="shared" si="0"/>
        <v>220293.88606004417</v>
      </c>
      <c r="H17" s="218"/>
      <c r="I17" s="218"/>
      <c r="J17" s="218"/>
      <c r="K17" s="218"/>
      <c r="L17" s="218"/>
      <c r="M17" s="218"/>
      <c r="N17" s="218"/>
    </row>
    <row r="18" spans="3:14" s="47" customFormat="1">
      <c r="C18" s="60"/>
      <c r="D18" s="61"/>
      <c r="E18" s="61"/>
      <c r="F18" s="61"/>
      <c r="G18" s="113"/>
      <c r="H18" s="219"/>
      <c r="I18" s="219"/>
      <c r="J18" s="219"/>
      <c r="K18" s="219"/>
      <c r="L18" s="219"/>
      <c r="M18" s="219"/>
      <c r="N18" s="219"/>
    </row>
    <row r="19" spans="3:14">
      <c r="C19" s="320" t="s">
        <v>241</v>
      </c>
      <c r="D19" s="320"/>
      <c r="E19" s="320"/>
      <c r="F19" s="320"/>
      <c r="G19" s="320"/>
      <c r="H19" s="218"/>
      <c r="I19" s="218"/>
      <c r="J19" s="218"/>
      <c r="K19" s="218"/>
      <c r="L19" s="218"/>
      <c r="M19" s="218"/>
      <c r="N19" s="218"/>
    </row>
    <row r="20" spans="3:14" ht="27" customHeight="1" thickBot="1">
      <c r="C20" s="56" t="s">
        <v>239</v>
      </c>
      <c r="D20" s="57">
        <f>'1) Budget Tables'!D26</f>
        <v>119808.9089831211</v>
      </c>
      <c r="E20" s="57">
        <f>'1) Budget Tables'!E26</f>
        <v>0</v>
      </c>
      <c r="F20" s="57">
        <f>'1) Budget Tables'!F26</f>
        <v>0</v>
      </c>
      <c r="G20" s="58">
        <f t="shared" ref="G20:G28" si="2">SUM(D20:F20)</f>
        <v>119808.9089831211</v>
      </c>
      <c r="H20" s="218"/>
      <c r="I20" s="218"/>
      <c r="J20" s="218"/>
      <c r="K20" s="218"/>
      <c r="L20" s="218"/>
      <c r="M20" s="218"/>
      <c r="N20" s="218"/>
    </row>
    <row r="21" spans="3:14" ht="17">
      <c r="C21" s="54" t="s">
        <v>3</v>
      </c>
      <c r="D21" s="220">
        <v>43898.151906197993</v>
      </c>
      <c r="E21" s="221"/>
      <c r="F21" s="221"/>
      <c r="G21" s="55">
        <f t="shared" si="2"/>
        <v>43898.151906197993</v>
      </c>
      <c r="H21" s="218"/>
      <c r="I21" s="218"/>
      <c r="J21" s="218"/>
      <c r="K21" s="218"/>
      <c r="L21" s="218"/>
      <c r="M21" s="218"/>
      <c r="N21" s="218"/>
    </row>
    <row r="22" spans="3:14" ht="17">
      <c r="C22" s="43" t="s">
        <v>4</v>
      </c>
      <c r="D22" s="220">
        <f t="shared" ref="D22:D23" si="3">D11</f>
        <v>0</v>
      </c>
      <c r="E22" s="186"/>
      <c r="F22" s="186"/>
      <c r="G22" s="53">
        <f t="shared" si="2"/>
        <v>0</v>
      </c>
      <c r="H22" s="218"/>
      <c r="I22" s="218"/>
      <c r="J22" s="218"/>
      <c r="K22" s="218"/>
      <c r="L22" s="218"/>
      <c r="M22" s="218"/>
      <c r="N22" s="218"/>
    </row>
    <row r="23" spans="3:14" ht="34">
      <c r="C23" s="43" t="s">
        <v>5</v>
      </c>
      <c r="D23" s="220">
        <f t="shared" si="3"/>
        <v>0</v>
      </c>
      <c r="E23" s="222"/>
      <c r="F23" s="222"/>
      <c r="G23" s="53">
        <f t="shared" si="2"/>
        <v>0</v>
      </c>
      <c r="H23" s="218"/>
      <c r="I23" s="218"/>
      <c r="J23" s="218"/>
      <c r="K23" s="218"/>
      <c r="L23" s="218"/>
      <c r="M23" s="218"/>
      <c r="N23" s="218"/>
    </row>
    <row r="24" spans="3:14" ht="17">
      <c r="C24" s="44" t="s">
        <v>6</v>
      </c>
      <c r="D24" s="220">
        <v>12000</v>
      </c>
      <c r="E24" s="222"/>
      <c r="F24" s="222"/>
      <c r="G24" s="53">
        <f t="shared" si="2"/>
        <v>12000</v>
      </c>
      <c r="H24" s="218"/>
      <c r="I24" s="218"/>
      <c r="J24" s="218"/>
      <c r="K24" s="218"/>
      <c r="L24" s="218"/>
      <c r="M24" s="218"/>
      <c r="N24" s="218"/>
    </row>
    <row r="25" spans="3:14" ht="17">
      <c r="C25" s="43" t="s">
        <v>7</v>
      </c>
      <c r="D25" s="220">
        <v>3300</v>
      </c>
      <c r="E25" s="222"/>
      <c r="F25" s="222"/>
      <c r="G25" s="53">
        <f t="shared" si="2"/>
        <v>3300</v>
      </c>
      <c r="H25" s="218"/>
      <c r="I25" s="218"/>
      <c r="J25" s="218"/>
      <c r="K25" s="218"/>
      <c r="L25" s="218"/>
      <c r="M25" s="218"/>
      <c r="N25" s="218"/>
    </row>
    <row r="26" spans="3:14" ht="17">
      <c r="C26" s="43" t="s">
        <v>8</v>
      </c>
      <c r="D26" s="246">
        <v>41915.757076923081</v>
      </c>
      <c r="E26" s="222"/>
      <c r="F26" s="222"/>
      <c r="G26" s="53">
        <f t="shared" si="2"/>
        <v>41915.757076923081</v>
      </c>
      <c r="H26" s="218"/>
      <c r="I26" s="218"/>
      <c r="J26" s="218"/>
      <c r="K26" s="218"/>
      <c r="L26" s="218"/>
      <c r="M26" s="218"/>
      <c r="N26" s="218"/>
    </row>
    <row r="27" spans="3:14" ht="17">
      <c r="C27" s="43" t="s">
        <v>9</v>
      </c>
      <c r="D27" s="220">
        <v>18695</v>
      </c>
      <c r="E27" s="222"/>
      <c r="F27" s="222"/>
      <c r="G27" s="53">
        <f t="shared" si="2"/>
        <v>18695</v>
      </c>
      <c r="H27" s="218"/>
      <c r="I27" s="218"/>
      <c r="J27" s="218"/>
      <c r="K27" s="218"/>
      <c r="L27" s="218"/>
      <c r="M27" s="218"/>
      <c r="N27" s="218"/>
    </row>
    <row r="28" spans="3:14" ht="17">
      <c r="C28" s="48" t="s">
        <v>240</v>
      </c>
      <c r="D28" s="59">
        <f t="shared" ref="D28:E28" si="4">SUM(D21:D27)</f>
        <v>119808.90898312107</v>
      </c>
      <c r="E28" s="59">
        <f t="shared" si="4"/>
        <v>0</v>
      </c>
      <c r="F28" s="59">
        <f t="shared" ref="F28" si="5">SUM(F21:F27)</f>
        <v>0</v>
      </c>
      <c r="G28" s="53">
        <f t="shared" si="2"/>
        <v>119808.90898312107</v>
      </c>
      <c r="H28" s="218"/>
      <c r="I28" s="218"/>
      <c r="J28" s="218"/>
      <c r="K28" s="218"/>
      <c r="L28" s="218"/>
      <c r="M28" s="218"/>
      <c r="N28" s="218"/>
    </row>
    <row r="29" spans="3:14" s="47" customFormat="1">
      <c r="C29" s="60"/>
      <c r="D29" s="61"/>
      <c r="E29" s="61"/>
      <c r="F29" s="61"/>
      <c r="G29" s="62"/>
      <c r="H29" s="219"/>
      <c r="I29" s="219"/>
      <c r="J29" s="219"/>
      <c r="K29" s="219"/>
      <c r="L29" s="219"/>
      <c r="M29" s="219"/>
      <c r="N29" s="219"/>
    </row>
    <row r="30" spans="3:14">
      <c r="C30" s="317" t="s">
        <v>242</v>
      </c>
      <c r="D30" s="318"/>
      <c r="E30" s="318"/>
      <c r="F30" s="318"/>
      <c r="G30" s="319"/>
      <c r="H30" s="218"/>
      <c r="I30" s="218"/>
      <c r="J30" s="218"/>
      <c r="K30" s="218"/>
      <c r="L30" s="218"/>
      <c r="M30" s="218"/>
      <c r="N30" s="218"/>
    </row>
    <row r="31" spans="3:14" ht="21.75" customHeight="1" thickBot="1">
      <c r="C31" s="56" t="s">
        <v>239</v>
      </c>
      <c r="D31" s="57">
        <f>'1) Budget Tables'!D36</f>
        <v>235920.09884490864</v>
      </c>
      <c r="E31" s="57">
        <f>'1) Budget Tables'!E36</f>
        <v>0</v>
      </c>
      <c r="F31" s="57">
        <f>'1) Budget Tables'!F36</f>
        <v>0</v>
      </c>
      <c r="G31" s="58">
        <f t="shared" ref="G31:G39" si="6">SUM(D31:F31)</f>
        <v>235920.09884490864</v>
      </c>
      <c r="H31" s="218"/>
      <c r="I31" s="218"/>
      <c r="J31" s="218"/>
      <c r="K31" s="218"/>
      <c r="L31" s="218"/>
      <c r="M31" s="218"/>
      <c r="N31" s="218"/>
    </row>
    <row r="32" spans="3:14" ht="17">
      <c r="C32" s="54" t="s">
        <v>3</v>
      </c>
      <c r="D32" s="220">
        <f>D21</f>
        <v>43898.151906197993</v>
      </c>
      <c r="E32" s="221"/>
      <c r="F32" s="221"/>
      <c r="G32" s="55">
        <f t="shared" si="6"/>
        <v>43898.151906197993</v>
      </c>
      <c r="H32" s="218"/>
      <c r="I32" s="218"/>
      <c r="J32" s="218"/>
      <c r="K32" s="218"/>
      <c r="L32" s="218"/>
      <c r="M32" s="218"/>
      <c r="N32" s="218"/>
    </row>
    <row r="33" spans="3:14" s="47" customFormat="1" ht="15.75" customHeight="1">
      <c r="C33" s="43" t="s">
        <v>4</v>
      </c>
      <c r="D33" s="220">
        <f t="shared" ref="D33:D34" si="7">D22</f>
        <v>0</v>
      </c>
      <c r="E33" s="186"/>
      <c r="F33" s="186"/>
      <c r="G33" s="53">
        <f t="shared" si="6"/>
        <v>0</v>
      </c>
      <c r="H33" s="219"/>
      <c r="I33" s="219"/>
      <c r="J33" s="219"/>
      <c r="K33" s="219"/>
      <c r="L33" s="219"/>
      <c r="M33" s="219"/>
      <c r="N33" s="219"/>
    </row>
    <row r="34" spans="3:14" s="47" customFormat="1" ht="34">
      <c r="C34" s="43" t="s">
        <v>5</v>
      </c>
      <c r="D34" s="220">
        <f t="shared" si="7"/>
        <v>0</v>
      </c>
      <c r="E34" s="222"/>
      <c r="F34" s="222"/>
      <c r="G34" s="53">
        <f t="shared" si="6"/>
        <v>0</v>
      </c>
      <c r="H34" s="219"/>
      <c r="I34" s="219"/>
      <c r="J34" s="219"/>
      <c r="K34" s="219"/>
      <c r="L34" s="219"/>
      <c r="M34" s="219"/>
      <c r="N34" s="219"/>
    </row>
    <row r="35" spans="3:14" s="47" customFormat="1" ht="17">
      <c r="C35" s="44" t="s">
        <v>6</v>
      </c>
      <c r="D35" s="220"/>
      <c r="E35" s="222"/>
      <c r="F35" s="222"/>
      <c r="G35" s="53">
        <f t="shared" si="6"/>
        <v>0</v>
      </c>
      <c r="H35" s="219"/>
      <c r="I35" s="219"/>
      <c r="J35" s="219"/>
      <c r="K35" s="219"/>
      <c r="L35" s="219"/>
      <c r="M35" s="219"/>
      <c r="N35" s="219"/>
    </row>
    <row r="36" spans="3:14" ht="17">
      <c r="C36" s="43" t="s">
        <v>7</v>
      </c>
      <c r="D36" s="220">
        <v>3300</v>
      </c>
      <c r="E36" s="222"/>
      <c r="F36" s="222"/>
      <c r="G36" s="53">
        <f t="shared" si="6"/>
        <v>3300</v>
      </c>
      <c r="H36" s="218"/>
      <c r="I36" s="218"/>
      <c r="J36" s="218"/>
      <c r="K36" s="218"/>
      <c r="L36" s="218"/>
      <c r="M36" s="218"/>
      <c r="N36" s="218"/>
    </row>
    <row r="37" spans="3:14" ht="17">
      <c r="C37" s="43" t="s">
        <v>8</v>
      </c>
      <c r="D37" s="220">
        <v>168028.38225641026</v>
      </c>
      <c r="E37" s="222"/>
      <c r="F37" s="222"/>
      <c r="G37" s="53">
        <f t="shared" si="6"/>
        <v>168028.38225641026</v>
      </c>
      <c r="H37" s="218"/>
      <c r="I37" s="218"/>
      <c r="J37" s="218"/>
      <c r="K37" s="218"/>
      <c r="L37" s="218"/>
      <c r="M37" s="218"/>
      <c r="N37" s="218"/>
    </row>
    <row r="38" spans="3:14" ht="17">
      <c r="C38" s="43" t="s">
        <v>9</v>
      </c>
      <c r="D38" s="220">
        <v>20693.564682300377</v>
      </c>
      <c r="E38" s="222"/>
      <c r="F38" s="222"/>
      <c r="G38" s="53">
        <f t="shared" si="6"/>
        <v>20693.564682300377</v>
      </c>
      <c r="H38" s="218"/>
      <c r="I38" s="218"/>
      <c r="J38" s="218"/>
      <c r="K38" s="218"/>
      <c r="L38" s="218"/>
      <c r="M38" s="218"/>
      <c r="N38" s="218"/>
    </row>
    <row r="39" spans="3:14" ht="17">
      <c r="C39" s="48" t="s">
        <v>240</v>
      </c>
      <c r="D39" s="59">
        <f t="shared" ref="D39:E39" si="8">SUM(D32:D38)</f>
        <v>235920.09884490864</v>
      </c>
      <c r="E39" s="59">
        <f t="shared" si="8"/>
        <v>0</v>
      </c>
      <c r="F39" s="59">
        <f t="shared" ref="F39" si="9">SUM(F32:F38)</f>
        <v>0</v>
      </c>
      <c r="G39" s="53">
        <f t="shared" si="6"/>
        <v>235920.09884490864</v>
      </c>
      <c r="H39" s="218"/>
      <c r="I39" s="218"/>
      <c r="J39" s="218"/>
      <c r="K39" s="218"/>
      <c r="L39" s="218"/>
      <c r="M39" s="218"/>
      <c r="N39" s="218"/>
    </row>
    <row r="40" spans="3:14" s="47" customFormat="1">
      <c r="C40" s="60"/>
      <c r="D40" s="61"/>
      <c r="E40" s="61"/>
      <c r="F40" s="61"/>
      <c r="G40" s="62"/>
      <c r="H40" s="219"/>
      <c r="I40" s="219"/>
      <c r="J40" s="219"/>
      <c r="K40" s="219"/>
      <c r="L40" s="219"/>
      <c r="M40" s="219"/>
      <c r="N40" s="219"/>
    </row>
    <row r="41" spans="3:14">
      <c r="C41" s="317" t="s">
        <v>243</v>
      </c>
      <c r="D41" s="318"/>
      <c r="E41" s="318"/>
      <c r="F41" s="318"/>
      <c r="G41" s="319"/>
      <c r="H41" s="218"/>
      <c r="I41" s="218"/>
      <c r="J41" s="218"/>
      <c r="K41" s="218"/>
      <c r="L41" s="218"/>
      <c r="M41" s="218"/>
      <c r="N41" s="218"/>
    </row>
    <row r="42" spans="3:14" ht="20.25" customHeight="1" thickBot="1">
      <c r="C42" s="56" t="s">
        <v>239</v>
      </c>
      <c r="D42" s="57">
        <f>'1) Budget Tables'!D46</f>
        <v>0</v>
      </c>
      <c r="E42" s="57">
        <f>'1) Budget Tables'!E46</f>
        <v>0</v>
      </c>
      <c r="F42" s="57">
        <f>'1) Budget Tables'!F46</f>
        <v>0</v>
      </c>
      <c r="G42" s="58">
        <f t="shared" ref="G42:G50" si="10">SUM(D42:F42)</f>
        <v>0</v>
      </c>
      <c r="H42" s="218"/>
      <c r="I42" s="218"/>
      <c r="J42" s="218"/>
      <c r="K42" s="218"/>
      <c r="L42" s="218"/>
      <c r="M42" s="218"/>
      <c r="N42" s="218"/>
    </row>
    <row r="43" spans="3:14" ht="17">
      <c r="C43" s="54" t="s">
        <v>3</v>
      </c>
      <c r="D43" s="220"/>
      <c r="E43" s="221"/>
      <c r="F43" s="221"/>
      <c r="G43" s="55">
        <f t="shared" si="10"/>
        <v>0</v>
      </c>
      <c r="H43" s="218"/>
      <c r="I43" s="218"/>
      <c r="J43" s="218"/>
      <c r="K43" s="218"/>
      <c r="L43" s="218"/>
      <c r="M43" s="218"/>
      <c r="N43" s="218"/>
    </row>
    <row r="44" spans="3:14" ht="15.75" customHeight="1">
      <c r="C44" s="43" t="s">
        <v>4</v>
      </c>
      <c r="D44" s="220"/>
      <c r="E44" s="186"/>
      <c r="F44" s="186"/>
      <c r="G44" s="53">
        <f t="shared" si="10"/>
        <v>0</v>
      </c>
      <c r="H44" s="218"/>
      <c r="I44" s="218"/>
      <c r="J44" s="218"/>
      <c r="K44" s="218"/>
      <c r="L44" s="218"/>
      <c r="M44" s="218"/>
      <c r="N44" s="218"/>
    </row>
    <row r="45" spans="3:14" ht="32.25" customHeight="1">
      <c r="C45" s="43" t="s">
        <v>5</v>
      </c>
      <c r="D45" s="220"/>
      <c r="E45" s="222"/>
      <c r="F45" s="222"/>
      <c r="G45" s="53">
        <f t="shared" si="10"/>
        <v>0</v>
      </c>
      <c r="H45" s="218"/>
      <c r="I45" s="218"/>
      <c r="J45" s="218"/>
      <c r="K45" s="218"/>
      <c r="L45" s="218"/>
      <c r="M45" s="218"/>
      <c r="N45" s="218"/>
    </row>
    <row r="46" spans="3:14" s="47" customFormat="1" ht="17">
      <c r="C46" s="44" t="s">
        <v>6</v>
      </c>
      <c r="D46" s="220"/>
      <c r="E46" s="222"/>
      <c r="F46" s="222"/>
      <c r="G46" s="53">
        <f t="shared" si="10"/>
        <v>0</v>
      </c>
      <c r="H46" s="219"/>
      <c r="I46" s="219"/>
      <c r="J46" s="219"/>
      <c r="K46" s="219"/>
      <c r="L46" s="219"/>
      <c r="M46" s="219"/>
      <c r="N46" s="219"/>
    </row>
    <row r="47" spans="3:14" ht="17">
      <c r="C47" s="43" t="s">
        <v>7</v>
      </c>
      <c r="D47" s="220"/>
      <c r="E47" s="222"/>
      <c r="F47" s="222"/>
      <c r="G47" s="53">
        <f t="shared" si="10"/>
        <v>0</v>
      </c>
      <c r="H47" s="218"/>
      <c r="I47" s="218"/>
      <c r="J47" s="218"/>
      <c r="K47" s="218"/>
      <c r="L47" s="218"/>
      <c r="M47" s="218"/>
      <c r="N47" s="218"/>
    </row>
    <row r="48" spans="3:14" ht="17">
      <c r="C48" s="43" t="s">
        <v>8</v>
      </c>
      <c r="D48" s="220"/>
      <c r="E48" s="222"/>
      <c r="F48" s="222"/>
      <c r="G48" s="53">
        <f t="shared" si="10"/>
        <v>0</v>
      </c>
      <c r="H48" s="218"/>
      <c r="I48" s="218"/>
      <c r="J48" s="218"/>
      <c r="K48" s="218"/>
      <c r="L48" s="218"/>
      <c r="M48" s="218"/>
      <c r="N48" s="218"/>
    </row>
    <row r="49" spans="2:14" ht="17">
      <c r="B49" s="218"/>
      <c r="C49" s="43" t="s">
        <v>9</v>
      </c>
      <c r="D49" s="220"/>
      <c r="E49" s="222"/>
      <c r="F49" s="222"/>
      <c r="G49" s="53">
        <f t="shared" si="10"/>
        <v>0</v>
      </c>
      <c r="H49" s="218"/>
      <c r="I49" s="218"/>
      <c r="J49" s="218"/>
      <c r="K49" s="218"/>
      <c r="L49" s="218"/>
      <c r="M49" s="218"/>
      <c r="N49" s="218"/>
    </row>
    <row r="50" spans="2:14" ht="21" customHeight="1">
      <c r="B50" s="218"/>
      <c r="C50" s="48" t="s">
        <v>240</v>
      </c>
      <c r="D50" s="59">
        <f t="shared" ref="D50:E50" si="11">SUM(D43:D49)</f>
        <v>0</v>
      </c>
      <c r="E50" s="59">
        <f t="shared" si="11"/>
        <v>0</v>
      </c>
      <c r="F50" s="59">
        <f t="shared" ref="F50" si="12">SUM(F43:F49)</f>
        <v>0</v>
      </c>
      <c r="G50" s="53">
        <f t="shared" si="10"/>
        <v>0</v>
      </c>
      <c r="H50" s="218"/>
      <c r="I50" s="218"/>
      <c r="J50" s="218"/>
      <c r="K50" s="218"/>
      <c r="L50" s="218"/>
      <c r="M50" s="218"/>
      <c r="N50" s="218"/>
    </row>
    <row r="51" spans="2:14" s="47" customFormat="1" ht="22.5" customHeight="1">
      <c r="B51" s="219"/>
      <c r="C51" s="63"/>
      <c r="D51" s="61"/>
      <c r="E51" s="61"/>
      <c r="F51" s="61"/>
      <c r="G51" s="62"/>
      <c r="H51" s="219"/>
      <c r="I51" s="219"/>
      <c r="J51" s="219"/>
      <c r="K51" s="219"/>
      <c r="L51" s="219"/>
      <c r="M51" s="219"/>
      <c r="N51" s="219"/>
    </row>
    <row r="52" spans="2:14">
      <c r="B52" s="317" t="s">
        <v>244</v>
      </c>
      <c r="C52" s="318"/>
      <c r="D52" s="318"/>
      <c r="E52" s="318"/>
      <c r="F52" s="318"/>
      <c r="G52" s="319"/>
      <c r="H52" s="218"/>
      <c r="I52" s="218"/>
      <c r="J52" s="218"/>
      <c r="K52" s="218"/>
      <c r="L52" s="218"/>
      <c r="M52" s="218"/>
      <c r="N52" s="218"/>
    </row>
    <row r="53" spans="2:14">
      <c r="B53" s="218"/>
      <c r="C53" s="317" t="s">
        <v>36</v>
      </c>
      <c r="D53" s="318"/>
      <c r="E53" s="318"/>
      <c r="F53" s="318"/>
      <c r="G53" s="319"/>
      <c r="H53" s="218"/>
      <c r="I53" s="218"/>
      <c r="J53" s="218"/>
      <c r="K53" s="218"/>
      <c r="L53" s="218"/>
      <c r="M53" s="218"/>
      <c r="N53" s="218"/>
    </row>
    <row r="54" spans="2:14" ht="24" customHeight="1" thickBot="1">
      <c r="B54" s="218"/>
      <c r="C54" s="56" t="s">
        <v>239</v>
      </c>
      <c r="D54" s="57">
        <f>'1) Budget Tables'!D58</f>
        <v>157769.66606004417</v>
      </c>
      <c r="E54" s="57">
        <f>'1) Budget Tables'!E58</f>
        <v>0</v>
      </c>
      <c r="F54" s="57">
        <f>'1) Budget Tables'!F58</f>
        <v>0</v>
      </c>
      <c r="G54" s="58">
        <f>SUM(D54:F54)</f>
        <v>157769.66606004417</v>
      </c>
      <c r="H54" s="218"/>
      <c r="I54" s="218"/>
      <c r="J54" s="218"/>
      <c r="K54" s="218"/>
      <c r="L54" s="218"/>
      <c r="M54" s="218"/>
      <c r="N54" s="218"/>
    </row>
    <row r="55" spans="2:14" ht="15.75" customHeight="1">
      <c r="B55" s="218"/>
      <c r="C55" s="54" t="s">
        <v>3</v>
      </c>
      <c r="D55" s="220">
        <v>43898.151906197993</v>
      </c>
      <c r="E55" s="221"/>
      <c r="F55" s="221"/>
      <c r="G55" s="55">
        <f t="shared" ref="G55:G62" si="13">SUM(D55:F55)</f>
        <v>43898.151906197993</v>
      </c>
      <c r="H55" s="218"/>
      <c r="I55" s="218"/>
      <c r="J55" s="218"/>
      <c r="K55" s="218"/>
      <c r="L55" s="218"/>
      <c r="M55" s="218"/>
      <c r="N55" s="218"/>
    </row>
    <row r="56" spans="2:14" ht="15.75" customHeight="1">
      <c r="B56" s="218"/>
      <c r="C56" s="43" t="s">
        <v>4</v>
      </c>
      <c r="D56" s="220">
        <f t="shared" ref="D56:D61" si="14">D11</f>
        <v>0</v>
      </c>
      <c r="E56" s="186"/>
      <c r="F56" s="186"/>
      <c r="G56" s="53">
        <f t="shared" si="13"/>
        <v>0</v>
      </c>
      <c r="H56" s="218"/>
      <c r="I56" s="218"/>
      <c r="J56" s="218"/>
      <c r="K56" s="218"/>
      <c r="L56" s="218"/>
      <c r="M56" s="218"/>
      <c r="N56" s="218"/>
    </row>
    <row r="57" spans="2:14" ht="15.75" customHeight="1">
      <c r="B57" s="218"/>
      <c r="C57" s="43" t="s">
        <v>5</v>
      </c>
      <c r="D57" s="220">
        <f t="shared" si="14"/>
        <v>0</v>
      </c>
      <c r="E57" s="222"/>
      <c r="F57" s="222"/>
      <c r="G57" s="53">
        <f t="shared" si="13"/>
        <v>0</v>
      </c>
      <c r="H57" s="218"/>
      <c r="I57" s="218"/>
      <c r="J57" s="218"/>
      <c r="K57" s="218"/>
      <c r="L57" s="218"/>
      <c r="M57" s="218"/>
      <c r="N57" s="218"/>
    </row>
    <row r="58" spans="2:14" ht="18.75" customHeight="1">
      <c r="B58" s="218"/>
      <c r="C58" s="44" t="s">
        <v>6</v>
      </c>
      <c r="D58" s="220">
        <f t="shared" si="14"/>
        <v>0</v>
      </c>
      <c r="E58" s="222"/>
      <c r="F58" s="222"/>
      <c r="G58" s="53">
        <f t="shared" si="13"/>
        <v>0</v>
      </c>
      <c r="H58" s="218"/>
      <c r="I58" s="218"/>
      <c r="J58" s="218"/>
      <c r="K58" s="218"/>
      <c r="L58" s="218"/>
      <c r="M58" s="218"/>
      <c r="N58" s="218"/>
    </row>
    <row r="59" spans="2:14" ht="17">
      <c r="B59" s="218"/>
      <c r="C59" s="43" t="s">
        <v>7</v>
      </c>
      <c r="D59" s="220">
        <v>3300</v>
      </c>
      <c r="E59" s="222"/>
      <c r="F59" s="222"/>
      <c r="G59" s="53">
        <f t="shared" si="13"/>
        <v>3300</v>
      </c>
      <c r="H59" s="218"/>
      <c r="I59" s="218"/>
      <c r="J59" s="218"/>
      <c r="K59" s="218"/>
      <c r="L59" s="218"/>
      <c r="M59" s="218"/>
      <c r="N59" s="218"/>
    </row>
    <row r="60" spans="2:14" s="47" customFormat="1" ht="21.75" customHeight="1">
      <c r="B60" s="218"/>
      <c r="C60" s="43" t="s">
        <v>8</v>
      </c>
      <c r="D60" s="220">
        <v>91876.514153846147</v>
      </c>
      <c r="E60" s="222"/>
      <c r="F60" s="222"/>
      <c r="G60" s="53">
        <f t="shared" si="13"/>
        <v>91876.514153846147</v>
      </c>
      <c r="H60" s="219"/>
      <c r="I60" s="219"/>
      <c r="J60" s="219"/>
      <c r="K60" s="219"/>
      <c r="L60" s="219"/>
      <c r="M60" s="219"/>
      <c r="N60" s="219"/>
    </row>
    <row r="61" spans="2:14" s="47" customFormat="1" ht="17">
      <c r="B61" s="218"/>
      <c r="C61" s="43" t="s">
        <v>9</v>
      </c>
      <c r="D61" s="220">
        <f t="shared" si="14"/>
        <v>18695</v>
      </c>
      <c r="E61" s="222"/>
      <c r="F61" s="222"/>
      <c r="G61" s="53">
        <f t="shared" si="13"/>
        <v>18695</v>
      </c>
      <c r="H61" s="219"/>
      <c r="I61" s="219"/>
      <c r="J61" s="219"/>
      <c r="K61" s="219"/>
      <c r="L61" s="219"/>
      <c r="M61" s="219"/>
      <c r="N61" s="219"/>
    </row>
    <row r="62" spans="2:14" ht="17">
      <c r="B62" s="218"/>
      <c r="C62" s="48" t="s">
        <v>240</v>
      </c>
      <c r="D62" s="242">
        <f>SUM(D55:D61)</f>
        <v>157769.66606004414</v>
      </c>
      <c r="E62" s="59">
        <f>SUM(E55:E61)</f>
        <v>0</v>
      </c>
      <c r="F62" s="59">
        <f t="shared" ref="F62" si="15">SUM(F55:F61)</f>
        <v>0</v>
      </c>
      <c r="G62" s="53">
        <f t="shared" si="13"/>
        <v>157769.66606004414</v>
      </c>
      <c r="H62" s="218"/>
      <c r="I62" s="218"/>
      <c r="J62" s="218"/>
      <c r="K62" s="218"/>
      <c r="L62" s="218"/>
      <c r="M62" s="218"/>
      <c r="N62" s="218"/>
    </row>
    <row r="63" spans="2:14" s="47" customFormat="1">
      <c r="B63" s="219"/>
      <c r="C63" s="60"/>
      <c r="D63" s="61"/>
      <c r="E63" s="61"/>
      <c r="F63" s="61"/>
      <c r="G63" s="62"/>
      <c r="H63" s="219"/>
      <c r="I63" s="219"/>
      <c r="J63" s="219"/>
      <c r="K63" s="219"/>
      <c r="L63" s="219"/>
      <c r="M63" s="219"/>
      <c r="N63" s="219"/>
    </row>
    <row r="64" spans="2:14">
      <c r="B64" s="219"/>
      <c r="C64" s="317" t="s">
        <v>37</v>
      </c>
      <c r="D64" s="318"/>
      <c r="E64" s="318"/>
      <c r="F64" s="318"/>
      <c r="G64" s="319"/>
      <c r="H64" s="218"/>
      <c r="I64" s="218"/>
      <c r="J64" s="218"/>
      <c r="K64" s="218"/>
      <c r="L64" s="218"/>
      <c r="M64" s="218"/>
      <c r="N64" s="218"/>
    </row>
    <row r="65" spans="2:14" ht="21.75" customHeight="1" thickBot="1">
      <c r="B65" s="218"/>
      <c r="C65" s="56" t="s">
        <v>239</v>
      </c>
      <c r="D65" s="57">
        <f>'1) Budget Tables'!D68</f>
        <v>200165.11713696725</v>
      </c>
      <c r="E65" s="57">
        <f>'1) Budget Tables'!E68</f>
        <v>0</v>
      </c>
      <c r="F65" s="57">
        <f>'1) Budget Tables'!F68</f>
        <v>0</v>
      </c>
      <c r="G65" s="58">
        <f t="shared" ref="G65:G73" si="16">SUM(D65:F65)</f>
        <v>200165.11713696725</v>
      </c>
      <c r="H65" s="218"/>
      <c r="I65" s="218"/>
      <c r="J65" s="218"/>
      <c r="K65" s="218"/>
      <c r="L65" s="218"/>
      <c r="M65" s="218"/>
      <c r="N65" s="218"/>
    </row>
    <row r="66" spans="2:14" ht="15.75" customHeight="1">
      <c r="B66" s="218"/>
      <c r="C66" s="54" t="s">
        <v>3</v>
      </c>
      <c r="D66" s="220">
        <f>D10</f>
        <v>43898.151906197993</v>
      </c>
      <c r="E66" s="221"/>
      <c r="F66" s="221"/>
      <c r="G66" s="55">
        <f t="shared" si="16"/>
        <v>43898.151906197993</v>
      </c>
      <c r="H66" s="218"/>
      <c r="I66" s="218"/>
      <c r="J66" s="218"/>
      <c r="K66" s="218"/>
      <c r="L66" s="218"/>
      <c r="M66" s="218"/>
      <c r="N66" s="218"/>
    </row>
    <row r="67" spans="2:14" ht="15.75" customHeight="1">
      <c r="B67" s="218"/>
      <c r="C67" s="43" t="s">
        <v>4</v>
      </c>
      <c r="D67" s="220">
        <f t="shared" ref="D67:D69" si="17">D11</f>
        <v>0</v>
      </c>
      <c r="E67" s="186"/>
      <c r="F67" s="186"/>
      <c r="G67" s="53">
        <f t="shared" si="16"/>
        <v>0</v>
      </c>
      <c r="H67" s="218"/>
      <c r="I67" s="218"/>
      <c r="J67" s="218"/>
      <c r="K67" s="218"/>
      <c r="L67" s="218"/>
      <c r="M67" s="218"/>
      <c r="N67" s="218"/>
    </row>
    <row r="68" spans="2:14" ht="15.75" customHeight="1">
      <c r="B68" s="218"/>
      <c r="C68" s="43" t="s">
        <v>5</v>
      </c>
      <c r="D68" s="220">
        <f t="shared" si="17"/>
        <v>0</v>
      </c>
      <c r="E68" s="222"/>
      <c r="F68" s="222"/>
      <c r="G68" s="53">
        <f t="shared" si="16"/>
        <v>0</v>
      </c>
      <c r="H68" s="218"/>
      <c r="I68" s="218"/>
      <c r="J68" s="218"/>
      <c r="K68" s="218"/>
      <c r="L68" s="218"/>
      <c r="M68" s="218"/>
      <c r="N68" s="218"/>
    </row>
    <row r="69" spans="2:14" ht="17">
      <c r="B69" s="218"/>
      <c r="C69" s="44" t="s">
        <v>6</v>
      </c>
      <c r="D69" s="220">
        <f t="shared" si="17"/>
        <v>0</v>
      </c>
      <c r="E69" s="222"/>
      <c r="F69" s="222"/>
      <c r="G69" s="53">
        <f t="shared" si="16"/>
        <v>0</v>
      </c>
      <c r="H69" s="218"/>
      <c r="I69" s="218"/>
      <c r="J69" s="218"/>
      <c r="K69" s="218"/>
      <c r="L69" s="218"/>
      <c r="M69" s="218"/>
      <c r="N69" s="218"/>
    </row>
    <row r="70" spans="2:14" ht="17">
      <c r="B70" s="218"/>
      <c r="C70" s="43" t="s">
        <v>7</v>
      </c>
      <c r="D70" s="220">
        <v>3300</v>
      </c>
      <c r="E70" s="222"/>
      <c r="F70" s="222"/>
      <c r="G70" s="53">
        <f t="shared" si="16"/>
        <v>3300</v>
      </c>
      <c r="H70" s="218"/>
      <c r="I70" s="218"/>
      <c r="J70" s="218"/>
      <c r="K70" s="218"/>
      <c r="L70" s="218"/>
      <c r="M70" s="218"/>
      <c r="N70" s="218"/>
    </row>
    <row r="71" spans="2:14" ht="17">
      <c r="B71" s="218"/>
      <c r="C71" s="43" t="s">
        <v>8</v>
      </c>
      <c r="D71" s="220">
        <v>134271.96523076924</v>
      </c>
      <c r="E71" s="222"/>
      <c r="F71" s="222"/>
      <c r="G71" s="53">
        <f t="shared" si="16"/>
        <v>134271.96523076924</v>
      </c>
      <c r="H71" s="218"/>
      <c r="I71" s="218"/>
      <c r="J71" s="218"/>
      <c r="K71" s="218"/>
      <c r="L71" s="218"/>
      <c r="M71" s="218"/>
      <c r="N71" s="218"/>
    </row>
    <row r="72" spans="2:14" ht="17">
      <c r="B72" s="218"/>
      <c r="C72" s="43" t="s">
        <v>9</v>
      </c>
      <c r="D72" s="220">
        <f t="shared" ref="D72" si="18">D27</f>
        <v>18695</v>
      </c>
      <c r="E72" s="222"/>
      <c r="F72" s="222"/>
      <c r="G72" s="53">
        <f t="shared" si="16"/>
        <v>18695</v>
      </c>
      <c r="H72" s="218"/>
      <c r="I72" s="218"/>
      <c r="J72" s="218"/>
      <c r="K72" s="218"/>
      <c r="L72" s="218"/>
      <c r="M72" s="218"/>
      <c r="N72" s="218"/>
    </row>
    <row r="73" spans="2:14" ht="17">
      <c r="B73" s="218"/>
      <c r="C73" s="48" t="s">
        <v>240</v>
      </c>
      <c r="D73" s="59">
        <f t="shared" ref="D73:E73" si="19">SUM(D66:D72)</f>
        <v>200165.11713696725</v>
      </c>
      <c r="E73" s="59">
        <f t="shared" si="19"/>
        <v>0</v>
      </c>
      <c r="F73" s="59">
        <f t="shared" ref="F73" si="20">SUM(F66:F72)</f>
        <v>0</v>
      </c>
      <c r="G73" s="53">
        <f t="shared" si="16"/>
        <v>200165.11713696725</v>
      </c>
      <c r="H73" s="218"/>
      <c r="I73" s="218"/>
      <c r="J73" s="218"/>
      <c r="K73" s="218"/>
      <c r="L73" s="218"/>
      <c r="M73" s="218"/>
      <c r="N73" s="218"/>
    </row>
    <row r="74" spans="2:14" s="47" customFormat="1">
      <c r="B74" s="219"/>
      <c r="C74" s="60"/>
      <c r="D74" s="61"/>
      <c r="E74" s="61"/>
      <c r="F74" s="61"/>
      <c r="G74" s="62"/>
      <c r="H74" s="219"/>
      <c r="I74" s="219"/>
      <c r="J74" s="219"/>
      <c r="K74" s="219"/>
      <c r="L74" s="219"/>
      <c r="M74" s="219"/>
      <c r="N74" s="219"/>
    </row>
    <row r="75" spans="2:14">
      <c r="B75" s="218"/>
      <c r="C75" s="317" t="s">
        <v>114</v>
      </c>
      <c r="D75" s="318"/>
      <c r="E75" s="318"/>
      <c r="F75" s="318"/>
      <c r="G75" s="319"/>
      <c r="H75" s="218"/>
      <c r="I75" s="218"/>
      <c r="J75" s="218"/>
      <c r="K75" s="218"/>
      <c r="L75" s="218"/>
      <c r="M75" s="218"/>
      <c r="N75" s="218"/>
    </row>
    <row r="76" spans="2:14" ht="21.75" customHeight="1" thickBot="1">
      <c r="B76" s="219"/>
      <c r="C76" s="56" t="s">
        <v>239</v>
      </c>
      <c r="D76" s="57">
        <f>'1) Budget Tables'!D78</f>
        <v>0</v>
      </c>
      <c r="E76" s="57">
        <f>'1) Budget Tables'!E78</f>
        <v>0</v>
      </c>
      <c r="F76" s="57">
        <f>'1) Budget Tables'!F78</f>
        <v>0</v>
      </c>
      <c r="G76" s="58">
        <f t="shared" ref="G76:G84" si="21">SUM(D76:F76)</f>
        <v>0</v>
      </c>
      <c r="H76" s="218"/>
      <c r="I76" s="218"/>
      <c r="J76" s="218"/>
      <c r="K76" s="218"/>
      <c r="L76" s="218"/>
      <c r="M76" s="218"/>
      <c r="N76" s="218"/>
    </row>
    <row r="77" spans="2:14" ht="18" customHeight="1">
      <c r="B77" s="218"/>
      <c r="C77" s="54" t="s">
        <v>3</v>
      </c>
      <c r="D77" s="220"/>
      <c r="E77" s="221"/>
      <c r="F77" s="221"/>
      <c r="G77" s="55">
        <f t="shared" si="21"/>
        <v>0</v>
      </c>
      <c r="H77" s="218"/>
      <c r="I77" s="218"/>
      <c r="J77" s="218"/>
      <c r="K77" s="218"/>
      <c r="L77" s="218"/>
      <c r="M77" s="218"/>
      <c r="N77" s="218"/>
    </row>
    <row r="78" spans="2:14" ht="15.75" customHeight="1">
      <c r="B78" s="218"/>
      <c r="C78" s="43" t="s">
        <v>4</v>
      </c>
      <c r="D78" s="220"/>
      <c r="E78" s="186"/>
      <c r="F78" s="186"/>
      <c r="G78" s="53">
        <f t="shared" si="21"/>
        <v>0</v>
      </c>
      <c r="H78" s="218"/>
      <c r="I78" s="218"/>
      <c r="J78" s="218"/>
      <c r="K78" s="218"/>
      <c r="L78" s="218"/>
      <c r="M78" s="218"/>
      <c r="N78" s="218"/>
    </row>
    <row r="79" spans="2:14" s="47" customFormat="1" ht="15.75" customHeight="1">
      <c r="B79" s="218"/>
      <c r="C79" s="43" t="s">
        <v>5</v>
      </c>
      <c r="D79" s="220"/>
      <c r="E79" s="222"/>
      <c r="F79" s="222"/>
      <c r="G79" s="53">
        <f t="shared" si="21"/>
        <v>0</v>
      </c>
      <c r="H79" s="219"/>
      <c r="I79" s="219"/>
      <c r="J79" s="219"/>
      <c r="K79" s="219"/>
      <c r="L79" s="219"/>
      <c r="M79" s="219"/>
      <c r="N79" s="219"/>
    </row>
    <row r="80" spans="2:14" ht="17">
      <c r="B80" s="219"/>
      <c r="C80" s="44" t="s">
        <v>6</v>
      </c>
      <c r="D80" s="220"/>
      <c r="E80" s="222"/>
      <c r="F80" s="222"/>
      <c r="G80" s="53">
        <f t="shared" si="21"/>
        <v>0</v>
      </c>
      <c r="H80" s="218"/>
      <c r="I80" s="218"/>
      <c r="J80" s="218"/>
      <c r="K80" s="218"/>
      <c r="L80" s="218"/>
      <c r="M80" s="218"/>
      <c r="N80" s="218"/>
    </row>
    <row r="81" spans="2:14" ht="17">
      <c r="B81" s="219"/>
      <c r="C81" s="43" t="s">
        <v>7</v>
      </c>
      <c r="D81" s="220"/>
      <c r="E81" s="222"/>
      <c r="F81" s="222"/>
      <c r="G81" s="53">
        <f t="shared" si="21"/>
        <v>0</v>
      </c>
      <c r="H81" s="218"/>
      <c r="I81" s="218"/>
      <c r="J81" s="218"/>
      <c r="K81" s="218"/>
      <c r="L81" s="218"/>
      <c r="M81" s="218"/>
      <c r="N81" s="218"/>
    </row>
    <row r="82" spans="2:14" ht="17">
      <c r="B82" s="219"/>
      <c r="C82" s="43" t="s">
        <v>8</v>
      </c>
      <c r="D82" s="220"/>
      <c r="E82" s="222"/>
      <c r="F82" s="222"/>
      <c r="G82" s="53">
        <f t="shared" si="21"/>
        <v>0</v>
      </c>
      <c r="H82" s="218"/>
      <c r="I82" s="218"/>
      <c r="J82" s="218"/>
      <c r="K82" s="218"/>
      <c r="L82" s="218"/>
      <c r="M82" s="218"/>
      <c r="N82" s="218"/>
    </row>
    <row r="83" spans="2:14" ht="17">
      <c r="B83" s="218"/>
      <c r="C83" s="43" t="s">
        <v>9</v>
      </c>
      <c r="D83" s="220"/>
      <c r="E83" s="222"/>
      <c r="F83" s="222"/>
      <c r="G83" s="53">
        <f t="shared" si="21"/>
        <v>0</v>
      </c>
      <c r="H83" s="218"/>
      <c r="I83" s="218"/>
      <c r="J83" s="218"/>
      <c r="K83" s="218"/>
      <c r="L83" s="218"/>
      <c r="M83" s="218"/>
      <c r="N83" s="218"/>
    </row>
    <row r="84" spans="2:14" ht="17">
      <c r="B84" s="218"/>
      <c r="C84" s="48" t="s">
        <v>240</v>
      </c>
      <c r="D84" s="59">
        <f t="shared" ref="D84:E84" si="22">SUM(D77:D83)</f>
        <v>0</v>
      </c>
      <c r="E84" s="59">
        <f t="shared" si="22"/>
        <v>0</v>
      </c>
      <c r="F84" s="59">
        <f t="shared" ref="F84" si="23">SUM(F77:F83)</f>
        <v>0</v>
      </c>
      <c r="G84" s="53">
        <f t="shared" si="21"/>
        <v>0</v>
      </c>
      <c r="H84" s="218"/>
      <c r="I84" s="218"/>
      <c r="J84" s="218"/>
      <c r="K84" s="218"/>
      <c r="L84" s="218"/>
      <c r="M84" s="218"/>
      <c r="N84" s="218"/>
    </row>
    <row r="85" spans="2:14" s="47" customFormat="1">
      <c r="B85" s="219"/>
      <c r="C85" s="60"/>
      <c r="D85" s="61"/>
      <c r="E85" s="61"/>
      <c r="F85" s="61"/>
      <c r="G85" s="62"/>
      <c r="H85" s="219"/>
      <c r="I85" s="219"/>
      <c r="J85" s="219"/>
      <c r="K85" s="219"/>
      <c r="L85" s="219"/>
      <c r="M85" s="219"/>
      <c r="N85" s="219"/>
    </row>
    <row r="86" spans="2:14">
      <c r="B86" s="218"/>
      <c r="C86" s="317" t="s">
        <v>123</v>
      </c>
      <c r="D86" s="318"/>
      <c r="E86" s="318"/>
      <c r="F86" s="318"/>
      <c r="G86" s="319"/>
      <c r="H86" s="218"/>
      <c r="I86" s="218"/>
      <c r="J86" s="218"/>
      <c r="K86" s="218"/>
      <c r="L86" s="218"/>
      <c r="M86" s="218"/>
      <c r="N86" s="218"/>
    </row>
    <row r="87" spans="2:14" ht="21.75" customHeight="1" thickBot="1">
      <c r="B87" s="218"/>
      <c r="C87" s="56" t="s">
        <v>239</v>
      </c>
      <c r="D87" s="57">
        <f>'1) Budget Tables'!D88</f>
        <v>0</v>
      </c>
      <c r="E87" s="57">
        <f>'1) Budget Tables'!E88</f>
        <v>0</v>
      </c>
      <c r="F87" s="57">
        <f>'1) Budget Tables'!F88</f>
        <v>0</v>
      </c>
      <c r="G87" s="58">
        <f t="shared" ref="G87:G95" si="24">SUM(D87:F87)</f>
        <v>0</v>
      </c>
      <c r="H87" s="218"/>
      <c r="I87" s="218"/>
      <c r="J87" s="218"/>
      <c r="K87" s="218"/>
      <c r="L87" s="218"/>
      <c r="M87" s="218"/>
      <c r="N87" s="218"/>
    </row>
    <row r="88" spans="2:14" ht="15.75" customHeight="1">
      <c r="B88" s="218"/>
      <c r="C88" s="54" t="s">
        <v>3</v>
      </c>
      <c r="D88" s="220"/>
      <c r="E88" s="221"/>
      <c r="F88" s="221"/>
      <c r="G88" s="55">
        <f t="shared" si="24"/>
        <v>0</v>
      </c>
      <c r="H88" s="218"/>
      <c r="I88" s="218"/>
      <c r="J88" s="218"/>
      <c r="K88" s="218"/>
      <c r="L88" s="218"/>
      <c r="M88" s="218"/>
      <c r="N88" s="218"/>
    </row>
    <row r="89" spans="2:14" ht="15.75" customHeight="1">
      <c r="B89" s="219"/>
      <c r="C89" s="43" t="s">
        <v>4</v>
      </c>
      <c r="D89" s="220"/>
      <c r="E89" s="186"/>
      <c r="F89" s="186"/>
      <c r="G89" s="53">
        <f t="shared" si="24"/>
        <v>0</v>
      </c>
      <c r="H89" s="218"/>
      <c r="I89" s="218"/>
      <c r="J89" s="218"/>
      <c r="K89" s="218"/>
      <c r="L89" s="218"/>
      <c r="M89" s="218"/>
      <c r="N89" s="218"/>
    </row>
    <row r="90" spans="2:14" ht="15.75" customHeight="1">
      <c r="B90" s="218"/>
      <c r="C90" s="43" t="s">
        <v>5</v>
      </c>
      <c r="D90" s="220"/>
      <c r="E90" s="222"/>
      <c r="F90" s="222"/>
      <c r="G90" s="53">
        <f t="shared" si="24"/>
        <v>0</v>
      </c>
      <c r="H90" s="218"/>
      <c r="I90" s="218"/>
      <c r="J90" s="218"/>
      <c r="K90" s="218"/>
      <c r="L90" s="218"/>
      <c r="M90" s="218"/>
      <c r="N90" s="218"/>
    </row>
    <row r="91" spans="2:14" ht="17">
      <c r="B91" s="218"/>
      <c r="C91" s="44" t="s">
        <v>6</v>
      </c>
      <c r="D91" s="220"/>
      <c r="E91" s="222"/>
      <c r="F91" s="222"/>
      <c r="G91" s="53">
        <f t="shared" si="24"/>
        <v>0</v>
      </c>
      <c r="H91" s="218"/>
      <c r="I91" s="218"/>
      <c r="J91" s="218"/>
      <c r="K91" s="218"/>
      <c r="L91" s="218"/>
      <c r="M91" s="218"/>
      <c r="N91" s="218"/>
    </row>
    <row r="92" spans="2:14" ht="17">
      <c r="B92" s="218"/>
      <c r="C92" s="43" t="s">
        <v>7</v>
      </c>
      <c r="D92" s="220"/>
      <c r="E92" s="222"/>
      <c r="F92" s="222"/>
      <c r="G92" s="53">
        <f t="shared" si="24"/>
        <v>0</v>
      </c>
      <c r="H92" s="218"/>
      <c r="I92" s="218"/>
      <c r="J92" s="218"/>
      <c r="K92" s="218"/>
      <c r="L92" s="218"/>
      <c r="M92" s="218"/>
      <c r="N92" s="218"/>
    </row>
    <row r="93" spans="2:14" ht="25.5" customHeight="1">
      <c r="B93" s="218"/>
      <c r="C93" s="43" t="s">
        <v>8</v>
      </c>
      <c r="D93" s="220"/>
      <c r="E93" s="222"/>
      <c r="F93" s="222"/>
      <c r="G93" s="53">
        <f t="shared" si="24"/>
        <v>0</v>
      </c>
      <c r="H93" s="218"/>
      <c r="I93" s="218"/>
      <c r="J93" s="218"/>
      <c r="K93" s="218"/>
      <c r="L93" s="218"/>
      <c r="M93" s="218"/>
      <c r="N93" s="218"/>
    </row>
    <row r="94" spans="2:14" ht="17">
      <c r="B94" s="219"/>
      <c r="C94" s="43" t="s">
        <v>9</v>
      </c>
      <c r="D94" s="220"/>
      <c r="E94" s="222"/>
      <c r="F94" s="222"/>
      <c r="G94" s="53">
        <f t="shared" si="24"/>
        <v>0</v>
      </c>
      <c r="H94" s="218"/>
      <c r="I94" s="218"/>
      <c r="J94" s="218"/>
      <c r="K94" s="218"/>
      <c r="L94" s="218"/>
      <c r="M94" s="218"/>
      <c r="N94" s="218"/>
    </row>
    <row r="95" spans="2:14" ht="15.75" customHeight="1">
      <c r="B95" s="218"/>
      <c r="C95" s="48" t="s">
        <v>240</v>
      </c>
      <c r="D95" s="59">
        <f t="shared" ref="D95:E95" si="25">SUM(D88:D94)</f>
        <v>0</v>
      </c>
      <c r="E95" s="59">
        <f t="shared" si="25"/>
        <v>0</v>
      </c>
      <c r="F95" s="59">
        <f t="shared" ref="F95" si="26">SUM(F88:F94)</f>
        <v>0</v>
      </c>
      <c r="G95" s="53">
        <f t="shared" si="24"/>
        <v>0</v>
      </c>
      <c r="H95" s="218"/>
      <c r="I95" s="218"/>
      <c r="J95" s="218"/>
      <c r="K95" s="218"/>
      <c r="L95" s="218"/>
      <c r="M95" s="218"/>
      <c r="N95" s="218"/>
    </row>
    <row r="96" spans="2:14" ht="25.5" customHeight="1">
      <c r="B96" s="218"/>
      <c r="C96" s="218"/>
      <c r="D96" s="223"/>
      <c r="E96" s="223"/>
      <c r="F96" s="223"/>
      <c r="G96" s="223"/>
      <c r="H96" s="218"/>
      <c r="I96" s="218"/>
      <c r="J96" s="218"/>
      <c r="K96" s="218"/>
      <c r="L96" s="218"/>
      <c r="M96" s="218"/>
      <c r="N96" s="218"/>
    </row>
    <row r="97" spans="2:14">
      <c r="B97" s="317" t="s">
        <v>245</v>
      </c>
      <c r="C97" s="318"/>
      <c r="D97" s="318"/>
      <c r="E97" s="318"/>
      <c r="F97" s="318"/>
      <c r="G97" s="319"/>
      <c r="H97" s="218"/>
      <c r="I97" s="218"/>
      <c r="J97" s="218"/>
      <c r="K97" s="218"/>
      <c r="L97" s="218"/>
      <c r="M97" s="218"/>
      <c r="N97" s="218"/>
    </row>
    <row r="98" spans="2:14">
      <c r="B98" s="218"/>
      <c r="C98" s="317" t="s">
        <v>38</v>
      </c>
      <c r="D98" s="318"/>
      <c r="E98" s="318"/>
      <c r="F98" s="318"/>
      <c r="G98" s="319"/>
      <c r="H98" s="218"/>
      <c r="I98" s="218"/>
      <c r="J98" s="218"/>
      <c r="K98" s="218"/>
      <c r="L98" s="218"/>
      <c r="M98" s="218"/>
      <c r="N98" s="218"/>
    </row>
    <row r="99" spans="2:14" ht="22.5" customHeight="1" thickBot="1">
      <c r="B99" s="218"/>
      <c r="C99" s="56" t="s">
        <v>239</v>
      </c>
      <c r="D99" s="57">
        <f>'1) Budget Tables'!D100</f>
        <v>213485.21999999997</v>
      </c>
      <c r="E99" s="57">
        <f>'1) Budget Tables'!E100</f>
        <v>0</v>
      </c>
      <c r="F99" s="57">
        <f>'1) Budget Tables'!F100</f>
        <v>0</v>
      </c>
      <c r="G99" s="58">
        <f>SUM(D99:F99)</f>
        <v>213485.21999999997</v>
      </c>
      <c r="H99" s="218"/>
      <c r="I99" s="218"/>
      <c r="J99" s="218"/>
      <c r="K99" s="218"/>
      <c r="L99" s="218"/>
      <c r="M99" s="218"/>
      <c r="N99" s="218"/>
    </row>
    <row r="100" spans="2:14" ht="17">
      <c r="B100" s="218"/>
      <c r="C100" s="54" t="s">
        <v>3</v>
      </c>
      <c r="D100" s="220">
        <v>36611.089999999997</v>
      </c>
      <c r="E100" s="221"/>
      <c r="F100" s="221"/>
      <c r="G100" s="55">
        <f t="shared" ref="G100:G107" si="27">SUM(D100:F100)</f>
        <v>36611.089999999997</v>
      </c>
      <c r="H100" s="218"/>
      <c r="I100" s="218"/>
      <c r="J100" s="218"/>
      <c r="K100" s="218"/>
      <c r="L100" s="218"/>
      <c r="M100" s="218"/>
      <c r="N100" s="218"/>
    </row>
    <row r="101" spans="2:14" ht="17">
      <c r="B101" s="218"/>
      <c r="C101" s="43" t="s">
        <v>4</v>
      </c>
      <c r="D101" s="220">
        <f t="shared" ref="D101:D103" si="28">D11</f>
        <v>0</v>
      </c>
      <c r="E101" s="186"/>
      <c r="F101" s="186"/>
      <c r="G101" s="53">
        <f t="shared" si="27"/>
        <v>0</v>
      </c>
      <c r="H101" s="218"/>
      <c r="I101" s="218"/>
      <c r="J101" s="218"/>
      <c r="K101" s="218"/>
      <c r="L101" s="218"/>
      <c r="M101" s="218"/>
      <c r="N101" s="218"/>
    </row>
    <row r="102" spans="2:14" ht="15.75" customHeight="1">
      <c r="B102" s="218"/>
      <c r="C102" s="43" t="s">
        <v>5</v>
      </c>
      <c r="D102" s="220">
        <v>12800</v>
      </c>
      <c r="E102" s="222"/>
      <c r="F102" s="222"/>
      <c r="G102" s="53">
        <f t="shared" si="27"/>
        <v>12800</v>
      </c>
      <c r="H102" s="218"/>
      <c r="I102" s="218"/>
      <c r="J102" s="218"/>
      <c r="K102" s="218"/>
      <c r="L102" s="218"/>
      <c r="M102" s="218"/>
      <c r="N102" s="218"/>
    </row>
    <row r="103" spans="2:14" ht="17">
      <c r="B103" s="218"/>
      <c r="C103" s="44" t="s">
        <v>6</v>
      </c>
      <c r="D103" s="220">
        <f t="shared" si="28"/>
        <v>0</v>
      </c>
      <c r="E103" s="222"/>
      <c r="F103" s="222"/>
      <c r="G103" s="53">
        <f t="shared" si="27"/>
        <v>0</v>
      </c>
      <c r="H103" s="218"/>
      <c r="I103" s="218"/>
      <c r="J103" s="218"/>
      <c r="K103" s="218"/>
      <c r="L103" s="218"/>
      <c r="M103" s="218"/>
      <c r="N103" s="218"/>
    </row>
    <row r="104" spans="2:14" ht="17">
      <c r="B104" s="218"/>
      <c r="C104" s="43" t="s">
        <v>7</v>
      </c>
      <c r="D104" s="220">
        <v>0</v>
      </c>
      <c r="E104" s="222"/>
      <c r="F104" s="222"/>
      <c r="G104" s="53">
        <f t="shared" si="27"/>
        <v>0</v>
      </c>
      <c r="H104" s="218"/>
      <c r="I104" s="218"/>
      <c r="J104" s="218"/>
      <c r="K104" s="218"/>
      <c r="L104" s="218"/>
      <c r="M104" s="218"/>
      <c r="N104" s="218"/>
    </row>
    <row r="105" spans="2:14" ht="17">
      <c r="B105" s="218"/>
      <c r="C105" s="43" t="s">
        <v>8</v>
      </c>
      <c r="D105" s="220">
        <v>43200</v>
      </c>
      <c r="E105" s="222"/>
      <c r="F105" s="222"/>
      <c r="G105" s="53">
        <f t="shared" si="27"/>
        <v>43200</v>
      </c>
      <c r="H105" s="218"/>
      <c r="I105" s="218"/>
      <c r="J105" s="218"/>
      <c r="K105" s="218"/>
      <c r="L105" s="218"/>
      <c r="M105" s="218"/>
      <c r="N105" s="218"/>
    </row>
    <row r="106" spans="2:14" ht="17">
      <c r="B106" s="218"/>
      <c r="C106" s="43" t="s">
        <v>9</v>
      </c>
      <c r="D106" s="220">
        <v>120874.12999999999</v>
      </c>
      <c r="E106" s="222"/>
      <c r="F106" s="222"/>
      <c r="G106" s="53">
        <f t="shared" si="27"/>
        <v>120874.12999999999</v>
      </c>
      <c r="H106" s="218"/>
      <c r="I106" s="218"/>
      <c r="J106" s="218"/>
      <c r="K106" s="218"/>
      <c r="L106" s="218"/>
      <c r="M106" s="218"/>
      <c r="N106" s="218"/>
    </row>
    <row r="107" spans="2:14" ht="17">
      <c r="B107" s="218"/>
      <c r="C107" s="48" t="s">
        <v>240</v>
      </c>
      <c r="D107" s="59">
        <f>SUM(D100:D106)</f>
        <v>213485.21999999997</v>
      </c>
      <c r="E107" s="59">
        <f>SUM(E100:E106)</f>
        <v>0</v>
      </c>
      <c r="F107" s="59">
        <f t="shared" ref="F107" si="29">SUM(F100:F106)</f>
        <v>0</v>
      </c>
      <c r="G107" s="53">
        <f t="shared" si="27"/>
        <v>213485.21999999997</v>
      </c>
      <c r="H107" s="218"/>
      <c r="I107" s="218"/>
      <c r="J107" s="218"/>
      <c r="K107" s="218"/>
      <c r="L107" s="218"/>
      <c r="M107" s="218"/>
      <c r="N107" s="218"/>
    </row>
    <row r="108" spans="2:14" s="47" customFormat="1">
      <c r="B108" s="219"/>
      <c r="C108" s="60"/>
      <c r="D108" s="61"/>
      <c r="E108" s="61"/>
      <c r="F108" s="61"/>
      <c r="G108" s="62"/>
      <c r="H108" s="219"/>
      <c r="I108" s="219"/>
      <c r="J108" s="219"/>
      <c r="K108" s="219"/>
      <c r="L108" s="219"/>
      <c r="M108" s="219"/>
      <c r="N108" s="219"/>
    </row>
    <row r="109" spans="2:14" ht="15.75" customHeight="1">
      <c r="B109" s="218"/>
      <c r="C109" s="317" t="s">
        <v>39</v>
      </c>
      <c r="D109" s="318"/>
      <c r="E109" s="318"/>
      <c r="F109" s="318"/>
      <c r="G109" s="319"/>
      <c r="H109" s="218"/>
      <c r="I109" s="218"/>
      <c r="J109" s="218"/>
      <c r="K109" s="218"/>
      <c r="L109" s="218"/>
      <c r="M109" s="218"/>
      <c r="N109" s="218"/>
    </row>
    <row r="110" spans="2:14" ht="21.75" customHeight="1" thickBot="1">
      <c r="B110" s="218"/>
      <c r="C110" s="56" t="s">
        <v>239</v>
      </c>
      <c r="D110" s="57">
        <f>'1) Budget Tables'!D110</f>
        <v>181246.26179341963</v>
      </c>
      <c r="E110" s="57">
        <f>'1) Budget Tables'!E110</f>
        <v>0</v>
      </c>
      <c r="F110" s="57">
        <f>'1) Budget Tables'!F110</f>
        <v>0</v>
      </c>
      <c r="G110" s="58">
        <f t="shared" ref="G110:G118" si="30">SUM(D110:F110)</f>
        <v>181246.26179341963</v>
      </c>
      <c r="H110" s="218"/>
      <c r="I110" s="218"/>
      <c r="J110" s="218"/>
      <c r="K110" s="218"/>
      <c r="L110" s="218"/>
      <c r="M110" s="218"/>
      <c r="N110" s="218"/>
    </row>
    <row r="111" spans="2:14" ht="17">
      <c r="B111" s="218"/>
      <c r="C111" s="54" t="s">
        <v>3</v>
      </c>
      <c r="D111" s="220">
        <f>D10</f>
        <v>43898.151906197993</v>
      </c>
      <c r="E111" s="221"/>
      <c r="F111" s="221"/>
      <c r="G111" s="55">
        <f t="shared" si="30"/>
        <v>43898.151906197993</v>
      </c>
      <c r="H111" s="218"/>
      <c r="I111" s="218"/>
      <c r="J111" s="218"/>
      <c r="K111" s="218"/>
      <c r="L111" s="218"/>
      <c r="M111" s="218"/>
      <c r="N111" s="218"/>
    </row>
    <row r="112" spans="2:14" ht="17">
      <c r="B112" s="218"/>
      <c r="C112" s="43" t="s">
        <v>4</v>
      </c>
      <c r="D112" s="220">
        <f t="shared" ref="D112:D114" si="31">D11</f>
        <v>0</v>
      </c>
      <c r="E112" s="186"/>
      <c r="F112" s="186"/>
      <c r="G112" s="53">
        <f t="shared" si="30"/>
        <v>0</v>
      </c>
      <c r="H112" s="218"/>
      <c r="I112" s="218"/>
      <c r="J112" s="218"/>
      <c r="K112" s="218"/>
      <c r="L112" s="218"/>
      <c r="M112" s="218"/>
      <c r="N112" s="218"/>
    </row>
    <row r="113" spans="3:14" ht="34">
      <c r="C113" s="43" t="s">
        <v>5</v>
      </c>
      <c r="D113" s="220">
        <f t="shared" si="31"/>
        <v>0</v>
      </c>
      <c r="E113" s="222"/>
      <c r="F113" s="222"/>
      <c r="G113" s="53">
        <f t="shared" si="30"/>
        <v>0</v>
      </c>
      <c r="H113" s="218"/>
      <c r="I113" s="218"/>
      <c r="J113" s="218"/>
      <c r="K113" s="218"/>
      <c r="L113" s="218"/>
      <c r="M113" s="218"/>
      <c r="N113" s="218"/>
    </row>
    <row r="114" spans="3:14" ht="17">
      <c r="C114" s="44" t="s">
        <v>6</v>
      </c>
      <c r="D114" s="220">
        <f t="shared" si="31"/>
        <v>0</v>
      </c>
      <c r="E114" s="222"/>
      <c r="F114" s="222"/>
      <c r="G114" s="53">
        <f t="shared" si="30"/>
        <v>0</v>
      </c>
      <c r="H114" s="218"/>
      <c r="I114" s="218"/>
      <c r="J114" s="218"/>
      <c r="K114" s="218"/>
      <c r="L114" s="218"/>
      <c r="M114" s="218"/>
      <c r="N114" s="218"/>
    </row>
    <row r="115" spans="3:14" ht="17">
      <c r="C115" s="43" t="s">
        <v>7</v>
      </c>
      <c r="D115" s="220">
        <v>0</v>
      </c>
      <c r="E115" s="222"/>
      <c r="F115" s="222"/>
      <c r="G115" s="53">
        <f t="shared" si="30"/>
        <v>0</v>
      </c>
      <c r="H115" s="218"/>
      <c r="I115" s="218"/>
      <c r="J115" s="218"/>
      <c r="K115" s="218"/>
      <c r="L115" s="218"/>
      <c r="M115" s="218"/>
      <c r="N115" s="218"/>
    </row>
    <row r="116" spans="3:14" ht="17">
      <c r="C116" s="43" t="s">
        <v>8</v>
      </c>
      <c r="D116" s="220">
        <v>110463.22712820517</v>
      </c>
      <c r="E116" s="222"/>
      <c r="F116" s="222"/>
      <c r="G116" s="53">
        <f t="shared" si="30"/>
        <v>110463.22712820517</v>
      </c>
      <c r="H116" s="218"/>
      <c r="I116" s="218"/>
      <c r="J116" s="218"/>
      <c r="K116" s="218"/>
      <c r="L116" s="218"/>
      <c r="M116" s="218"/>
      <c r="N116" s="218"/>
    </row>
    <row r="117" spans="3:14" ht="17">
      <c r="C117" s="43" t="s">
        <v>9</v>
      </c>
      <c r="D117" s="220">
        <v>26884.882759016466</v>
      </c>
      <c r="E117" s="222"/>
      <c r="F117" s="222"/>
      <c r="G117" s="53">
        <f t="shared" si="30"/>
        <v>26884.882759016466</v>
      </c>
      <c r="H117" s="218"/>
      <c r="I117" s="218"/>
      <c r="J117" s="218"/>
      <c r="K117" s="218"/>
      <c r="L117" s="218"/>
      <c r="M117" s="218"/>
      <c r="N117" s="218"/>
    </row>
    <row r="118" spans="3:14" ht="17">
      <c r="C118" s="48" t="s">
        <v>240</v>
      </c>
      <c r="D118" s="59">
        <f t="shared" ref="D118:E118" si="32">SUM(D111:D117)</f>
        <v>181246.26179341963</v>
      </c>
      <c r="E118" s="59">
        <f t="shared" si="32"/>
        <v>0</v>
      </c>
      <c r="F118" s="59">
        <f t="shared" ref="F118" si="33">SUM(F111:F117)</f>
        <v>0</v>
      </c>
      <c r="G118" s="53">
        <f t="shared" si="30"/>
        <v>181246.26179341963</v>
      </c>
      <c r="H118" s="218"/>
      <c r="I118" s="218"/>
      <c r="J118" s="218"/>
      <c r="K118" s="218"/>
      <c r="L118" s="218"/>
      <c r="M118" s="218"/>
      <c r="N118" s="218"/>
    </row>
    <row r="119" spans="3:14" s="47" customFormat="1">
      <c r="C119" s="60"/>
      <c r="D119" s="61"/>
      <c r="E119" s="61"/>
      <c r="F119" s="61"/>
      <c r="G119" s="62"/>
      <c r="H119" s="219"/>
      <c r="I119" s="219"/>
      <c r="J119" s="219"/>
      <c r="K119" s="219"/>
      <c r="L119" s="219"/>
      <c r="M119" s="219"/>
      <c r="N119" s="219"/>
    </row>
    <row r="120" spans="3:14">
      <c r="C120" s="317" t="s">
        <v>152</v>
      </c>
      <c r="D120" s="318"/>
      <c r="E120" s="318"/>
      <c r="F120" s="318"/>
      <c r="G120" s="319"/>
      <c r="H120" s="218"/>
      <c r="I120" s="218"/>
      <c r="J120" s="218"/>
      <c r="K120" s="218"/>
      <c r="L120" s="218"/>
      <c r="M120" s="218"/>
      <c r="N120" s="218"/>
    </row>
    <row r="121" spans="3:14" ht="21" customHeight="1" thickBot="1">
      <c r="C121" s="56" t="s">
        <v>239</v>
      </c>
      <c r="D121" s="57">
        <f>'1) Budget Tables'!D120</f>
        <v>0</v>
      </c>
      <c r="E121" s="57">
        <f>'1) Budget Tables'!E120</f>
        <v>0</v>
      </c>
      <c r="F121" s="57">
        <f>'1) Budget Tables'!F120</f>
        <v>0</v>
      </c>
      <c r="G121" s="58">
        <f t="shared" ref="G121:G129" si="34">SUM(D121:F121)</f>
        <v>0</v>
      </c>
      <c r="H121" s="218"/>
      <c r="I121" s="218"/>
      <c r="J121" s="218"/>
      <c r="K121" s="218"/>
      <c r="L121" s="218"/>
      <c r="M121" s="218"/>
      <c r="N121" s="218"/>
    </row>
    <row r="122" spans="3:14" ht="17">
      <c r="C122" s="54" t="s">
        <v>3</v>
      </c>
      <c r="D122" s="220"/>
      <c r="E122" s="221"/>
      <c r="F122" s="221"/>
      <c r="G122" s="55">
        <f t="shared" si="34"/>
        <v>0</v>
      </c>
      <c r="H122" s="218"/>
      <c r="I122" s="218"/>
      <c r="J122" s="218"/>
      <c r="K122" s="218"/>
      <c r="L122" s="218"/>
      <c r="M122" s="218"/>
      <c r="N122" s="218"/>
    </row>
    <row r="123" spans="3:14" ht="17">
      <c r="C123" s="43" t="s">
        <v>4</v>
      </c>
      <c r="D123" s="222"/>
      <c r="E123" s="186"/>
      <c r="F123" s="186"/>
      <c r="G123" s="53">
        <f t="shared" si="34"/>
        <v>0</v>
      </c>
      <c r="H123" s="218"/>
      <c r="I123" s="218"/>
      <c r="J123" s="218"/>
      <c r="K123" s="218"/>
      <c r="L123" s="218"/>
      <c r="M123" s="218"/>
      <c r="N123" s="218"/>
    </row>
    <row r="124" spans="3:14" ht="34">
      <c r="C124" s="43" t="s">
        <v>5</v>
      </c>
      <c r="D124" s="222"/>
      <c r="E124" s="222"/>
      <c r="F124" s="222"/>
      <c r="G124" s="53">
        <f t="shared" si="34"/>
        <v>0</v>
      </c>
      <c r="H124" s="218"/>
      <c r="I124" s="218"/>
      <c r="J124" s="218"/>
      <c r="K124" s="218"/>
      <c r="L124" s="218"/>
      <c r="M124" s="218"/>
      <c r="N124" s="218"/>
    </row>
    <row r="125" spans="3:14" ht="17">
      <c r="C125" s="44" t="s">
        <v>6</v>
      </c>
      <c r="D125" s="222"/>
      <c r="E125" s="222"/>
      <c r="F125" s="222"/>
      <c r="G125" s="53">
        <f t="shared" si="34"/>
        <v>0</v>
      </c>
      <c r="H125" s="218"/>
      <c r="I125" s="218"/>
      <c r="J125" s="218"/>
      <c r="K125" s="218"/>
      <c r="L125" s="218"/>
      <c r="M125" s="218"/>
      <c r="N125" s="218"/>
    </row>
    <row r="126" spans="3:14" ht="17">
      <c r="C126" s="43" t="s">
        <v>7</v>
      </c>
      <c r="D126" s="222"/>
      <c r="E126" s="222"/>
      <c r="F126" s="222"/>
      <c r="G126" s="53">
        <f t="shared" si="34"/>
        <v>0</v>
      </c>
      <c r="H126" s="218"/>
      <c r="I126" s="218"/>
      <c r="J126" s="218"/>
      <c r="K126" s="218"/>
      <c r="L126" s="218"/>
      <c r="M126" s="218"/>
      <c r="N126" s="218"/>
    </row>
    <row r="127" spans="3:14" ht="17">
      <c r="C127" s="43" t="s">
        <v>8</v>
      </c>
      <c r="D127" s="222"/>
      <c r="E127" s="222"/>
      <c r="F127" s="222"/>
      <c r="G127" s="53">
        <f t="shared" si="34"/>
        <v>0</v>
      </c>
      <c r="H127" s="218"/>
      <c r="I127" s="218"/>
      <c r="J127" s="218"/>
      <c r="K127" s="218"/>
      <c r="L127" s="218"/>
      <c r="M127" s="218"/>
      <c r="N127" s="218"/>
    </row>
    <row r="128" spans="3:14" ht="17">
      <c r="C128" s="43" t="s">
        <v>9</v>
      </c>
      <c r="D128" s="222"/>
      <c r="E128" s="222"/>
      <c r="F128" s="222"/>
      <c r="G128" s="53">
        <f t="shared" si="34"/>
        <v>0</v>
      </c>
      <c r="H128" s="218"/>
      <c r="I128" s="218"/>
      <c r="J128" s="218"/>
      <c r="K128" s="218"/>
      <c r="L128" s="218"/>
      <c r="M128" s="218"/>
      <c r="N128" s="218"/>
    </row>
    <row r="129" spans="2:14" ht="17">
      <c r="B129" s="218"/>
      <c r="C129" s="48" t="s">
        <v>240</v>
      </c>
      <c r="D129" s="59">
        <f t="shared" ref="D129:E129" si="35">SUM(D122:D128)</f>
        <v>0</v>
      </c>
      <c r="E129" s="59">
        <f t="shared" si="35"/>
        <v>0</v>
      </c>
      <c r="F129" s="59">
        <f t="shared" ref="F129" si="36">SUM(F122:F128)</f>
        <v>0</v>
      </c>
      <c r="G129" s="53">
        <f t="shared" si="34"/>
        <v>0</v>
      </c>
      <c r="H129" s="218"/>
      <c r="I129" s="218"/>
      <c r="J129" s="218"/>
      <c r="K129" s="218"/>
      <c r="L129" s="218"/>
      <c r="M129" s="218"/>
      <c r="N129" s="218"/>
    </row>
    <row r="130" spans="2:14" s="47" customFormat="1">
      <c r="B130" s="219"/>
      <c r="C130" s="60"/>
      <c r="D130" s="61"/>
      <c r="E130" s="61"/>
      <c r="F130" s="61"/>
      <c r="G130" s="62"/>
      <c r="H130" s="219"/>
      <c r="I130" s="219"/>
      <c r="J130" s="219"/>
      <c r="K130" s="219"/>
      <c r="L130" s="219"/>
      <c r="M130" s="219"/>
      <c r="N130" s="219"/>
    </row>
    <row r="131" spans="2:14">
      <c r="B131" s="218"/>
      <c r="C131" s="317" t="s">
        <v>161</v>
      </c>
      <c r="D131" s="318"/>
      <c r="E131" s="318"/>
      <c r="F131" s="318"/>
      <c r="G131" s="319"/>
      <c r="H131" s="218"/>
      <c r="I131" s="218"/>
      <c r="J131" s="218"/>
      <c r="K131" s="218"/>
      <c r="L131" s="218"/>
      <c r="M131" s="218"/>
      <c r="N131" s="218"/>
    </row>
    <row r="132" spans="2:14" ht="24" customHeight="1" thickBot="1">
      <c r="B132" s="218"/>
      <c r="C132" s="56" t="s">
        <v>239</v>
      </c>
      <c r="D132" s="57">
        <f>'1) Budget Tables'!D130</f>
        <v>0</v>
      </c>
      <c r="E132" s="57">
        <f>'1) Budget Tables'!E130</f>
        <v>0</v>
      </c>
      <c r="F132" s="57">
        <f>'1) Budget Tables'!F130</f>
        <v>0</v>
      </c>
      <c r="G132" s="58">
        <f t="shared" ref="G132:G140" si="37">SUM(D132:F132)</f>
        <v>0</v>
      </c>
      <c r="H132" s="218"/>
      <c r="I132" s="218"/>
      <c r="J132" s="218"/>
      <c r="K132" s="218"/>
      <c r="L132" s="218"/>
      <c r="M132" s="218"/>
      <c r="N132" s="218"/>
    </row>
    <row r="133" spans="2:14" ht="15.75" customHeight="1">
      <c r="B133" s="218"/>
      <c r="C133" s="54" t="s">
        <v>3</v>
      </c>
      <c r="D133" s="220"/>
      <c r="E133" s="221"/>
      <c r="F133" s="221"/>
      <c r="G133" s="55">
        <f t="shared" si="37"/>
        <v>0</v>
      </c>
      <c r="H133" s="218"/>
      <c r="I133" s="218"/>
      <c r="J133" s="218"/>
      <c r="K133" s="218"/>
      <c r="L133" s="218"/>
      <c r="M133" s="218"/>
      <c r="N133" s="218"/>
    </row>
    <row r="134" spans="2:14" s="49" customFormat="1" ht="17">
      <c r="B134" s="223"/>
      <c r="C134" s="43" t="s">
        <v>4</v>
      </c>
      <c r="D134" s="222"/>
      <c r="E134" s="186"/>
      <c r="F134" s="186"/>
      <c r="G134" s="53">
        <f t="shared" si="37"/>
        <v>0</v>
      </c>
      <c r="H134" s="223"/>
      <c r="I134" s="223"/>
      <c r="J134" s="223"/>
      <c r="K134" s="223"/>
      <c r="L134" s="223"/>
      <c r="M134" s="223"/>
      <c r="N134" s="223"/>
    </row>
    <row r="135" spans="2:14" s="49" customFormat="1" ht="15.75" customHeight="1">
      <c r="B135" s="223"/>
      <c r="C135" s="43" t="s">
        <v>5</v>
      </c>
      <c r="D135" s="222"/>
      <c r="E135" s="222"/>
      <c r="F135" s="222"/>
      <c r="G135" s="53">
        <f t="shared" si="37"/>
        <v>0</v>
      </c>
      <c r="H135" s="223"/>
      <c r="I135" s="223"/>
      <c r="J135" s="223"/>
      <c r="K135" s="223"/>
      <c r="L135" s="223"/>
      <c r="M135" s="223"/>
      <c r="N135" s="223"/>
    </row>
    <row r="136" spans="2:14" s="49" customFormat="1" ht="17">
      <c r="B136" s="223"/>
      <c r="C136" s="44" t="s">
        <v>6</v>
      </c>
      <c r="D136" s="222"/>
      <c r="E136" s="222"/>
      <c r="F136" s="222"/>
      <c r="G136" s="53">
        <f t="shared" si="37"/>
        <v>0</v>
      </c>
      <c r="H136" s="223"/>
      <c r="I136" s="223"/>
      <c r="J136" s="223"/>
      <c r="K136" s="223"/>
      <c r="L136" s="223"/>
      <c r="M136" s="223"/>
      <c r="N136" s="223"/>
    </row>
    <row r="137" spans="2:14" s="49" customFormat="1" ht="17">
      <c r="B137" s="223"/>
      <c r="C137" s="43" t="s">
        <v>7</v>
      </c>
      <c r="D137" s="222"/>
      <c r="E137" s="222"/>
      <c r="F137" s="222"/>
      <c r="G137" s="53">
        <f t="shared" si="37"/>
        <v>0</v>
      </c>
      <c r="H137" s="223"/>
      <c r="I137" s="223"/>
      <c r="J137" s="223"/>
      <c r="K137" s="223"/>
      <c r="L137" s="223"/>
      <c r="M137" s="223"/>
      <c r="N137" s="223"/>
    </row>
    <row r="138" spans="2:14" s="49" customFormat="1" ht="15.75" customHeight="1">
      <c r="B138" s="223"/>
      <c r="C138" s="43" t="s">
        <v>8</v>
      </c>
      <c r="D138" s="222"/>
      <c r="E138" s="222"/>
      <c r="F138" s="222"/>
      <c r="G138" s="53">
        <f t="shared" si="37"/>
        <v>0</v>
      </c>
      <c r="H138" s="223"/>
      <c r="I138" s="223"/>
      <c r="J138" s="223"/>
      <c r="K138" s="223"/>
      <c r="L138" s="223"/>
      <c r="M138" s="223"/>
      <c r="N138" s="223"/>
    </row>
    <row r="139" spans="2:14" s="49" customFormat="1" ht="17">
      <c r="B139" s="223"/>
      <c r="C139" s="43" t="s">
        <v>9</v>
      </c>
      <c r="D139" s="222"/>
      <c r="E139" s="222"/>
      <c r="F139" s="222"/>
      <c r="G139" s="53">
        <f t="shared" si="37"/>
        <v>0</v>
      </c>
      <c r="H139" s="223"/>
      <c r="I139" s="223"/>
      <c r="J139" s="223"/>
      <c r="K139" s="223"/>
      <c r="L139" s="223"/>
      <c r="M139" s="223"/>
      <c r="N139" s="223"/>
    </row>
    <row r="140" spans="2:14" s="49" customFormat="1" ht="17">
      <c r="B140" s="223"/>
      <c r="C140" s="48" t="s">
        <v>240</v>
      </c>
      <c r="D140" s="59">
        <f t="shared" ref="D140:E140" si="38">SUM(D133:D139)</f>
        <v>0</v>
      </c>
      <c r="E140" s="59">
        <f t="shared" si="38"/>
        <v>0</v>
      </c>
      <c r="F140" s="59">
        <f t="shared" ref="F140" si="39">SUM(F133:F139)</f>
        <v>0</v>
      </c>
      <c r="G140" s="53">
        <f t="shared" si="37"/>
        <v>0</v>
      </c>
      <c r="H140" s="223"/>
      <c r="I140" s="223"/>
      <c r="J140" s="223"/>
      <c r="K140" s="223"/>
      <c r="L140" s="223"/>
      <c r="M140" s="223"/>
      <c r="N140" s="223"/>
    </row>
    <row r="141" spans="2:14" s="49" customFormat="1">
      <c r="B141" s="223"/>
      <c r="C141" s="218"/>
      <c r="D141" s="219"/>
      <c r="E141" s="219"/>
      <c r="F141" s="219"/>
      <c r="G141" s="218"/>
      <c r="H141" s="223"/>
      <c r="I141" s="223"/>
      <c r="J141" s="223"/>
      <c r="K141" s="223"/>
      <c r="L141" s="223"/>
      <c r="M141" s="223"/>
      <c r="N141" s="223"/>
    </row>
    <row r="142" spans="2:14" s="49" customFormat="1">
      <c r="B142" s="317" t="s">
        <v>246</v>
      </c>
      <c r="C142" s="318"/>
      <c r="D142" s="318"/>
      <c r="E142" s="318"/>
      <c r="F142" s="318"/>
      <c r="G142" s="319"/>
      <c r="H142" s="223"/>
      <c r="I142" s="223"/>
      <c r="J142" s="223"/>
      <c r="K142" s="223"/>
      <c r="L142" s="223"/>
      <c r="M142" s="223"/>
      <c r="N142" s="223"/>
    </row>
    <row r="143" spans="2:14" s="49" customFormat="1">
      <c r="B143" s="218"/>
      <c r="C143" s="317" t="s">
        <v>171</v>
      </c>
      <c r="D143" s="318"/>
      <c r="E143" s="318"/>
      <c r="F143" s="318"/>
      <c r="G143" s="319"/>
      <c r="H143" s="223"/>
      <c r="I143" s="223"/>
      <c r="J143" s="223"/>
      <c r="K143" s="223"/>
      <c r="L143" s="223"/>
      <c r="M143" s="223"/>
      <c r="N143" s="223"/>
    </row>
    <row r="144" spans="2:14" s="49" customFormat="1" ht="24" customHeight="1" thickBot="1">
      <c r="B144" s="218"/>
      <c r="C144" s="56" t="s">
        <v>239</v>
      </c>
      <c r="D144" s="57">
        <f>'1) Budget Tables'!D142</f>
        <v>0</v>
      </c>
      <c r="E144" s="57">
        <f>'1) Budget Tables'!E142</f>
        <v>0</v>
      </c>
      <c r="F144" s="57">
        <f>'1) Budget Tables'!F142</f>
        <v>0</v>
      </c>
      <c r="G144" s="58">
        <f>SUM(D144:F144)</f>
        <v>0</v>
      </c>
      <c r="H144" s="223"/>
      <c r="I144" s="223"/>
      <c r="J144" s="223"/>
      <c r="K144" s="223"/>
      <c r="L144" s="223"/>
      <c r="M144" s="223"/>
      <c r="N144" s="223"/>
    </row>
    <row r="145" spans="2:7" s="49" customFormat="1" ht="24.75" customHeight="1">
      <c r="B145" s="218"/>
      <c r="C145" s="54" t="s">
        <v>3</v>
      </c>
      <c r="D145" s="220"/>
      <c r="E145" s="221"/>
      <c r="F145" s="221"/>
      <c r="G145" s="55">
        <f t="shared" ref="G145:G152" si="40">SUM(D145:F145)</f>
        <v>0</v>
      </c>
    </row>
    <row r="146" spans="2:7" s="49" customFormat="1" ht="15.75" customHeight="1">
      <c r="B146" s="218"/>
      <c r="C146" s="43" t="s">
        <v>4</v>
      </c>
      <c r="D146" s="222"/>
      <c r="E146" s="186"/>
      <c r="F146" s="186"/>
      <c r="G146" s="53">
        <f t="shared" si="40"/>
        <v>0</v>
      </c>
    </row>
    <row r="147" spans="2:7" s="49" customFormat="1" ht="15.75" customHeight="1">
      <c r="B147" s="218"/>
      <c r="C147" s="43" t="s">
        <v>5</v>
      </c>
      <c r="D147" s="222"/>
      <c r="E147" s="222"/>
      <c r="F147" s="222"/>
      <c r="G147" s="53">
        <f t="shared" si="40"/>
        <v>0</v>
      </c>
    </row>
    <row r="148" spans="2:7" s="49" customFormat="1" ht="15.75" customHeight="1">
      <c r="B148" s="218"/>
      <c r="C148" s="44" t="s">
        <v>6</v>
      </c>
      <c r="D148" s="222"/>
      <c r="E148" s="222"/>
      <c r="F148" s="222"/>
      <c r="G148" s="53">
        <f t="shared" si="40"/>
        <v>0</v>
      </c>
    </row>
    <row r="149" spans="2:7" s="49" customFormat="1" ht="15.75" customHeight="1">
      <c r="B149" s="218"/>
      <c r="C149" s="43" t="s">
        <v>7</v>
      </c>
      <c r="D149" s="222"/>
      <c r="E149" s="222"/>
      <c r="F149" s="222"/>
      <c r="G149" s="53">
        <f t="shared" si="40"/>
        <v>0</v>
      </c>
    </row>
    <row r="150" spans="2:7" s="49" customFormat="1" ht="15.75" customHeight="1">
      <c r="B150" s="218"/>
      <c r="C150" s="43" t="s">
        <v>8</v>
      </c>
      <c r="D150" s="222"/>
      <c r="E150" s="222"/>
      <c r="F150" s="222"/>
      <c r="G150" s="53">
        <f t="shared" si="40"/>
        <v>0</v>
      </c>
    </row>
    <row r="151" spans="2:7" s="49" customFormat="1" ht="15.75" customHeight="1">
      <c r="B151" s="218"/>
      <c r="C151" s="43" t="s">
        <v>9</v>
      </c>
      <c r="D151" s="222"/>
      <c r="E151" s="222"/>
      <c r="F151" s="222"/>
      <c r="G151" s="53">
        <f t="shared" si="40"/>
        <v>0</v>
      </c>
    </row>
    <row r="152" spans="2:7" s="49" customFormat="1" ht="15.75" customHeight="1">
      <c r="B152" s="218"/>
      <c r="C152" s="48" t="s">
        <v>240</v>
      </c>
      <c r="D152" s="59">
        <f>SUM(D145:D151)</f>
        <v>0</v>
      </c>
      <c r="E152" s="59">
        <f>SUM(E145:E151)</f>
        <v>0</v>
      </c>
      <c r="F152" s="59">
        <f t="shared" ref="F152" si="41">SUM(F145:F151)</f>
        <v>0</v>
      </c>
      <c r="G152" s="53">
        <f t="shared" si="40"/>
        <v>0</v>
      </c>
    </row>
    <row r="153" spans="2:7" s="47" customFormat="1" ht="15.75" customHeight="1">
      <c r="B153" s="219"/>
      <c r="C153" s="60"/>
      <c r="D153" s="61"/>
      <c r="E153" s="61"/>
      <c r="F153" s="61"/>
      <c r="G153" s="62"/>
    </row>
    <row r="154" spans="2:7" s="49" customFormat="1" ht="15.75" customHeight="1">
      <c r="B154" s="223"/>
      <c r="C154" s="317" t="s">
        <v>180</v>
      </c>
      <c r="D154" s="318"/>
      <c r="E154" s="318"/>
      <c r="F154" s="318"/>
      <c r="G154" s="319"/>
    </row>
    <row r="155" spans="2:7" s="49" customFormat="1" ht="21" customHeight="1" thickBot="1">
      <c r="B155" s="223"/>
      <c r="C155" s="56" t="s">
        <v>239</v>
      </c>
      <c r="D155" s="57">
        <f>'1) Budget Tables'!D152</f>
        <v>0</v>
      </c>
      <c r="E155" s="57">
        <f>'1) Budget Tables'!E152</f>
        <v>0</v>
      </c>
      <c r="F155" s="57">
        <f>'1) Budget Tables'!F152</f>
        <v>0</v>
      </c>
      <c r="G155" s="58">
        <f t="shared" ref="G155:G163" si="42">SUM(D155:F155)</f>
        <v>0</v>
      </c>
    </row>
    <row r="156" spans="2:7" s="49" customFormat="1" ht="15.75" customHeight="1">
      <c r="B156" s="223"/>
      <c r="C156" s="54" t="s">
        <v>3</v>
      </c>
      <c r="D156" s="220"/>
      <c r="E156" s="221"/>
      <c r="F156" s="221"/>
      <c r="G156" s="55">
        <f t="shared" si="42"/>
        <v>0</v>
      </c>
    </row>
    <row r="157" spans="2:7" s="49" customFormat="1" ht="15.75" customHeight="1">
      <c r="B157" s="223"/>
      <c r="C157" s="43" t="s">
        <v>4</v>
      </c>
      <c r="D157" s="222"/>
      <c r="E157" s="186"/>
      <c r="F157" s="186"/>
      <c r="G157" s="53">
        <f t="shared" si="42"/>
        <v>0</v>
      </c>
    </row>
    <row r="158" spans="2:7" s="49" customFormat="1" ht="15.75" customHeight="1">
      <c r="B158" s="223"/>
      <c r="C158" s="43" t="s">
        <v>5</v>
      </c>
      <c r="D158" s="222"/>
      <c r="E158" s="222"/>
      <c r="F158" s="222"/>
      <c r="G158" s="53">
        <f t="shared" si="42"/>
        <v>0</v>
      </c>
    </row>
    <row r="159" spans="2:7" s="49" customFormat="1" ht="15.75" customHeight="1">
      <c r="B159" s="223"/>
      <c r="C159" s="44" t="s">
        <v>6</v>
      </c>
      <c r="D159" s="222"/>
      <c r="E159" s="222"/>
      <c r="F159" s="222"/>
      <c r="G159" s="53">
        <f t="shared" si="42"/>
        <v>0</v>
      </c>
    </row>
    <row r="160" spans="2:7" s="49" customFormat="1" ht="15.75" customHeight="1">
      <c r="B160" s="223"/>
      <c r="C160" s="43" t="s">
        <v>7</v>
      </c>
      <c r="D160" s="222"/>
      <c r="E160" s="222"/>
      <c r="F160" s="222"/>
      <c r="G160" s="53">
        <f t="shared" si="42"/>
        <v>0</v>
      </c>
    </row>
    <row r="161" spans="3:7" s="49" customFormat="1" ht="15.75" customHeight="1">
      <c r="C161" s="43" t="s">
        <v>8</v>
      </c>
      <c r="D161" s="222"/>
      <c r="E161" s="222"/>
      <c r="F161" s="222"/>
      <c r="G161" s="53">
        <f t="shared" si="42"/>
        <v>0</v>
      </c>
    </row>
    <row r="162" spans="3:7" s="49" customFormat="1" ht="15.75" customHeight="1">
      <c r="C162" s="43" t="s">
        <v>9</v>
      </c>
      <c r="D162" s="222"/>
      <c r="E162" s="222"/>
      <c r="F162" s="222"/>
      <c r="G162" s="53">
        <f t="shared" si="42"/>
        <v>0</v>
      </c>
    </row>
    <row r="163" spans="3:7" s="49" customFormat="1" ht="15.75" customHeight="1">
      <c r="C163" s="48" t="s">
        <v>240</v>
      </c>
      <c r="D163" s="59">
        <f t="shared" ref="D163:E163" si="43">SUM(D156:D162)</f>
        <v>0</v>
      </c>
      <c r="E163" s="59">
        <f t="shared" si="43"/>
        <v>0</v>
      </c>
      <c r="F163" s="59">
        <f t="shared" ref="F163" si="44">SUM(F156:F162)</f>
        <v>0</v>
      </c>
      <c r="G163" s="53">
        <f t="shared" si="42"/>
        <v>0</v>
      </c>
    </row>
    <row r="164" spans="3:7" s="47" customFormat="1" ht="15.75" customHeight="1">
      <c r="C164" s="60"/>
      <c r="D164" s="61"/>
      <c r="E164" s="61"/>
      <c r="F164" s="61"/>
      <c r="G164" s="62"/>
    </row>
    <row r="165" spans="3:7" s="49" customFormat="1" ht="15.75" customHeight="1">
      <c r="C165" s="317" t="s">
        <v>189</v>
      </c>
      <c r="D165" s="318"/>
      <c r="E165" s="318"/>
      <c r="F165" s="318"/>
      <c r="G165" s="319"/>
    </row>
    <row r="166" spans="3:7" s="49" customFormat="1" ht="19.5" customHeight="1" thickBot="1">
      <c r="C166" s="56" t="s">
        <v>239</v>
      </c>
      <c r="D166" s="57">
        <f>'1) Budget Tables'!D162</f>
        <v>0</v>
      </c>
      <c r="E166" s="57">
        <f>'1) Budget Tables'!E162</f>
        <v>0</v>
      </c>
      <c r="F166" s="57">
        <f>'1) Budget Tables'!F162</f>
        <v>0</v>
      </c>
      <c r="G166" s="58">
        <f t="shared" ref="G166:G174" si="45">SUM(D166:F166)</f>
        <v>0</v>
      </c>
    </row>
    <row r="167" spans="3:7" s="49" customFormat="1" ht="15.75" customHeight="1">
      <c r="C167" s="54" t="s">
        <v>3</v>
      </c>
      <c r="D167" s="220"/>
      <c r="E167" s="221"/>
      <c r="F167" s="221"/>
      <c r="G167" s="55">
        <f t="shared" si="45"/>
        <v>0</v>
      </c>
    </row>
    <row r="168" spans="3:7" s="49" customFormat="1" ht="15.75" customHeight="1">
      <c r="C168" s="43" t="s">
        <v>4</v>
      </c>
      <c r="D168" s="222"/>
      <c r="E168" s="186"/>
      <c r="F168" s="186"/>
      <c r="G168" s="53">
        <f t="shared" si="45"/>
        <v>0</v>
      </c>
    </row>
    <row r="169" spans="3:7" s="49" customFormat="1" ht="15.75" customHeight="1">
      <c r="C169" s="43" t="s">
        <v>5</v>
      </c>
      <c r="D169" s="222"/>
      <c r="E169" s="222"/>
      <c r="F169" s="222"/>
      <c r="G169" s="53">
        <f t="shared" si="45"/>
        <v>0</v>
      </c>
    </row>
    <row r="170" spans="3:7" s="49" customFormat="1" ht="15.75" customHeight="1">
      <c r="C170" s="44" t="s">
        <v>6</v>
      </c>
      <c r="D170" s="222"/>
      <c r="E170" s="222"/>
      <c r="F170" s="222"/>
      <c r="G170" s="53">
        <f t="shared" si="45"/>
        <v>0</v>
      </c>
    </row>
    <row r="171" spans="3:7" s="49" customFormat="1" ht="15.75" customHeight="1">
      <c r="C171" s="43" t="s">
        <v>7</v>
      </c>
      <c r="D171" s="222"/>
      <c r="E171" s="222"/>
      <c r="F171" s="222"/>
      <c r="G171" s="53">
        <f t="shared" si="45"/>
        <v>0</v>
      </c>
    </row>
    <row r="172" spans="3:7" s="49" customFormat="1" ht="15.75" customHeight="1">
      <c r="C172" s="43" t="s">
        <v>8</v>
      </c>
      <c r="D172" s="222"/>
      <c r="E172" s="222"/>
      <c r="F172" s="222"/>
      <c r="G172" s="53">
        <f t="shared" si="45"/>
        <v>0</v>
      </c>
    </row>
    <row r="173" spans="3:7" s="49" customFormat="1" ht="15.75" customHeight="1">
      <c r="C173" s="43" t="s">
        <v>9</v>
      </c>
      <c r="D173" s="222"/>
      <c r="E173" s="222"/>
      <c r="F173" s="222"/>
      <c r="G173" s="53">
        <f t="shared" si="45"/>
        <v>0</v>
      </c>
    </row>
    <row r="174" spans="3:7" s="49" customFormat="1" ht="15.75" customHeight="1">
      <c r="C174" s="48" t="s">
        <v>240</v>
      </c>
      <c r="D174" s="59">
        <f t="shared" ref="D174:E174" si="46">SUM(D167:D173)</f>
        <v>0</v>
      </c>
      <c r="E174" s="59">
        <f t="shared" si="46"/>
        <v>0</v>
      </c>
      <c r="F174" s="59">
        <f t="shared" ref="F174" si="47">SUM(F167:F173)</f>
        <v>0</v>
      </c>
      <c r="G174" s="53">
        <f t="shared" si="45"/>
        <v>0</v>
      </c>
    </row>
    <row r="175" spans="3:7" s="47" customFormat="1" ht="15.75" customHeight="1">
      <c r="C175" s="60"/>
      <c r="D175" s="61"/>
      <c r="E175" s="61"/>
      <c r="F175" s="61"/>
      <c r="G175" s="62"/>
    </row>
    <row r="176" spans="3:7" s="49" customFormat="1" ht="15.75" customHeight="1">
      <c r="C176" s="317" t="s">
        <v>198</v>
      </c>
      <c r="D176" s="318"/>
      <c r="E176" s="318"/>
      <c r="F176" s="318"/>
      <c r="G176" s="319"/>
    </row>
    <row r="177" spans="3:7" s="49" customFormat="1" ht="22.5" customHeight="1" thickBot="1">
      <c r="C177" s="56" t="s">
        <v>239</v>
      </c>
      <c r="D177" s="57">
        <f>'1) Budget Tables'!D172</f>
        <v>0</v>
      </c>
      <c r="E177" s="57">
        <f>'1) Budget Tables'!E172</f>
        <v>0</v>
      </c>
      <c r="F177" s="57">
        <f>'1) Budget Tables'!F172</f>
        <v>0</v>
      </c>
      <c r="G177" s="58">
        <f t="shared" ref="G177:G185" si="48">SUM(D177:F177)</f>
        <v>0</v>
      </c>
    </row>
    <row r="178" spans="3:7" s="49" customFormat="1" ht="15.75" customHeight="1">
      <c r="C178" s="54" t="s">
        <v>3</v>
      </c>
      <c r="D178" s="220">
        <v>0</v>
      </c>
      <c r="E178" s="221"/>
      <c r="F178" s="221"/>
      <c r="G178" s="55">
        <f t="shared" si="48"/>
        <v>0</v>
      </c>
    </row>
    <row r="179" spans="3:7" s="49" customFormat="1" ht="15.75" customHeight="1">
      <c r="C179" s="43" t="s">
        <v>4</v>
      </c>
      <c r="D179" s="222"/>
      <c r="E179" s="186"/>
      <c r="F179" s="186"/>
      <c r="G179" s="53">
        <f t="shared" si="48"/>
        <v>0</v>
      </c>
    </row>
    <row r="180" spans="3:7" s="49" customFormat="1" ht="15.75" customHeight="1">
      <c r="C180" s="43" t="s">
        <v>5</v>
      </c>
      <c r="D180" s="222"/>
      <c r="E180" s="222"/>
      <c r="F180" s="222"/>
      <c r="G180" s="53">
        <f t="shared" si="48"/>
        <v>0</v>
      </c>
    </row>
    <row r="181" spans="3:7" s="49" customFormat="1" ht="15.75" customHeight="1">
      <c r="C181" s="44" t="s">
        <v>6</v>
      </c>
      <c r="D181" s="222"/>
      <c r="E181" s="222"/>
      <c r="F181" s="222"/>
      <c r="G181" s="53">
        <f t="shared" si="48"/>
        <v>0</v>
      </c>
    </row>
    <row r="182" spans="3:7" s="49" customFormat="1" ht="15.75" customHeight="1">
      <c r="C182" s="43" t="s">
        <v>7</v>
      </c>
      <c r="D182" s="222"/>
      <c r="E182" s="222"/>
      <c r="F182" s="222"/>
      <c r="G182" s="53">
        <f t="shared" si="48"/>
        <v>0</v>
      </c>
    </row>
    <row r="183" spans="3:7" s="49" customFormat="1" ht="15.75" customHeight="1">
      <c r="C183" s="43" t="s">
        <v>8</v>
      </c>
      <c r="D183" s="222"/>
      <c r="E183" s="222"/>
      <c r="F183" s="222"/>
      <c r="G183" s="53">
        <f t="shared" si="48"/>
        <v>0</v>
      </c>
    </row>
    <row r="184" spans="3:7" s="49" customFormat="1" ht="15.75" customHeight="1">
      <c r="C184" s="43" t="s">
        <v>9</v>
      </c>
      <c r="D184" s="222"/>
      <c r="E184" s="222"/>
      <c r="F184" s="222"/>
      <c r="G184" s="53">
        <f t="shared" si="48"/>
        <v>0</v>
      </c>
    </row>
    <row r="185" spans="3:7" s="49" customFormat="1" ht="15.75" customHeight="1">
      <c r="C185" s="48" t="s">
        <v>240</v>
      </c>
      <c r="D185" s="59">
        <f t="shared" ref="D185:E185" si="49">SUM(D178:D184)</f>
        <v>0</v>
      </c>
      <c r="E185" s="59">
        <f t="shared" si="49"/>
        <v>0</v>
      </c>
      <c r="F185" s="59">
        <f t="shared" ref="F185" si="50">SUM(F178:F184)</f>
        <v>0</v>
      </c>
      <c r="G185" s="53">
        <f t="shared" si="48"/>
        <v>0</v>
      </c>
    </row>
    <row r="186" spans="3:7" s="49" customFormat="1" ht="15.75" customHeight="1">
      <c r="C186" s="218"/>
      <c r="D186" s="219"/>
      <c r="E186" s="219"/>
      <c r="F186" s="219"/>
      <c r="G186" s="218"/>
    </row>
    <row r="187" spans="3:7" s="49" customFormat="1" ht="15.75" customHeight="1">
      <c r="C187" s="317" t="s">
        <v>247</v>
      </c>
      <c r="D187" s="318"/>
      <c r="E187" s="318"/>
      <c r="F187" s="318"/>
      <c r="G187" s="319"/>
    </row>
    <row r="188" spans="3:7" s="49" customFormat="1" ht="19.5" customHeight="1" thickBot="1">
      <c r="C188" s="56" t="s">
        <v>248</v>
      </c>
      <c r="D188" s="57">
        <f>'1) Budget Tables'!D180</f>
        <v>73180</v>
      </c>
      <c r="E188" s="57">
        <f>'1) Budget Tables'!E180</f>
        <v>0</v>
      </c>
      <c r="F188" s="57">
        <f>'1) Budget Tables'!F180</f>
        <v>0</v>
      </c>
      <c r="G188" s="58">
        <f t="shared" ref="G188:G196" si="51">SUM(D188:F188)</f>
        <v>73180</v>
      </c>
    </row>
    <row r="189" spans="3:7" s="49" customFormat="1" ht="15.75" customHeight="1">
      <c r="C189" s="54" t="s">
        <v>3</v>
      </c>
      <c r="D189" s="220"/>
      <c r="E189" s="221"/>
      <c r="F189" s="221"/>
      <c r="G189" s="55">
        <f t="shared" si="51"/>
        <v>0</v>
      </c>
    </row>
    <row r="190" spans="3:7" s="49" customFormat="1" ht="15.75" customHeight="1">
      <c r="C190" s="43" t="s">
        <v>4</v>
      </c>
      <c r="D190" s="222"/>
      <c r="E190" s="186"/>
      <c r="F190" s="186"/>
      <c r="G190" s="53">
        <f t="shared" si="51"/>
        <v>0</v>
      </c>
    </row>
    <row r="191" spans="3:7" s="49" customFormat="1" ht="15.75" customHeight="1">
      <c r="C191" s="43" t="s">
        <v>5</v>
      </c>
      <c r="D191" s="222"/>
      <c r="E191" s="222"/>
      <c r="F191" s="222"/>
      <c r="G191" s="53">
        <f t="shared" si="51"/>
        <v>0</v>
      </c>
    </row>
    <row r="192" spans="3:7" s="49" customFormat="1" ht="15.75" customHeight="1">
      <c r="C192" s="44" t="s">
        <v>6</v>
      </c>
      <c r="D192" s="222"/>
      <c r="E192" s="222"/>
      <c r="F192" s="222"/>
      <c r="G192" s="53">
        <f t="shared" si="51"/>
        <v>0</v>
      </c>
    </row>
    <row r="193" spans="3:13" s="49" customFormat="1" ht="15.75" customHeight="1">
      <c r="C193" s="43" t="s">
        <v>7</v>
      </c>
      <c r="D193" s="222"/>
      <c r="E193" s="222"/>
      <c r="F193" s="222"/>
      <c r="G193" s="53">
        <f t="shared" si="51"/>
        <v>0</v>
      </c>
      <c r="H193" s="223"/>
      <c r="I193" s="223"/>
      <c r="J193" s="223"/>
      <c r="K193" s="223"/>
      <c r="L193" s="223"/>
      <c r="M193" s="223"/>
    </row>
    <row r="194" spans="3:13" s="49" customFormat="1" ht="15.75" customHeight="1">
      <c r="C194" s="43" t="s">
        <v>8</v>
      </c>
      <c r="D194" s="222"/>
      <c r="E194" s="222"/>
      <c r="F194" s="222"/>
      <c r="G194" s="53">
        <f t="shared" si="51"/>
        <v>0</v>
      </c>
      <c r="H194" s="223"/>
      <c r="I194" s="223"/>
      <c r="J194" s="223"/>
      <c r="K194" s="223"/>
      <c r="L194" s="223"/>
      <c r="M194" s="223"/>
    </row>
    <row r="195" spans="3:13" s="49" customFormat="1" ht="15.75" customHeight="1">
      <c r="C195" s="43" t="s">
        <v>9</v>
      </c>
      <c r="D195" s="222">
        <v>73180</v>
      </c>
      <c r="E195" s="222"/>
      <c r="F195" s="222"/>
      <c r="G195" s="53">
        <f t="shared" si="51"/>
        <v>73180</v>
      </c>
      <c r="H195" s="223"/>
      <c r="I195" s="223"/>
      <c r="J195" s="223"/>
      <c r="K195" s="223"/>
      <c r="L195" s="223"/>
      <c r="M195" s="223"/>
    </row>
    <row r="196" spans="3:13" s="49" customFormat="1" ht="15.75" customHeight="1">
      <c r="C196" s="48" t="s">
        <v>240</v>
      </c>
      <c r="D196" s="59">
        <f t="shared" ref="D196:F196" si="52">SUM(D189:D195)</f>
        <v>73180</v>
      </c>
      <c r="E196" s="59">
        <f t="shared" si="52"/>
        <v>0</v>
      </c>
      <c r="F196" s="59">
        <f t="shared" si="52"/>
        <v>0</v>
      </c>
      <c r="G196" s="53">
        <f t="shared" si="51"/>
        <v>73180</v>
      </c>
      <c r="H196" s="223"/>
      <c r="I196" s="223"/>
      <c r="J196" s="223"/>
      <c r="K196" s="223"/>
      <c r="L196" s="223"/>
      <c r="M196" s="223"/>
    </row>
    <row r="197" spans="3:13" s="49" customFormat="1" ht="15.75" customHeight="1" thickBot="1">
      <c r="C197" s="218"/>
      <c r="D197" s="219"/>
      <c r="E197" s="219"/>
      <c r="F197" s="219"/>
      <c r="G197" s="218"/>
      <c r="H197" s="223"/>
      <c r="I197" s="223"/>
      <c r="J197" s="223"/>
      <c r="K197" s="223"/>
      <c r="L197" s="223"/>
      <c r="M197" s="223"/>
    </row>
    <row r="198" spans="3:13" s="49" customFormat="1" ht="19.5" customHeight="1" thickBot="1">
      <c r="C198" s="323" t="s">
        <v>216</v>
      </c>
      <c r="D198" s="324"/>
      <c r="E198" s="324"/>
      <c r="F198" s="324"/>
      <c r="G198" s="325"/>
      <c r="H198" s="223"/>
      <c r="I198" s="223"/>
      <c r="J198" s="223"/>
      <c r="K198" s="223"/>
      <c r="L198" s="223"/>
      <c r="M198" s="223"/>
    </row>
    <row r="199" spans="3:13" s="49" customFormat="1" ht="19.5" customHeight="1">
      <c r="C199" s="67"/>
      <c r="D199" s="315" t="str">
        <f>'1) Budget Tables'!D5</f>
        <v>Recipient Organization</v>
      </c>
      <c r="E199" s="52" t="s">
        <v>217</v>
      </c>
      <c r="F199" s="52" t="s">
        <v>218</v>
      </c>
      <c r="G199" s="321" t="s">
        <v>216</v>
      </c>
      <c r="H199" s="223"/>
      <c r="I199" s="223"/>
      <c r="J199" s="223"/>
      <c r="K199" s="223"/>
      <c r="L199" s="223"/>
      <c r="M199" s="223"/>
    </row>
    <row r="200" spans="3:13" s="49" customFormat="1" ht="19.5" customHeight="1">
      <c r="C200" s="67"/>
      <c r="D200" s="316"/>
      <c r="E200" s="46"/>
      <c r="F200" s="46"/>
      <c r="G200" s="322"/>
      <c r="H200" s="223"/>
      <c r="I200" s="223"/>
      <c r="J200" s="223"/>
      <c r="K200" s="223"/>
      <c r="L200" s="223"/>
      <c r="M200" s="223"/>
    </row>
    <row r="201" spans="3:13" s="49" customFormat="1" ht="19.5" customHeight="1">
      <c r="C201" s="16" t="s">
        <v>3</v>
      </c>
      <c r="D201" s="224">
        <f>SUM(D178,D167,D156,D145,D133,D122,D111,D100,D88,D77,D66,D55,D43,D32,D21,D10,D189)</f>
        <v>300000.00143718801</v>
      </c>
      <c r="E201" s="224">
        <f t="shared" ref="E201:F207" si="53">SUM(E178,E167,E156,E145,E133,E122,E111,E100,E88,E77,E66,E55,E43,E32,E21,E10)</f>
        <v>0</v>
      </c>
      <c r="F201" s="224">
        <f t="shared" si="53"/>
        <v>0</v>
      </c>
      <c r="G201" s="64">
        <f>SUM(D201:F201)</f>
        <v>300000.00143718801</v>
      </c>
      <c r="H201" s="223"/>
      <c r="I201" s="223"/>
      <c r="J201" s="223"/>
      <c r="K201" s="223"/>
      <c r="L201" s="223"/>
      <c r="M201" s="223"/>
    </row>
    <row r="202" spans="3:13" s="49" customFormat="1" ht="34.5" customHeight="1">
      <c r="C202" s="16" t="s">
        <v>4</v>
      </c>
      <c r="D202" s="224">
        <f t="shared" ref="D202:D206" si="54">SUM(D179,D168,D157,D146,D134,D123,D112,D101,D89,D78,D67,D56,D44,D33,D22,D11,D190)</f>
        <v>0</v>
      </c>
      <c r="E202" s="224">
        <f t="shared" si="53"/>
        <v>0</v>
      </c>
      <c r="F202" s="224">
        <f t="shared" si="53"/>
        <v>0</v>
      </c>
      <c r="G202" s="65">
        <f>SUM(D202:F202)</f>
        <v>0</v>
      </c>
      <c r="H202" s="223"/>
      <c r="I202" s="223"/>
      <c r="J202" s="223"/>
      <c r="K202" s="223"/>
      <c r="L202" s="223"/>
      <c r="M202" s="223"/>
    </row>
    <row r="203" spans="3:13" s="49" customFormat="1" ht="48" customHeight="1">
      <c r="C203" s="16" t="s">
        <v>5</v>
      </c>
      <c r="D203" s="224">
        <f t="shared" si="54"/>
        <v>12800</v>
      </c>
      <c r="E203" s="224">
        <f t="shared" si="53"/>
        <v>0</v>
      </c>
      <c r="F203" s="224">
        <f t="shared" si="53"/>
        <v>0</v>
      </c>
      <c r="G203" s="65">
        <f t="shared" ref="G203:G207" si="55">SUM(D203:F203)</f>
        <v>12800</v>
      </c>
      <c r="H203" s="223"/>
      <c r="I203" s="223"/>
      <c r="J203" s="223"/>
      <c r="K203" s="223"/>
      <c r="L203" s="223"/>
      <c r="M203" s="223"/>
    </row>
    <row r="204" spans="3:13" s="49" customFormat="1" ht="33" customHeight="1">
      <c r="C204" s="27" t="s">
        <v>6</v>
      </c>
      <c r="D204" s="224">
        <f t="shared" si="54"/>
        <v>12000</v>
      </c>
      <c r="E204" s="224">
        <f t="shared" si="53"/>
        <v>0</v>
      </c>
      <c r="F204" s="224">
        <f t="shared" si="53"/>
        <v>0</v>
      </c>
      <c r="G204" s="65">
        <f t="shared" si="55"/>
        <v>12000</v>
      </c>
      <c r="H204" s="223"/>
      <c r="I204" s="223"/>
      <c r="J204" s="223"/>
      <c r="K204" s="223"/>
      <c r="L204" s="223"/>
      <c r="M204" s="223"/>
    </row>
    <row r="205" spans="3:13" s="49" customFormat="1" ht="21" customHeight="1">
      <c r="C205" s="120" t="s">
        <v>7</v>
      </c>
      <c r="D205" s="225">
        <f t="shared" si="54"/>
        <v>16500</v>
      </c>
      <c r="E205" s="224">
        <f t="shared" si="53"/>
        <v>0</v>
      </c>
      <c r="F205" s="224">
        <f t="shared" si="53"/>
        <v>0</v>
      </c>
      <c r="G205" s="65">
        <f t="shared" si="55"/>
        <v>16500</v>
      </c>
      <c r="H205" s="201"/>
      <c r="I205" s="201"/>
      <c r="J205" s="201"/>
      <c r="K205" s="201"/>
      <c r="L205" s="201"/>
      <c r="M205" s="226"/>
    </row>
    <row r="206" spans="3:13" s="49" customFormat="1" ht="39.75" customHeight="1">
      <c r="C206" s="16" t="s">
        <v>8</v>
      </c>
      <c r="D206" s="227">
        <f t="shared" si="54"/>
        <v>744156.58</v>
      </c>
      <c r="E206" s="228">
        <f t="shared" si="53"/>
        <v>0</v>
      </c>
      <c r="F206" s="224">
        <f t="shared" si="53"/>
        <v>0</v>
      </c>
      <c r="G206" s="65">
        <f t="shared" si="55"/>
        <v>744156.58</v>
      </c>
      <c r="H206" s="201"/>
      <c r="I206" s="201"/>
      <c r="J206" s="201"/>
      <c r="K206" s="201"/>
      <c r="L206" s="201"/>
      <c r="M206" s="226"/>
    </row>
    <row r="207" spans="3:13" s="49" customFormat="1" ht="23.25" customHeight="1" thickBot="1">
      <c r="C207" s="16" t="s">
        <v>9</v>
      </c>
      <c r="D207" s="227">
        <f>SUM(D184,D173,D162,D151,D139,D128,D117,D106,D94,D83,D72,D61,D49,D38,D27,D16,D195)</f>
        <v>316412.5774413168</v>
      </c>
      <c r="E207" s="229">
        <f t="shared" si="53"/>
        <v>0</v>
      </c>
      <c r="F207" s="230">
        <f t="shared" si="53"/>
        <v>0</v>
      </c>
      <c r="G207" s="66">
        <f t="shared" si="55"/>
        <v>316412.5774413168</v>
      </c>
      <c r="H207" s="201"/>
      <c r="I207" s="201"/>
      <c r="J207" s="201"/>
      <c r="K207" s="201"/>
      <c r="L207" s="201"/>
      <c r="M207" s="226"/>
    </row>
    <row r="208" spans="3:13" s="49" customFormat="1" ht="22.5" customHeight="1" thickBot="1">
      <c r="C208" s="231" t="s">
        <v>249</v>
      </c>
      <c r="D208" s="232">
        <f>SUM(D201:D207)</f>
        <v>1401869.1588785048</v>
      </c>
      <c r="E208" s="119">
        <f t="shared" ref="E208" si="56">SUM(E201:E207)</f>
        <v>0</v>
      </c>
      <c r="F208" s="68">
        <f t="shared" ref="F208" si="57">SUM(F201:F207)</f>
        <v>0</v>
      </c>
      <c r="G208" s="69">
        <f>SUM(D208:F208)</f>
        <v>1401869.1588785048</v>
      </c>
      <c r="H208" s="201"/>
      <c r="I208" s="201"/>
      <c r="J208" s="201"/>
      <c r="K208" s="201"/>
      <c r="L208" s="201"/>
      <c r="M208" s="226"/>
    </row>
    <row r="209" spans="3:14" s="49" customFormat="1" ht="22.5" customHeight="1">
      <c r="C209" s="231" t="s">
        <v>250</v>
      </c>
      <c r="D209" s="232">
        <f>D208*0.07</f>
        <v>98130.841121495338</v>
      </c>
      <c r="E209" s="118"/>
      <c r="F209" s="118"/>
      <c r="G209" s="121"/>
      <c r="H209" s="201"/>
      <c r="I209" s="201"/>
      <c r="J209" s="201"/>
      <c r="K209" s="201"/>
      <c r="L209" s="201"/>
      <c r="M209" s="226"/>
      <c r="N209" s="223"/>
    </row>
    <row r="210" spans="3:14" s="49" customFormat="1" ht="22.5" customHeight="1" thickBot="1">
      <c r="C210" s="122" t="s">
        <v>251</v>
      </c>
      <c r="D210" s="123">
        <f>SUM(D208:D209)</f>
        <v>1500000</v>
      </c>
      <c r="E210" s="124"/>
      <c r="F210" s="124"/>
      <c r="G210" s="125"/>
      <c r="H210" s="201"/>
      <c r="I210" s="201"/>
      <c r="J210" s="201"/>
      <c r="K210" s="201"/>
      <c r="L210" s="201"/>
      <c r="M210" s="226"/>
      <c r="N210" s="223"/>
    </row>
    <row r="211" spans="3:14" s="49" customFormat="1" ht="15.75" customHeight="1">
      <c r="C211" s="218"/>
      <c r="D211" s="219"/>
      <c r="E211" s="219"/>
      <c r="F211" s="219"/>
      <c r="G211" s="218"/>
      <c r="H211" s="29"/>
      <c r="I211" s="29"/>
      <c r="J211" s="29"/>
      <c r="K211" s="29"/>
      <c r="L211" s="233"/>
      <c r="M211" s="219"/>
      <c r="N211" s="223"/>
    </row>
    <row r="212" spans="3:14" s="49" customFormat="1" ht="15.75" customHeight="1">
      <c r="C212" s="218"/>
      <c r="D212" s="219"/>
      <c r="E212" s="219"/>
      <c r="F212" s="219"/>
      <c r="G212" s="218"/>
      <c r="H212" s="29"/>
      <c r="I212" s="29"/>
      <c r="J212" s="29"/>
      <c r="K212" s="29"/>
      <c r="L212" s="233"/>
      <c r="M212" s="219"/>
      <c r="N212" s="223"/>
    </row>
    <row r="213" spans="3:14" ht="15.75" customHeight="1">
      <c r="C213" s="218"/>
      <c r="D213" s="219"/>
      <c r="E213" s="219"/>
      <c r="F213" s="219"/>
      <c r="G213" s="218"/>
      <c r="H213" s="218"/>
      <c r="I213" s="218"/>
      <c r="J213" s="218"/>
      <c r="K213" s="218"/>
      <c r="L213" s="50"/>
      <c r="M213" s="218"/>
      <c r="N213" s="223"/>
    </row>
    <row r="214" spans="3:14" ht="15.75" customHeight="1">
      <c r="C214" s="218"/>
      <c r="D214" s="219"/>
      <c r="E214" s="219"/>
      <c r="F214" s="219"/>
      <c r="G214" s="218"/>
      <c r="H214" s="175"/>
      <c r="I214" s="175"/>
      <c r="J214" s="218"/>
      <c r="K214" s="218"/>
      <c r="L214" s="50"/>
      <c r="M214" s="218"/>
      <c r="N214" s="223"/>
    </row>
    <row r="215" spans="3:14" ht="15.75" customHeight="1">
      <c r="C215" s="218"/>
      <c r="D215" s="219"/>
      <c r="E215" s="219"/>
      <c r="F215" s="219"/>
      <c r="G215" s="218"/>
      <c r="H215" s="175"/>
      <c r="I215" s="175"/>
      <c r="J215" s="218"/>
      <c r="K215" s="218"/>
      <c r="L215" s="223"/>
      <c r="M215" s="218"/>
      <c r="N215" s="223"/>
    </row>
    <row r="216" spans="3:14" ht="40.5" customHeight="1">
      <c r="C216" s="218"/>
      <c r="D216" s="219"/>
      <c r="E216" s="219"/>
      <c r="F216" s="219"/>
      <c r="G216" s="218"/>
      <c r="H216" s="175"/>
      <c r="I216" s="175"/>
      <c r="J216" s="218"/>
      <c r="K216" s="218"/>
      <c r="L216" s="51"/>
      <c r="M216" s="218"/>
      <c r="N216" s="223"/>
    </row>
    <row r="217" spans="3:14" ht="24.75" customHeight="1">
      <c r="C217" s="218"/>
      <c r="D217" s="219"/>
      <c r="E217" s="219"/>
      <c r="F217" s="219"/>
      <c r="G217" s="218"/>
      <c r="H217" s="175"/>
      <c r="I217" s="175"/>
      <c r="J217" s="218"/>
      <c r="K217" s="218"/>
      <c r="L217" s="51"/>
      <c r="M217" s="218"/>
      <c r="N217" s="223"/>
    </row>
    <row r="218" spans="3:14" ht="41.25" customHeight="1">
      <c r="C218" s="218"/>
      <c r="D218" s="219"/>
      <c r="E218" s="219"/>
      <c r="F218" s="219"/>
      <c r="G218" s="218"/>
      <c r="H218" s="234"/>
      <c r="I218" s="175"/>
      <c r="J218" s="218"/>
      <c r="K218" s="218"/>
      <c r="L218" s="51"/>
      <c r="M218" s="218"/>
      <c r="N218" s="223"/>
    </row>
    <row r="219" spans="3:14" ht="51.75" customHeight="1">
      <c r="C219" s="218"/>
      <c r="D219" s="219"/>
      <c r="E219" s="219"/>
      <c r="F219" s="219"/>
      <c r="G219" s="218"/>
      <c r="H219" s="234"/>
      <c r="I219" s="175"/>
      <c r="J219" s="218"/>
      <c r="K219" s="218"/>
      <c r="L219" s="51"/>
      <c r="M219" s="218"/>
      <c r="N219" s="218"/>
    </row>
    <row r="220" spans="3:14" ht="42" customHeight="1">
      <c r="C220" s="218"/>
      <c r="D220" s="219"/>
      <c r="E220" s="219"/>
      <c r="F220" s="219"/>
      <c r="G220" s="218"/>
      <c r="H220" s="175"/>
      <c r="I220" s="175"/>
      <c r="J220" s="218"/>
      <c r="K220" s="218"/>
      <c r="L220" s="51"/>
      <c r="M220" s="218"/>
      <c r="N220" s="218"/>
    </row>
    <row r="221" spans="3:14" s="47" customFormat="1" ht="42" customHeight="1">
      <c r="C221" s="218"/>
      <c r="D221" s="219"/>
      <c r="E221" s="219"/>
      <c r="F221" s="219"/>
      <c r="G221" s="218"/>
      <c r="H221" s="223"/>
      <c r="I221" s="175"/>
      <c r="J221" s="218"/>
      <c r="K221" s="218"/>
      <c r="L221" s="51"/>
      <c r="M221" s="218"/>
      <c r="N221" s="219"/>
    </row>
    <row r="222" spans="3:14" s="47" customFormat="1" ht="42" customHeight="1">
      <c r="C222" s="218"/>
      <c r="D222" s="219"/>
      <c r="E222" s="219"/>
      <c r="F222" s="219"/>
      <c r="G222" s="218"/>
      <c r="H222" s="218"/>
      <c r="I222" s="175"/>
      <c r="J222" s="218"/>
      <c r="K222" s="218"/>
      <c r="L222" s="218"/>
      <c r="M222" s="218"/>
      <c r="N222" s="219"/>
    </row>
    <row r="223" spans="3:14" s="47" customFormat="1" ht="63.75" customHeight="1">
      <c r="C223" s="218"/>
      <c r="D223" s="219"/>
      <c r="E223" s="219"/>
      <c r="F223" s="219"/>
      <c r="G223" s="218"/>
      <c r="H223" s="218"/>
      <c r="I223" s="50"/>
      <c r="J223" s="223"/>
      <c r="K223" s="223"/>
      <c r="L223" s="218"/>
      <c r="M223" s="218"/>
      <c r="N223" s="219"/>
    </row>
    <row r="224" spans="3:14" s="47" customFormat="1" ht="42" customHeight="1">
      <c r="C224" s="218"/>
      <c r="D224" s="219"/>
      <c r="E224" s="219"/>
      <c r="F224" s="219"/>
      <c r="G224" s="218"/>
      <c r="H224" s="218"/>
      <c r="I224" s="218"/>
      <c r="J224" s="218"/>
      <c r="K224" s="218"/>
      <c r="L224" s="218"/>
      <c r="M224" s="50"/>
      <c r="N224" s="219"/>
    </row>
    <row r="225" spans="3:14" ht="23.25" customHeight="1">
      <c r="C225" s="218"/>
      <c r="D225" s="219"/>
      <c r="E225" s="219"/>
      <c r="F225" s="219"/>
      <c r="G225" s="218"/>
      <c r="H225" s="218"/>
      <c r="I225" s="218"/>
      <c r="J225" s="218"/>
      <c r="K225" s="218"/>
      <c r="L225" s="218"/>
      <c r="M225" s="218"/>
      <c r="N225" s="218"/>
    </row>
    <row r="226" spans="3:14" ht="27.75" customHeight="1">
      <c r="C226" s="218"/>
      <c r="D226" s="219"/>
      <c r="E226" s="219"/>
      <c r="F226" s="219"/>
      <c r="G226" s="218"/>
      <c r="H226" s="218"/>
      <c r="I226" s="218"/>
      <c r="J226" s="218"/>
      <c r="K226" s="218"/>
      <c r="L226" s="223"/>
      <c r="M226" s="218"/>
      <c r="N226" s="218"/>
    </row>
    <row r="227" spans="3:14" ht="55.5" customHeight="1">
      <c r="C227" s="218"/>
      <c r="D227" s="219"/>
      <c r="E227" s="219"/>
      <c r="F227" s="219"/>
      <c r="G227" s="218"/>
      <c r="H227" s="218"/>
      <c r="I227" s="218"/>
      <c r="J227" s="218"/>
      <c r="K227" s="218"/>
      <c r="L227" s="218"/>
      <c r="M227" s="218"/>
      <c r="N227" s="218"/>
    </row>
    <row r="228" spans="3:14" ht="57.75" customHeight="1">
      <c r="C228" s="218"/>
      <c r="D228" s="219"/>
      <c r="E228" s="219"/>
      <c r="F228" s="219"/>
      <c r="G228" s="218"/>
      <c r="H228" s="218"/>
      <c r="I228" s="218"/>
      <c r="J228" s="218"/>
      <c r="K228" s="218"/>
      <c r="L228" s="218"/>
      <c r="M228" s="223"/>
      <c r="N228" s="218"/>
    </row>
    <row r="229" spans="3:14" ht="21.75" customHeight="1">
      <c r="C229" s="218"/>
      <c r="D229" s="219"/>
      <c r="E229" s="219"/>
      <c r="F229" s="219"/>
      <c r="G229" s="218"/>
      <c r="H229" s="218"/>
      <c r="I229" s="218"/>
      <c r="J229" s="218"/>
      <c r="K229" s="218"/>
      <c r="L229" s="218"/>
      <c r="M229" s="218"/>
      <c r="N229" s="218"/>
    </row>
    <row r="230" spans="3:14" ht="49.5" customHeight="1">
      <c r="C230" s="218"/>
      <c r="D230" s="219"/>
      <c r="E230" s="219"/>
      <c r="F230" s="219"/>
      <c r="G230" s="218"/>
      <c r="H230" s="218"/>
      <c r="I230" s="218"/>
      <c r="J230" s="218"/>
      <c r="K230" s="218"/>
      <c r="L230" s="218"/>
      <c r="M230" s="218"/>
      <c r="N230" s="218"/>
    </row>
    <row r="231" spans="3:14" ht="28.5" customHeight="1">
      <c r="C231" s="218"/>
      <c r="D231" s="219"/>
      <c r="E231" s="219"/>
      <c r="F231" s="219"/>
      <c r="G231" s="218"/>
      <c r="H231" s="218"/>
      <c r="I231" s="218"/>
      <c r="J231" s="218"/>
      <c r="K231" s="218"/>
      <c r="L231" s="218"/>
      <c r="M231" s="218"/>
      <c r="N231" s="218"/>
    </row>
    <row r="232" spans="3:14" ht="28.5" customHeight="1">
      <c r="C232" s="218"/>
      <c r="D232" s="219"/>
      <c r="E232" s="219"/>
      <c r="F232" s="219"/>
      <c r="G232" s="218"/>
      <c r="H232" s="218"/>
      <c r="I232" s="218"/>
      <c r="J232" s="218"/>
      <c r="K232" s="218"/>
      <c r="L232" s="218"/>
      <c r="M232" s="218"/>
      <c r="N232" s="218"/>
    </row>
    <row r="233" spans="3:14" ht="28.5" customHeight="1">
      <c r="C233" s="218"/>
      <c r="D233" s="219"/>
      <c r="E233" s="219"/>
      <c r="F233" s="219"/>
      <c r="G233" s="218"/>
      <c r="H233" s="218"/>
      <c r="I233" s="218"/>
      <c r="J233" s="218"/>
      <c r="K233" s="218"/>
      <c r="L233" s="218"/>
      <c r="M233" s="218"/>
      <c r="N233" s="218"/>
    </row>
    <row r="234" spans="3:14" ht="23.25" customHeight="1">
      <c r="C234" s="218"/>
      <c r="D234" s="219"/>
      <c r="E234" s="219"/>
      <c r="F234" s="219"/>
      <c r="G234" s="218"/>
      <c r="H234" s="218"/>
      <c r="I234" s="218"/>
      <c r="J234" s="218"/>
      <c r="K234" s="218"/>
      <c r="L234" s="218"/>
      <c r="M234" s="218"/>
      <c r="N234" s="50"/>
    </row>
    <row r="235" spans="3:14" ht="43.5" customHeight="1">
      <c r="C235" s="218"/>
      <c r="D235" s="219"/>
      <c r="E235" s="219"/>
      <c r="F235" s="219"/>
      <c r="G235" s="218"/>
      <c r="H235" s="218"/>
      <c r="I235" s="218"/>
      <c r="J235" s="218"/>
      <c r="K235" s="218"/>
      <c r="L235" s="218"/>
      <c r="M235" s="218"/>
      <c r="N235" s="50"/>
    </row>
    <row r="236" spans="3:14" ht="55.5" customHeight="1">
      <c r="C236" s="218"/>
      <c r="D236" s="219"/>
      <c r="E236" s="219"/>
      <c r="F236" s="219"/>
      <c r="G236" s="218"/>
      <c r="H236" s="218"/>
      <c r="I236" s="218"/>
      <c r="J236" s="218"/>
      <c r="K236" s="218"/>
      <c r="L236" s="218"/>
      <c r="M236" s="218"/>
      <c r="N236" s="218"/>
    </row>
    <row r="237" spans="3:14" ht="42.75" customHeight="1">
      <c r="C237" s="218"/>
      <c r="D237" s="219"/>
      <c r="E237" s="219"/>
      <c r="F237" s="219"/>
      <c r="G237" s="218"/>
      <c r="H237" s="218"/>
      <c r="I237" s="218"/>
      <c r="J237" s="218"/>
      <c r="K237" s="218"/>
      <c r="L237" s="218"/>
      <c r="M237" s="218"/>
      <c r="N237" s="50"/>
    </row>
    <row r="238" spans="3:14" ht="21.75" customHeight="1">
      <c r="C238" s="218"/>
      <c r="D238" s="219"/>
      <c r="E238" s="219"/>
      <c r="F238" s="219"/>
      <c r="G238" s="218"/>
      <c r="H238" s="218"/>
      <c r="I238" s="218"/>
      <c r="J238" s="218"/>
      <c r="K238" s="218"/>
      <c r="L238" s="218"/>
      <c r="M238" s="218"/>
      <c r="N238" s="50"/>
    </row>
    <row r="239" spans="3:14" ht="21.75" customHeight="1">
      <c r="C239" s="218"/>
      <c r="D239" s="219"/>
      <c r="E239" s="219"/>
      <c r="F239" s="219"/>
      <c r="G239" s="218"/>
      <c r="H239" s="218"/>
      <c r="I239" s="218"/>
      <c r="J239" s="218"/>
      <c r="K239" s="218"/>
      <c r="L239" s="218"/>
      <c r="M239" s="218"/>
      <c r="N239" s="50"/>
    </row>
    <row r="240" spans="3:14" s="49" customFormat="1" ht="23.25" customHeight="1">
      <c r="C240" s="218"/>
      <c r="D240" s="219"/>
      <c r="E240" s="219"/>
      <c r="F240" s="219"/>
      <c r="G240" s="218"/>
      <c r="H240" s="218"/>
      <c r="I240" s="218"/>
      <c r="J240" s="218"/>
      <c r="K240" s="218"/>
      <c r="L240" s="218"/>
      <c r="M240" s="218"/>
      <c r="N240" s="223"/>
    </row>
    <row r="241" ht="23.25" customHeight="1"/>
    <row r="242" ht="21.75" customHeight="1"/>
    <row r="243" ht="16.5" customHeight="1"/>
    <row r="244" ht="29.25" customHeight="1"/>
    <row r="245" ht="24.75" customHeight="1"/>
    <row r="246" ht="33" customHeight="1"/>
    <row r="248" ht="15" customHeight="1"/>
    <row r="249" ht="25.5" customHeight="1"/>
  </sheetData>
  <sheetProtection sheet="1" formatCells="0" formatColumns="0" formatRows="0"/>
  <mergeCells count="26">
    <mergeCell ref="C53:G53"/>
    <mergeCell ref="C98:G98"/>
    <mergeCell ref="C109:G109"/>
    <mergeCell ref="C120:G120"/>
    <mergeCell ref="C198:G198"/>
    <mergeCell ref="C131:G131"/>
    <mergeCell ref="B142:G142"/>
    <mergeCell ref="C143:G143"/>
    <mergeCell ref="C64:G64"/>
    <mergeCell ref="C75:G75"/>
    <mergeCell ref="D199:D200"/>
    <mergeCell ref="C4:E4"/>
    <mergeCell ref="C86:G86"/>
    <mergeCell ref="B97:G97"/>
    <mergeCell ref="C2:F2"/>
    <mergeCell ref="B7:G7"/>
    <mergeCell ref="C8:G8"/>
    <mergeCell ref="B52:G52"/>
    <mergeCell ref="C19:G19"/>
    <mergeCell ref="C30:G30"/>
    <mergeCell ref="C41:G41"/>
    <mergeCell ref="C187:G187"/>
    <mergeCell ref="G199:G200"/>
    <mergeCell ref="C165:G165"/>
    <mergeCell ref="C176:G176"/>
    <mergeCell ref="C154:G154"/>
  </mergeCells>
  <conditionalFormatting sqref="G17">
    <cfRule type="cellIs" dxfId="85" priority="34" operator="notEqual">
      <formula>$G$9</formula>
    </cfRule>
  </conditionalFormatting>
  <conditionalFormatting sqref="G28">
    <cfRule type="cellIs" dxfId="84" priority="33" operator="notEqual">
      <formula>$G$20</formula>
    </cfRule>
  </conditionalFormatting>
  <conditionalFormatting sqref="G39:G40">
    <cfRule type="cellIs" dxfId="83" priority="32" operator="notEqual">
      <formula>$G$31</formula>
    </cfRule>
  </conditionalFormatting>
  <conditionalFormatting sqref="G50">
    <cfRule type="cellIs" dxfId="82" priority="31" operator="notEqual">
      <formula>$G$42</formula>
    </cfRule>
  </conditionalFormatting>
  <conditionalFormatting sqref="G62">
    <cfRule type="cellIs" dxfId="81" priority="30" operator="notEqual">
      <formula>$G$54</formula>
    </cfRule>
  </conditionalFormatting>
  <conditionalFormatting sqref="G73">
    <cfRule type="cellIs" dxfId="80" priority="29" operator="notEqual">
      <formula>$G$65</formula>
    </cfRule>
  </conditionalFormatting>
  <conditionalFormatting sqref="G84">
    <cfRule type="cellIs" dxfId="79" priority="28" operator="notEqual">
      <formula>$G$76</formula>
    </cfRule>
  </conditionalFormatting>
  <conditionalFormatting sqref="G95">
    <cfRule type="cellIs" dxfId="78" priority="27" operator="notEqual">
      <formula>$G$87</formula>
    </cfRule>
  </conditionalFormatting>
  <conditionalFormatting sqref="G107">
    <cfRule type="cellIs" dxfId="77" priority="26" operator="notEqual">
      <formula>$G$99</formula>
    </cfRule>
  </conditionalFormatting>
  <conditionalFormatting sqref="G118">
    <cfRule type="cellIs" dxfId="76" priority="25" operator="notEqual">
      <formula>$G$110</formula>
    </cfRule>
  </conditionalFormatting>
  <conditionalFormatting sqref="G129">
    <cfRule type="cellIs" dxfId="75" priority="24" operator="notEqual">
      <formula>$G$121</formula>
    </cfRule>
  </conditionalFormatting>
  <conditionalFormatting sqref="G140">
    <cfRule type="cellIs" dxfId="74" priority="23" operator="notEqual">
      <formula>$G$132</formula>
    </cfRule>
  </conditionalFormatting>
  <conditionalFormatting sqref="G152">
    <cfRule type="cellIs" dxfId="73" priority="22" operator="notEqual">
      <formula>$G$144</formula>
    </cfRule>
  </conditionalFormatting>
  <conditionalFormatting sqref="G163">
    <cfRule type="cellIs" dxfId="72" priority="21" operator="notEqual">
      <formula>$G$155</formula>
    </cfRule>
  </conditionalFormatting>
  <conditionalFormatting sqref="G174">
    <cfRule type="cellIs" dxfId="71" priority="20" operator="notEqual">
      <formula>$G$155</formula>
    </cfRule>
  </conditionalFormatting>
  <conditionalFormatting sqref="G185">
    <cfRule type="cellIs" dxfId="70" priority="19" operator="notEqual">
      <formula>$G$177</formula>
    </cfRule>
  </conditionalFormatting>
  <conditionalFormatting sqref="G196">
    <cfRule type="cellIs" dxfId="69" priority="18" operator="notEqual">
      <formula>$G$188</formula>
    </cfRule>
  </conditionalFormatting>
  <conditionalFormatting sqref="D17">
    <cfRule type="cellIs" dxfId="68" priority="17" operator="notEqual">
      <formula>$D$9</formula>
    </cfRule>
  </conditionalFormatting>
  <conditionalFormatting sqref="D28">
    <cfRule type="cellIs" dxfId="67" priority="16" operator="notEqual">
      <formula>$D$20</formula>
    </cfRule>
  </conditionalFormatting>
  <conditionalFormatting sqref="D39">
    <cfRule type="cellIs" dxfId="66" priority="15" operator="notEqual">
      <formula>$D$31</formula>
    </cfRule>
  </conditionalFormatting>
  <conditionalFormatting sqref="D50">
    <cfRule type="cellIs" dxfId="65" priority="14" operator="notEqual">
      <formula>$D$42</formula>
    </cfRule>
  </conditionalFormatting>
  <conditionalFormatting sqref="D62">
    <cfRule type="cellIs" dxfId="64" priority="13" operator="notEqual">
      <formula>$D$54</formula>
    </cfRule>
  </conditionalFormatting>
  <conditionalFormatting sqref="D73">
    <cfRule type="cellIs" dxfId="63" priority="12" operator="notEqual">
      <formula>$D$65</formula>
    </cfRule>
  </conditionalFormatting>
  <conditionalFormatting sqref="D84">
    <cfRule type="cellIs" dxfId="62" priority="11" operator="notEqual">
      <formula>$D$76</formula>
    </cfRule>
  </conditionalFormatting>
  <conditionalFormatting sqref="D95">
    <cfRule type="cellIs" dxfId="61" priority="10" operator="notEqual">
      <formula>$D$87</formula>
    </cfRule>
  </conditionalFormatting>
  <conditionalFormatting sqref="D107">
    <cfRule type="cellIs" dxfId="60" priority="9" operator="notEqual">
      <formula>$D$99</formula>
    </cfRule>
  </conditionalFormatting>
  <conditionalFormatting sqref="D118">
    <cfRule type="cellIs" dxfId="59" priority="8" operator="notEqual">
      <formula>$D$110</formula>
    </cfRule>
  </conditionalFormatting>
  <conditionalFormatting sqref="D129">
    <cfRule type="cellIs" dxfId="58" priority="7" operator="notEqual">
      <formula>$D$121</formula>
    </cfRule>
  </conditionalFormatting>
  <conditionalFormatting sqref="D140">
    <cfRule type="cellIs" dxfId="57" priority="6" operator="notEqual">
      <formula>$D$132</formula>
    </cfRule>
  </conditionalFormatting>
  <conditionalFormatting sqref="D152">
    <cfRule type="cellIs" dxfId="56" priority="5" operator="notEqual">
      <formula>$D$144</formula>
    </cfRule>
  </conditionalFormatting>
  <conditionalFormatting sqref="D163">
    <cfRule type="cellIs" dxfId="55" priority="4" operator="notEqual">
      <formula>$D$155</formula>
    </cfRule>
  </conditionalFormatting>
  <conditionalFormatting sqref="D174">
    <cfRule type="cellIs" dxfId="54" priority="3" operator="notEqual">
      <formula>$D$166</formula>
    </cfRule>
  </conditionalFormatting>
  <conditionalFormatting sqref="D185">
    <cfRule type="cellIs" dxfId="53" priority="2" operator="notEqual">
      <formula>$D$177</formula>
    </cfRule>
  </conditionalFormatting>
  <conditionalFormatting sqref="D196">
    <cfRule type="cellIs" dxfId="52" priority="1" operator="notEqual">
      <formula>$D$188</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6 C27 C38 C49 C61 C72 C83 C94 C106 C117 C128 C139 C151 C162 C173 C184 C207 C195"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5 C26 C37 C48 C60 C71 C82 C93 C105 C116 C127 C138 C150 C161 C172 C183 C206 C194" xr:uid="{00000000-0002-0000-0200-000001000000}"/>
    <dataValidation allowBlank="1" showInputMessage="1" showErrorMessage="1" prompt="Services contracted by an organization which follow the normal procurement processes." sqref="C13 C24 C35 C46 C58 C69 C80 C91 C103 C114 C125 C136 C148 C159 C170 C181 C204 C192" xr:uid="{00000000-0002-0000-0200-000002000000}"/>
    <dataValidation allowBlank="1" showInputMessage="1" showErrorMessage="1" prompt="Includes staff and non-staff travel paid for by the organization directly related to a project." sqref="C14 C25 C36 C47 C59 C70 C81 C92 C104 C115 C126 C137 C149 C160 C171 C182 C205 C193"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2 C23 C34 C45 C57 C68 C79 C90 C102 C113 C124 C135 C147 C158 C169 C180 C203 C191"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1 C22 C33 C44 C56 C67 C78 C89 C101 C112 C123 C134 C146 C157 C168 C179 C202 C190" xr:uid="{00000000-0002-0000-0200-000005000000}"/>
    <dataValidation allowBlank="1" showInputMessage="1" showErrorMessage="1" prompt="Includes all related staff and temporary staff costs including base salary, post adjustment and all staff entitlements." sqref="C10 C21 C32 C43 C55 C66 C77 C88 C100 C111 C122 C133 C145 C156 C167 C178 C201 C189" xr:uid="{00000000-0002-0000-0200-000006000000}"/>
    <dataValidation allowBlank="1" showInputMessage="1" showErrorMessage="1" prompt="Output totals must match the original total from Table 1, and will show as red if not. " sqref="G17" xr:uid="{00000000-0002-0000-0200-000007000000}"/>
  </dataValidations>
  <pageMargins left="0.7" right="0.7" top="0.75" bottom="0.75" header="0.3" footer="0.3"/>
  <pageSetup scale="74" orientation="landscape" r:id="rId1"/>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9B634-E434-814C-82E0-309DE725FBDB}">
  <dimension ref="B1:H47"/>
  <sheetViews>
    <sheetView workbookViewId="0">
      <selection activeCell="K14" sqref="K14"/>
    </sheetView>
  </sheetViews>
  <sheetFormatPr baseColWidth="10" defaultColWidth="8.83203125" defaultRowHeight="15"/>
  <cols>
    <col min="2" max="2" width="61.83203125" customWidth="1"/>
    <col min="4" max="4" width="17.83203125" customWidth="1"/>
    <col min="5" max="5" width="25.5" customWidth="1"/>
    <col min="6" max="6" width="8.83203125" hidden="1" customWidth="1"/>
    <col min="7" max="7" width="11.83203125" customWidth="1"/>
  </cols>
  <sheetData>
    <row r="1" spans="2:8" ht="16" thickBot="1"/>
    <row r="2" spans="2:8">
      <c r="B2" s="339" t="s">
        <v>260</v>
      </c>
      <c r="C2" s="340"/>
      <c r="D2" s="341"/>
    </row>
    <row r="3" spans="2:8" ht="16" thickBot="1">
      <c r="B3" s="342"/>
      <c r="C3" s="343"/>
      <c r="D3" s="344"/>
    </row>
    <row r="4" spans="2:8" ht="16" thickBot="1"/>
    <row r="5" spans="2:8">
      <c r="B5" s="330" t="s">
        <v>261</v>
      </c>
      <c r="C5" s="331"/>
      <c r="D5" s="332"/>
    </row>
    <row r="6" spans="2:8" ht="16" thickBot="1">
      <c r="B6" s="333"/>
      <c r="C6" s="334"/>
      <c r="D6" s="335"/>
    </row>
    <row r="7" spans="2:8">
      <c r="B7" s="77" t="s">
        <v>262</v>
      </c>
      <c r="C7" s="326">
        <f>SUM('[1]1) Budget Tables'!D16:F16,'[1]1) Budget Tables'!D26:F26,'[1]1) Budget Tables'!D36:F36,'[1]1) Budget Tables'!D46:F46)</f>
        <v>649954.28</v>
      </c>
      <c r="D7" s="327"/>
      <c r="E7" s="326">
        <v>576022.89388807386</v>
      </c>
      <c r="F7" s="327"/>
      <c r="G7" s="280">
        <f>E7-C7</f>
        <v>-73931.386111926171</v>
      </c>
      <c r="H7" s="281">
        <f>G7/C7</f>
        <v>-0.11374859491951675</v>
      </c>
    </row>
    <row r="8" spans="2:8">
      <c r="B8" s="77" t="s">
        <v>263</v>
      </c>
      <c r="C8" s="328">
        <f>SUM(D10:D14)</f>
        <v>0</v>
      </c>
      <c r="D8" s="329"/>
    </row>
    <row r="9" spans="2:8">
      <c r="B9" s="78" t="s">
        <v>264</v>
      </c>
      <c r="C9" s="79" t="s">
        <v>265</v>
      </c>
      <c r="D9" s="80" t="s">
        <v>266</v>
      </c>
    </row>
    <row r="10" spans="2:8" ht="35.25" customHeight="1">
      <c r="B10" s="101"/>
      <c r="C10" s="82"/>
      <c r="D10" s="83">
        <f>$C$7*C10</f>
        <v>0</v>
      </c>
    </row>
    <row r="11" spans="2:8" ht="35.25" customHeight="1">
      <c r="B11" s="101"/>
      <c r="C11" s="82"/>
      <c r="D11" s="83">
        <f>C7*C11</f>
        <v>0</v>
      </c>
    </row>
    <row r="12" spans="2:8" ht="35.25" customHeight="1">
      <c r="B12" s="102"/>
      <c r="C12" s="82"/>
      <c r="D12" s="83">
        <f>C7*C12</f>
        <v>0</v>
      </c>
    </row>
    <row r="13" spans="2:8" ht="35.25" customHeight="1">
      <c r="B13" s="102"/>
      <c r="C13" s="82"/>
      <c r="D13" s="83">
        <f>C7*C13</f>
        <v>0</v>
      </c>
    </row>
    <row r="14" spans="2:8" ht="16" thickBot="1">
      <c r="B14" s="103"/>
      <c r="C14" s="87"/>
      <c r="D14" s="88">
        <f>C7*C14</f>
        <v>0</v>
      </c>
    </row>
    <row r="15" spans="2:8" ht="16" thickBot="1"/>
    <row r="16" spans="2:8">
      <c r="B16" s="330" t="s">
        <v>267</v>
      </c>
      <c r="C16" s="331"/>
      <c r="D16" s="332"/>
    </row>
    <row r="17" spans="2:8" ht="16" thickBot="1">
      <c r="B17" s="336"/>
      <c r="C17" s="337"/>
      <c r="D17" s="338"/>
    </row>
    <row r="18" spans="2:8">
      <c r="B18" s="77" t="s">
        <v>262</v>
      </c>
      <c r="C18" s="326">
        <f>SUM('[1]1) Budget Tables'!D58:F58,'[1]1) Budget Tables'!D68:F68,'[1]1) Budget Tables'!D78:F78,'[1]1) Budget Tables'!D88:F88)</f>
        <v>409103.18000000005</v>
      </c>
      <c r="D18" s="327"/>
      <c r="E18" s="326">
        <v>357934.78319701145</v>
      </c>
      <c r="F18" s="327"/>
      <c r="G18" s="280">
        <f>E18-C18</f>
        <v>-51168.396802988602</v>
      </c>
      <c r="H18" s="281">
        <f>G18/C18</f>
        <v>-0.12507455161553277</v>
      </c>
    </row>
    <row r="19" spans="2:8">
      <c r="B19" s="77" t="s">
        <v>263</v>
      </c>
      <c r="C19" s="328">
        <f>SUM(D21:D25)</f>
        <v>0</v>
      </c>
      <c r="D19" s="329"/>
    </row>
    <row r="20" spans="2:8">
      <c r="B20" s="78" t="s">
        <v>264</v>
      </c>
      <c r="C20" s="79" t="s">
        <v>265</v>
      </c>
      <c r="D20" s="80" t="s">
        <v>266</v>
      </c>
    </row>
    <row r="21" spans="2:8" ht="35.25" customHeight="1">
      <c r="B21" s="81"/>
      <c r="C21" s="82"/>
      <c r="D21" s="83">
        <f>$C$18*C21</f>
        <v>0</v>
      </c>
    </row>
    <row r="22" spans="2:8" ht="35.25" customHeight="1">
      <c r="B22" s="84"/>
      <c r="C22" s="82"/>
      <c r="D22" s="83">
        <f t="shared" ref="D22:D25" si="0">$C$18*C22</f>
        <v>0</v>
      </c>
    </row>
    <row r="23" spans="2:8" ht="35.25" customHeight="1">
      <c r="B23" s="85"/>
      <c r="C23" s="82"/>
      <c r="D23" s="83">
        <f t="shared" si="0"/>
        <v>0</v>
      </c>
    </row>
    <row r="24" spans="2:8" ht="35.25" customHeight="1">
      <c r="B24" s="85"/>
      <c r="C24" s="82"/>
      <c r="D24" s="83">
        <f t="shared" si="0"/>
        <v>0</v>
      </c>
    </row>
    <row r="25" spans="2:8" ht="16" thickBot="1">
      <c r="B25" s="86"/>
      <c r="C25" s="87"/>
      <c r="D25" s="83">
        <f t="shared" si="0"/>
        <v>0</v>
      </c>
    </row>
    <row r="26" spans="2:8" ht="16" thickBot="1"/>
    <row r="27" spans="2:8">
      <c r="B27" s="330" t="s">
        <v>268</v>
      </c>
      <c r="C27" s="331"/>
      <c r="D27" s="332"/>
    </row>
    <row r="28" spans="2:8" ht="16" thickBot="1">
      <c r="B28" s="333"/>
      <c r="C28" s="334"/>
      <c r="D28" s="335"/>
    </row>
    <row r="29" spans="2:8">
      <c r="B29" s="77" t="s">
        <v>262</v>
      </c>
      <c r="C29" s="326">
        <f>SUM('[1]1) Budget Tables'!D100:F100,'[1]1) Budget Tables'!D110:F110,'[1]1) Budget Tables'!D120:F120,'[1]1) Budget Tables'!D130:F130)</f>
        <v>269631.7</v>
      </c>
      <c r="D29" s="327"/>
      <c r="E29" s="326">
        <v>394731.48179341957</v>
      </c>
      <c r="F29" s="327"/>
      <c r="G29" s="280">
        <f>E29-C29</f>
        <v>125099.78179341956</v>
      </c>
      <c r="H29" s="281">
        <f>G29/C29</f>
        <v>0.46396540834560462</v>
      </c>
    </row>
    <row r="30" spans="2:8">
      <c r="B30" s="77" t="s">
        <v>263</v>
      </c>
      <c r="C30" s="328">
        <f>SUM(D32:D36)</f>
        <v>0</v>
      </c>
      <c r="D30" s="329"/>
    </row>
    <row r="31" spans="2:8">
      <c r="B31" s="78" t="s">
        <v>264</v>
      </c>
      <c r="C31" s="79" t="s">
        <v>265</v>
      </c>
      <c r="D31" s="80" t="s">
        <v>266</v>
      </c>
    </row>
    <row r="32" spans="2:8" ht="35.25" customHeight="1">
      <c r="B32" s="81"/>
      <c r="C32" s="82"/>
      <c r="D32" s="83">
        <f>$C$29*C32</f>
        <v>0</v>
      </c>
    </row>
    <row r="33" spans="2:4" ht="35.25" customHeight="1">
      <c r="B33" s="84"/>
      <c r="C33" s="82"/>
      <c r="D33" s="83">
        <f t="shared" ref="D33:D36" si="1">$C$29*C33</f>
        <v>0</v>
      </c>
    </row>
    <row r="34" spans="2:4" ht="35.25" customHeight="1">
      <c r="B34" s="85"/>
      <c r="C34" s="82"/>
      <c r="D34" s="83">
        <f t="shared" si="1"/>
        <v>0</v>
      </c>
    </row>
    <row r="35" spans="2:4" ht="35.25" customHeight="1">
      <c r="B35" s="85"/>
      <c r="C35" s="82"/>
      <c r="D35" s="83">
        <f t="shared" si="1"/>
        <v>0</v>
      </c>
    </row>
    <row r="36" spans="2:4" ht="16" thickBot="1">
      <c r="B36" s="86"/>
      <c r="C36" s="87"/>
      <c r="D36" s="83">
        <f t="shared" si="1"/>
        <v>0</v>
      </c>
    </row>
    <row r="37" spans="2:4" ht="16" thickBot="1"/>
    <row r="38" spans="2:4">
      <c r="B38" s="330" t="s">
        <v>269</v>
      </c>
      <c r="C38" s="331"/>
      <c r="D38" s="332"/>
    </row>
    <row r="39" spans="2:4" ht="16" thickBot="1">
      <c r="B39" s="333"/>
      <c r="C39" s="334"/>
      <c r="D39" s="335"/>
    </row>
    <row r="40" spans="2:4">
      <c r="B40" s="77" t="s">
        <v>262</v>
      </c>
      <c r="C40" s="326">
        <f>SUM('[1]1) Budget Tables'!D142:F142,'[1]1) Budget Tables'!D152:F152,'[1]1) Budget Tables'!D162:F162,'[1]1) Budget Tables'!D172:F172)</f>
        <v>0</v>
      </c>
      <c r="D40" s="327"/>
    </row>
    <row r="41" spans="2:4">
      <c r="B41" s="77" t="s">
        <v>263</v>
      </c>
      <c r="C41" s="328">
        <f>SUM(D43:D47)</f>
        <v>0</v>
      </c>
      <c r="D41" s="329"/>
    </row>
    <row r="42" spans="2:4">
      <c r="B42" s="78" t="s">
        <v>264</v>
      </c>
      <c r="C42" s="79" t="s">
        <v>265</v>
      </c>
      <c r="D42" s="80" t="s">
        <v>266</v>
      </c>
    </row>
    <row r="43" spans="2:4" ht="35.25" customHeight="1">
      <c r="B43" s="81"/>
      <c r="C43" s="82"/>
      <c r="D43" s="83">
        <f>$C$40*C43</f>
        <v>0</v>
      </c>
    </row>
    <row r="44" spans="2:4" ht="35.25" customHeight="1">
      <c r="B44" s="84"/>
      <c r="C44" s="82"/>
      <c r="D44" s="83">
        <f t="shared" ref="D44:D47" si="2">$C$40*C44</f>
        <v>0</v>
      </c>
    </row>
    <row r="45" spans="2:4" ht="35.25" customHeight="1">
      <c r="B45" s="85"/>
      <c r="C45" s="82"/>
      <c r="D45" s="83">
        <f t="shared" si="2"/>
        <v>0</v>
      </c>
    </row>
    <row r="46" spans="2:4" ht="35.25" customHeight="1">
      <c r="B46" s="85"/>
      <c r="C46" s="82"/>
      <c r="D46" s="83">
        <f t="shared" si="2"/>
        <v>0</v>
      </c>
    </row>
    <row r="47" spans="2:4" ht="16" thickBot="1">
      <c r="B47" s="86"/>
      <c r="C47" s="87"/>
      <c r="D47" s="88">
        <f t="shared" si="2"/>
        <v>0</v>
      </c>
    </row>
  </sheetData>
  <mergeCells count="20">
    <mergeCell ref="B2:D3"/>
    <mergeCell ref="B5:D5"/>
    <mergeCell ref="B6:D6"/>
    <mergeCell ref="C7:D7"/>
    <mergeCell ref="C8:D8"/>
    <mergeCell ref="C40:D40"/>
    <mergeCell ref="C41:D41"/>
    <mergeCell ref="E7:F7"/>
    <mergeCell ref="B17:D17"/>
    <mergeCell ref="C18:D18"/>
    <mergeCell ref="C19:D19"/>
    <mergeCell ref="B27:D27"/>
    <mergeCell ref="B28:D28"/>
    <mergeCell ref="C29:D29"/>
    <mergeCell ref="B16:D16"/>
    <mergeCell ref="E18:F18"/>
    <mergeCell ref="E29:F29"/>
    <mergeCell ref="C30:D30"/>
    <mergeCell ref="B38:D38"/>
    <mergeCell ref="B39:D39"/>
  </mergeCells>
  <conditionalFormatting sqref="C30:D30">
    <cfRule type="cellIs" dxfId="51" priority="2" operator="greaterThan">
      <formula>$C$29</formula>
    </cfRule>
    <cfRule type="cellIs" dxfId="50" priority="5" operator="greaterThan">
      <formula>$C$29</formula>
    </cfRule>
  </conditionalFormatting>
  <conditionalFormatting sqref="C8:D8">
    <cfRule type="cellIs" dxfId="49" priority="4" operator="greaterThan">
      <formula>$C$7</formula>
    </cfRule>
  </conditionalFormatting>
  <conditionalFormatting sqref="C19:D19">
    <cfRule type="cellIs" dxfId="48" priority="3" operator="greaterThan">
      <formula>$C$18</formula>
    </cfRule>
  </conditionalFormatting>
  <conditionalFormatting sqref="C41:D41">
    <cfRule type="cellIs" dxfId="47" priority="1" operator="greaterThan">
      <formula>$C$40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D833C10-9095-3644-A90D-3ECE6444A1A2}">
          <x14:formula1>
            <xm:f>'/Users/eva/Downloads/Proposal_submission__South_Sudan (1)/[3. PBF_project_document_template_2020_annex_d_project_budget_cso_version_english_FINAL.xlsx]Sheet2'!#REF!</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DFD95-E7BB-1C4E-B855-7F34C83F4EAE}">
  <dimension ref="B1:O249"/>
  <sheetViews>
    <sheetView topLeftCell="A162" zoomScale="88" workbookViewId="0">
      <selection activeCell="I214" sqref="I214"/>
    </sheetView>
  </sheetViews>
  <sheetFormatPr baseColWidth="10" defaultColWidth="9.1640625" defaultRowHeight="16"/>
  <cols>
    <col min="1" max="1" width="4.5" style="251" customWidth="1"/>
    <col min="2" max="2" width="3.5" style="251" customWidth="1"/>
    <col min="3" max="3" width="51.5" style="251" customWidth="1"/>
    <col min="4" max="4" width="34.5" style="252" customWidth="1"/>
    <col min="5" max="5" width="35" style="252" hidden="1" customWidth="1"/>
    <col min="6" max="6" width="34" style="252" hidden="1" customWidth="1"/>
    <col min="7" max="7" width="25.5" style="251" hidden="1" customWidth="1"/>
    <col min="8" max="9" width="34.5" style="47" customWidth="1"/>
    <col min="10" max="10" width="16.83203125" style="251" customWidth="1"/>
    <col min="11" max="11" width="19.5" style="251" customWidth="1"/>
    <col min="12" max="12" width="19" style="251" customWidth="1"/>
    <col min="13" max="13" width="26" style="251" customWidth="1"/>
    <col min="14" max="14" width="21.1640625" style="251" customWidth="1"/>
    <col min="15" max="15" width="7" style="256" customWidth="1"/>
    <col min="16" max="16" width="24.5" style="251" customWidth="1"/>
    <col min="17" max="17" width="26.5" style="251" customWidth="1"/>
    <col min="18" max="18" width="30.1640625" style="251" customWidth="1"/>
    <col min="19" max="19" width="33" style="251" customWidth="1"/>
    <col min="20" max="21" width="22.5" style="251" customWidth="1"/>
    <col min="22" max="22" width="23.5" style="251" customWidth="1"/>
    <col min="23" max="23" width="32.1640625" style="251" customWidth="1"/>
    <col min="24" max="24" width="9.1640625" style="251"/>
    <col min="25" max="25" width="17.5" style="251" customWidth="1"/>
    <col min="26" max="26" width="26.5" style="251" customWidth="1"/>
    <col min="27" max="27" width="22.5" style="251" customWidth="1"/>
    <col min="28" max="28" width="29.5" style="251" customWidth="1"/>
    <col min="29" max="29" width="23.5" style="251" customWidth="1"/>
    <col min="30" max="30" width="18.5" style="251" customWidth="1"/>
    <col min="31" max="31" width="17.5" style="251" customWidth="1"/>
    <col min="32" max="32" width="25.1640625" style="251" customWidth="1"/>
    <col min="33" max="16384" width="9.1640625" style="251"/>
  </cols>
  <sheetData>
    <row r="1" spans="2:15" ht="24" customHeight="1">
      <c r="H1" s="219"/>
      <c r="I1" s="219"/>
      <c r="M1" s="17"/>
      <c r="N1" s="4"/>
      <c r="O1" s="251"/>
    </row>
    <row r="2" spans="2:15" ht="26.25" customHeight="1">
      <c r="C2" s="296" t="s">
        <v>0</v>
      </c>
      <c r="D2" s="296"/>
      <c r="E2" s="296"/>
      <c r="F2" s="296"/>
      <c r="G2" s="31"/>
      <c r="H2" s="32"/>
      <c r="I2" s="32"/>
      <c r="J2" s="32"/>
      <c r="M2" s="17"/>
      <c r="N2" s="4"/>
      <c r="O2" s="251"/>
    </row>
    <row r="3" spans="2:15" ht="15" customHeight="1">
      <c r="C3" s="129" t="s">
        <v>1</v>
      </c>
      <c r="D3" s="33"/>
      <c r="E3" s="33"/>
      <c r="F3" s="33"/>
      <c r="G3" s="33"/>
      <c r="H3" s="33"/>
      <c r="I3" s="33"/>
      <c r="J3" s="33"/>
      <c r="M3" s="17"/>
      <c r="N3" s="4"/>
      <c r="O3" s="251"/>
    </row>
    <row r="4" spans="2:15" ht="17.25" customHeight="1">
      <c r="C4" s="298" t="s">
        <v>234</v>
      </c>
      <c r="D4" s="298"/>
      <c r="E4" s="298"/>
      <c r="F4" s="33"/>
      <c r="G4" s="33"/>
      <c r="H4" s="33"/>
      <c r="I4" s="33"/>
      <c r="J4" s="33"/>
      <c r="M4" s="17"/>
      <c r="N4" s="4"/>
      <c r="O4" s="251"/>
    </row>
    <row r="5" spans="2:15" ht="13.5" customHeight="1">
      <c r="C5" s="40"/>
      <c r="D5" s="40"/>
      <c r="E5" s="40"/>
      <c r="F5" s="40"/>
      <c r="H5" s="40"/>
      <c r="I5" s="40"/>
      <c r="M5" s="17"/>
      <c r="N5" s="4"/>
      <c r="O5" s="251"/>
    </row>
    <row r="6" spans="2:15" ht="24" customHeight="1">
      <c r="C6" s="40"/>
      <c r="D6" s="244" t="str">
        <f>'[1]1) Budget Tables'!D5</f>
        <v>Recipient Organization</v>
      </c>
      <c r="E6" s="244" t="s">
        <v>235</v>
      </c>
      <c r="F6" s="244" t="s">
        <v>236</v>
      </c>
      <c r="G6" s="245" t="s">
        <v>47</v>
      </c>
      <c r="H6" s="244"/>
      <c r="I6" s="269"/>
      <c r="M6" s="17"/>
      <c r="N6" s="4"/>
      <c r="O6" s="251"/>
    </row>
    <row r="7" spans="2:15" ht="24" customHeight="1">
      <c r="B7" s="320" t="s">
        <v>237</v>
      </c>
      <c r="C7" s="320"/>
      <c r="D7" s="320"/>
      <c r="E7" s="320"/>
      <c r="F7" s="320"/>
      <c r="G7" s="320"/>
      <c r="H7" s="251"/>
      <c r="I7" s="251"/>
      <c r="M7" s="17"/>
      <c r="N7" s="4"/>
      <c r="O7" s="251"/>
    </row>
    <row r="8" spans="2:15" ht="22.5" customHeight="1">
      <c r="C8" s="278" t="s">
        <v>238</v>
      </c>
      <c r="D8" s="278" t="s">
        <v>643</v>
      </c>
      <c r="E8" s="278"/>
      <c r="F8" s="278"/>
      <c r="G8" s="278"/>
      <c r="H8" s="278" t="s">
        <v>642</v>
      </c>
      <c r="I8" s="251"/>
      <c r="M8" s="17"/>
      <c r="N8" s="4"/>
      <c r="O8" s="251"/>
    </row>
    <row r="9" spans="2:15" ht="24.75" customHeight="1" thickBot="1">
      <c r="C9" s="56" t="s">
        <v>239</v>
      </c>
      <c r="D9" s="57">
        <f>'[1]1) Budget Tables'!D16</f>
        <v>182884.58000000002</v>
      </c>
      <c r="E9" s="57">
        <f>'[1]1) Budget Tables'!E16</f>
        <v>0</v>
      </c>
      <c r="F9" s="57">
        <f>'[1]1) Budget Tables'!F16</f>
        <v>0</v>
      </c>
      <c r="G9" s="58">
        <f>SUM(D9:F9)</f>
        <v>182884.58000000002</v>
      </c>
      <c r="H9" s="57">
        <f>'1) Budget Tables'!H16</f>
        <v>220293.88606004411</v>
      </c>
      <c r="I9" s="270">
        <f>H9-D9</f>
        <v>37409.306060044095</v>
      </c>
      <c r="J9" s="268">
        <f>I9/D9</f>
        <v>0.20455145020998539</v>
      </c>
      <c r="M9" s="17"/>
      <c r="N9" s="4"/>
      <c r="O9" s="251"/>
    </row>
    <row r="10" spans="2:15" ht="21.75" customHeight="1">
      <c r="C10" s="54" t="s">
        <v>3</v>
      </c>
      <c r="D10" s="249">
        <v>43898.151906197993</v>
      </c>
      <c r="E10" s="253"/>
      <c r="F10" s="253"/>
      <c r="G10" s="55">
        <f t="shared" ref="G10:G17" si="0">SUM(D10:F10)</f>
        <v>43898.151906197993</v>
      </c>
      <c r="H10" s="220">
        <v>43898.151906197993</v>
      </c>
      <c r="I10" s="270"/>
      <c r="J10" s="268"/>
      <c r="O10" s="251"/>
    </row>
    <row r="11" spans="2:15" ht="17">
      <c r="C11" s="43" t="s">
        <v>4</v>
      </c>
      <c r="D11" s="254">
        <v>0</v>
      </c>
      <c r="E11" s="255"/>
      <c r="F11" s="255"/>
      <c r="G11" s="53">
        <f t="shared" si="0"/>
        <v>0</v>
      </c>
      <c r="H11" s="222">
        <v>0</v>
      </c>
      <c r="I11" s="270"/>
      <c r="J11" s="268"/>
      <c r="O11" s="251"/>
    </row>
    <row r="12" spans="2:15" ht="15.75" customHeight="1">
      <c r="C12" s="43" t="s">
        <v>5</v>
      </c>
      <c r="D12" s="254">
        <v>0</v>
      </c>
      <c r="E12" s="254"/>
      <c r="F12" s="254"/>
      <c r="G12" s="53">
        <f t="shared" si="0"/>
        <v>0</v>
      </c>
      <c r="H12" s="222">
        <v>0</v>
      </c>
      <c r="I12" s="270"/>
      <c r="J12" s="268"/>
      <c r="O12" s="251"/>
    </row>
    <row r="13" spans="2:15" ht="17">
      <c r="C13" s="44" t="s">
        <v>6</v>
      </c>
      <c r="D13" s="254">
        <v>0</v>
      </c>
      <c r="E13" s="254"/>
      <c r="F13" s="254"/>
      <c r="G13" s="53">
        <f t="shared" si="0"/>
        <v>0</v>
      </c>
      <c r="H13" s="222">
        <v>0</v>
      </c>
      <c r="I13" s="270"/>
      <c r="J13" s="268"/>
      <c r="O13" s="251"/>
    </row>
    <row r="14" spans="2:15" ht="17">
      <c r="C14" s="43" t="s">
        <v>7</v>
      </c>
      <c r="D14" s="254">
        <v>3300</v>
      </c>
      <c r="E14" s="254"/>
      <c r="F14" s="254"/>
      <c r="G14" s="53">
        <f t="shared" si="0"/>
        <v>3300</v>
      </c>
      <c r="H14" s="222">
        <v>3300</v>
      </c>
      <c r="I14" s="270"/>
      <c r="J14" s="268"/>
      <c r="O14" s="251"/>
    </row>
    <row r="15" spans="2:15" s="271" customFormat="1" ht="21.75" customHeight="1">
      <c r="C15" s="272" t="s">
        <v>8</v>
      </c>
      <c r="D15" s="273">
        <f>175000*3/5</f>
        <v>105000</v>
      </c>
      <c r="E15" s="273"/>
      <c r="F15" s="273"/>
      <c r="G15" s="274">
        <f t="shared" si="0"/>
        <v>105000</v>
      </c>
      <c r="H15" s="222">
        <v>154400.73415384616</v>
      </c>
      <c r="I15" s="275"/>
      <c r="J15" s="276"/>
    </row>
    <row r="16" spans="2:15" ht="21.75" customHeight="1">
      <c r="C16" s="43" t="s">
        <v>9</v>
      </c>
      <c r="D16" s="254">
        <v>30686.428093802009</v>
      </c>
      <c r="E16" s="254"/>
      <c r="F16" s="254"/>
      <c r="G16" s="53">
        <f t="shared" si="0"/>
        <v>30686.428093802009</v>
      </c>
      <c r="H16" s="220">
        <v>18695</v>
      </c>
      <c r="I16" s="270"/>
      <c r="J16" s="268"/>
      <c r="O16" s="251"/>
    </row>
    <row r="17" spans="3:15" ht="15.75" customHeight="1" thickBot="1">
      <c r="C17" s="48" t="s">
        <v>240</v>
      </c>
      <c r="D17" s="59">
        <f>SUM(D10:D16)</f>
        <v>182884.58000000002</v>
      </c>
      <c r="E17" s="59">
        <f>SUM(E10:E16)</f>
        <v>0</v>
      </c>
      <c r="F17" s="59">
        <f t="shared" ref="F17" si="1">SUM(F10:F16)</f>
        <v>0</v>
      </c>
      <c r="G17" s="112">
        <f t="shared" si="0"/>
        <v>182884.58000000002</v>
      </c>
      <c r="H17" s="57">
        <f>SUM(H10:H16)</f>
        <v>220293.88606004417</v>
      </c>
      <c r="I17" s="270"/>
      <c r="J17" s="268"/>
      <c r="O17" s="251"/>
    </row>
    <row r="18" spans="3:15" s="252" customFormat="1">
      <c r="C18" s="60"/>
      <c r="D18" s="61"/>
      <c r="E18" s="61"/>
      <c r="F18" s="61"/>
      <c r="G18" s="113"/>
      <c r="H18" s="61"/>
      <c r="I18" s="270"/>
      <c r="J18" s="268"/>
    </row>
    <row r="19" spans="3:15">
      <c r="C19" s="320" t="s">
        <v>241</v>
      </c>
      <c r="D19" s="320"/>
      <c r="E19" s="320"/>
      <c r="F19" s="320"/>
      <c r="G19" s="320"/>
      <c r="H19" s="251"/>
      <c r="I19" s="270"/>
      <c r="J19" s="268"/>
      <c r="O19" s="251"/>
    </row>
    <row r="20" spans="3:15" ht="27" customHeight="1" thickBot="1">
      <c r="C20" s="56" t="s">
        <v>239</v>
      </c>
      <c r="D20" s="57">
        <f>'[1]1) Budget Tables'!D26</f>
        <v>216563.58000000002</v>
      </c>
      <c r="E20" s="57">
        <f>'[1]1) Budget Tables'!E26</f>
        <v>0</v>
      </c>
      <c r="F20" s="57">
        <f>'[1]1) Budget Tables'!F26</f>
        <v>0</v>
      </c>
      <c r="G20" s="58">
        <f t="shared" ref="G20:G28" si="2">SUM(D20:F20)</f>
        <v>216563.58000000002</v>
      </c>
      <c r="H20" s="57">
        <f>'1) Budget Tables'!H26</f>
        <v>119808.9089831211</v>
      </c>
      <c r="I20" s="270">
        <f>H20-D20</f>
        <v>-96754.671016878914</v>
      </c>
      <c r="J20" s="268">
        <f t="shared" ref="J20:J65" si="3">I20/D20</f>
        <v>-0.44677258760165911</v>
      </c>
      <c r="O20" s="251"/>
    </row>
    <row r="21" spans="3:15" ht="17">
      <c r="C21" s="54" t="s">
        <v>3</v>
      </c>
      <c r="D21" s="249">
        <v>43898.151906197993</v>
      </c>
      <c r="E21" s="253"/>
      <c r="F21" s="253"/>
      <c r="G21" s="55">
        <f t="shared" si="2"/>
        <v>43898.151906197993</v>
      </c>
      <c r="H21" s="220">
        <v>43898.151906197993</v>
      </c>
      <c r="I21" s="270"/>
      <c r="J21" s="268"/>
      <c r="O21" s="251"/>
    </row>
    <row r="22" spans="3:15" ht="17">
      <c r="C22" s="43" t="s">
        <v>4</v>
      </c>
      <c r="D22" s="249">
        <f t="shared" ref="D22:D23" si="4">D11</f>
        <v>0</v>
      </c>
      <c r="E22" s="255"/>
      <c r="F22" s="255"/>
      <c r="G22" s="53">
        <f t="shared" si="2"/>
        <v>0</v>
      </c>
      <c r="H22" s="220">
        <f t="shared" ref="H22:H23" si="5">H11</f>
        <v>0</v>
      </c>
      <c r="I22" s="270"/>
      <c r="J22" s="268"/>
      <c r="O22" s="251"/>
    </row>
    <row r="23" spans="3:15" ht="34">
      <c r="C23" s="43" t="s">
        <v>5</v>
      </c>
      <c r="D23" s="249">
        <f t="shared" si="4"/>
        <v>0</v>
      </c>
      <c r="E23" s="254"/>
      <c r="F23" s="254"/>
      <c r="G23" s="53">
        <f t="shared" si="2"/>
        <v>0</v>
      </c>
      <c r="H23" s="220">
        <f t="shared" si="5"/>
        <v>0</v>
      </c>
      <c r="I23" s="270"/>
      <c r="J23" s="268"/>
      <c r="O23" s="251"/>
    </row>
    <row r="24" spans="3:15" ht="17">
      <c r="C24" s="44" t="s">
        <v>6</v>
      </c>
      <c r="D24" s="249">
        <v>12000</v>
      </c>
      <c r="E24" s="254"/>
      <c r="F24" s="254"/>
      <c r="G24" s="53">
        <f t="shared" si="2"/>
        <v>12000</v>
      </c>
      <c r="H24" s="220">
        <v>12000</v>
      </c>
      <c r="I24" s="270"/>
      <c r="J24" s="268"/>
      <c r="O24" s="251"/>
    </row>
    <row r="25" spans="3:15" ht="17">
      <c r="C25" s="43" t="s">
        <v>7</v>
      </c>
      <c r="D25" s="249">
        <v>3300</v>
      </c>
      <c r="E25" s="254"/>
      <c r="F25" s="254"/>
      <c r="G25" s="53">
        <f t="shared" si="2"/>
        <v>3300</v>
      </c>
      <c r="H25" s="220">
        <v>3300</v>
      </c>
      <c r="I25" s="270"/>
      <c r="J25" s="268"/>
      <c r="O25" s="251"/>
    </row>
    <row r="26" spans="3:15" s="271" customFormat="1" ht="17">
      <c r="C26" s="272" t="s">
        <v>8</v>
      </c>
      <c r="D26" s="277">
        <v>126667</v>
      </c>
      <c r="E26" s="273"/>
      <c r="F26" s="273"/>
      <c r="G26" s="274">
        <f t="shared" si="2"/>
        <v>126667</v>
      </c>
      <c r="H26" s="246">
        <v>41915.757076923081</v>
      </c>
      <c r="I26" s="275"/>
      <c r="J26" s="276"/>
    </row>
    <row r="27" spans="3:15" ht="17">
      <c r="C27" s="43" t="s">
        <v>9</v>
      </c>
      <c r="D27" s="249">
        <v>30698.428093802009</v>
      </c>
      <c r="E27" s="254"/>
      <c r="F27" s="254"/>
      <c r="G27" s="53">
        <f t="shared" si="2"/>
        <v>30698.428093802009</v>
      </c>
      <c r="H27" s="220">
        <v>18695</v>
      </c>
      <c r="I27" s="270"/>
      <c r="J27" s="268"/>
      <c r="O27" s="251"/>
    </row>
    <row r="28" spans="3:15" ht="18" thickBot="1">
      <c r="C28" s="48" t="s">
        <v>240</v>
      </c>
      <c r="D28" s="59">
        <f t="shared" ref="D28:F28" si="6">SUM(D21:D27)</f>
        <v>216563.58000000002</v>
      </c>
      <c r="E28" s="59">
        <f t="shared" si="6"/>
        <v>0</v>
      </c>
      <c r="F28" s="59">
        <f t="shared" si="6"/>
        <v>0</v>
      </c>
      <c r="G28" s="53">
        <f t="shared" si="2"/>
        <v>216563.58000000002</v>
      </c>
      <c r="H28" s="57">
        <f t="shared" ref="H28" si="7">SUM(H21:H27)</f>
        <v>119808.90898312107</v>
      </c>
      <c r="I28" s="270"/>
      <c r="J28" s="268"/>
      <c r="O28" s="251"/>
    </row>
    <row r="29" spans="3:15" s="252" customFormat="1">
      <c r="C29" s="60"/>
      <c r="D29" s="61"/>
      <c r="E29" s="61"/>
      <c r="F29" s="61"/>
      <c r="G29" s="62"/>
      <c r="H29" s="61"/>
      <c r="I29" s="270"/>
      <c r="J29" s="268"/>
    </row>
    <row r="30" spans="3:15">
      <c r="C30" s="317" t="s">
        <v>242</v>
      </c>
      <c r="D30" s="318"/>
      <c r="E30" s="318"/>
      <c r="F30" s="318"/>
      <c r="G30" s="319"/>
      <c r="H30" s="251"/>
      <c r="I30" s="270"/>
      <c r="J30" s="268"/>
      <c r="O30" s="251"/>
    </row>
    <row r="31" spans="3:15" ht="21.75" customHeight="1" thickBot="1">
      <c r="C31" s="56" t="s">
        <v>239</v>
      </c>
      <c r="D31" s="57">
        <f>'[1]1) Budget Tables'!D36</f>
        <v>250506.12000000005</v>
      </c>
      <c r="E31" s="57">
        <f>'[1]1) Budget Tables'!E36</f>
        <v>0</v>
      </c>
      <c r="F31" s="57">
        <f>'[1]1) Budget Tables'!F36</f>
        <v>0</v>
      </c>
      <c r="G31" s="58">
        <f t="shared" ref="G31:G39" si="8">SUM(D31:F31)</f>
        <v>250506.12000000005</v>
      </c>
      <c r="H31" s="57">
        <v>235920.09884490864</v>
      </c>
      <c r="I31" s="270">
        <f t="shared" ref="I31:I65" si="9">H31-D31</f>
        <v>-14586.02115509141</v>
      </c>
      <c r="J31" s="268">
        <f t="shared" si="3"/>
        <v>-5.8226206829164122E-2</v>
      </c>
      <c r="O31" s="251"/>
    </row>
    <row r="32" spans="3:15" ht="17">
      <c r="C32" s="54" t="s">
        <v>3</v>
      </c>
      <c r="D32" s="249">
        <f>D21</f>
        <v>43898.151906197993</v>
      </c>
      <c r="E32" s="253"/>
      <c r="F32" s="253"/>
      <c r="G32" s="55">
        <f t="shared" si="8"/>
        <v>43898.151906197993</v>
      </c>
      <c r="H32" s="220">
        <v>43898.151906197993</v>
      </c>
      <c r="I32" s="270"/>
      <c r="J32" s="268"/>
      <c r="O32" s="251"/>
    </row>
    <row r="33" spans="3:15" s="252" customFormat="1" ht="15.75" customHeight="1">
      <c r="C33" s="43" t="s">
        <v>4</v>
      </c>
      <c r="D33" s="249">
        <f t="shared" ref="D33:D34" si="10">D22</f>
        <v>0</v>
      </c>
      <c r="E33" s="255"/>
      <c r="F33" s="255"/>
      <c r="G33" s="53">
        <f t="shared" si="8"/>
        <v>0</v>
      </c>
      <c r="H33" s="220">
        <v>0</v>
      </c>
      <c r="I33" s="270"/>
      <c r="J33" s="268"/>
    </row>
    <row r="34" spans="3:15" s="252" customFormat="1" ht="34">
      <c r="C34" s="43" t="s">
        <v>5</v>
      </c>
      <c r="D34" s="249">
        <f t="shared" si="10"/>
        <v>0</v>
      </c>
      <c r="E34" s="254"/>
      <c r="F34" s="254"/>
      <c r="G34" s="53">
        <f t="shared" si="8"/>
        <v>0</v>
      </c>
      <c r="H34" s="220">
        <v>0</v>
      </c>
      <c r="I34" s="270"/>
      <c r="J34" s="268"/>
    </row>
    <row r="35" spans="3:15" s="252" customFormat="1" ht="17">
      <c r="C35" s="44" t="s">
        <v>6</v>
      </c>
      <c r="D35" s="249"/>
      <c r="E35" s="254"/>
      <c r="F35" s="254"/>
      <c r="G35" s="53">
        <f t="shared" si="8"/>
        <v>0</v>
      </c>
      <c r="H35" s="220"/>
      <c r="I35" s="270"/>
      <c r="J35" s="268"/>
    </row>
    <row r="36" spans="3:15" ht="17">
      <c r="C36" s="43" t="s">
        <v>7</v>
      </c>
      <c r="D36" s="249">
        <v>3300</v>
      </c>
      <c r="E36" s="254"/>
      <c r="F36" s="254"/>
      <c r="G36" s="53">
        <f t="shared" si="8"/>
        <v>3300</v>
      </c>
      <c r="H36" s="220">
        <v>3300</v>
      </c>
      <c r="I36" s="270"/>
      <c r="J36" s="268"/>
      <c r="O36" s="251"/>
    </row>
    <row r="37" spans="3:15" s="271" customFormat="1" ht="17">
      <c r="C37" s="272" t="s">
        <v>8</v>
      </c>
      <c r="D37" s="277">
        <f>D26+45954.58</f>
        <v>172621.58000000002</v>
      </c>
      <c r="E37" s="273"/>
      <c r="F37" s="273"/>
      <c r="G37" s="274">
        <f t="shared" si="8"/>
        <v>172621.58000000002</v>
      </c>
      <c r="H37" s="246">
        <v>168028.38225641026</v>
      </c>
      <c r="I37" s="275"/>
      <c r="J37" s="276"/>
    </row>
    <row r="38" spans="3:15" ht="17">
      <c r="C38" s="43" t="s">
        <v>9</v>
      </c>
      <c r="D38" s="166">
        <v>30686.38809380203</v>
      </c>
      <c r="E38" s="254"/>
      <c r="F38" s="254"/>
      <c r="G38" s="53">
        <f t="shared" si="8"/>
        <v>30686.38809380203</v>
      </c>
      <c r="H38" s="220">
        <v>20693.564682300377</v>
      </c>
      <c r="I38" s="270"/>
      <c r="J38" s="268"/>
      <c r="O38" s="251"/>
    </row>
    <row r="39" spans="3:15" ht="18" thickBot="1">
      <c r="C39" s="48" t="s">
        <v>240</v>
      </c>
      <c r="D39" s="59">
        <f t="shared" ref="D39:E39" si="11">SUM(D32:D38)</f>
        <v>250506.12000000005</v>
      </c>
      <c r="E39" s="59">
        <f t="shared" si="11"/>
        <v>0</v>
      </c>
      <c r="F39" s="59">
        <f t="shared" ref="F39" si="12">SUM(F32:F38)</f>
        <v>0</v>
      </c>
      <c r="G39" s="53">
        <f t="shared" si="8"/>
        <v>250506.12000000005</v>
      </c>
      <c r="H39" s="57">
        <v>235920.09884490864</v>
      </c>
      <c r="I39" s="270"/>
      <c r="J39" s="268"/>
      <c r="O39" s="251"/>
    </row>
    <row r="40" spans="3:15" s="252" customFormat="1">
      <c r="C40" s="60"/>
      <c r="D40" s="61"/>
      <c r="E40" s="61"/>
      <c r="F40" s="61"/>
      <c r="G40" s="62"/>
      <c r="H40" s="61"/>
      <c r="I40" s="270"/>
      <c r="J40" s="268"/>
    </row>
    <row r="41" spans="3:15">
      <c r="C41" s="317" t="s">
        <v>243</v>
      </c>
      <c r="D41" s="318"/>
      <c r="E41" s="318"/>
      <c r="F41" s="318"/>
      <c r="G41" s="319"/>
      <c r="H41" s="251"/>
      <c r="I41" s="270"/>
      <c r="J41" s="268"/>
      <c r="O41" s="251"/>
    </row>
    <row r="42" spans="3:15" ht="20.25" customHeight="1" thickBot="1">
      <c r="C42" s="56" t="s">
        <v>239</v>
      </c>
      <c r="D42" s="57">
        <f>'[1]1) Budget Tables'!D46</f>
        <v>0</v>
      </c>
      <c r="E42" s="57">
        <f>'[1]1) Budget Tables'!E46</f>
        <v>0</v>
      </c>
      <c r="F42" s="57">
        <f>'[1]1) Budget Tables'!F46</f>
        <v>0</v>
      </c>
      <c r="G42" s="58">
        <f t="shared" ref="G42:G50" si="13">SUM(D42:F42)</f>
        <v>0</v>
      </c>
      <c r="H42" s="57">
        <f>'1) Budget Tables'!H46</f>
        <v>0</v>
      </c>
      <c r="I42" s="270"/>
      <c r="J42" s="268"/>
      <c r="O42" s="251"/>
    </row>
    <row r="43" spans="3:15" ht="17">
      <c r="C43" s="54" t="s">
        <v>3</v>
      </c>
      <c r="D43" s="249"/>
      <c r="E43" s="253"/>
      <c r="F43" s="253"/>
      <c r="G43" s="55">
        <f t="shared" si="13"/>
        <v>0</v>
      </c>
      <c r="H43" s="220"/>
      <c r="I43" s="270"/>
      <c r="J43" s="268"/>
      <c r="O43" s="251"/>
    </row>
    <row r="44" spans="3:15" ht="15.75" customHeight="1">
      <c r="C44" s="43" t="s">
        <v>4</v>
      </c>
      <c r="D44" s="249"/>
      <c r="E44" s="255"/>
      <c r="F44" s="255"/>
      <c r="G44" s="53">
        <f t="shared" si="13"/>
        <v>0</v>
      </c>
      <c r="H44" s="220"/>
      <c r="I44" s="270"/>
      <c r="J44" s="268"/>
      <c r="O44" s="251"/>
    </row>
    <row r="45" spans="3:15" ht="32.25" customHeight="1">
      <c r="C45" s="43" t="s">
        <v>5</v>
      </c>
      <c r="D45" s="249"/>
      <c r="E45" s="254"/>
      <c r="F45" s="254"/>
      <c r="G45" s="53">
        <f t="shared" si="13"/>
        <v>0</v>
      </c>
      <c r="H45" s="220"/>
      <c r="I45" s="270"/>
      <c r="J45" s="268"/>
      <c r="O45" s="251"/>
    </row>
    <row r="46" spans="3:15" s="252" customFormat="1" ht="17">
      <c r="C46" s="44" t="s">
        <v>6</v>
      </c>
      <c r="D46" s="249"/>
      <c r="E46" s="254"/>
      <c r="F46" s="254"/>
      <c r="G46" s="53">
        <f t="shared" si="13"/>
        <v>0</v>
      </c>
      <c r="H46" s="220"/>
      <c r="I46" s="270"/>
      <c r="J46" s="268"/>
    </row>
    <row r="47" spans="3:15" ht="17">
      <c r="C47" s="43" t="s">
        <v>7</v>
      </c>
      <c r="D47" s="249"/>
      <c r="E47" s="254"/>
      <c r="F47" s="254"/>
      <c r="G47" s="53">
        <f t="shared" si="13"/>
        <v>0</v>
      </c>
      <c r="H47" s="220"/>
      <c r="I47" s="270"/>
      <c r="J47" s="268"/>
      <c r="O47" s="251"/>
    </row>
    <row r="48" spans="3:15" ht="17">
      <c r="C48" s="43" t="s">
        <v>8</v>
      </c>
      <c r="D48" s="249"/>
      <c r="E48" s="254"/>
      <c r="F48" s="254"/>
      <c r="G48" s="53">
        <f t="shared" si="13"/>
        <v>0</v>
      </c>
      <c r="H48" s="220"/>
      <c r="I48" s="270"/>
      <c r="J48" s="268"/>
      <c r="O48" s="251"/>
    </row>
    <row r="49" spans="2:15" ht="17">
      <c r="C49" s="43" t="s">
        <v>9</v>
      </c>
      <c r="D49" s="249"/>
      <c r="E49" s="254"/>
      <c r="F49" s="254"/>
      <c r="G49" s="53">
        <f t="shared" si="13"/>
        <v>0</v>
      </c>
      <c r="H49" s="220"/>
      <c r="I49" s="270"/>
      <c r="J49" s="268"/>
      <c r="O49" s="251"/>
    </row>
    <row r="50" spans="2:15" ht="21" customHeight="1">
      <c r="C50" s="48" t="s">
        <v>240</v>
      </c>
      <c r="D50" s="59">
        <f t="shared" ref="D50:F50" si="14">SUM(D43:D49)</f>
        <v>0</v>
      </c>
      <c r="E50" s="59">
        <f t="shared" si="14"/>
        <v>0</v>
      </c>
      <c r="F50" s="59">
        <f t="shared" si="14"/>
        <v>0</v>
      </c>
      <c r="G50" s="53">
        <f t="shared" si="13"/>
        <v>0</v>
      </c>
      <c r="H50" s="59">
        <f t="shared" ref="H50" si="15">SUM(H43:H49)</f>
        <v>0</v>
      </c>
      <c r="I50" s="270"/>
      <c r="J50" s="268"/>
      <c r="O50" s="251"/>
    </row>
    <row r="51" spans="2:15" s="252" customFormat="1" ht="22.5" customHeight="1">
      <c r="C51" s="63"/>
      <c r="D51" s="61"/>
      <c r="E51" s="61"/>
      <c r="F51" s="61"/>
      <c r="G51" s="62"/>
      <c r="H51" s="61"/>
      <c r="I51" s="270"/>
      <c r="J51" s="268"/>
    </row>
    <row r="52" spans="2:15">
      <c r="B52" s="317" t="s">
        <v>244</v>
      </c>
      <c r="C52" s="318"/>
      <c r="D52" s="318"/>
      <c r="E52" s="318"/>
      <c r="F52" s="318"/>
      <c r="G52" s="319"/>
      <c r="H52" s="251"/>
      <c r="I52" s="270"/>
      <c r="J52" s="268"/>
      <c r="O52" s="251"/>
    </row>
    <row r="53" spans="2:15">
      <c r="C53" s="317" t="s">
        <v>36</v>
      </c>
      <c r="D53" s="318"/>
      <c r="E53" s="318"/>
      <c r="F53" s="318"/>
      <c r="G53" s="319"/>
      <c r="H53" s="251"/>
      <c r="I53" s="270"/>
      <c r="J53" s="268"/>
      <c r="O53" s="251"/>
    </row>
    <row r="54" spans="2:15" ht="24" customHeight="1" thickBot="1">
      <c r="C54" s="56" t="s">
        <v>239</v>
      </c>
      <c r="D54" s="57">
        <f>'[1]1) Budget Tables'!D58</f>
        <v>204551.58000000002</v>
      </c>
      <c r="E54" s="57">
        <f>'[1]1) Budget Tables'!E58</f>
        <v>0</v>
      </c>
      <c r="F54" s="57">
        <f>'[1]1) Budget Tables'!F58</f>
        <v>0</v>
      </c>
      <c r="G54" s="58">
        <f>SUM(D54:F54)</f>
        <v>204551.58000000002</v>
      </c>
      <c r="H54" s="57">
        <v>157769.66606004417</v>
      </c>
      <c r="I54" s="270">
        <f t="shared" si="9"/>
        <v>-46781.913939955848</v>
      </c>
      <c r="J54" s="268">
        <f t="shared" si="3"/>
        <v>-0.22870473031768243</v>
      </c>
      <c r="O54" s="251"/>
    </row>
    <row r="55" spans="2:15" ht="15.75" customHeight="1">
      <c r="C55" s="54" t="s">
        <v>3</v>
      </c>
      <c r="D55" s="249">
        <v>43898.151906197993</v>
      </c>
      <c r="E55" s="253"/>
      <c r="F55" s="253"/>
      <c r="G55" s="55">
        <f t="shared" ref="G55:G62" si="16">SUM(D55:F55)</f>
        <v>43898.151906197993</v>
      </c>
      <c r="H55" s="220">
        <v>43898.151906197993</v>
      </c>
      <c r="I55" s="270"/>
      <c r="J55" s="268"/>
      <c r="O55" s="251"/>
    </row>
    <row r="56" spans="2:15" ht="15.75" customHeight="1">
      <c r="C56" s="43" t="s">
        <v>4</v>
      </c>
      <c r="D56" s="249">
        <f t="shared" ref="D56:D61" si="17">D11</f>
        <v>0</v>
      </c>
      <c r="E56" s="255"/>
      <c r="F56" s="255"/>
      <c r="G56" s="53">
        <f t="shared" si="16"/>
        <v>0</v>
      </c>
      <c r="H56" s="220">
        <v>0</v>
      </c>
      <c r="I56" s="270"/>
      <c r="J56" s="268"/>
      <c r="O56" s="251"/>
    </row>
    <row r="57" spans="2:15" ht="15.75" customHeight="1">
      <c r="C57" s="43" t="s">
        <v>5</v>
      </c>
      <c r="D57" s="249">
        <f t="shared" si="17"/>
        <v>0</v>
      </c>
      <c r="E57" s="254"/>
      <c r="F57" s="254"/>
      <c r="G57" s="53">
        <f t="shared" si="16"/>
        <v>0</v>
      </c>
      <c r="H57" s="220">
        <v>0</v>
      </c>
      <c r="I57" s="270"/>
      <c r="J57" s="268"/>
      <c r="O57" s="251"/>
    </row>
    <row r="58" spans="2:15" ht="18.75" customHeight="1">
      <c r="C58" s="44" t="s">
        <v>6</v>
      </c>
      <c r="D58" s="249">
        <f t="shared" si="17"/>
        <v>0</v>
      </c>
      <c r="E58" s="254"/>
      <c r="F58" s="254"/>
      <c r="G58" s="53">
        <f t="shared" si="16"/>
        <v>0</v>
      </c>
      <c r="H58" s="220">
        <v>0</v>
      </c>
      <c r="I58" s="270"/>
      <c r="J58" s="268"/>
      <c r="O58" s="251"/>
    </row>
    <row r="59" spans="2:15" ht="17">
      <c r="C59" s="43" t="s">
        <v>7</v>
      </c>
      <c r="D59" s="249">
        <v>3300</v>
      </c>
      <c r="E59" s="254"/>
      <c r="F59" s="254"/>
      <c r="G59" s="53">
        <f t="shared" si="16"/>
        <v>3300</v>
      </c>
      <c r="H59" s="220">
        <v>3300</v>
      </c>
      <c r="I59" s="270"/>
      <c r="J59" s="268"/>
      <c r="O59" s="251"/>
    </row>
    <row r="60" spans="2:15" s="279" customFormat="1" ht="21.75" customHeight="1">
      <c r="B60" s="271"/>
      <c r="C60" s="272" t="s">
        <v>8</v>
      </c>
      <c r="D60" s="277">
        <v>126667</v>
      </c>
      <c r="E60" s="273"/>
      <c r="F60" s="273"/>
      <c r="G60" s="274">
        <f t="shared" si="16"/>
        <v>126667</v>
      </c>
      <c r="H60" s="246">
        <v>91876.514153846147</v>
      </c>
      <c r="I60" s="275"/>
      <c r="J60" s="276"/>
    </row>
    <row r="61" spans="2:15" s="252" customFormat="1" ht="17">
      <c r="B61" s="251"/>
      <c r="C61" s="43" t="s">
        <v>9</v>
      </c>
      <c r="D61" s="249">
        <f t="shared" si="17"/>
        <v>30686.428093802009</v>
      </c>
      <c r="E61" s="254"/>
      <c r="F61" s="254"/>
      <c r="G61" s="53">
        <f t="shared" si="16"/>
        <v>30686.428093802009</v>
      </c>
      <c r="H61" s="220">
        <v>18695</v>
      </c>
      <c r="I61" s="270"/>
      <c r="J61" s="268"/>
    </row>
    <row r="62" spans="2:15" ht="18" thickBot="1">
      <c r="C62" s="48" t="s">
        <v>240</v>
      </c>
      <c r="D62" s="57">
        <f>SUM(D55:D61)</f>
        <v>204551.58000000002</v>
      </c>
      <c r="E62" s="59">
        <f>SUM(E55:E61)</f>
        <v>0</v>
      </c>
      <c r="F62" s="59">
        <f t="shared" ref="F62" si="18">SUM(F55:F61)</f>
        <v>0</v>
      </c>
      <c r="G62" s="53">
        <f t="shared" si="16"/>
        <v>204551.58000000002</v>
      </c>
      <c r="H62" s="57">
        <v>157769.66606004414</v>
      </c>
      <c r="I62" s="270"/>
      <c r="J62" s="268"/>
      <c r="O62" s="251"/>
    </row>
    <row r="63" spans="2:15" s="252" customFormat="1">
      <c r="C63" s="60"/>
      <c r="D63" s="61"/>
      <c r="E63" s="61"/>
      <c r="F63" s="61"/>
      <c r="G63" s="62"/>
      <c r="H63" s="61"/>
      <c r="I63" s="270"/>
      <c r="J63" s="268"/>
    </row>
    <row r="64" spans="2:15">
      <c r="B64" s="252"/>
      <c r="C64" s="317" t="s">
        <v>37</v>
      </c>
      <c r="D64" s="318"/>
      <c r="E64" s="318"/>
      <c r="F64" s="318"/>
      <c r="G64" s="319"/>
      <c r="H64" s="251"/>
      <c r="I64" s="270"/>
      <c r="J64" s="268"/>
      <c r="O64" s="251"/>
    </row>
    <row r="65" spans="2:15" ht="21.75" customHeight="1" thickBot="1">
      <c r="C65" s="56" t="s">
        <v>239</v>
      </c>
      <c r="D65" s="57">
        <f>'[1]1) Budget Tables'!D68</f>
        <v>204551.6</v>
      </c>
      <c r="E65" s="57">
        <f>'[1]1) Budget Tables'!E68</f>
        <v>0</v>
      </c>
      <c r="F65" s="57">
        <f>'[1]1) Budget Tables'!F68</f>
        <v>0</v>
      </c>
      <c r="G65" s="58">
        <f t="shared" ref="G65:G73" si="19">SUM(D65:F65)</f>
        <v>204551.6</v>
      </c>
      <c r="H65" s="57">
        <v>200165.11713696725</v>
      </c>
      <c r="I65" s="270">
        <f t="shared" si="9"/>
        <v>-4386.4828630327538</v>
      </c>
      <c r="J65" s="268">
        <f t="shared" si="3"/>
        <v>-2.1444383045807286E-2</v>
      </c>
      <c r="O65" s="251"/>
    </row>
    <row r="66" spans="2:15" ht="15.75" customHeight="1">
      <c r="C66" s="54" t="s">
        <v>3</v>
      </c>
      <c r="D66" s="249">
        <f>D10</f>
        <v>43898.151906197993</v>
      </c>
      <c r="E66" s="253"/>
      <c r="F66" s="253"/>
      <c r="G66" s="55">
        <f t="shared" si="19"/>
        <v>43898.151906197993</v>
      </c>
      <c r="H66" s="220">
        <v>43898.151906197993</v>
      </c>
      <c r="I66" s="270"/>
      <c r="J66" s="268"/>
      <c r="O66" s="251"/>
    </row>
    <row r="67" spans="2:15" ht="15.75" customHeight="1">
      <c r="C67" s="43" t="s">
        <v>4</v>
      </c>
      <c r="D67" s="249">
        <f t="shared" ref="D67:D69" si="20">D11</f>
        <v>0</v>
      </c>
      <c r="E67" s="255"/>
      <c r="F67" s="255"/>
      <c r="G67" s="53">
        <f t="shared" si="19"/>
        <v>0</v>
      </c>
      <c r="H67" s="220">
        <v>0</v>
      </c>
      <c r="I67" s="270"/>
      <c r="J67" s="268"/>
      <c r="O67" s="251"/>
    </row>
    <row r="68" spans="2:15" ht="15.75" customHeight="1">
      <c r="C68" s="43" t="s">
        <v>5</v>
      </c>
      <c r="D68" s="249">
        <f t="shared" si="20"/>
        <v>0</v>
      </c>
      <c r="E68" s="254"/>
      <c r="F68" s="254"/>
      <c r="G68" s="53">
        <f t="shared" si="19"/>
        <v>0</v>
      </c>
      <c r="H68" s="220">
        <v>0</v>
      </c>
      <c r="I68" s="270"/>
      <c r="J68" s="268"/>
      <c r="O68" s="251"/>
    </row>
    <row r="69" spans="2:15" ht="17">
      <c r="C69" s="44" t="s">
        <v>6</v>
      </c>
      <c r="D69" s="249">
        <f t="shared" si="20"/>
        <v>0</v>
      </c>
      <c r="E69" s="254"/>
      <c r="F69" s="254"/>
      <c r="G69" s="53">
        <f t="shared" si="19"/>
        <v>0</v>
      </c>
      <c r="H69" s="220">
        <v>0</v>
      </c>
      <c r="I69" s="270"/>
      <c r="J69" s="268"/>
      <c r="O69" s="251"/>
    </row>
    <row r="70" spans="2:15" ht="17">
      <c r="C70" s="43" t="s">
        <v>7</v>
      </c>
      <c r="D70" s="249">
        <v>3300</v>
      </c>
      <c r="E70" s="254"/>
      <c r="F70" s="254"/>
      <c r="G70" s="53">
        <f t="shared" si="19"/>
        <v>3300</v>
      </c>
      <c r="H70" s="220">
        <v>3300</v>
      </c>
      <c r="I70" s="270"/>
      <c r="J70" s="268"/>
      <c r="O70" s="251"/>
    </row>
    <row r="71" spans="2:15" ht="17">
      <c r="C71" s="43" t="s">
        <v>8</v>
      </c>
      <c r="D71" s="249">
        <v>126667</v>
      </c>
      <c r="E71" s="254"/>
      <c r="F71" s="254"/>
      <c r="G71" s="53">
        <f t="shared" si="19"/>
        <v>126667</v>
      </c>
      <c r="H71" s="220">
        <v>134271.96523076924</v>
      </c>
      <c r="I71" s="270"/>
      <c r="J71" s="268"/>
      <c r="O71" s="251"/>
    </row>
    <row r="72" spans="2:15" ht="17">
      <c r="C72" s="43" t="s">
        <v>9</v>
      </c>
      <c r="D72" s="249">
        <v>30686.448093801999</v>
      </c>
      <c r="E72" s="254"/>
      <c r="F72" s="254"/>
      <c r="G72" s="53">
        <f t="shared" si="19"/>
        <v>30686.448093801999</v>
      </c>
      <c r="H72" s="220">
        <v>18695</v>
      </c>
      <c r="I72" s="270"/>
      <c r="J72" s="268"/>
      <c r="O72" s="251"/>
    </row>
    <row r="73" spans="2:15" ht="18" thickBot="1">
      <c r="C73" s="48" t="s">
        <v>240</v>
      </c>
      <c r="D73" s="59">
        <f t="shared" ref="D73:F73" si="21">SUM(D66:D72)</f>
        <v>204551.6</v>
      </c>
      <c r="E73" s="59">
        <f t="shared" si="21"/>
        <v>0</v>
      </c>
      <c r="F73" s="59">
        <f t="shared" si="21"/>
        <v>0</v>
      </c>
      <c r="G73" s="53">
        <f t="shared" si="19"/>
        <v>204551.6</v>
      </c>
      <c r="H73" s="57">
        <v>200165.11713696725</v>
      </c>
      <c r="I73" s="270"/>
      <c r="J73" s="268"/>
      <c r="O73" s="251"/>
    </row>
    <row r="74" spans="2:15" s="252" customFormat="1">
      <c r="C74" s="60"/>
      <c r="D74" s="61"/>
      <c r="E74" s="61"/>
      <c r="F74" s="61"/>
      <c r="G74" s="62"/>
      <c r="H74" s="61"/>
      <c r="I74" s="270"/>
      <c r="J74" s="268"/>
    </row>
    <row r="75" spans="2:15">
      <c r="C75" s="317" t="s">
        <v>114</v>
      </c>
      <c r="D75" s="318"/>
      <c r="E75" s="318"/>
      <c r="F75" s="318"/>
      <c r="G75" s="319"/>
      <c r="H75" s="251"/>
      <c r="I75" s="270"/>
      <c r="J75" s="268"/>
      <c r="O75" s="251"/>
    </row>
    <row r="76" spans="2:15" ht="21.75" customHeight="1" thickBot="1">
      <c r="B76" s="252"/>
      <c r="C76" s="56" t="s">
        <v>239</v>
      </c>
      <c r="D76" s="57">
        <f>'[1]1) Budget Tables'!D78</f>
        <v>0</v>
      </c>
      <c r="E76" s="57">
        <f>'[1]1) Budget Tables'!E78</f>
        <v>0</v>
      </c>
      <c r="F76" s="57">
        <f>'[1]1) Budget Tables'!F78</f>
        <v>0</v>
      </c>
      <c r="G76" s="58">
        <f t="shared" ref="G76:G84" si="22">SUM(D76:F76)</f>
        <v>0</v>
      </c>
      <c r="H76" s="57">
        <f>'1) Budget Tables'!H78</f>
        <v>0</v>
      </c>
      <c r="I76" s="270"/>
      <c r="J76" s="268"/>
      <c r="O76" s="251"/>
    </row>
    <row r="77" spans="2:15" ht="18" customHeight="1">
      <c r="C77" s="54" t="s">
        <v>3</v>
      </c>
      <c r="D77" s="249"/>
      <c r="E77" s="253"/>
      <c r="F77" s="253"/>
      <c r="G77" s="55">
        <f t="shared" si="22"/>
        <v>0</v>
      </c>
      <c r="H77" s="220"/>
      <c r="I77" s="270"/>
      <c r="J77" s="268"/>
      <c r="O77" s="251"/>
    </row>
    <row r="78" spans="2:15" ht="15.75" customHeight="1">
      <c r="C78" s="43" t="s">
        <v>4</v>
      </c>
      <c r="D78" s="249"/>
      <c r="E78" s="255"/>
      <c r="F78" s="255"/>
      <c r="G78" s="53">
        <f t="shared" si="22"/>
        <v>0</v>
      </c>
      <c r="H78" s="220"/>
      <c r="I78" s="270"/>
      <c r="J78" s="268"/>
      <c r="O78" s="251"/>
    </row>
    <row r="79" spans="2:15" s="252" customFormat="1" ht="15.75" customHeight="1">
      <c r="B79" s="251"/>
      <c r="C79" s="43" t="s">
        <v>5</v>
      </c>
      <c r="D79" s="249"/>
      <c r="E79" s="254"/>
      <c r="F79" s="254"/>
      <c r="G79" s="53">
        <f t="shared" si="22"/>
        <v>0</v>
      </c>
      <c r="H79" s="220"/>
      <c r="I79" s="270"/>
      <c r="J79" s="268"/>
    </row>
    <row r="80" spans="2:15" ht="17">
      <c r="B80" s="252"/>
      <c r="C80" s="44" t="s">
        <v>6</v>
      </c>
      <c r="D80" s="249"/>
      <c r="E80" s="254"/>
      <c r="F80" s="254"/>
      <c r="G80" s="53">
        <f t="shared" si="22"/>
        <v>0</v>
      </c>
      <c r="H80" s="220"/>
      <c r="I80" s="270"/>
      <c r="J80" s="268"/>
      <c r="O80" s="251"/>
    </row>
    <row r="81" spans="2:15" ht="17">
      <c r="B81" s="252"/>
      <c r="C81" s="43" t="s">
        <v>7</v>
      </c>
      <c r="D81" s="249"/>
      <c r="E81" s="254"/>
      <c r="F81" s="254"/>
      <c r="G81" s="53">
        <f t="shared" si="22"/>
        <v>0</v>
      </c>
      <c r="H81" s="220"/>
      <c r="I81" s="270"/>
      <c r="J81" s="268"/>
      <c r="O81" s="251"/>
    </row>
    <row r="82" spans="2:15" ht="17">
      <c r="B82" s="252"/>
      <c r="C82" s="43" t="s">
        <v>8</v>
      </c>
      <c r="D82" s="249"/>
      <c r="E82" s="254"/>
      <c r="F82" s="254"/>
      <c r="G82" s="53">
        <f t="shared" si="22"/>
        <v>0</v>
      </c>
      <c r="H82" s="220"/>
      <c r="I82" s="270"/>
      <c r="J82" s="268"/>
      <c r="O82" s="251"/>
    </row>
    <row r="83" spans="2:15" ht="17">
      <c r="C83" s="43" t="s">
        <v>9</v>
      </c>
      <c r="D83" s="249"/>
      <c r="E83" s="254"/>
      <c r="F83" s="254"/>
      <c r="G83" s="53">
        <f t="shared" si="22"/>
        <v>0</v>
      </c>
      <c r="H83" s="220"/>
      <c r="I83" s="270"/>
      <c r="J83" s="268"/>
      <c r="O83" s="251"/>
    </row>
    <row r="84" spans="2:15" ht="17">
      <c r="C84" s="48" t="s">
        <v>240</v>
      </c>
      <c r="D84" s="59">
        <f t="shared" ref="D84:F84" si="23">SUM(D77:D83)</f>
        <v>0</v>
      </c>
      <c r="E84" s="59">
        <f t="shared" si="23"/>
        <v>0</v>
      </c>
      <c r="F84" s="59">
        <f t="shared" si="23"/>
        <v>0</v>
      </c>
      <c r="G84" s="53">
        <f t="shared" si="22"/>
        <v>0</v>
      </c>
      <c r="H84" s="59">
        <f t="shared" ref="H84" si="24">SUM(H77:H83)</f>
        <v>0</v>
      </c>
      <c r="I84" s="270"/>
      <c r="J84" s="268"/>
      <c r="O84" s="251"/>
    </row>
    <row r="85" spans="2:15" s="252" customFormat="1">
      <c r="C85" s="60"/>
      <c r="D85" s="61"/>
      <c r="E85" s="61"/>
      <c r="F85" s="61"/>
      <c r="G85" s="62"/>
      <c r="H85" s="61"/>
      <c r="I85" s="270"/>
      <c r="J85" s="268"/>
    </row>
    <row r="86" spans="2:15">
      <c r="C86" s="317" t="s">
        <v>123</v>
      </c>
      <c r="D86" s="318"/>
      <c r="E86" s="318"/>
      <c r="F86" s="318"/>
      <c r="G86" s="319"/>
      <c r="H86" s="251"/>
      <c r="I86" s="270"/>
      <c r="J86" s="268"/>
      <c r="O86" s="251"/>
    </row>
    <row r="87" spans="2:15" ht="21.75" customHeight="1" thickBot="1">
      <c r="C87" s="56" t="s">
        <v>239</v>
      </c>
      <c r="D87" s="57">
        <f>'[1]1) Budget Tables'!D88</f>
        <v>0</v>
      </c>
      <c r="E87" s="57">
        <f>'[1]1) Budget Tables'!E88</f>
        <v>0</v>
      </c>
      <c r="F87" s="57">
        <f>'[1]1) Budget Tables'!F88</f>
        <v>0</v>
      </c>
      <c r="G87" s="58">
        <f t="shared" ref="G87:G95" si="25">SUM(D87:F87)</f>
        <v>0</v>
      </c>
      <c r="H87" s="57">
        <f>'1) Budget Tables'!H88</f>
        <v>0</v>
      </c>
      <c r="I87" s="270"/>
      <c r="J87" s="268"/>
      <c r="O87" s="251"/>
    </row>
    <row r="88" spans="2:15" ht="15.75" customHeight="1">
      <c r="C88" s="54" t="s">
        <v>3</v>
      </c>
      <c r="D88" s="249"/>
      <c r="E88" s="253"/>
      <c r="F88" s="253"/>
      <c r="G88" s="55">
        <f t="shared" si="25"/>
        <v>0</v>
      </c>
      <c r="H88" s="220"/>
      <c r="I88" s="270"/>
      <c r="J88" s="268"/>
      <c r="O88" s="251"/>
    </row>
    <row r="89" spans="2:15" ht="15.75" customHeight="1">
      <c r="B89" s="252"/>
      <c r="C89" s="43" t="s">
        <v>4</v>
      </c>
      <c r="D89" s="249"/>
      <c r="E89" s="255"/>
      <c r="F89" s="255"/>
      <c r="G89" s="53">
        <f t="shared" si="25"/>
        <v>0</v>
      </c>
      <c r="H89" s="220"/>
      <c r="I89" s="270"/>
      <c r="J89" s="268"/>
      <c r="O89" s="251"/>
    </row>
    <row r="90" spans="2:15" ht="15.75" customHeight="1">
      <c r="C90" s="43" t="s">
        <v>5</v>
      </c>
      <c r="D90" s="249"/>
      <c r="E90" s="254"/>
      <c r="F90" s="254"/>
      <c r="G90" s="53">
        <f t="shared" si="25"/>
        <v>0</v>
      </c>
      <c r="H90" s="220"/>
      <c r="I90" s="270"/>
      <c r="J90" s="268"/>
      <c r="O90" s="251"/>
    </row>
    <row r="91" spans="2:15" ht="17">
      <c r="C91" s="44" t="s">
        <v>6</v>
      </c>
      <c r="D91" s="249"/>
      <c r="E91" s="254"/>
      <c r="F91" s="254"/>
      <c r="G91" s="53">
        <f t="shared" si="25"/>
        <v>0</v>
      </c>
      <c r="H91" s="220"/>
      <c r="I91" s="270"/>
      <c r="J91" s="268"/>
      <c r="O91" s="251"/>
    </row>
    <row r="92" spans="2:15" ht="17">
      <c r="C92" s="43" t="s">
        <v>7</v>
      </c>
      <c r="D92" s="249"/>
      <c r="E92" s="254"/>
      <c r="F92" s="254"/>
      <c r="G92" s="53">
        <f t="shared" si="25"/>
        <v>0</v>
      </c>
      <c r="H92" s="220"/>
      <c r="I92" s="270"/>
      <c r="J92" s="268"/>
      <c r="O92" s="251"/>
    </row>
    <row r="93" spans="2:15" ht="25.5" customHeight="1">
      <c r="C93" s="43" t="s">
        <v>8</v>
      </c>
      <c r="D93" s="249"/>
      <c r="E93" s="254"/>
      <c r="F93" s="254"/>
      <c r="G93" s="53">
        <f t="shared" si="25"/>
        <v>0</v>
      </c>
      <c r="H93" s="220"/>
      <c r="I93" s="270"/>
      <c r="J93" s="268"/>
      <c r="O93" s="251"/>
    </row>
    <row r="94" spans="2:15" ht="17">
      <c r="B94" s="252"/>
      <c r="C94" s="43" t="s">
        <v>9</v>
      </c>
      <c r="D94" s="249"/>
      <c r="E94" s="254"/>
      <c r="F94" s="254"/>
      <c r="G94" s="53">
        <f t="shared" si="25"/>
        <v>0</v>
      </c>
      <c r="H94" s="220"/>
      <c r="I94" s="270"/>
      <c r="J94" s="268"/>
      <c r="O94" s="251"/>
    </row>
    <row r="95" spans="2:15" ht="15.75" customHeight="1">
      <c r="C95" s="48" t="s">
        <v>240</v>
      </c>
      <c r="D95" s="59">
        <f t="shared" ref="D95:F95" si="26">SUM(D88:D94)</f>
        <v>0</v>
      </c>
      <c r="E95" s="59">
        <f t="shared" si="26"/>
        <v>0</v>
      </c>
      <c r="F95" s="59">
        <f t="shared" si="26"/>
        <v>0</v>
      </c>
      <c r="G95" s="53">
        <f t="shared" si="25"/>
        <v>0</v>
      </c>
      <c r="H95" s="59">
        <f t="shared" ref="H95" si="27">SUM(H88:H94)</f>
        <v>0</v>
      </c>
      <c r="I95" s="270"/>
      <c r="J95" s="268"/>
      <c r="O95" s="251"/>
    </row>
    <row r="96" spans="2:15" ht="25.5" customHeight="1">
      <c r="D96" s="256"/>
      <c r="E96" s="256"/>
      <c r="F96" s="256"/>
      <c r="G96" s="256"/>
      <c r="H96" s="223"/>
      <c r="I96" s="270"/>
      <c r="J96" s="268"/>
      <c r="O96" s="251"/>
    </row>
    <row r="97" spans="2:15">
      <c r="B97" s="317" t="s">
        <v>245</v>
      </c>
      <c r="C97" s="318"/>
      <c r="D97" s="318"/>
      <c r="E97" s="318"/>
      <c r="F97" s="318"/>
      <c r="G97" s="319"/>
      <c r="H97" s="251"/>
      <c r="I97" s="270"/>
      <c r="J97" s="268"/>
      <c r="O97" s="251"/>
    </row>
    <row r="98" spans="2:15">
      <c r="C98" s="317" t="s">
        <v>38</v>
      </c>
      <c r="D98" s="318"/>
      <c r="E98" s="318"/>
      <c r="F98" s="318"/>
      <c r="G98" s="319"/>
      <c r="H98" s="251"/>
      <c r="I98" s="270"/>
      <c r="J98" s="268"/>
      <c r="O98" s="251"/>
    </row>
    <row r="99" spans="2:15" ht="22.5" customHeight="1" thickBot="1">
      <c r="C99" s="56" t="s">
        <v>239</v>
      </c>
      <c r="D99" s="57">
        <f>'[1]1) Budget Tables'!D100</f>
        <v>176719.7</v>
      </c>
      <c r="E99" s="57">
        <f>'[1]1) Budget Tables'!E100</f>
        <v>0</v>
      </c>
      <c r="F99" s="57">
        <f>'[1]1) Budget Tables'!F100</f>
        <v>0</v>
      </c>
      <c r="G99" s="58">
        <f>SUM(D99:F99)</f>
        <v>176719.7</v>
      </c>
      <c r="H99" s="57">
        <v>213485.21999999997</v>
      </c>
      <c r="I99" s="270">
        <f>H99-D99</f>
        <v>36765.51999999996</v>
      </c>
      <c r="J99" s="268">
        <f>I99/D99</f>
        <v>0.2080442644481626</v>
      </c>
      <c r="O99" s="251"/>
    </row>
    <row r="100" spans="2:15" ht="17">
      <c r="C100" s="54" t="s">
        <v>3</v>
      </c>
      <c r="D100" s="249">
        <v>36611.089999999997</v>
      </c>
      <c r="E100" s="253"/>
      <c r="F100" s="253"/>
      <c r="G100" s="55">
        <f t="shared" ref="G100:G107" si="28">SUM(D100:F100)</f>
        <v>36611.089999999997</v>
      </c>
      <c r="H100" s="220">
        <v>36611.089999999997</v>
      </c>
      <c r="I100" s="270"/>
      <c r="J100" s="268"/>
      <c r="O100" s="251"/>
    </row>
    <row r="101" spans="2:15" ht="17">
      <c r="C101" s="43" t="s">
        <v>4</v>
      </c>
      <c r="D101" s="249">
        <f t="shared" ref="D101:D103" si="29">D11</f>
        <v>0</v>
      </c>
      <c r="E101" s="255"/>
      <c r="F101" s="255"/>
      <c r="G101" s="53">
        <f t="shared" si="28"/>
        <v>0</v>
      </c>
      <c r="H101" s="220">
        <v>0</v>
      </c>
      <c r="I101" s="270"/>
      <c r="J101" s="268"/>
      <c r="O101" s="251"/>
    </row>
    <row r="102" spans="2:15" ht="15.75" customHeight="1">
      <c r="C102" s="43" t="s">
        <v>5</v>
      </c>
      <c r="D102" s="249">
        <f t="shared" si="29"/>
        <v>0</v>
      </c>
      <c r="E102" s="254"/>
      <c r="F102" s="254"/>
      <c r="G102" s="53">
        <f t="shared" si="28"/>
        <v>0</v>
      </c>
      <c r="H102" s="220">
        <v>12800</v>
      </c>
      <c r="I102" s="270"/>
      <c r="J102" s="268"/>
      <c r="O102" s="251"/>
    </row>
    <row r="103" spans="2:15" ht="17">
      <c r="C103" s="44" t="s">
        <v>6</v>
      </c>
      <c r="D103" s="249">
        <f t="shared" si="29"/>
        <v>0</v>
      </c>
      <c r="E103" s="254"/>
      <c r="F103" s="254"/>
      <c r="G103" s="53">
        <f t="shared" si="28"/>
        <v>0</v>
      </c>
      <c r="H103" s="220">
        <v>0</v>
      </c>
      <c r="I103" s="270"/>
      <c r="J103" s="268"/>
      <c r="O103" s="251"/>
    </row>
    <row r="104" spans="2:15" ht="17">
      <c r="C104" s="43" t="s">
        <v>7</v>
      </c>
      <c r="D104" s="249">
        <v>0</v>
      </c>
      <c r="E104" s="254"/>
      <c r="F104" s="254"/>
      <c r="G104" s="53">
        <f t="shared" si="28"/>
        <v>0</v>
      </c>
      <c r="H104" s="220">
        <v>0</v>
      </c>
      <c r="I104" s="270"/>
      <c r="J104" s="268"/>
      <c r="O104" s="251"/>
    </row>
    <row r="105" spans="2:15" ht="17">
      <c r="C105" s="43" t="s">
        <v>8</v>
      </c>
      <c r="D105" s="249">
        <v>21667</v>
      </c>
      <c r="E105" s="254"/>
      <c r="F105" s="254"/>
      <c r="G105" s="53">
        <f t="shared" si="28"/>
        <v>21667</v>
      </c>
      <c r="H105" s="220">
        <v>43200</v>
      </c>
      <c r="I105" s="270"/>
      <c r="J105" s="268"/>
      <c r="O105" s="251"/>
    </row>
    <row r="106" spans="2:15" ht="17">
      <c r="C106" s="43" t="s">
        <v>9</v>
      </c>
      <c r="D106" s="249">
        <v>118441.60809380202</v>
      </c>
      <c r="E106" s="254"/>
      <c r="F106" s="254"/>
      <c r="G106" s="53">
        <f t="shared" si="28"/>
        <v>118441.60809380202</v>
      </c>
      <c r="H106" s="220">
        <v>120874.12999999999</v>
      </c>
      <c r="I106" s="270"/>
      <c r="J106" s="268"/>
      <c r="O106" s="251"/>
    </row>
    <row r="107" spans="2:15" ht="18" thickBot="1">
      <c r="C107" s="48" t="s">
        <v>240</v>
      </c>
      <c r="D107" s="57">
        <f>SUM(D100:D106)</f>
        <v>176719.69809380203</v>
      </c>
      <c r="E107" s="57">
        <f>SUM(E100:E106)</f>
        <v>0</v>
      </c>
      <c r="F107" s="57">
        <f t="shared" ref="F107" si="30">SUM(F100:F106)</f>
        <v>0</v>
      </c>
      <c r="G107" s="58">
        <f t="shared" si="28"/>
        <v>176719.69809380203</v>
      </c>
      <c r="H107" s="57">
        <v>213485.21999999997</v>
      </c>
      <c r="I107" s="270"/>
      <c r="J107" s="268"/>
      <c r="O107" s="251"/>
    </row>
    <row r="108" spans="2:15" s="252" customFormat="1">
      <c r="C108" s="60"/>
      <c r="D108" s="61"/>
      <c r="E108" s="61"/>
      <c r="F108" s="61"/>
      <c r="G108" s="62"/>
      <c r="H108" s="61"/>
      <c r="I108" s="270"/>
      <c r="J108" s="268"/>
    </row>
    <row r="109" spans="2:15" ht="15.75" customHeight="1">
      <c r="C109" s="317" t="s">
        <v>39</v>
      </c>
      <c r="D109" s="318"/>
      <c r="E109" s="318"/>
      <c r="F109" s="318"/>
      <c r="G109" s="319"/>
      <c r="H109" s="251"/>
      <c r="I109" s="270"/>
      <c r="J109" s="268"/>
      <c r="O109" s="251"/>
    </row>
    <row r="110" spans="2:15" ht="21.75" customHeight="1" thickBot="1">
      <c r="C110" s="56" t="s">
        <v>239</v>
      </c>
      <c r="D110" s="57">
        <f>'[1]1) Budget Tables'!D110</f>
        <v>92912</v>
      </c>
      <c r="E110" s="57">
        <f>'[1]1) Budget Tables'!E110</f>
        <v>0</v>
      </c>
      <c r="F110" s="57">
        <f>'[1]1) Budget Tables'!F110</f>
        <v>0</v>
      </c>
      <c r="G110" s="58">
        <f t="shared" ref="G110:G118" si="31">SUM(D110:F110)</f>
        <v>92912</v>
      </c>
      <c r="H110" s="57">
        <v>181246.26179341963</v>
      </c>
      <c r="I110" s="270">
        <f>H110-D110</f>
        <v>88334.261793419631</v>
      </c>
      <c r="J110" s="268">
        <f>I110/D110</f>
        <v>0.95073038782309749</v>
      </c>
      <c r="O110" s="251"/>
    </row>
    <row r="111" spans="2:15" ht="17">
      <c r="C111" s="54" t="s">
        <v>3</v>
      </c>
      <c r="D111" s="249">
        <f>D10</f>
        <v>43898.151906197993</v>
      </c>
      <c r="E111" s="253"/>
      <c r="F111" s="253"/>
      <c r="G111" s="55">
        <f t="shared" si="31"/>
        <v>43898.151906197993</v>
      </c>
      <c r="H111" s="220">
        <v>43898.151906197993</v>
      </c>
      <c r="I111" s="270"/>
      <c r="J111" s="268"/>
      <c r="O111" s="251"/>
    </row>
    <row r="112" spans="2:15" ht="17">
      <c r="C112" s="43" t="s">
        <v>4</v>
      </c>
      <c r="D112" s="249">
        <f t="shared" ref="D112:D114" si="32">D11</f>
        <v>0</v>
      </c>
      <c r="E112" s="255"/>
      <c r="F112" s="255"/>
      <c r="G112" s="53">
        <f t="shared" si="31"/>
        <v>0</v>
      </c>
      <c r="H112" s="220">
        <v>0</v>
      </c>
      <c r="I112" s="270"/>
      <c r="J112" s="268"/>
      <c r="O112" s="251"/>
    </row>
    <row r="113" spans="3:15" ht="34">
      <c r="C113" s="43" t="s">
        <v>5</v>
      </c>
      <c r="D113" s="249">
        <f t="shared" si="32"/>
        <v>0</v>
      </c>
      <c r="E113" s="254"/>
      <c r="F113" s="254"/>
      <c r="G113" s="53">
        <f t="shared" si="31"/>
        <v>0</v>
      </c>
      <c r="H113" s="220">
        <v>0</v>
      </c>
      <c r="I113" s="270"/>
      <c r="J113" s="268"/>
      <c r="O113" s="251"/>
    </row>
    <row r="114" spans="3:15" ht="17">
      <c r="C114" s="44" t="s">
        <v>6</v>
      </c>
      <c r="D114" s="249">
        <f t="shared" si="32"/>
        <v>0</v>
      </c>
      <c r="E114" s="254"/>
      <c r="F114" s="254"/>
      <c r="G114" s="53">
        <f t="shared" si="31"/>
        <v>0</v>
      </c>
      <c r="H114" s="220">
        <v>0</v>
      </c>
      <c r="I114" s="270"/>
      <c r="J114" s="268"/>
      <c r="O114" s="251"/>
    </row>
    <row r="115" spans="3:15" ht="17">
      <c r="C115" s="43" t="s">
        <v>7</v>
      </c>
      <c r="D115" s="249">
        <v>0</v>
      </c>
      <c r="E115" s="254"/>
      <c r="F115" s="254"/>
      <c r="G115" s="53">
        <f t="shared" si="31"/>
        <v>0</v>
      </c>
      <c r="H115" s="220">
        <v>0</v>
      </c>
      <c r="I115" s="270"/>
      <c r="J115" s="268"/>
      <c r="O115" s="251"/>
    </row>
    <row r="116" spans="3:15" s="271" customFormat="1" ht="17">
      <c r="C116" s="272" t="s">
        <v>8</v>
      </c>
      <c r="D116" s="277">
        <v>21667</v>
      </c>
      <c r="E116" s="273"/>
      <c r="F116" s="273"/>
      <c r="G116" s="274">
        <f t="shared" si="31"/>
        <v>21667</v>
      </c>
      <c r="H116" s="246">
        <v>110463.22712820517</v>
      </c>
      <c r="I116" s="275"/>
      <c r="J116" s="276"/>
    </row>
    <row r="117" spans="3:15" ht="17">
      <c r="C117" s="43" t="s">
        <v>9</v>
      </c>
      <c r="D117" s="249">
        <v>27346.848093802007</v>
      </c>
      <c r="E117" s="254"/>
      <c r="F117" s="254"/>
      <c r="G117" s="53">
        <f t="shared" si="31"/>
        <v>27346.848093802007</v>
      </c>
      <c r="H117" s="220">
        <v>26884.882759016466</v>
      </c>
      <c r="I117" s="270"/>
      <c r="J117" s="268"/>
      <c r="O117" s="251"/>
    </row>
    <row r="118" spans="3:15" ht="18" thickBot="1">
      <c r="C118" s="48" t="s">
        <v>240</v>
      </c>
      <c r="D118" s="59">
        <f t="shared" ref="D118:F118" si="33">SUM(D111:D117)</f>
        <v>92912</v>
      </c>
      <c r="E118" s="59">
        <f t="shared" si="33"/>
        <v>0</v>
      </c>
      <c r="F118" s="59">
        <f t="shared" si="33"/>
        <v>0</v>
      </c>
      <c r="G118" s="53">
        <f t="shared" si="31"/>
        <v>92912</v>
      </c>
      <c r="H118" s="57">
        <v>181246.26179341963</v>
      </c>
      <c r="I118" s="270"/>
      <c r="J118" s="268"/>
      <c r="O118" s="251"/>
    </row>
    <row r="119" spans="3:15" s="252" customFormat="1">
      <c r="C119" s="60"/>
      <c r="D119" s="61"/>
      <c r="E119" s="61"/>
      <c r="F119" s="61"/>
      <c r="G119" s="62"/>
      <c r="H119" s="61"/>
      <c r="I119" s="270"/>
      <c r="J119" s="268"/>
    </row>
    <row r="120" spans="3:15">
      <c r="C120" s="317" t="s">
        <v>152</v>
      </c>
      <c r="D120" s="318"/>
      <c r="E120" s="318"/>
      <c r="F120" s="318"/>
      <c r="G120" s="319"/>
      <c r="H120" s="251"/>
      <c r="I120" s="270"/>
      <c r="J120" s="268"/>
      <c r="O120" s="251"/>
    </row>
    <row r="121" spans="3:15" ht="21" customHeight="1" thickBot="1">
      <c r="C121" s="56" t="s">
        <v>239</v>
      </c>
      <c r="D121" s="57">
        <f>'[1]1) Budget Tables'!D120</f>
        <v>0</v>
      </c>
      <c r="E121" s="57">
        <f>'[1]1) Budget Tables'!E120</f>
        <v>0</v>
      </c>
      <c r="F121" s="57">
        <f>'[1]1) Budget Tables'!F120</f>
        <v>0</v>
      </c>
      <c r="G121" s="58">
        <f t="shared" ref="G121:G129" si="34">SUM(D121:F121)</f>
        <v>0</v>
      </c>
      <c r="H121" s="57">
        <f>'1) Budget Tables'!H120</f>
        <v>0</v>
      </c>
      <c r="I121" s="270"/>
      <c r="J121" s="268"/>
      <c r="O121" s="251"/>
    </row>
    <row r="122" spans="3:15" ht="17">
      <c r="C122" s="54" t="s">
        <v>3</v>
      </c>
      <c r="D122" s="249"/>
      <c r="E122" s="253"/>
      <c r="F122" s="253"/>
      <c r="G122" s="55">
        <f t="shared" si="34"/>
        <v>0</v>
      </c>
      <c r="H122" s="220"/>
      <c r="I122" s="270"/>
      <c r="J122" s="268"/>
      <c r="O122" s="251"/>
    </row>
    <row r="123" spans="3:15" ht="17">
      <c r="C123" s="43" t="s">
        <v>4</v>
      </c>
      <c r="D123" s="254"/>
      <c r="E123" s="255"/>
      <c r="F123" s="255"/>
      <c r="G123" s="53">
        <f t="shared" si="34"/>
        <v>0</v>
      </c>
      <c r="H123" s="222"/>
      <c r="I123" s="270"/>
      <c r="J123" s="268"/>
      <c r="O123" s="251"/>
    </row>
    <row r="124" spans="3:15" ht="34">
      <c r="C124" s="43" t="s">
        <v>5</v>
      </c>
      <c r="D124" s="254"/>
      <c r="E124" s="254"/>
      <c r="F124" s="254"/>
      <c r="G124" s="53">
        <f t="shared" si="34"/>
        <v>0</v>
      </c>
      <c r="H124" s="222"/>
      <c r="I124" s="270"/>
      <c r="J124" s="268"/>
      <c r="O124" s="251"/>
    </row>
    <row r="125" spans="3:15" ht="17">
      <c r="C125" s="44" t="s">
        <v>6</v>
      </c>
      <c r="D125" s="254"/>
      <c r="E125" s="254"/>
      <c r="F125" s="254"/>
      <c r="G125" s="53">
        <f t="shared" si="34"/>
        <v>0</v>
      </c>
      <c r="H125" s="222"/>
      <c r="I125" s="270"/>
      <c r="J125" s="268"/>
      <c r="O125" s="251"/>
    </row>
    <row r="126" spans="3:15" ht="17">
      <c r="C126" s="43" t="s">
        <v>7</v>
      </c>
      <c r="D126" s="254"/>
      <c r="E126" s="254"/>
      <c r="F126" s="254"/>
      <c r="G126" s="53">
        <f t="shared" si="34"/>
        <v>0</v>
      </c>
      <c r="H126" s="222"/>
      <c r="I126" s="270"/>
      <c r="J126" s="268"/>
      <c r="O126" s="251"/>
    </row>
    <row r="127" spans="3:15" ht="17">
      <c r="C127" s="43" t="s">
        <v>8</v>
      </c>
      <c r="D127" s="254"/>
      <c r="E127" s="254"/>
      <c r="F127" s="254"/>
      <c r="G127" s="53">
        <f t="shared" si="34"/>
        <v>0</v>
      </c>
      <c r="H127" s="222"/>
      <c r="I127" s="270"/>
      <c r="J127" s="268"/>
      <c r="O127" s="251"/>
    </row>
    <row r="128" spans="3:15" ht="17">
      <c r="C128" s="43" t="s">
        <v>9</v>
      </c>
      <c r="D128" s="254"/>
      <c r="E128" s="254"/>
      <c r="F128" s="254"/>
      <c r="G128" s="53">
        <f t="shared" si="34"/>
        <v>0</v>
      </c>
      <c r="H128" s="222"/>
      <c r="I128" s="270"/>
      <c r="J128" s="268"/>
      <c r="O128" s="251"/>
    </row>
    <row r="129" spans="2:15" ht="17">
      <c r="C129" s="48" t="s">
        <v>240</v>
      </c>
      <c r="D129" s="59">
        <f t="shared" ref="D129:F129" si="35">SUM(D122:D128)</f>
        <v>0</v>
      </c>
      <c r="E129" s="59">
        <f t="shared" si="35"/>
        <v>0</v>
      </c>
      <c r="F129" s="59">
        <f t="shared" si="35"/>
        <v>0</v>
      </c>
      <c r="G129" s="53">
        <f t="shared" si="34"/>
        <v>0</v>
      </c>
      <c r="H129" s="59">
        <f t="shared" ref="H129" si="36">SUM(H122:H128)</f>
        <v>0</v>
      </c>
      <c r="I129" s="270"/>
      <c r="J129" s="268"/>
      <c r="O129" s="251"/>
    </row>
    <row r="130" spans="2:15" s="252" customFormat="1">
      <c r="C130" s="60"/>
      <c r="D130" s="61"/>
      <c r="E130" s="61"/>
      <c r="F130" s="61"/>
      <c r="G130" s="62"/>
      <c r="H130" s="61"/>
      <c r="I130" s="270"/>
      <c r="J130" s="268"/>
    </row>
    <row r="131" spans="2:15">
      <c r="C131" s="317" t="s">
        <v>161</v>
      </c>
      <c r="D131" s="318"/>
      <c r="E131" s="318"/>
      <c r="F131" s="318"/>
      <c r="G131" s="319"/>
      <c r="H131" s="251"/>
      <c r="I131" s="270"/>
      <c r="J131" s="268"/>
      <c r="O131" s="251"/>
    </row>
    <row r="132" spans="2:15" ht="24" customHeight="1" thickBot="1">
      <c r="C132" s="56" t="s">
        <v>239</v>
      </c>
      <c r="D132" s="57">
        <f>'[1]1) Budget Tables'!D130</f>
        <v>0</v>
      </c>
      <c r="E132" s="57">
        <f>'[1]1) Budget Tables'!E130</f>
        <v>0</v>
      </c>
      <c r="F132" s="57">
        <f>'[1]1) Budget Tables'!F130</f>
        <v>0</v>
      </c>
      <c r="G132" s="58">
        <f t="shared" ref="G132:G140" si="37">SUM(D132:F132)</f>
        <v>0</v>
      </c>
      <c r="H132" s="57">
        <f>'1) Budget Tables'!H130</f>
        <v>0</v>
      </c>
      <c r="I132" s="270"/>
      <c r="J132" s="268"/>
      <c r="O132" s="251"/>
    </row>
    <row r="133" spans="2:15" ht="15.75" customHeight="1">
      <c r="C133" s="54" t="s">
        <v>3</v>
      </c>
      <c r="D133" s="249"/>
      <c r="E133" s="253"/>
      <c r="F133" s="253"/>
      <c r="G133" s="55">
        <f t="shared" si="37"/>
        <v>0</v>
      </c>
      <c r="H133" s="220"/>
      <c r="I133" s="270"/>
      <c r="J133" s="268"/>
      <c r="O133" s="251"/>
    </row>
    <row r="134" spans="2:15" s="256" customFormat="1" ht="17">
      <c r="C134" s="43" t="s">
        <v>4</v>
      </c>
      <c r="D134" s="254"/>
      <c r="E134" s="255"/>
      <c r="F134" s="255"/>
      <c r="G134" s="53">
        <f t="shared" si="37"/>
        <v>0</v>
      </c>
      <c r="H134" s="222"/>
      <c r="I134" s="270"/>
      <c r="J134" s="268"/>
    </row>
    <row r="135" spans="2:15" s="256" customFormat="1" ht="15.75" customHeight="1">
      <c r="C135" s="43" t="s">
        <v>5</v>
      </c>
      <c r="D135" s="254"/>
      <c r="E135" s="254"/>
      <c r="F135" s="254"/>
      <c r="G135" s="53">
        <f t="shared" si="37"/>
        <v>0</v>
      </c>
      <c r="H135" s="222"/>
      <c r="I135" s="270"/>
      <c r="J135" s="268"/>
    </row>
    <row r="136" spans="2:15" s="256" customFormat="1" ht="17">
      <c r="C136" s="44" t="s">
        <v>6</v>
      </c>
      <c r="D136" s="254"/>
      <c r="E136" s="254"/>
      <c r="F136" s="254"/>
      <c r="G136" s="53">
        <f t="shared" si="37"/>
        <v>0</v>
      </c>
      <c r="H136" s="222"/>
      <c r="I136" s="270"/>
      <c r="J136" s="268"/>
    </row>
    <row r="137" spans="2:15" s="256" customFormat="1" ht="17">
      <c r="C137" s="43" t="s">
        <v>7</v>
      </c>
      <c r="D137" s="254"/>
      <c r="E137" s="254"/>
      <c r="F137" s="254"/>
      <c r="G137" s="53">
        <f t="shared" si="37"/>
        <v>0</v>
      </c>
      <c r="H137" s="222"/>
      <c r="I137" s="270"/>
      <c r="J137" s="268"/>
    </row>
    <row r="138" spans="2:15" s="256" customFormat="1" ht="15.75" customHeight="1">
      <c r="C138" s="43" t="s">
        <v>8</v>
      </c>
      <c r="D138" s="254"/>
      <c r="E138" s="254"/>
      <c r="F138" s="254"/>
      <c r="G138" s="53">
        <f t="shared" si="37"/>
        <v>0</v>
      </c>
      <c r="H138" s="222"/>
      <c r="I138" s="270"/>
      <c r="J138" s="268"/>
    </row>
    <row r="139" spans="2:15" s="256" customFormat="1" ht="17">
      <c r="C139" s="43" t="s">
        <v>9</v>
      </c>
      <c r="D139" s="254"/>
      <c r="E139" s="254"/>
      <c r="F139" s="254"/>
      <c r="G139" s="53">
        <f t="shared" si="37"/>
        <v>0</v>
      </c>
      <c r="H139" s="222"/>
      <c r="I139" s="270"/>
      <c r="J139" s="268"/>
    </row>
    <row r="140" spans="2:15" s="256" customFormat="1" ht="17">
      <c r="C140" s="48" t="s">
        <v>240</v>
      </c>
      <c r="D140" s="59">
        <f t="shared" ref="D140:F140" si="38">SUM(D133:D139)</f>
        <v>0</v>
      </c>
      <c r="E140" s="59">
        <f t="shared" si="38"/>
        <v>0</v>
      </c>
      <c r="F140" s="59">
        <f t="shared" si="38"/>
        <v>0</v>
      </c>
      <c r="G140" s="53">
        <f t="shared" si="37"/>
        <v>0</v>
      </c>
      <c r="H140" s="59">
        <f t="shared" ref="H140" si="39">SUM(H133:H139)</f>
        <v>0</v>
      </c>
      <c r="I140" s="270"/>
      <c r="J140" s="268"/>
    </row>
    <row r="141" spans="2:15" s="256" customFormat="1">
      <c r="C141" s="251"/>
      <c r="D141" s="252"/>
      <c r="E141" s="252"/>
      <c r="F141" s="252"/>
      <c r="G141" s="251"/>
      <c r="H141" s="219"/>
      <c r="I141" s="270"/>
      <c r="J141" s="268"/>
    </row>
    <row r="142" spans="2:15" s="256" customFormat="1">
      <c r="B142" s="317" t="s">
        <v>246</v>
      </c>
      <c r="C142" s="318"/>
      <c r="D142" s="318"/>
      <c r="E142" s="318"/>
      <c r="F142" s="318"/>
      <c r="G142" s="319"/>
      <c r="I142" s="270"/>
      <c r="J142" s="268"/>
    </row>
    <row r="143" spans="2:15" s="256" customFormat="1">
      <c r="B143" s="251"/>
      <c r="C143" s="317" t="s">
        <v>171</v>
      </c>
      <c r="D143" s="318"/>
      <c r="E143" s="318"/>
      <c r="F143" s="318"/>
      <c r="G143" s="319"/>
      <c r="I143" s="270"/>
      <c r="J143" s="268"/>
    </row>
    <row r="144" spans="2:15" s="256" customFormat="1" ht="24" customHeight="1" thickBot="1">
      <c r="B144" s="251"/>
      <c r="C144" s="56" t="s">
        <v>239</v>
      </c>
      <c r="D144" s="57">
        <f>'[1]1) Budget Tables'!D142</f>
        <v>0</v>
      </c>
      <c r="E144" s="57">
        <f>'[1]1) Budget Tables'!E142</f>
        <v>0</v>
      </c>
      <c r="F144" s="57">
        <f>'[1]1) Budget Tables'!F142</f>
        <v>0</v>
      </c>
      <c r="G144" s="58">
        <f>SUM(D144:F144)</f>
        <v>0</v>
      </c>
      <c r="H144" s="57">
        <f>'1) Budget Tables'!H142</f>
        <v>0</v>
      </c>
      <c r="I144" s="270"/>
      <c r="J144" s="268"/>
    </row>
    <row r="145" spans="2:10" s="256" customFormat="1" ht="24.75" customHeight="1">
      <c r="B145" s="251"/>
      <c r="C145" s="54" t="s">
        <v>3</v>
      </c>
      <c r="D145" s="249"/>
      <c r="E145" s="253"/>
      <c r="F145" s="253"/>
      <c r="G145" s="55">
        <f t="shared" ref="G145:G152" si="40">SUM(D145:F145)</f>
        <v>0</v>
      </c>
      <c r="H145" s="220"/>
      <c r="I145" s="270"/>
      <c r="J145" s="268"/>
    </row>
    <row r="146" spans="2:10" s="256" customFormat="1" ht="15.75" customHeight="1">
      <c r="B146" s="251"/>
      <c r="C146" s="43" t="s">
        <v>4</v>
      </c>
      <c r="D146" s="254"/>
      <c r="E146" s="255"/>
      <c r="F146" s="255"/>
      <c r="G146" s="53">
        <f t="shared" si="40"/>
        <v>0</v>
      </c>
      <c r="H146" s="222"/>
      <c r="I146" s="270"/>
      <c r="J146" s="268"/>
    </row>
    <row r="147" spans="2:10" s="256" customFormat="1" ht="15.75" customHeight="1">
      <c r="B147" s="251"/>
      <c r="C147" s="43" t="s">
        <v>5</v>
      </c>
      <c r="D147" s="254"/>
      <c r="E147" s="254"/>
      <c r="F147" s="254"/>
      <c r="G147" s="53">
        <f t="shared" si="40"/>
        <v>0</v>
      </c>
      <c r="H147" s="222"/>
      <c r="I147" s="270"/>
      <c r="J147" s="268"/>
    </row>
    <row r="148" spans="2:10" s="256" customFormat="1" ht="15.75" customHeight="1">
      <c r="B148" s="251"/>
      <c r="C148" s="44" t="s">
        <v>6</v>
      </c>
      <c r="D148" s="254"/>
      <c r="E148" s="254"/>
      <c r="F148" s="254"/>
      <c r="G148" s="53">
        <f t="shared" si="40"/>
        <v>0</v>
      </c>
      <c r="H148" s="222"/>
      <c r="I148" s="270"/>
      <c r="J148" s="268"/>
    </row>
    <row r="149" spans="2:10" s="256" customFormat="1" ht="15.75" customHeight="1">
      <c r="B149" s="251"/>
      <c r="C149" s="43" t="s">
        <v>7</v>
      </c>
      <c r="D149" s="254"/>
      <c r="E149" s="254"/>
      <c r="F149" s="254"/>
      <c r="G149" s="53">
        <f t="shared" si="40"/>
        <v>0</v>
      </c>
      <c r="H149" s="222"/>
      <c r="I149" s="270"/>
      <c r="J149" s="268"/>
    </row>
    <row r="150" spans="2:10" s="256" customFormat="1" ht="15.75" customHeight="1">
      <c r="B150" s="251"/>
      <c r="C150" s="43" t="s">
        <v>8</v>
      </c>
      <c r="D150" s="254"/>
      <c r="E150" s="254"/>
      <c r="F150" s="254"/>
      <c r="G150" s="53">
        <f t="shared" si="40"/>
        <v>0</v>
      </c>
      <c r="H150" s="222"/>
      <c r="I150" s="270"/>
      <c r="J150" s="268"/>
    </row>
    <row r="151" spans="2:10" s="256" customFormat="1" ht="15.75" customHeight="1">
      <c r="B151" s="251"/>
      <c r="C151" s="43" t="s">
        <v>9</v>
      </c>
      <c r="D151" s="254"/>
      <c r="E151" s="254"/>
      <c r="F151" s="254"/>
      <c r="G151" s="53">
        <f t="shared" si="40"/>
        <v>0</v>
      </c>
      <c r="H151" s="222"/>
      <c r="I151" s="270"/>
      <c r="J151" s="268"/>
    </row>
    <row r="152" spans="2:10" s="256" customFormat="1" ht="15.75" customHeight="1">
      <c r="B152" s="251"/>
      <c r="C152" s="48" t="s">
        <v>240</v>
      </c>
      <c r="D152" s="59">
        <f>SUM(D145:D151)</f>
        <v>0</v>
      </c>
      <c r="E152" s="59">
        <f>SUM(E145:E151)</f>
        <v>0</v>
      </c>
      <c r="F152" s="59">
        <f t="shared" ref="F152" si="41">SUM(F145:F151)</f>
        <v>0</v>
      </c>
      <c r="G152" s="53">
        <f t="shared" si="40"/>
        <v>0</v>
      </c>
      <c r="H152" s="59">
        <f>SUM(H145:H151)</f>
        <v>0</v>
      </c>
      <c r="I152" s="270"/>
      <c r="J152" s="268"/>
    </row>
    <row r="153" spans="2:10" s="252" customFormat="1" ht="15.75" customHeight="1">
      <c r="C153" s="60"/>
      <c r="D153" s="61"/>
      <c r="E153" s="61"/>
      <c r="F153" s="61"/>
      <c r="G153" s="62"/>
      <c r="H153" s="61"/>
      <c r="I153" s="270"/>
      <c r="J153" s="268"/>
    </row>
    <row r="154" spans="2:10" s="256" customFormat="1" ht="15.75" customHeight="1">
      <c r="C154" s="317" t="s">
        <v>180</v>
      </c>
      <c r="D154" s="318"/>
      <c r="E154" s="318"/>
      <c r="F154" s="318"/>
      <c r="G154" s="319"/>
      <c r="I154" s="270"/>
      <c r="J154" s="268"/>
    </row>
    <row r="155" spans="2:10" s="256" customFormat="1" ht="21" customHeight="1" thickBot="1">
      <c r="C155" s="56" t="s">
        <v>239</v>
      </c>
      <c r="D155" s="57">
        <f>'[1]1) Budget Tables'!D152</f>
        <v>0</v>
      </c>
      <c r="E155" s="57">
        <f>'[1]1) Budget Tables'!E152</f>
        <v>0</v>
      </c>
      <c r="F155" s="57">
        <f>'[1]1) Budget Tables'!F152</f>
        <v>0</v>
      </c>
      <c r="G155" s="58">
        <f t="shared" ref="G155:G163" si="42">SUM(D155:F155)</f>
        <v>0</v>
      </c>
      <c r="H155" s="57">
        <f>'1) Budget Tables'!H152</f>
        <v>0</v>
      </c>
      <c r="I155" s="270"/>
      <c r="J155" s="268"/>
    </row>
    <row r="156" spans="2:10" s="256" customFormat="1" ht="15.75" customHeight="1">
      <c r="C156" s="54" t="s">
        <v>3</v>
      </c>
      <c r="D156" s="249"/>
      <c r="E156" s="253"/>
      <c r="F156" s="253"/>
      <c r="G156" s="55">
        <f t="shared" si="42"/>
        <v>0</v>
      </c>
      <c r="H156" s="220"/>
      <c r="I156" s="270"/>
      <c r="J156" s="268"/>
    </row>
    <row r="157" spans="2:10" s="256" customFormat="1" ht="15.75" customHeight="1">
      <c r="C157" s="43" t="s">
        <v>4</v>
      </c>
      <c r="D157" s="254"/>
      <c r="E157" s="255"/>
      <c r="F157" s="255"/>
      <c r="G157" s="53">
        <f t="shared" si="42"/>
        <v>0</v>
      </c>
      <c r="H157" s="222"/>
      <c r="I157" s="270"/>
      <c r="J157" s="268"/>
    </row>
    <row r="158" spans="2:10" s="256" customFormat="1" ht="15.75" customHeight="1">
      <c r="C158" s="43" t="s">
        <v>5</v>
      </c>
      <c r="D158" s="254"/>
      <c r="E158" s="254"/>
      <c r="F158" s="254"/>
      <c r="G158" s="53">
        <f t="shared" si="42"/>
        <v>0</v>
      </c>
      <c r="H158" s="222"/>
      <c r="I158" s="270"/>
      <c r="J158" s="268"/>
    </row>
    <row r="159" spans="2:10" s="256" customFormat="1" ht="15.75" customHeight="1">
      <c r="C159" s="44" t="s">
        <v>6</v>
      </c>
      <c r="D159" s="254"/>
      <c r="E159" s="254"/>
      <c r="F159" s="254"/>
      <c r="G159" s="53">
        <f t="shared" si="42"/>
        <v>0</v>
      </c>
      <c r="H159" s="222"/>
      <c r="I159" s="270"/>
      <c r="J159" s="268"/>
    </row>
    <row r="160" spans="2:10" s="256" customFormat="1" ht="15.75" customHeight="1">
      <c r="C160" s="43" t="s">
        <v>7</v>
      </c>
      <c r="D160" s="254"/>
      <c r="E160" s="254"/>
      <c r="F160" s="254"/>
      <c r="G160" s="53">
        <f t="shared" si="42"/>
        <v>0</v>
      </c>
      <c r="H160" s="222"/>
      <c r="I160" s="270"/>
      <c r="J160" s="268"/>
    </row>
    <row r="161" spans="3:10" s="256" customFormat="1" ht="15.75" customHeight="1">
      <c r="C161" s="43" t="s">
        <v>8</v>
      </c>
      <c r="D161" s="254"/>
      <c r="E161" s="254"/>
      <c r="F161" s="254"/>
      <c r="G161" s="53">
        <f t="shared" si="42"/>
        <v>0</v>
      </c>
      <c r="H161" s="222"/>
      <c r="I161" s="270"/>
      <c r="J161" s="268"/>
    </row>
    <row r="162" spans="3:10" s="256" customFormat="1" ht="15.75" customHeight="1">
      <c r="C162" s="43" t="s">
        <v>9</v>
      </c>
      <c r="D162" s="254"/>
      <c r="E162" s="254"/>
      <c r="F162" s="254"/>
      <c r="G162" s="53">
        <f t="shared" si="42"/>
        <v>0</v>
      </c>
      <c r="H162" s="222"/>
      <c r="I162" s="270"/>
      <c r="J162" s="268"/>
    </row>
    <row r="163" spans="3:10" s="256" customFormat="1" ht="15.75" customHeight="1">
      <c r="C163" s="48" t="s">
        <v>240</v>
      </c>
      <c r="D163" s="59">
        <f t="shared" ref="D163:F163" si="43">SUM(D156:D162)</f>
        <v>0</v>
      </c>
      <c r="E163" s="59">
        <f t="shared" si="43"/>
        <v>0</v>
      </c>
      <c r="F163" s="59">
        <f t="shared" si="43"/>
        <v>0</v>
      </c>
      <c r="G163" s="53">
        <f t="shared" si="42"/>
        <v>0</v>
      </c>
      <c r="H163" s="59">
        <f t="shared" ref="H163" si="44">SUM(H156:H162)</f>
        <v>0</v>
      </c>
      <c r="I163" s="270"/>
      <c r="J163" s="268"/>
    </row>
    <row r="164" spans="3:10" s="252" customFormat="1" ht="15.75" customHeight="1">
      <c r="C164" s="60"/>
      <c r="D164" s="61"/>
      <c r="E164" s="61"/>
      <c r="F164" s="61"/>
      <c r="G164" s="62"/>
      <c r="H164" s="61"/>
      <c r="I164" s="270"/>
      <c r="J164" s="268"/>
    </row>
    <row r="165" spans="3:10" s="256" customFormat="1" ht="15.75" customHeight="1">
      <c r="C165" s="317" t="s">
        <v>189</v>
      </c>
      <c r="D165" s="318"/>
      <c r="E165" s="318"/>
      <c r="F165" s="318"/>
      <c r="G165" s="319"/>
      <c r="I165" s="270"/>
      <c r="J165" s="268"/>
    </row>
    <row r="166" spans="3:10" s="256" customFormat="1" ht="19.5" customHeight="1" thickBot="1">
      <c r="C166" s="56" t="s">
        <v>239</v>
      </c>
      <c r="D166" s="57">
        <f>'[1]1) Budget Tables'!D162</f>
        <v>0</v>
      </c>
      <c r="E166" s="57">
        <f>'[1]1) Budget Tables'!E162</f>
        <v>0</v>
      </c>
      <c r="F166" s="57">
        <f>'[1]1) Budget Tables'!F162</f>
        <v>0</v>
      </c>
      <c r="G166" s="58">
        <f t="shared" ref="G166:G174" si="45">SUM(D166:F166)</f>
        <v>0</v>
      </c>
      <c r="H166" s="57">
        <f>'1) Budget Tables'!H162</f>
        <v>0</v>
      </c>
      <c r="I166" s="270"/>
      <c r="J166" s="268"/>
    </row>
    <row r="167" spans="3:10" s="256" customFormat="1" ht="15.75" customHeight="1">
      <c r="C167" s="54" t="s">
        <v>3</v>
      </c>
      <c r="D167" s="249"/>
      <c r="E167" s="253"/>
      <c r="F167" s="253"/>
      <c r="G167" s="55">
        <f t="shared" si="45"/>
        <v>0</v>
      </c>
      <c r="H167" s="220"/>
      <c r="I167" s="270"/>
      <c r="J167" s="268"/>
    </row>
    <row r="168" spans="3:10" s="256" customFormat="1" ht="15.75" customHeight="1">
      <c r="C168" s="43" t="s">
        <v>4</v>
      </c>
      <c r="D168" s="254"/>
      <c r="E168" s="255"/>
      <c r="F168" s="255"/>
      <c r="G168" s="53">
        <f t="shared" si="45"/>
        <v>0</v>
      </c>
      <c r="H168" s="222"/>
      <c r="I168" s="270"/>
      <c r="J168" s="268"/>
    </row>
    <row r="169" spans="3:10" s="256" customFormat="1" ht="15.75" customHeight="1">
      <c r="C169" s="43" t="s">
        <v>5</v>
      </c>
      <c r="D169" s="254"/>
      <c r="E169" s="254"/>
      <c r="F169" s="254"/>
      <c r="G169" s="53">
        <f t="shared" si="45"/>
        <v>0</v>
      </c>
      <c r="H169" s="222"/>
      <c r="I169" s="270"/>
      <c r="J169" s="268"/>
    </row>
    <row r="170" spans="3:10" s="256" customFormat="1" ht="15.75" customHeight="1">
      <c r="C170" s="44" t="s">
        <v>6</v>
      </c>
      <c r="D170" s="254"/>
      <c r="E170" s="254"/>
      <c r="F170" s="254"/>
      <c r="G170" s="53">
        <f t="shared" si="45"/>
        <v>0</v>
      </c>
      <c r="H170" s="222"/>
      <c r="I170" s="270"/>
      <c r="J170" s="268"/>
    </row>
    <row r="171" spans="3:10" s="256" customFormat="1" ht="15.75" customHeight="1">
      <c r="C171" s="43" t="s">
        <v>7</v>
      </c>
      <c r="D171" s="254"/>
      <c r="E171" s="254"/>
      <c r="F171" s="254"/>
      <c r="G171" s="53">
        <f t="shared" si="45"/>
        <v>0</v>
      </c>
      <c r="H171" s="222"/>
      <c r="I171" s="270"/>
      <c r="J171" s="268"/>
    </row>
    <row r="172" spans="3:10" s="256" customFormat="1" ht="15.75" customHeight="1">
      <c r="C172" s="43" t="s">
        <v>8</v>
      </c>
      <c r="D172" s="254"/>
      <c r="E172" s="254"/>
      <c r="F172" s="254"/>
      <c r="G172" s="53">
        <f t="shared" si="45"/>
        <v>0</v>
      </c>
      <c r="H172" s="222"/>
      <c r="I172" s="270"/>
      <c r="J172" s="268"/>
    </row>
    <row r="173" spans="3:10" s="256" customFormat="1" ht="15.75" customHeight="1">
      <c r="C173" s="43" t="s">
        <v>9</v>
      </c>
      <c r="D173" s="254"/>
      <c r="E173" s="254"/>
      <c r="F173" s="254"/>
      <c r="G173" s="53">
        <f t="shared" si="45"/>
        <v>0</v>
      </c>
      <c r="H173" s="222"/>
      <c r="I173" s="270"/>
      <c r="J173" s="268"/>
    </row>
    <row r="174" spans="3:10" s="256" customFormat="1" ht="15.75" customHeight="1">
      <c r="C174" s="48" t="s">
        <v>240</v>
      </c>
      <c r="D174" s="59">
        <f t="shared" ref="D174:F174" si="46">SUM(D167:D173)</f>
        <v>0</v>
      </c>
      <c r="E174" s="59">
        <f t="shared" si="46"/>
        <v>0</v>
      </c>
      <c r="F174" s="59">
        <f t="shared" si="46"/>
        <v>0</v>
      </c>
      <c r="G174" s="53">
        <f t="shared" si="45"/>
        <v>0</v>
      </c>
      <c r="H174" s="59">
        <f t="shared" ref="H174" si="47">SUM(H167:H173)</f>
        <v>0</v>
      </c>
      <c r="I174" s="270"/>
      <c r="J174" s="268"/>
    </row>
    <row r="175" spans="3:10" s="252" customFormat="1" ht="15.75" customHeight="1">
      <c r="C175" s="60"/>
      <c r="D175" s="61"/>
      <c r="E175" s="61"/>
      <c r="F175" s="61"/>
      <c r="G175" s="62"/>
      <c r="H175" s="61"/>
      <c r="I175" s="270"/>
      <c r="J175" s="268"/>
    </row>
    <row r="176" spans="3:10" s="256" customFormat="1" ht="15.75" customHeight="1">
      <c r="C176" s="317" t="s">
        <v>198</v>
      </c>
      <c r="D176" s="318"/>
      <c r="E176" s="318"/>
      <c r="F176" s="318"/>
      <c r="G176" s="319"/>
      <c r="I176" s="270"/>
      <c r="J176" s="268"/>
    </row>
    <row r="177" spans="3:10" s="256" customFormat="1" ht="22.5" customHeight="1" thickBot="1">
      <c r="C177" s="56" t="s">
        <v>239</v>
      </c>
      <c r="D177" s="57">
        <f>'[1]1) Budget Tables'!D172</f>
        <v>0</v>
      </c>
      <c r="E177" s="57">
        <f>'[1]1) Budget Tables'!E172</f>
        <v>0</v>
      </c>
      <c r="F177" s="57">
        <f>'[1]1) Budget Tables'!F172</f>
        <v>0</v>
      </c>
      <c r="G177" s="58">
        <f t="shared" ref="G177:G185" si="48">SUM(D177:F177)</f>
        <v>0</v>
      </c>
      <c r="H177" s="57">
        <f>'1) Budget Tables'!H172</f>
        <v>0</v>
      </c>
      <c r="I177" s="270"/>
      <c r="J177" s="268"/>
    </row>
    <row r="178" spans="3:10" s="256" customFormat="1" ht="15.75" customHeight="1">
      <c r="C178" s="54" t="s">
        <v>3</v>
      </c>
      <c r="D178" s="249">
        <v>0</v>
      </c>
      <c r="E178" s="253"/>
      <c r="F178" s="253"/>
      <c r="G178" s="55">
        <f t="shared" si="48"/>
        <v>0</v>
      </c>
      <c r="H178" s="220">
        <v>0</v>
      </c>
      <c r="I178" s="270"/>
      <c r="J178" s="268"/>
    </row>
    <row r="179" spans="3:10" s="256" customFormat="1" ht="15.75" customHeight="1">
      <c r="C179" s="43" t="s">
        <v>4</v>
      </c>
      <c r="D179" s="254"/>
      <c r="E179" s="255"/>
      <c r="F179" s="255"/>
      <c r="G179" s="53">
        <f t="shared" si="48"/>
        <v>0</v>
      </c>
      <c r="H179" s="222"/>
      <c r="I179" s="270"/>
      <c r="J179" s="268"/>
    </row>
    <row r="180" spans="3:10" s="256" customFormat="1" ht="15.75" customHeight="1">
      <c r="C180" s="43" t="s">
        <v>5</v>
      </c>
      <c r="D180" s="254"/>
      <c r="E180" s="254"/>
      <c r="F180" s="254"/>
      <c r="G180" s="53">
        <f t="shared" si="48"/>
        <v>0</v>
      </c>
      <c r="H180" s="222"/>
      <c r="I180" s="270"/>
      <c r="J180" s="268"/>
    </row>
    <row r="181" spans="3:10" s="256" customFormat="1" ht="15.75" customHeight="1">
      <c r="C181" s="44" t="s">
        <v>6</v>
      </c>
      <c r="D181" s="254"/>
      <c r="E181" s="254"/>
      <c r="F181" s="254"/>
      <c r="G181" s="53">
        <f t="shared" si="48"/>
        <v>0</v>
      </c>
      <c r="H181" s="222"/>
      <c r="I181" s="270"/>
      <c r="J181" s="268"/>
    </row>
    <row r="182" spans="3:10" s="256" customFormat="1" ht="15.75" customHeight="1">
      <c r="C182" s="43" t="s">
        <v>7</v>
      </c>
      <c r="D182" s="254"/>
      <c r="E182" s="254"/>
      <c r="F182" s="254"/>
      <c r="G182" s="53">
        <f t="shared" si="48"/>
        <v>0</v>
      </c>
      <c r="H182" s="222"/>
      <c r="I182" s="270"/>
      <c r="J182" s="268"/>
    </row>
    <row r="183" spans="3:10" s="256" customFormat="1" ht="15.75" customHeight="1">
      <c r="C183" s="43" t="s">
        <v>8</v>
      </c>
      <c r="D183" s="254"/>
      <c r="E183" s="254"/>
      <c r="F183" s="254"/>
      <c r="G183" s="53">
        <f t="shared" si="48"/>
        <v>0</v>
      </c>
      <c r="H183" s="222"/>
      <c r="I183" s="270"/>
      <c r="J183" s="268"/>
    </row>
    <row r="184" spans="3:10" s="256" customFormat="1" ht="15.75" customHeight="1">
      <c r="C184" s="43" t="s">
        <v>9</v>
      </c>
      <c r="D184" s="254"/>
      <c r="E184" s="254"/>
      <c r="F184" s="254"/>
      <c r="G184" s="53">
        <f t="shared" si="48"/>
        <v>0</v>
      </c>
      <c r="H184" s="222"/>
      <c r="I184" s="270"/>
      <c r="J184" s="268"/>
    </row>
    <row r="185" spans="3:10" s="256" customFormat="1" ht="15.75" customHeight="1">
      <c r="C185" s="48" t="s">
        <v>240</v>
      </c>
      <c r="D185" s="59">
        <f t="shared" ref="D185:F185" si="49">SUM(D178:D184)</f>
        <v>0</v>
      </c>
      <c r="E185" s="59">
        <f t="shared" si="49"/>
        <v>0</v>
      </c>
      <c r="F185" s="59">
        <f t="shared" si="49"/>
        <v>0</v>
      </c>
      <c r="G185" s="53">
        <f t="shared" si="48"/>
        <v>0</v>
      </c>
      <c r="H185" s="59">
        <f t="shared" ref="H185" si="50">SUM(H178:H184)</f>
        <v>0</v>
      </c>
      <c r="I185" s="270"/>
      <c r="J185" s="268"/>
    </row>
    <row r="186" spans="3:10" s="256" customFormat="1" ht="15.75" customHeight="1">
      <c r="C186" s="251"/>
      <c r="D186" s="252"/>
      <c r="E186" s="252"/>
      <c r="F186" s="252"/>
      <c r="G186" s="251"/>
      <c r="H186" s="219"/>
      <c r="I186" s="270"/>
      <c r="J186" s="268"/>
    </row>
    <row r="187" spans="3:10" s="256" customFormat="1" ht="15.75" customHeight="1">
      <c r="C187" s="317" t="s">
        <v>247</v>
      </c>
      <c r="D187" s="318"/>
      <c r="E187" s="318"/>
      <c r="F187" s="318"/>
      <c r="G187" s="319"/>
      <c r="I187" s="270"/>
      <c r="J187" s="268"/>
    </row>
    <row r="188" spans="3:10" s="256" customFormat="1" ht="19.5" customHeight="1" thickBot="1">
      <c r="C188" s="56" t="s">
        <v>248</v>
      </c>
      <c r="D188" s="57">
        <f>'[1]1) Budget Tables'!D180</f>
        <v>73180</v>
      </c>
      <c r="E188" s="57">
        <f>'[1]1) Budget Tables'!E180</f>
        <v>0</v>
      </c>
      <c r="F188" s="57">
        <f>'[1]1) Budget Tables'!F180</f>
        <v>0</v>
      </c>
      <c r="G188" s="58">
        <f t="shared" ref="G188:G196" si="51">SUM(D188:F188)</f>
        <v>73180</v>
      </c>
      <c r="H188" s="57">
        <v>73180</v>
      </c>
      <c r="I188" s="270"/>
      <c r="J188" s="268">
        <f t="shared" ref="J188:J201" si="52">I188/D188</f>
        <v>0</v>
      </c>
    </row>
    <row r="189" spans="3:10" s="256" customFormat="1" ht="15.75" customHeight="1">
      <c r="C189" s="54" t="s">
        <v>3</v>
      </c>
      <c r="D189" s="249"/>
      <c r="E189" s="253"/>
      <c r="F189" s="253"/>
      <c r="G189" s="55">
        <f t="shared" si="51"/>
        <v>0</v>
      </c>
      <c r="H189" s="220"/>
      <c r="I189" s="270"/>
      <c r="J189" s="268"/>
    </row>
    <row r="190" spans="3:10" s="256" customFormat="1" ht="15.75" customHeight="1">
      <c r="C190" s="43" t="s">
        <v>4</v>
      </c>
      <c r="D190" s="254"/>
      <c r="E190" s="255"/>
      <c r="F190" s="255"/>
      <c r="G190" s="53">
        <f t="shared" si="51"/>
        <v>0</v>
      </c>
      <c r="H190" s="222"/>
      <c r="I190" s="270"/>
      <c r="J190" s="268"/>
    </row>
    <row r="191" spans="3:10" s="256" customFormat="1" ht="15.75" customHeight="1">
      <c r="C191" s="43" t="s">
        <v>5</v>
      </c>
      <c r="D191" s="254"/>
      <c r="E191" s="254"/>
      <c r="F191" s="254"/>
      <c r="G191" s="53">
        <f t="shared" si="51"/>
        <v>0</v>
      </c>
      <c r="H191" s="222"/>
      <c r="I191" s="270"/>
      <c r="J191" s="268"/>
    </row>
    <row r="192" spans="3:10" s="256" customFormat="1" ht="15.75" customHeight="1">
      <c r="C192" s="44" t="s">
        <v>6</v>
      </c>
      <c r="D192" s="254"/>
      <c r="E192" s="254"/>
      <c r="F192" s="254"/>
      <c r="G192" s="53">
        <f t="shared" si="51"/>
        <v>0</v>
      </c>
      <c r="H192" s="222"/>
      <c r="I192" s="270"/>
      <c r="J192" s="268"/>
    </row>
    <row r="193" spans="3:14" s="256" customFormat="1" ht="15.75" customHeight="1">
      <c r="C193" s="43" t="s">
        <v>7</v>
      </c>
      <c r="D193" s="254"/>
      <c r="E193" s="254"/>
      <c r="F193" s="254"/>
      <c r="G193" s="53">
        <f t="shared" si="51"/>
        <v>0</v>
      </c>
      <c r="H193" s="222"/>
      <c r="I193" s="270"/>
      <c r="J193" s="268"/>
    </row>
    <row r="194" spans="3:14" s="256" customFormat="1" ht="15.75" customHeight="1">
      <c r="C194" s="43" t="s">
        <v>8</v>
      </c>
      <c r="D194" s="254"/>
      <c r="E194" s="254"/>
      <c r="F194" s="254"/>
      <c r="G194" s="53">
        <f t="shared" si="51"/>
        <v>0</v>
      </c>
      <c r="H194" s="222"/>
      <c r="I194" s="270"/>
      <c r="J194" s="268"/>
    </row>
    <row r="195" spans="3:14" s="256" customFormat="1" ht="15.75" customHeight="1">
      <c r="C195" s="43" t="s">
        <v>9</v>
      </c>
      <c r="D195" s="254">
        <v>73180</v>
      </c>
      <c r="E195" s="254"/>
      <c r="F195" s="254"/>
      <c r="G195" s="53">
        <f t="shared" si="51"/>
        <v>73180</v>
      </c>
      <c r="H195" s="222">
        <v>73180</v>
      </c>
      <c r="I195" s="270">
        <f t="shared" ref="I195:I196" si="53">H195-D195</f>
        <v>0</v>
      </c>
      <c r="J195" s="268">
        <f t="shared" si="52"/>
        <v>0</v>
      </c>
    </row>
    <row r="196" spans="3:14" s="256" customFormat="1" ht="15.75" customHeight="1">
      <c r="C196" s="48" t="s">
        <v>240</v>
      </c>
      <c r="D196" s="59">
        <f t="shared" ref="D196:F196" si="54">SUM(D189:D195)</f>
        <v>73180</v>
      </c>
      <c r="E196" s="59">
        <f t="shared" si="54"/>
        <v>0</v>
      </c>
      <c r="F196" s="59">
        <f t="shared" si="54"/>
        <v>0</v>
      </c>
      <c r="G196" s="53">
        <f t="shared" si="51"/>
        <v>73180</v>
      </c>
      <c r="H196" s="59">
        <v>73180</v>
      </c>
      <c r="I196" s="270">
        <f t="shared" si="53"/>
        <v>0</v>
      </c>
      <c r="J196" s="268">
        <f t="shared" si="52"/>
        <v>0</v>
      </c>
    </row>
    <row r="197" spans="3:14" s="256" customFormat="1" ht="15.75" customHeight="1" thickBot="1">
      <c r="C197" s="251"/>
      <c r="D197" s="252"/>
      <c r="E197" s="252"/>
      <c r="F197" s="252"/>
      <c r="G197" s="251"/>
      <c r="H197" s="219"/>
      <c r="I197" s="270"/>
      <c r="J197" s="268"/>
    </row>
    <row r="198" spans="3:14" s="256" customFormat="1" ht="19.5" customHeight="1" thickBot="1">
      <c r="C198" s="323" t="s">
        <v>216</v>
      </c>
      <c r="D198" s="324"/>
      <c r="E198" s="324"/>
      <c r="F198" s="324"/>
      <c r="G198" s="325"/>
      <c r="I198" s="270"/>
      <c r="J198" s="268"/>
    </row>
    <row r="199" spans="3:14" s="256" customFormat="1" ht="19.5" customHeight="1">
      <c r="C199" s="67"/>
      <c r="D199" s="315" t="str">
        <f>'[1]1) Budget Tables'!D5</f>
        <v>Recipient Organization</v>
      </c>
      <c r="E199" s="52" t="s">
        <v>217</v>
      </c>
      <c r="F199" s="52" t="s">
        <v>218</v>
      </c>
      <c r="G199" s="321" t="s">
        <v>216</v>
      </c>
      <c r="H199" s="315" t="str">
        <f>'1) Budget Tables'!H5</f>
        <v>% of budget per activity allocated to Gender Equality and Women's Empowerment (GEWE) (if any):</v>
      </c>
      <c r="I199" s="270"/>
      <c r="J199" s="268"/>
    </row>
    <row r="200" spans="3:14" s="256" customFormat="1" ht="31" customHeight="1">
      <c r="C200" s="67"/>
      <c r="D200" s="316"/>
      <c r="E200" s="46"/>
      <c r="F200" s="46"/>
      <c r="G200" s="322"/>
      <c r="H200" s="316"/>
      <c r="I200" s="270"/>
      <c r="J200" s="268"/>
    </row>
    <row r="201" spans="3:14" s="256" customFormat="1" ht="19.5" customHeight="1">
      <c r="C201" s="16" t="s">
        <v>3</v>
      </c>
      <c r="D201" s="257">
        <f>SUM(D178,D167,D156,D145,D133,D122,D111,D100,D88,D77,D66,D55,D43,D32,D21,D10,D189)</f>
        <v>300000.00143718801</v>
      </c>
      <c r="E201" s="257">
        <f t="shared" ref="E201:F207" si="55">SUM(E178,E167,E156,E145,E133,E122,E111,E100,E88,E77,E66,E55,E43,E32,E21,E10)</f>
        <v>0</v>
      </c>
      <c r="F201" s="257">
        <f t="shared" si="55"/>
        <v>0</v>
      </c>
      <c r="G201" s="64">
        <f>SUM(D201:F201)</f>
        <v>300000.00143718801</v>
      </c>
      <c r="H201" s="224">
        <f>SUM(H178,H167,H156,H145,H133,H122,H111,H100,H88,H77,H66,H55,H43,H32,H21,H10,H189)</f>
        <v>300000.00143718801</v>
      </c>
      <c r="I201" s="270"/>
      <c r="J201" s="268">
        <f t="shared" si="52"/>
        <v>0</v>
      </c>
    </row>
    <row r="202" spans="3:14" s="256" customFormat="1" ht="34.5" customHeight="1">
      <c r="C202" s="16" t="s">
        <v>4</v>
      </c>
      <c r="D202" s="257">
        <f t="shared" ref="D202:D206" si="56">SUM(D179,D168,D157,D146,D134,D123,D112,D101,D89,D78,D67,D56,D44,D33,D22,D11,D190)</f>
        <v>0</v>
      </c>
      <c r="E202" s="257">
        <f t="shared" si="55"/>
        <v>0</v>
      </c>
      <c r="F202" s="257">
        <f t="shared" si="55"/>
        <v>0</v>
      </c>
      <c r="G202" s="65">
        <f>SUM(D202:F202)</f>
        <v>0</v>
      </c>
      <c r="H202" s="224">
        <f t="shared" ref="H202:H206" si="57">SUM(H179,H168,H157,H146,H134,H123,H112,H101,H89,H78,H67,H56,H44,H33,H22,H11,H190)</f>
        <v>0</v>
      </c>
      <c r="I202" s="270"/>
      <c r="J202" s="268"/>
    </row>
    <row r="203" spans="3:14" s="256" customFormat="1" ht="48" customHeight="1">
      <c r="C203" s="16" t="s">
        <v>5</v>
      </c>
      <c r="D203" s="257">
        <f t="shared" si="56"/>
        <v>0</v>
      </c>
      <c r="E203" s="257">
        <f t="shared" si="55"/>
        <v>0</v>
      </c>
      <c r="F203" s="257">
        <f t="shared" si="55"/>
        <v>0</v>
      </c>
      <c r="G203" s="65">
        <f t="shared" ref="G203:G207" si="58">SUM(D203:F203)</f>
        <v>0</v>
      </c>
      <c r="H203" s="224">
        <f t="shared" si="57"/>
        <v>12800</v>
      </c>
      <c r="I203" s="270">
        <f t="shared" ref="I203:I210" si="59">H203-D203</f>
        <v>12800</v>
      </c>
      <c r="J203" s="268"/>
    </row>
    <row r="204" spans="3:14" s="256" customFormat="1" ht="33" customHeight="1">
      <c r="C204" s="27" t="s">
        <v>6</v>
      </c>
      <c r="D204" s="257">
        <f t="shared" si="56"/>
        <v>12000</v>
      </c>
      <c r="E204" s="257">
        <f t="shared" si="55"/>
        <v>0</v>
      </c>
      <c r="F204" s="257">
        <f t="shared" si="55"/>
        <v>0</v>
      </c>
      <c r="G204" s="65">
        <f t="shared" si="58"/>
        <v>12000</v>
      </c>
      <c r="H204" s="224">
        <f t="shared" si="57"/>
        <v>12000</v>
      </c>
      <c r="I204" s="270">
        <f t="shared" si="59"/>
        <v>0</v>
      </c>
      <c r="J204" s="268">
        <f t="shared" ref="J204:J210" si="60">I204/D204</f>
        <v>0</v>
      </c>
    </row>
    <row r="205" spans="3:14" s="256" customFormat="1" ht="21" customHeight="1">
      <c r="C205" s="120" t="s">
        <v>7</v>
      </c>
      <c r="D205" s="258">
        <f t="shared" si="56"/>
        <v>16500</v>
      </c>
      <c r="E205" s="257">
        <f t="shared" si="55"/>
        <v>0</v>
      </c>
      <c r="F205" s="257">
        <f t="shared" si="55"/>
        <v>0</v>
      </c>
      <c r="G205" s="65">
        <f t="shared" si="58"/>
        <v>16500</v>
      </c>
      <c r="H205" s="225">
        <f t="shared" si="57"/>
        <v>16500</v>
      </c>
      <c r="I205" s="270">
        <f t="shared" si="59"/>
        <v>0</v>
      </c>
      <c r="J205" s="268">
        <f t="shared" si="60"/>
        <v>0</v>
      </c>
      <c r="K205" s="259"/>
      <c r="L205" s="259"/>
      <c r="M205" s="259"/>
      <c r="N205" s="260"/>
    </row>
    <row r="206" spans="3:14" s="256" customFormat="1" ht="39.75" customHeight="1">
      <c r="C206" s="16" t="s">
        <v>8</v>
      </c>
      <c r="D206" s="261">
        <f t="shared" si="56"/>
        <v>700956.58000000007</v>
      </c>
      <c r="E206" s="262">
        <f t="shared" si="55"/>
        <v>0</v>
      </c>
      <c r="F206" s="257">
        <f t="shared" si="55"/>
        <v>0</v>
      </c>
      <c r="G206" s="65">
        <f t="shared" si="58"/>
        <v>700956.58000000007</v>
      </c>
      <c r="H206" s="227">
        <f t="shared" si="57"/>
        <v>744156.58</v>
      </c>
      <c r="I206" s="270">
        <f t="shared" si="59"/>
        <v>43199.999999999884</v>
      </c>
      <c r="J206" s="268">
        <f t="shared" si="60"/>
        <v>6.163006558837051E-2</v>
      </c>
      <c r="K206" s="259"/>
      <c r="L206" s="259"/>
      <c r="M206" s="259"/>
      <c r="N206" s="260"/>
    </row>
    <row r="207" spans="3:14" s="256" customFormat="1" ht="23.25" customHeight="1" thickBot="1">
      <c r="C207" s="16" t="s">
        <v>9</v>
      </c>
      <c r="D207" s="261">
        <f>SUM(D184,D173,D162,D151,D139,D128,D117,D106,D94,D83,D72,D61,D49,D38,D27,D16,D195)</f>
        <v>372412.57665661408</v>
      </c>
      <c r="E207" s="263">
        <f t="shared" si="55"/>
        <v>0</v>
      </c>
      <c r="F207" s="264">
        <f t="shared" si="55"/>
        <v>0</v>
      </c>
      <c r="G207" s="66">
        <f t="shared" si="58"/>
        <v>372412.57665661408</v>
      </c>
      <c r="H207" s="227">
        <f>SUM(H184,H173,H162,H151,H139,H128,H117,H106,H94,H83,H72,H61,H49,H38,H27,H16,H195)</f>
        <v>316412.5774413168</v>
      </c>
      <c r="I207" s="270">
        <f t="shared" si="59"/>
        <v>-55999.999215297285</v>
      </c>
      <c r="J207" s="268">
        <f t="shared" si="60"/>
        <v>-0.15037085943242062</v>
      </c>
      <c r="K207" s="259"/>
      <c r="L207" s="259"/>
      <c r="M207" s="259"/>
      <c r="N207" s="260"/>
    </row>
    <row r="208" spans="3:14" s="256" customFormat="1" ht="22.5" customHeight="1" thickBot="1">
      <c r="C208" s="265" t="s">
        <v>249</v>
      </c>
      <c r="D208" s="266">
        <f>SUM(D201:D207)</f>
        <v>1401869.1580938022</v>
      </c>
      <c r="E208" s="119">
        <f t="shared" ref="E208:F208" si="61">SUM(E201:E207)</f>
        <v>0</v>
      </c>
      <c r="F208" s="68">
        <f t="shared" si="61"/>
        <v>0</v>
      </c>
      <c r="G208" s="69">
        <f>SUM(D208:F208)</f>
        <v>1401869.1580938022</v>
      </c>
      <c r="H208" s="232">
        <f>SUM(H201:H207)</f>
        <v>1401869.1588785048</v>
      </c>
      <c r="I208" s="270">
        <f t="shared" si="59"/>
        <v>7.847025990486145E-4</v>
      </c>
      <c r="J208" s="268">
        <f t="shared" si="60"/>
        <v>5.5975452096800339E-10</v>
      </c>
      <c r="K208" s="259"/>
      <c r="L208" s="259"/>
      <c r="M208" s="259"/>
      <c r="N208" s="260"/>
    </row>
    <row r="209" spans="3:15" s="256" customFormat="1" ht="22.5" customHeight="1">
      <c r="C209" s="265" t="s">
        <v>250</v>
      </c>
      <c r="D209" s="266">
        <f>D208*0.07</f>
        <v>98130.841066566165</v>
      </c>
      <c r="E209" s="118"/>
      <c r="F209" s="118"/>
      <c r="G209" s="121"/>
      <c r="H209" s="232">
        <f>H208*0.07</f>
        <v>98130.841121495338</v>
      </c>
      <c r="I209" s="270">
        <f t="shared" si="59"/>
        <v>5.4929172620177269E-5</v>
      </c>
      <c r="J209" s="268">
        <f t="shared" si="60"/>
        <v>5.5975442606179811E-10</v>
      </c>
      <c r="K209" s="259"/>
      <c r="L209" s="259"/>
      <c r="M209" s="259"/>
      <c r="N209" s="260"/>
    </row>
    <row r="210" spans="3:15" s="256" customFormat="1" ht="22.5" customHeight="1" thickBot="1">
      <c r="C210" s="122" t="s">
        <v>251</v>
      </c>
      <c r="D210" s="123">
        <f>SUM(D208:D209)</f>
        <v>1499999.9991603682</v>
      </c>
      <c r="E210" s="124"/>
      <c r="F210" s="124"/>
      <c r="G210" s="125"/>
      <c r="H210" s="123">
        <f>SUM(H208:H209)</f>
        <v>1500000</v>
      </c>
      <c r="I210" s="270">
        <f t="shared" si="59"/>
        <v>8.3963177166879177E-4</v>
      </c>
      <c r="J210" s="268">
        <f t="shared" si="60"/>
        <v>5.5975451475918633E-10</v>
      </c>
      <c r="K210" s="259"/>
      <c r="L210" s="259"/>
      <c r="M210" s="259"/>
      <c r="N210" s="260"/>
    </row>
    <row r="211" spans="3:15" s="256" customFormat="1" ht="15.75" customHeight="1">
      <c r="C211" s="251"/>
      <c r="D211" s="252"/>
      <c r="E211" s="252"/>
      <c r="F211" s="252"/>
      <c r="G211" s="251"/>
      <c r="H211" s="219"/>
      <c r="I211" s="219"/>
      <c r="J211" s="29"/>
      <c r="K211" s="29"/>
      <c r="L211" s="29"/>
      <c r="M211" s="267"/>
      <c r="N211" s="252"/>
    </row>
    <row r="212" spans="3:15" s="256" customFormat="1" ht="15.75" customHeight="1">
      <c r="C212" s="251"/>
      <c r="D212" s="252"/>
      <c r="E212" s="252"/>
      <c r="F212" s="252"/>
      <c r="G212" s="251"/>
      <c r="H212" s="219"/>
      <c r="I212" s="219"/>
      <c r="J212" s="29"/>
      <c r="K212" s="29"/>
      <c r="L212" s="29"/>
      <c r="M212" s="267"/>
      <c r="N212" s="252"/>
    </row>
    <row r="213" spans="3:15" ht="15.75" customHeight="1">
      <c r="H213" s="219"/>
      <c r="I213" s="219"/>
      <c r="M213" s="50"/>
    </row>
    <row r="214" spans="3:15" ht="15.75" customHeight="1">
      <c r="H214" s="219"/>
      <c r="I214" s="219"/>
      <c r="J214" s="243"/>
      <c r="M214" s="50"/>
    </row>
    <row r="215" spans="3:15" ht="15.75" customHeight="1">
      <c r="H215" s="219"/>
      <c r="I215" s="219"/>
      <c r="J215" s="243"/>
      <c r="K215" s="268"/>
      <c r="M215" s="256"/>
    </row>
    <row r="216" spans="3:15" ht="40.5" customHeight="1">
      <c r="H216" s="219"/>
      <c r="I216" s="219"/>
      <c r="J216" s="243"/>
      <c r="M216" s="51"/>
    </row>
    <row r="217" spans="3:15" ht="24.75" customHeight="1">
      <c r="H217" s="219"/>
      <c r="I217" s="219"/>
      <c r="J217" s="243"/>
      <c r="M217" s="51"/>
    </row>
    <row r="218" spans="3:15" ht="41.25" customHeight="1">
      <c r="H218" s="219"/>
      <c r="I218" s="219"/>
      <c r="J218" s="243"/>
      <c r="M218" s="51"/>
    </row>
    <row r="219" spans="3:15" ht="51.75" customHeight="1">
      <c r="H219" s="219"/>
      <c r="I219" s="219"/>
      <c r="J219" s="243"/>
      <c r="M219" s="51"/>
      <c r="O219" s="251"/>
    </row>
    <row r="220" spans="3:15" ht="42" customHeight="1">
      <c r="H220" s="219"/>
      <c r="I220" s="219"/>
      <c r="J220" s="243"/>
      <c r="M220" s="51"/>
      <c r="O220" s="251"/>
    </row>
    <row r="221" spans="3:15" s="252" customFormat="1" ht="42" customHeight="1">
      <c r="C221" s="251"/>
      <c r="G221" s="251"/>
      <c r="H221" s="219"/>
      <c r="I221" s="219"/>
      <c r="J221" s="243"/>
      <c r="K221" s="251"/>
      <c r="L221" s="251"/>
      <c r="M221" s="51"/>
      <c r="N221" s="251"/>
    </row>
    <row r="222" spans="3:15" s="252" customFormat="1" ht="42" customHeight="1">
      <c r="C222" s="251"/>
      <c r="G222" s="251"/>
      <c r="H222" s="219"/>
      <c r="I222" s="219"/>
      <c r="J222" s="243"/>
      <c r="K222" s="251"/>
      <c r="L222" s="251"/>
      <c r="M222" s="251"/>
      <c r="N222" s="251"/>
    </row>
    <row r="223" spans="3:15" s="252" customFormat="1" ht="63.75" customHeight="1">
      <c r="C223" s="251"/>
      <c r="G223" s="251"/>
      <c r="H223" s="219"/>
      <c r="I223" s="219"/>
      <c r="J223" s="50"/>
      <c r="K223" s="256"/>
      <c r="L223" s="256"/>
      <c r="M223" s="251"/>
      <c r="N223" s="251"/>
    </row>
    <row r="224" spans="3:15" s="252" customFormat="1" ht="42" customHeight="1">
      <c r="C224" s="251"/>
      <c r="G224" s="251"/>
      <c r="H224" s="219"/>
      <c r="I224" s="219"/>
      <c r="J224" s="251"/>
      <c r="K224" s="251"/>
      <c r="L224" s="251"/>
      <c r="M224" s="251"/>
      <c r="N224" s="50"/>
    </row>
    <row r="225" spans="3:15" ht="23.25" customHeight="1">
      <c r="H225" s="219"/>
      <c r="I225" s="219"/>
      <c r="O225" s="251"/>
    </row>
    <row r="226" spans="3:15" ht="27.75" customHeight="1">
      <c r="H226" s="219"/>
      <c r="I226" s="219"/>
      <c r="M226" s="256"/>
      <c r="O226" s="251"/>
    </row>
    <row r="227" spans="3:15" ht="55.5" customHeight="1">
      <c r="H227" s="219"/>
      <c r="I227" s="219"/>
      <c r="O227" s="251"/>
    </row>
    <row r="228" spans="3:15" ht="57.75" customHeight="1">
      <c r="H228" s="219"/>
      <c r="I228" s="219"/>
      <c r="N228" s="256"/>
      <c r="O228" s="251"/>
    </row>
    <row r="229" spans="3:15" ht="21.75" customHeight="1">
      <c r="H229" s="219"/>
      <c r="I229" s="219"/>
      <c r="O229" s="251"/>
    </row>
    <row r="230" spans="3:15" ht="49.5" customHeight="1">
      <c r="H230" s="219"/>
      <c r="I230" s="219"/>
      <c r="O230" s="251"/>
    </row>
    <row r="231" spans="3:15" ht="28.5" customHeight="1">
      <c r="H231" s="219"/>
      <c r="I231" s="219"/>
      <c r="O231" s="251"/>
    </row>
    <row r="232" spans="3:15" ht="28.5" customHeight="1">
      <c r="H232" s="219"/>
      <c r="I232" s="219"/>
      <c r="O232" s="251"/>
    </row>
    <row r="233" spans="3:15" ht="28.5" customHeight="1">
      <c r="H233" s="219"/>
      <c r="I233" s="219"/>
      <c r="O233" s="251"/>
    </row>
    <row r="234" spans="3:15" ht="23.25" customHeight="1">
      <c r="H234" s="219"/>
      <c r="I234" s="219"/>
      <c r="O234" s="50"/>
    </row>
    <row r="235" spans="3:15" ht="43.5" customHeight="1">
      <c r="H235" s="219"/>
      <c r="I235" s="219"/>
      <c r="O235" s="50"/>
    </row>
    <row r="236" spans="3:15" ht="55.5" customHeight="1">
      <c r="H236" s="219"/>
      <c r="I236" s="219"/>
      <c r="O236" s="251"/>
    </row>
    <row r="237" spans="3:15" ht="42.75" customHeight="1">
      <c r="H237" s="219"/>
      <c r="I237" s="219"/>
      <c r="O237" s="50"/>
    </row>
    <row r="238" spans="3:15" ht="21.75" customHeight="1">
      <c r="H238" s="219"/>
      <c r="I238" s="219"/>
      <c r="O238" s="50"/>
    </row>
    <row r="239" spans="3:15" ht="21.75" customHeight="1">
      <c r="H239" s="219"/>
      <c r="I239" s="219"/>
      <c r="O239" s="50"/>
    </row>
    <row r="240" spans="3:15" s="256" customFormat="1" ht="23.25" customHeight="1">
      <c r="C240" s="251"/>
      <c r="D240" s="252"/>
      <c r="E240" s="252"/>
      <c r="F240" s="252"/>
      <c r="G240" s="251"/>
      <c r="H240" s="219"/>
      <c r="I240" s="219"/>
      <c r="J240" s="251"/>
      <c r="K240" s="251"/>
      <c r="L240" s="251"/>
      <c r="M240" s="251"/>
      <c r="N240" s="251"/>
    </row>
    <row r="241" ht="23.25" customHeight="1"/>
    <row r="242" ht="21.75" customHeight="1"/>
    <row r="243" ht="16.5" customHeight="1"/>
    <row r="244" ht="29.25" customHeight="1"/>
    <row r="245" ht="24.75" customHeight="1"/>
    <row r="246" ht="33" customHeight="1"/>
    <row r="248" ht="15" customHeight="1"/>
    <row r="249" ht="25.5" customHeight="1"/>
  </sheetData>
  <mergeCells count="26">
    <mergeCell ref="D199:D200"/>
    <mergeCell ref="G199:G200"/>
    <mergeCell ref="H199:H200"/>
    <mergeCell ref="C143:G143"/>
    <mergeCell ref="C154:G154"/>
    <mergeCell ref="C165:G165"/>
    <mergeCell ref="C176:G176"/>
    <mergeCell ref="C187:G187"/>
    <mergeCell ref="C198:G198"/>
    <mergeCell ref="B142:G142"/>
    <mergeCell ref="C41:G41"/>
    <mergeCell ref="B52:G52"/>
    <mergeCell ref="C53:G53"/>
    <mergeCell ref="C64:G64"/>
    <mergeCell ref="C75:G75"/>
    <mergeCell ref="C86:G86"/>
    <mergeCell ref="B97:G97"/>
    <mergeCell ref="C98:G98"/>
    <mergeCell ref="C109:G109"/>
    <mergeCell ref="C120:G120"/>
    <mergeCell ref="C131:G131"/>
    <mergeCell ref="C30:G30"/>
    <mergeCell ref="C2:F2"/>
    <mergeCell ref="C4:E4"/>
    <mergeCell ref="B7:G7"/>
    <mergeCell ref="C19:G19"/>
  </mergeCells>
  <conditionalFormatting sqref="G17">
    <cfRule type="cellIs" dxfId="46" priority="62" operator="notEqual">
      <formula>$G$9</formula>
    </cfRule>
  </conditionalFormatting>
  <conditionalFormatting sqref="G28">
    <cfRule type="cellIs" dxfId="45" priority="61" operator="notEqual">
      <formula>$G$20</formula>
    </cfRule>
  </conditionalFormatting>
  <conditionalFormatting sqref="G39:G40">
    <cfRule type="cellIs" dxfId="44" priority="60" operator="notEqual">
      <formula>$G$31</formula>
    </cfRule>
  </conditionalFormatting>
  <conditionalFormatting sqref="G50">
    <cfRule type="cellIs" dxfId="43" priority="59" operator="notEqual">
      <formula>$G$42</formula>
    </cfRule>
  </conditionalFormatting>
  <conditionalFormatting sqref="G62">
    <cfRule type="cellIs" dxfId="42" priority="58" operator="notEqual">
      <formula>$G$54</formula>
    </cfRule>
  </conditionalFormatting>
  <conditionalFormatting sqref="G73">
    <cfRule type="cellIs" dxfId="41" priority="57" operator="notEqual">
      <formula>$G$65</formula>
    </cfRule>
  </conditionalFormatting>
  <conditionalFormatting sqref="G84">
    <cfRule type="cellIs" dxfId="40" priority="56" operator="notEqual">
      <formula>$G$76</formula>
    </cfRule>
  </conditionalFormatting>
  <conditionalFormatting sqref="G95">
    <cfRule type="cellIs" dxfId="39" priority="55" operator="notEqual">
      <formula>$G$87</formula>
    </cfRule>
  </conditionalFormatting>
  <conditionalFormatting sqref="G118">
    <cfRule type="cellIs" dxfId="38" priority="53" operator="notEqual">
      <formula>$G$110</formula>
    </cfRule>
  </conditionalFormatting>
  <conditionalFormatting sqref="G129">
    <cfRule type="cellIs" dxfId="37" priority="52" operator="notEqual">
      <formula>$G$121</formula>
    </cfRule>
  </conditionalFormatting>
  <conditionalFormatting sqref="G140">
    <cfRule type="cellIs" dxfId="36" priority="51" operator="notEqual">
      <formula>$G$132</formula>
    </cfRule>
  </conditionalFormatting>
  <conditionalFormatting sqref="G152">
    <cfRule type="cellIs" dxfId="35" priority="50" operator="notEqual">
      <formula>$G$144</formula>
    </cfRule>
  </conditionalFormatting>
  <conditionalFormatting sqref="G163">
    <cfRule type="cellIs" dxfId="34" priority="49" operator="notEqual">
      <formula>$G$155</formula>
    </cfRule>
  </conditionalFormatting>
  <conditionalFormatting sqref="G174">
    <cfRule type="cellIs" dxfId="33" priority="48" operator="notEqual">
      <formula>$G$155</formula>
    </cfRule>
  </conditionalFormatting>
  <conditionalFormatting sqref="G185">
    <cfRule type="cellIs" dxfId="32" priority="47" operator="notEqual">
      <formula>$G$177</formula>
    </cfRule>
  </conditionalFormatting>
  <conditionalFormatting sqref="G196">
    <cfRule type="cellIs" dxfId="31" priority="46" operator="notEqual">
      <formula>$G$188</formula>
    </cfRule>
  </conditionalFormatting>
  <conditionalFormatting sqref="D17">
    <cfRule type="cellIs" dxfId="30" priority="45" operator="notEqual">
      <formula>$D$9</formula>
    </cfRule>
  </conditionalFormatting>
  <conditionalFormatting sqref="D28">
    <cfRule type="cellIs" dxfId="29" priority="44" operator="notEqual">
      <formula>$D$20</formula>
    </cfRule>
  </conditionalFormatting>
  <conditionalFormatting sqref="D39">
    <cfRule type="cellIs" dxfId="28" priority="43" operator="notEqual">
      <formula>$D$31</formula>
    </cfRule>
  </conditionalFormatting>
  <conditionalFormatting sqref="D50">
    <cfRule type="cellIs" dxfId="27" priority="42" operator="notEqual">
      <formula>$D$42</formula>
    </cfRule>
  </conditionalFormatting>
  <conditionalFormatting sqref="D73">
    <cfRule type="cellIs" dxfId="26" priority="40" operator="notEqual">
      <formula>$D$65</formula>
    </cfRule>
  </conditionalFormatting>
  <conditionalFormatting sqref="D84">
    <cfRule type="cellIs" dxfId="25" priority="39" operator="notEqual">
      <formula>$D$76</formula>
    </cfRule>
  </conditionalFormatting>
  <conditionalFormatting sqref="D95">
    <cfRule type="cellIs" dxfId="24" priority="38" operator="notEqual">
      <formula>$D$87</formula>
    </cfRule>
  </conditionalFormatting>
  <conditionalFormatting sqref="D118">
    <cfRule type="cellIs" dxfId="23" priority="36" operator="notEqual">
      <formula>$D$110</formula>
    </cfRule>
  </conditionalFormatting>
  <conditionalFormatting sqref="D129">
    <cfRule type="cellIs" dxfId="22" priority="35" operator="notEqual">
      <formula>$D$121</formula>
    </cfRule>
  </conditionalFormatting>
  <conditionalFormatting sqref="D140">
    <cfRule type="cellIs" dxfId="21" priority="34" operator="notEqual">
      <formula>$D$132</formula>
    </cfRule>
  </conditionalFormatting>
  <conditionalFormatting sqref="D152">
    <cfRule type="cellIs" dxfId="20" priority="33" operator="notEqual">
      <formula>$D$144</formula>
    </cfRule>
  </conditionalFormatting>
  <conditionalFormatting sqref="D163">
    <cfRule type="cellIs" dxfId="19" priority="32" operator="notEqual">
      <formula>$D$155</formula>
    </cfRule>
  </conditionalFormatting>
  <conditionalFormatting sqref="D174">
    <cfRule type="cellIs" dxfId="18" priority="31" operator="notEqual">
      <formula>$D$166</formula>
    </cfRule>
  </conditionalFormatting>
  <conditionalFormatting sqref="D185">
    <cfRule type="cellIs" dxfId="17" priority="30" operator="notEqual">
      <formula>$D$177</formula>
    </cfRule>
  </conditionalFormatting>
  <conditionalFormatting sqref="D196">
    <cfRule type="cellIs" dxfId="16" priority="29" operator="notEqual">
      <formula>$D$188</formula>
    </cfRule>
  </conditionalFormatting>
  <dataValidations count="8">
    <dataValidation allowBlank="1" showInputMessage="1" showErrorMessage="1" prompt="Output totals must match the original total from Table 1, and will show as red if not. " sqref="G17" xr:uid="{E3962FEA-ED43-A441-BC0C-615AA1565E76}"/>
    <dataValidation allowBlank="1" showInputMessage="1" showErrorMessage="1" prompt="Includes all related staff and temporary staff costs including base salary, post adjustment and all staff entitlements." sqref="C10 C21 C32 C43 C55 C66 C77 C88 C100 C111 C122 C133 C145 C156 C167 C178 C201 C189" xr:uid="{38FFB036-2383-814F-9F24-553D0FA73CEE}"/>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1 C22 C33 C44 C56 C67 C78 C89 C101 C112 C123 C134 C146 C157 C168 C179 C202 C190" xr:uid="{FB86FD91-E0A9-2947-A5D7-1BE85D9C944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2 C23 C34 C45 C57 C68 C79 C90 C102 C113 C124 C135 C147 C158 C169 C180 C203 C191" xr:uid="{F560595F-5437-FC47-9C4C-537D421CE5DF}"/>
    <dataValidation allowBlank="1" showInputMessage="1" showErrorMessage="1" prompt="Includes staff and non-staff travel paid for by the organization directly related to a project." sqref="C14 C25 C36 C47 C59 C70 C81 C92 C104 C115 C126 C137 C149 C160 C171 C182 C205 C193" xr:uid="{7813CAE0-94F6-BD48-9CB7-79F1DE348495}"/>
    <dataValidation allowBlank="1" showInputMessage="1" showErrorMessage="1" prompt="Services contracted by an organization which follow the normal procurement processes." sqref="C13 C24 C35 C46 C58 C69 C80 C91 C103 C114 C125 C136 C148 C159 C170 C181 C204 C192" xr:uid="{3451D1CF-39AD-5341-BDC1-62F5CF75AEF5}"/>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5 C26 C37 C48 C60 C71 C82 C93 C105 C116 C127 C138 C150 C161 C172 C183 C206 C194" xr:uid="{8D44B6BE-9974-C54B-9C36-A41429A98379}"/>
    <dataValidation allowBlank="1" showInputMessage="1" showErrorMessage="1" prompt=" Includes all general operating costs for running an office. Examples include telecommunication, rents, finance charges and other costs which cannot be mapped to other expense categories." sqref="C16 C27 C38 C49 C61 C72 C83 C94 C106 C117 C128 C139 C151 C162 C173 C184 C207 C195" xr:uid="{E821FCFF-9FBC-0E4D-82F3-A70DDE4E6D5F}"/>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25" operator="notEqual" id="{C4F0E8FB-BCF0-504D-B56D-4BD1F28175D1}">
            <xm:f>'2) By Category'!$D$42</xm:f>
            <x14:dxf>
              <font>
                <color rgb="FF9C0006"/>
              </font>
              <fill>
                <patternFill>
                  <bgColor rgb="FFFFC7CE"/>
                </patternFill>
              </fill>
            </x14:dxf>
          </x14:cfRule>
          <xm:sqref>H50</xm:sqref>
        </x14:conditionalFormatting>
        <x14:conditionalFormatting xmlns:xm="http://schemas.microsoft.com/office/excel/2006/main">
          <x14:cfRule type="cellIs" priority="22" operator="notEqual" id="{E7DFDD61-E9F0-0A46-AFB6-2753152EA038}">
            <xm:f>'2) By Category'!$D$76</xm:f>
            <x14:dxf>
              <font>
                <color rgb="FF9C0006"/>
              </font>
              <fill>
                <patternFill>
                  <bgColor rgb="FFFFC7CE"/>
                </patternFill>
              </fill>
            </x14:dxf>
          </x14:cfRule>
          <xm:sqref>H84</xm:sqref>
        </x14:conditionalFormatting>
        <x14:conditionalFormatting xmlns:xm="http://schemas.microsoft.com/office/excel/2006/main">
          <x14:cfRule type="cellIs" priority="21" operator="notEqual" id="{8919AEAB-D2F3-6241-A3EF-3B8059A670D1}">
            <xm:f>'2) By Category'!$D$87</xm:f>
            <x14:dxf>
              <font>
                <color rgb="FF9C0006"/>
              </font>
              <fill>
                <patternFill>
                  <bgColor rgb="FFFFC7CE"/>
                </patternFill>
              </fill>
            </x14:dxf>
          </x14:cfRule>
          <xm:sqref>H95</xm:sqref>
        </x14:conditionalFormatting>
        <x14:conditionalFormatting xmlns:xm="http://schemas.microsoft.com/office/excel/2006/main">
          <x14:cfRule type="cellIs" priority="18" operator="notEqual" id="{D285967A-2D36-DE4E-BAB0-BED22689E292}">
            <xm:f>'2) By Category'!$D$121</xm:f>
            <x14:dxf>
              <font>
                <color rgb="FF9C0006"/>
              </font>
              <fill>
                <patternFill>
                  <bgColor rgb="FFFFC7CE"/>
                </patternFill>
              </fill>
            </x14:dxf>
          </x14:cfRule>
          <xm:sqref>H129</xm:sqref>
        </x14:conditionalFormatting>
        <x14:conditionalFormatting xmlns:xm="http://schemas.microsoft.com/office/excel/2006/main">
          <x14:cfRule type="cellIs" priority="17" operator="notEqual" id="{41C96C39-73BE-1146-9983-399CA22F9667}">
            <xm:f>'2) By Category'!$D$132</xm:f>
            <x14:dxf>
              <font>
                <color rgb="FF9C0006"/>
              </font>
              <fill>
                <patternFill>
                  <bgColor rgb="FFFFC7CE"/>
                </patternFill>
              </fill>
            </x14:dxf>
          </x14:cfRule>
          <xm:sqref>H140</xm:sqref>
        </x14:conditionalFormatting>
        <x14:conditionalFormatting xmlns:xm="http://schemas.microsoft.com/office/excel/2006/main">
          <x14:cfRule type="cellIs" priority="16" operator="notEqual" id="{2E73A9CE-50F6-F646-913D-7AEF8DEA6C06}">
            <xm:f>'2) By Category'!$D$144</xm:f>
            <x14:dxf>
              <font>
                <color rgb="FF9C0006"/>
              </font>
              <fill>
                <patternFill>
                  <bgColor rgb="FFFFC7CE"/>
                </patternFill>
              </fill>
            </x14:dxf>
          </x14:cfRule>
          <xm:sqref>H152</xm:sqref>
        </x14:conditionalFormatting>
        <x14:conditionalFormatting xmlns:xm="http://schemas.microsoft.com/office/excel/2006/main">
          <x14:cfRule type="cellIs" priority="15" operator="notEqual" id="{806881B4-0CCE-294C-A6C2-447F8D1949B2}">
            <xm:f>'2) By Category'!$D$155</xm:f>
            <x14:dxf>
              <font>
                <color rgb="FF9C0006"/>
              </font>
              <fill>
                <patternFill>
                  <bgColor rgb="FFFFC7CE"/>
                </patternFill>
              </fill>
            </x14:dxf>
          </x14:cfRule>
          <xm:sqref>H163</xm:sqref>
        </x14:conditionalFormatting>
        <x14:conditionalFormatting xmlns:xm="http://schemas.microsoft.com/office/excel/2006/main">
          <x14:cfRule type="cellIs" priority="14" operator="notEqual" id="{21975F34-6153-354A-82CE-229BFD1EA314}">
            <xm:f>'2) By Category'!$D$166</xm:f>
            <x14:dxf>
              <font>
                <color rgb="FF9C0006"/>
              </font>
              <fill>
                <patternFill>
                  <bgColor rgb="FFFFC7CE"/>
                </patternFill>
              </fill>
            </x14:dxf>
          </x14:cfRule>
          <xm:sqref>H174</xm:sqref>
        </x14:conditionalFormatting>
        <x14:conditionalFormatting xmlns:xm="http://schemas.microsoft.com/office/excel/2006/main">
          <x14:cfRule type="cellIs" priority="13" operator="notEqual" id="{3412CA59-ED28-C941-8C0E-E3128A9E48ED}">
            <xm:f>'2) By Category'!$D$177</xm:f>
            <x14:dxf>
              <font>
                <color rgb="FF9C0006"/>
              </font>
              <fill>
                <patternFill>
                  <bgColor rgb="FFFFC7CE"/>
                </patternFill>
              </fill>
            </x14:dxf>
          </x14:cfRule>
          <xm:sqref>H185</xm:sqref>
        </x14:conditionalFormatting>
        <x14:conditionalFormatting xmlns:xm="http://schemas.microsoft.com/office/excel/2006/main">
          <x14:cfRule type="cellIs" priority="12" operator="notEqual" id="{21BD48E1-FA8E-BD40-8ED0-D7C5043BC311}">
            <xm:f>'2) By Category'!$D$188</xm:f>
            <x14:dxf>
              <font>
                <color rgb="FF9C0006"/>
              </font>
              <fill>
                <patternFill>
                  <bgColor rgb="FFFFC7CE"/>
                </patternFill>
              </fill>
            </x14:dxf>
          </x14:cfRule>
          <xm:sqref>H196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1:F16"/>
  <sheetViews>
    <sheetView showGridLines="0" workbookViewId="0">
      <selection activeCell="G14" sqref="G14"/>
    </sheetView>
  </sheetViews>
  <sheetFormatPr baseColWidth="10" defaultColWidth="8.83203125" defaultRowHeight="15"/>
  <cols>
    <col min="2" max="2" width="73.5" customWidth="1"/>
  </cols>
  <sheetData>
    <row r="1" spans="2:6" ht="16" thickBot="1"/>
    <row r="2" spans="2:6" ht="16" thickBot="1">
      <c r="B2" s="9" t="s">
        <v>252</v>
      </c>
      <c r="C2" s="1"/>
      <c r="D2" s="1"/>
      <c r="E2" s="1"/>
      <c r="F2" s="1"/>
    </row>
    <row r="3" spans="2:6">
      <c r="B3" s="6"/>
    </row>
    <row r="4" spans="2:6" ht="30.75" customHeight="1">
      <c r="B4" s="7" t="s">
        <v>253</v>
      </c>
    </row>
    <row r="5" spans="2:6" ht="30.75" customHeight="1">
      <c r="B5" s="7"/>
    </row>
    <row r="6" spans="2:6" ht="48">
      <c r="B6" s="7" t="s">
        <v>254</v>
      </c>
    </row>
    <row r="7" spans="2:6">
      <c r="B7" s="7"/>
    </row>
    <row r="8" spans="2:6" ht="64">
      <c r="B8" s="7" t="s">
        <v>255</v>
      </c>
    </row>
    <row r="9" spans="2:6">
      <c r="B9" s="7"/>
    </row>
    <row r="10" spans="2:6" ht="64">
      <c r="B10" s="7" t="s">
        <v>256</v>
      </c>
    </row>
    <row r="11" spans="2:6">
      <c r="B11" s="7"/>
    </row>
    <row r="12" spans="2:6" ht="32">
      <c r="B12" s="7" t="s">
        <v>257</v>
      </c>
    </row>
    <row r="13" spans="2:6">
      <c r="B13" s="7"/>
    </row>
    <row r="14" spans="2:6" ht="64">
      <c r="B14" s="7" t="s">
        <v>258</v>
      </c>
    </row>
    <row r="15" spans="2:6">
      <c r="B15" s="7"/>
    </row>
    <row r="16" spans="2:6" ht="49" thickBot="1">
      <c r="B16" s="8" t="s">
        <v>259</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D47"/>
  <sheetViews>
    <sheetView showGridLines="0" showZeros="0" zoomScale="80" zoomScaleNormal="80" zoomScaleSheetLayoutView="70" workbookViewId="0">
      <selection activeCell="O43" sqref="O43"/>
    </sheetView>
  </sheetViews>
  <sheetFormatPr baseColWidth="10" defaultColWidth="8.83203125" defaultRowHeight="15"/>
  <cols>
    <col min="2" max="2" width="61.83203125" customWidth="1"/>
    <col min="4" max="4" width="17.83203125" customWidth="1"/>
  </cols>
  <sheetData>
    <row r="1" spans="2:4" ht="16" thickBot="1"/>
    <row r="2" spans="2:4">
      <c r="B2" s="339" t="s">
        <v>260</v>
      </c>
      <c r="C2" s="340"/>
      <c r="D2" s="341"/>
    </row>
    <row r="3" spans="2:4" ht="16" thickBot="1">
      <c r="B3" s="342"/>
      <c r="C3" s="343"/>
      <c r="D3" s="344"/>
    </row>
    <row r="4" spans="2:4" ht="16" thickBot="1"/>
    <row r="5" spans="2:4">
      <c r="B5" s="330" t="s">
        <v>261</v>
      </c>
      <c r="C5" s="331"/>
      <c r="D5" s="332"/>
    </row>
    <row r="6" spans="2:4" ht="16" thickBot="1">
      <c r="B6" s="333"/>
      <c r="C6" s="334"/>
      <c r="D6" s="335"/>
    </row>
    <row r="7" spans="2:4">
      <c r="B7" s="77" t="s">
        <v>262</v>
      </c>
      <c r="C7" s="326">
        <f>SUM('1) Budget Tables'!D16:F16,'1) Budget Tables'!D26:F26,'1) Budget Tables'!D36:F36,'1) Budget Tables'!D46:F46)</f>
        <v>576022.89388807386</v>
      </c>
      <c r="D7" s="327"/>
    </row>
    <row r="8" spans="2:4">
      <c r="B8" s="77" t="s">
        <v>263</v>
      </c>
      <c r="C8" s="328">
        <f>SUM(D10:D14)</f>
        <v>0</v>
      </c>
      <c r="D8" s="329"/>
    </row>
    <row r="9" spans="2:4">
      <c r="B9" s="78" t="s">
        <v>264</v>
      </c>
      <c r="C9" s="79" t="s">
        <v>265</v>
      </c>
      <c r="D9" s="80" t="s">
        <v>266</v>
      </c>
    </row>
    <row r="10" spans="2:4" ht="35.25" customHeight="1">
      <c r="B10" s="101"/>
      <c r="C10" s="82"/>
      <c r="D10" s="83">
        <f>$C$7*C10</f>
        <v>0</v>
      </c>
    </row>
    <row r="11" spans="2:4" ht="35.25" customHeight="1">
      <c r="B11" s="101"/>
      <c r="C11" s="82"/>
      <c r="D11" s="83">
        <f>C7*C11</f>
        <v>0</v>
      </c>
    </row>
    <row r="12" spans="2:4" ht="35.25" customHeight="1">
      <c r="B12" s="102"/>
      <c r="C12" s="82"/>
      <c r="D12" s="83">
        <f>C7*C12</f>
        <v>0</v>
      </c>
    </row>
    <row r="13" spans="2:4" ht="35.25" customHeight="1">
      <c r="B13" s="102"/>
      <c r="C13" s="82"/>
      <c r="D13" s="83">
        <f>C7*C13</f>
        <v>0</v>
      </c>
    </row>
    <row r="14" spans="2:4" ht="35.25" customHeight="1" thickBot="1">
      <c r="B14" s="103"/>
      <c r="C14" s="87"/>
      <c r="D14" s="88">
        <f>C7*C14</f>
        <v>0</v>
      </c>
    </row>
    <row r="15" spans="2:4" ht="16" thickBot="1"/>
    <row r="16" spans="2:4">
      <c r="B16" s="330" t="s">
        <v>267</v>
      </c>
      <c r="C16" s="331"/>
      <c r="D16" s="332"/>
    </row>
    <row r="17" spans="2:4" ht="16" thickBot="1">
      <c r="B17" s="336"/>
      <c r="C17" s="337"/>
      <c r="D17" s="338"/>
    </row>
    <row r="18" spans="2:4">
      <c r="B18" s="77" t="s">
        <v>262</v>
      </c>
      <c r="C18" s="326">
        <f>SUM('1) Budget Tables'!D58:F58,'1) Budget Tables'!D68:F68,'1) Budget Tables'!D78:F78,'1) Budget Tables'!D88:F88)</f>
        <v>357934.78319701145</v>
      </c>
      <c r="D18" s="327"/>
    </row>
    <row r="19" spans="2:4">
      <c r="B19" s="77" t="s">
        <v>263</v>
      </c>
      <c r="C19" s="328">
        <f>SUM(D21:D25)</f>
        <v>0</v>
      </c>
      <c r="D19" s="329"/>
    </row>
    <row r="20" spans="2:4">
      <c r="B20" s="78" t="s">
        <v>264</v>
      </c>
      <c r="C20" s="79" t="s">
        <v>265</v>
      </c>
      <c r="D20" s="80" t="s">
        <v>266</v>
      </c>
    </row>
    <row r="21" spans="2:4" ht="35.25" customHeight="1">
      <c r="B21" s="81"/>
      <c r="C21" s="82"/>
      <c r="D21" s="83">
        <f>$C$18*C21</f>
        <v>0</v>
      </c>
    </row>
    <row r="22" spans="2:4" ht="35.25" customHeight="1">
      <c r="B22" s="84"/>
      <c r="C22" s="82"/>
      <c r="D22" s="83">
        <f t="shared" ref="D22:D25" si="0">$C$18*C22</f>
        <v>0</v>
      </c>
    </row>
    <row r="23" spans="2:4" ht="35.25" customHeight="1">
      <c r="B23" s="85"/>
      <c r="C23" s="82"/>
      <c r="D23" s="83">
        <f t="shared" si="0"/>
        <v>0</v>
      </c>
    </row>
    <row r="24" spans="2:4" ht="35.25" customHeight="1">
      <c r="B24" s="85"/>
      <c r="C24" s="82"/>
      <c r="D24" s="83">
        <f t="shared" si="0"/>
        <v>0</v>
      </c>
    </row>
    <row r="25" spans="2:4" ht="35.25" customHeight="1" thickBot="1">
      <c r="B25" s="86"/>
      <c r="C25" s="87"/>
      <c r="D25" s="83">
        <f t="shared" si="0"/>
        <v>0</v>
      </c>
    </row>
    <row r="26" spans="2:4" ht="16" thickBot="1"/>
    <row r="27" spans="2:4">
      <c r="B27" s="330" t="s">
        <v>268</v>
      </c>
      <c r="C27" s="331"/>
      <c r="D27" s="332"/>
    </row>
    <row r="28" spans="2:4" ht="16" thickBot="1">
      <c r="B28" s="333"/>
      <c r="C28" s="334"/>
      <c r="D28" s="335"/>
    </row>
    <row r="29" spans="2:4">
      <c r="B29" s="77" t="s">
        <v>262</v>
      </c>
      <c r="C29" s="326">
        <f>SUM('1) Budget Tables'!D100:F100,'1) Budget Tables'!D110:F110,'1) Budget Tables'!D120:F120,'1) Budget Tables'!D130:F130)</f>
        <v>394731.48179341957</v>
      </c>
      <c r="D29" s="327"/>
    </row>
    <row r="30" spans="2:4">
      <c r="B30" s="77" t="s">
        <v>263</v>
      </c>
      <c r="C30" s="328">
        <f>SUM(D32:D36)</f>
        <v>0</v>
      </c>
      <c r="D30" s="329"/>
    </row>
    <row r="31" spans="2:4">
      <c r="B31" s="78" t="s">
        <v>264</v>
      </c>
      <c r="C31" s="79" t="s">
        <v>265</v>
      </c>
      <c r="D31" s="80" t="s">
        <v>266</v>
      </c>
    </row>
    <row r="32" spans="2:4" ht="35.25" customHeight="1">
      <c r="B32" s="81"/>
      <c r="C32" s="82"/>
      <c r="D32" s="83">
        <f>$C$29*C32</f>
        <v>0</v>
      </c>
    </row>
    <row r="33" spans="2:4" ht="35.25" customHeight="1">
      <c r="B33" s="84"/>
      <c r="C33" s="82"/>
      <c r="D33" s="83">
        <f t="shared" ref="D33:D36" si="1">$C$29*C33</f>
        <v>0</v>
      </c>
    </row>
    <row r="34" spans="2:4" ht="35.25" customHeight="1">
      <c r="B34" s="85"/>
      <c r="C34" s="82"/>
      <c r="D34" s="83">
        <f t="shared" si="1"/>
        <v>0</v>
      </c>
    </row>
    <row r="35" spans="2:4" ht="35.25" customHeight="1">
      <c r="B35" s="85"/>
      <c r="C35" s="82"/>
      <c r="D35" s="83">
        <f t="shared" si="1"/>
        <v>0</v>
      </c>
    </row>
    <row r="36" spans="2:4" ht="35.25" customHeight="1" thickBot="1">
      <c r="B36" s="86"/>
      <c r="C36" s="87"/>
      <c r="D36" s="83">
        <f t="shared" si="1"/>
        <v>0</v>
      </c>
    </row>
    <row r="37" spans="2:4" ht="16" thickBot="1"/>
    <row r="38" spans="2:4">
      <c r="B38" s="330" t="s">
        <v>269</v>
      </c>
      <c r="C38" s="331"/>
      <c r="D38" s="332"/>
    </row>
    <row r="39" spans="2:4" ht="16" thickBot="1">
      <c r="B39" s="333"/>
      <c r="C39" s="334"/>
      <c r="D39" s="335"/>
    </row>
    <row r="40" spans="2:4">
      <c r="B40" s="77" t="s">
        <v>262</v>
      </c>
      <c r="C40" s="326">
        <f>SUM('1) Budget Tables'!D142:F142,'1) Budget Tables'!D152:F152,'1) Budget Tables'!D162:F162,'1) Budget Tables'!D172:F172)</f>
        <v>0</v>
      </c>
      <c r="D40" s="327"/>
    </row>
    <row r="41" spans="2:4">
      <c r="B41" s="77" t="s">
        <v>263</v>
      </c>
      <c r="C41" s="328">
        <f>SUM(D43:D47)</f>
        <v>0</v>
      </c>
      <c r="D41" s="329"/>
    </row>
    <row r="42" spans="2:4">
      <c r="B42" s="78" t="s">
        <v>264</v>
      </c>
      <c r="C42" s="79" t="s">
        <v>265</v>
      </c>
      <c r="D42" s="80" t="s">
        <v>266</v>
      </c>
    </row>
    <row r="43" spans="2:4" ht="35.25" customHeight="1">
      <c r="B43" s="81"/>
      <c r="C43" s="82"/>
      <c r="D43" s="83">
        <f>$C$40*C43</f>
        <v>0</v>
      </c>
    </row>
    <row r="44" spans="2:4" ht="35.25" customHeight="1">
      <c r="B44" s="84"/>
      <c r="C44" s="82"/>
      <c r="D44" s="83">
        <f t="shared" ref="D44:D47" si="2">$C$40*C44</f>
        <v>0</v>
      </c>
    </row>
    <row r="45" spans="2:4" ht="35.25" customHeight="1">
      <c r="B45" s="85"/>
      <c r="C45" s="82"/>
      <c r="D45" s="83">
        <f t="shared" si="2"/>
        <v>0</v>
      </c>
    </row>
    <row r="46" spans="2:4" ht="35.25" customHeight="1">
      <c r="B46" s="85"/>
      <c r="C46" s="82"/>
      <c r="D46" s="83">
        <f t="shared" si="2"/>
        <v>0</v>
      </c>
    </row>
    <row r="47" spans="2:4" ht="35.25" customHeight="1" thickBot="1">
      <c r="B47" s="86"/>
      <c r="C47" s="87"/>
      <c r="D47" s="88">
        <f t="shared" si="2"/>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Sheet2!$A$1:$A$170</xm:f>
          </x14:formula1>
          <xm:sqref>B10:B14 B21:B25 B32:B36 B43:B47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B1:F25"/>
  <sheetViews>
    <sheetView showGridLines="0" showZeros="0" zoomScale="80" zoomScaleNormal="80" workbookViewId="0">
      <selection activeCell="M23" sqref="M23"/>
    </sheetView>
  </sheetViews>
  <sheetFormatPr baseColWidth="10" defaultColWidth="8.83203125" defaultRowHeight="15"/>
  <cols>
    <col min="1" max="1" width="12.5" customWidth="1"/>
    <col min="2" max="2" width="20.5" customWidth="1"/>
    <col min="3" max="3" width="25.5" customWidth="1"/>
    <col min="4" max="5" width="25.5" hidden="1" customWidth="1"/>
    <col min="6" max="6" width="24.5" customWidth="1"/>
    <col min="7" max="7" width="18.5" customWidth="1"/>
    <col min="8" max="8" width="21.5" customWidth="1"/>
    <col min="9" max="10" width="15.83203125" bestFit="1" customWidth="1"/>
    <col min="11" max="11" width="11.1640625" bestFit="1" customWidth="1"/>
  </cols>
  <sheetData>
    <row r="1" spans="2:6" ht="16" thickBot="1"/>
    <row r="2" spans="2:6" s="70" customFormat="1" ht="16">
      <c r="B2" s="348" t="s">
        <v>270</v>
      </c>
      <c r="C2" s="349"/>
      <c r="D2" s="349"/>
      <c r="E2" s="349"/>
      <c r="F2" s="350"/>
    </row>
    <row r="3" spans="2:6" s="70" customFormat="1" ht="17" thickBot="1">
      <c r="B3" s="351"/>
      <c r="C3" s="352"/>
      <c r="D3" s="352"/>
      <c r="E3" s="352"/>
      <c r="F3" s="353"/>
    </row>
    <row r="4" spans="2:6" s="70" customFormat="1" ht="17" thickBot="1">
      <c r="B4" s="235"/>
      <c r="C4" s="235"/>
      <c r="D4" s="235"/>
      <c r="E4" s="235"/>
      <c r="F4" s="235"/>
    </row>
    <row r="5" spans="2:6" s="70" customFormat="1" ht="17" thickBot="1">
      <c r="B5" s="323" t="s">
        <v>216</v>
      </c>
      <c r="C5" s="325"/>
      <c r="D5" s="126"/>
      <c r="E5" s="126"/>
      <c r="F5" s="235"/>
    </row>
    <row r="6" spans="2:6" s="70" customFormat="1" ht="17">
      <c r="B6" s="67"/>
      <c r="C6" s="354" t="str">
        <f>'1) Budget Tables'!D5</f>
        <v>Recipient Organization</v>
      </c>
      <c r="D6" s="127" t="s">
        <v>235</v>
      </c>
      <c r="E6" s="52" t="s">
        <v>236</v>
      </c>
      <c r="F6" s="235"/>
    </row>
    <row r="7" spans="2:6" s="70" customFormat="1" ht="16">
      <c r="B7" s="67"/>
      <c r="C7" s="322"/>
      <c r="D7" s="128"/>
      <c r="E7" s="46"/>
      <c r="F7" s="235"/>
    </row>
    <row r="8" spans="2:6" s="70" customFormat="1" ht="34">
      <c r="B8" s="16" t="s">
        <v>3</v>
      </c>
      <c r="C8" s="236">
        <f>'2) By Category'!D201</f>
        <v>300000.00143718801</v>
      </c>
      <c r="D8" s="228">
        <f>'2) By Category'!E201</f>
        <v>0</v>
      </c>
      <c r="E8" s="224">
        <f>'2) By Category'!F201</f>
        <v>0</v>
      </c>
      <c r="F8" s="235"/>
    </row>
    <row r="9" spans="2:6" s="70" customFormat="1" ht="51">
      <c r="B9" s="16" t="s">
        <v>4</v>
      </c>
      <c r="C9" s="236">
        <f>'2) By Category'!D202</f>
        <v>0</v>
      </c>
      <c r="D9" s="228">
        <f>'2) By Category'!E202</f>
        <v>0</v>
      </c>
      <c r="E9" s="224">
        <f>'2) By Category'!F202</f>
        <v>0</v>
      </c>
      <c r="F9" s="235"/>
    </row>
    <row r="10" spans="2:6" s="70" customFormat="1" ht="68">
      <c r="B10" s="16" t="s">
        <v>5</v>
      </c>
      <c r="C10" s="236">
        <f>'2) By Category'!D203</f>
        <v>12800</v>
      </c>
      <c r="D10" s="228">
        <f>'2) By Category'!E203</f>
        <v>0</v>
      </c>
      <c r="E10" s="224">
        <f>'2) By Category'!F203</f>
        <v>0</v>
      </c>
      <c r="F10" s="235"/>
    </row>
    <row r="11" spans="2:6" s="70" customFormat="1" ht="17">
      <c r="B11" s="27" t="s">
        <v>6</v>
      </c>
      <c r="C11" s="236">
        <f>'2) By Category'!D204</f>
        <v>12000</v>
      </c>
      <c r="D11" s="228">
        <f>'2) By Category'!E204</f>
        <v>0</v>
      </c>
      <c r="E11" s="224">
        <f>'2) By Category'!F204</f>
        <v>0</v>
      </c>
      <c r="F11" s="235"/>
    </row>
    <row r="12" spans="2:6" s="70" customFormat="1" ht="17">
      <c r="B12" s="16" t="s">
        <v>7</v>
      </c>
      <c r="C12" s="236">
        <f>'2) By Category'!D205</f>
        <v>16500</v>
      </c>
      <c r="D12" s="228">
        <f>'2) By Category'!E205</f>
        <v>0</v>
      </c>
      <c r="E12" s="224">
        <f>'2) By Category'!F205</f>
        <v>0</v>
      </c>
      <c r="F12" s="235"/>
    </row>
    <row r="13" spans="2:6" s="70" customFormat="1" ht="34">
      <c r="B13" s="16" t="s">
        <v>8</v>
      </c>
      <c r="C13" s="236">
        <f>'2) By Category'!D206</f>
        <v>744156.58</v>
      </c>
      <c r="D13" s="228">
        <f>'2) By Category'!E206</f>
        <v>0</v>
      </c>
      <c r="E13" s="224">
        <f>'2) By Category'!F206</f>
        <v>0</v>
      </c>
      <c r="F13" s="235"/>
    </row>
    <row r="14" spans="2:6" s="70" customFormat="1" ht="35" thickBot="1">
      <c r="B14" s="26" t="s">
        <v>9</v>
      </c>
      <c r="C14" s="237">
        <f>'2) By Category'!D207</f>
        <v>316412.5774413168</v>
      </c>
      <c r="D14" s="229">
        <f>'2) By Category'!E207</f>
        <v>0</v>
      </c>
      <c r="E14" s="230">
        <f>'2) By Category'!F207</f>
        <v>0</v>
      </c>
      <c r="F14" s="235"/>
    </row>
    <row r="15" spans="2:6" s="70" customFormat="1" ht="30" customHeight="1" thickBot="1">
      <c r="B15" s="238" t="s">
        <v>271</v>
      </c>
      <c r="C15" s="239">
        <f>SUM(C8:C14)</f>
        <v>1401869.1588785048</v>
      </c>
      <c r="D15" s="119">
        <f t="shared" ref="D15:E15" si="0">SUM(D8:D14)</f>
        <v>0</v>
      </c>
      <c r="E15" s="68">
        <f t="shared" si="0"/>
        <v>0</v>
      </c>
      <c r="F15" s="235"/>
    </row>
    <row r="16" spans="2:6" s="70" customFormat="1" ht="30" customHeight="1">
      <c r="B16" s="231" t="s">
        <v>250</v>
      </c>
      <c r="C16" s="240">
        <f>C15*0.07</f>
        <v>98130.841121495338</v>
      </c>
      <c r="D16" s="118"/>
      <c r="E16" s="118"/>
      <c r="F16" s="235"/>
    </row>
    <row r="17" spans="2:6" s="70" customFormat="1" ht="30" customHeight="1" thickBot="1">
      <c r="B17" s="122" t="s">
        <v>47</v>
      </c>
      <c r="C17" s="132">
        <f>SUM(C15:C16)</f>
        <v>1500000</v>
      </c>
      <c r="D17" s="118"/>
      <c r="E17" s="118"/>
      <c r="F17" s="235"/>
    </row>
    <row r="18" spans="2:6" s="70" customFormat="1" ht="17" thickBot="1">
      <c r="B18" s="235"/>
      <c r="C18" s="235"/>
      <c r="D18" s="235"/>
      <c r="E18" s="235"/>
      <c r="F18" s="235"/>
    </row>
    <row r="19" spans="2:6" s="70" customFormat="1" ht="16">
      <c r="B19" s="345" t="s">
        <v>221</v>
      </c>
      <c r="C19" s="346"/>
      <c r="D19" s="346"/>
      <c r="E19" s="346"/>
      <c r="F19" s="347"/>
    </row>
    <row r="20" spans="2:6" ht="17">
      <c r="B20" s="22"/>
      <c r="C20" s="355" t="str">
        <f>'1) Budget Tables'!D5</f>
        <v>Recipient Organization</v>
      </c>
      <c r="D20" s="20" t="s">
        <v>272</v>
      </c>
      <c r="E20" s="20" t="s">
        <v>273</v>
      </c>
      <c r="F20" s="23" t="s">
        <v>222</v>
      </c>
    </row>
    <row r="21" spans="2:6" ht="16">
      <c r="B21" s="22"/>
      <c r="C21" s="316"/>
      <c r="D21" s="20"/>
      <c r="E21" s="20"/>
      <c r="F21" s="23"/>
    </row>
    <row r="22" spans="2:6" ht="23.25" customHeight="1">
      <c r="B22" s="21" t="s">
        <v>223</v>
      </c>
      <c r="C22" s="241">
        <f>'1) Budget Tables'!D199</f>
        <v>525000.00000000012</v>
      </c>
      <c r="D22" s="19">
        <f>'1) Budget Tables'!E199</f>
        <v>0</v>
      </c>
      <c r="E22" s="19">
        <f>'1) Budget Tables'!F199</f>
        <v>0</v>
      </c>
      <c r="F22" s="11">
        <f>'1) Budget Tables'!H199</f>
        <v>0.35</v>
      </c>
    </row>
    <row r="23" spans="2:6" ht="24.75" customHeight="1">
      <c r="B23" s="21" t="s">
        <v>224</v>
      </c>
      <c r="C23" s="241">
        <f>'1) Budget Tables'!D200</f>
        <v>525000.00000000012</v>
      </c>
      <c r="D23" s="19">
        <f>'1) Budget Tables'!E200</f>
        <v>0</v>
      </c>
      <c r="E23" s="19">
        <f>'1) Budget Tables'!F200</f>
        <v>0</v>
      </c>
      <c r="F23" s="11">
        <f>'1) Budget Tables'!H200</f>
        <v>0.35</v>
      </c>
    </row>
    <row r="24" spans="2:6" ht="24.75" customHeight="1">
      <c r="B24" s="21" t="s">
        <v>274</v>
      </c>
      <c r="C24" s="241">
        <f>'1) Budget Tables'!D201</f>
        <v>450000.00000000012</v>
      </c>
      <c r="D24" s="19"/>
      <c r="E24" s="19"/>
      <c r="F24" s="11">
        <f>'1) Budget Tables'!H201</f>
        <v>0.3</v>
      </c>
    </row>
    <row r="25" spans="2:6" ht="18" thickBot="1">
      <c r="B25" s="12" t="s">
        <v>251</v>
      </c>
      <c r="C25" s="146">
        <f>'1) Budget Tables'!D202</f>
        <v>1500000.0000000005</v>
      </c>
      <c r="D25" s="147"/>
      <c r="E25" s="147"/>
      <c r="F25" s="148"/>
    </row>
  </sheetData>
  <sheetProtection sheet="1" formatCells="0" formatColumns="0" formatRows="0"/>
  <mergeCells count="5">
    <mergeCell ref="B19:F19"/>
    <mergeCell ref="B2:F3"/>
    <mergeCell ref="B5:C5"/>
    <mergeCell ref="C6:C7"/>
    <mergeCell ref="C20:C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Tables'!$D$193</xm:f>
            <x14:dxf>
              <font>
                <color rgb="FF9C0006"/>
              </font>
              <fill>
                <patternFill>
                  <bgColor rgb="FFFFC7CE"/>
                </patternFill>
              </fill>
            </x14:dxf>
          </x14:cfRule>
          <xm:sqref>C17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3203125" defaultRowHeight="15"/>
  <sheetData>
    <row r="1" spans="1:2">
      <c r="A1" s="71" t="s">
        <v>275</v>
      </c>
      <c r="B1" s="72" t="s">
        <v>276</v>
      </c>
    </row>
    <row r="2" spans="1:2">
      <c r="A2" s="73" t="s">
        <v>277</v>
      </c>
      <c r="B2" s="74" t="s">
        <v>278</v>
      </c>
    </row>
    <row r="3" spans="1:2">
      <c r="A3" s="73" t="s">
        <v>279</v>
      </c>
      <c r="B3" s="74" t="s">
        <v>280</v>
      </c>
    </row>
    <row r="4" spans="1:2">
      <c r="A4" s="73" t="s">
        <v>281</v>
      </c>
      <c r="B4" s="74" t="s">
        <v>282</v>
      </c>
    </row>
    <row r="5" spans="1:2">
      <c r="A5" s="73" t="s">
        <v>283</v>
      </c>
      <c r="B5" s="74" t="s">
        <v>284</v>
      </c>
    </row>
    <row r="6" spans="1:2">
      <c r="A6" s="73" t="s">
        <v>285</v>
      </c>
      <c r="B6" s="74" t="s">
        <v>286</v>
      </c>
    </row>
    <row r="7" spans="1:2">
      <c r="A7" s="73" t="s">
        <v>287</v>
      </c>
      <c r="B7" s="74" t="s">
        <v>288</v>
      </c>
    </row>
    <row r="8" spans="1:2">
      <c r="A8" s="73" t="s">
        <v>289</v>
      </c>
      <c r="B8" s="74" t="s">
        <v>290</v>
      </c>
    </row>
    <row r="9" spans="1:2">
      <c r="A9" s="73" t="s">
        <v>291</v>
      </c>
      <c r="B9" s="74" t="s">
        <v>292</v>
      </c>
    </row>
    <row r="10" spans="1:2">
      <c r="A10" s="73" t="s">
        <v>293</v>
      </c>
      <c r="B10" s="74" t="s">
        <v>294</v>
      </c>
    </row>
    <row r="11" spans="1:2">
      <c r="A11" s="73" t="s">
        <v>295</v>
      </c>
      <c r="B11" s="74" t="s">
        <v>296</v>
      </c>
    </row>
    <row r="12" spans="1:2">
      <c r="A12" s="73" t="s">
        <v>297</v>
      </c>
      <c r="B12" s="74" t="s">
        <v>298</v>
      </c>
    </row>
    <row r="13" spans="1:2">
      <c r="A13" s="73" t="s">
        <v>299</v>
      </c>
      <c r="B13" s="74" t="s">
        <v>300</v>
      </c>
    </row>
    <row r="14" spans="1:2">
      <c r="A14" s="73" t="s">
        <v>301</v>
      </c>
      <c r="B14" s="74" t="s">
        <v>302</v>
      </c>
    </row>
    <row r="15" spans="1:2">
      <c r="A15" s="73" t="s">
        <v>303</v>
      </c>
      <c r="B15" s="74" t="s">
        <v>304</v>
      </c>
    </row>
    <row r="16" spans="1:2">
      <c r="A16" s="73" t="s">
        <v>305</v>
      </c>
      <c r="B16" s="74" t="s">
        <v>306</v>
      </c>
    </row>
    <row r="17" spans="1:2">
      <c r="A17" s="73" t="s">
        <v>307</v>
      </c>
      <c r="B17" s="74" t="s">
        <v>308</v>
      </c>
    </row>
    <row r="18" spans="1:2">
      <c r="A18" s="73" t="s">
        <v>309</v>
      </c>
      <c r="B18" s="74" t="s">
        <v>310</v>
      </c>
    </row>
    <row r="19" spans="1:2">
      <c r="A19" s="73" t="s">
        <v>311</v>
      </c>
      <c r="B19" s="74" t="s">
        <v>312</v>
      </c>
    </row>
    <row r="20" spans="1:2">
      <c r="A20" s="73" t="s">
        <v>313</v>
      </c>
      <c r="B20" s="74" t="s">
        <v>314</v>
      </c>
    </row>
    <row r="21" spans="1:2">
      <c r="A21" s="73" t="s">
        <v>315</v>
      </c>
      <c r="B21" s="74" t="s">
        <v>316</v>
      </c>
    </row>
    <row r="22" spans="1:2">
      <c r="A22" s="73" t="s">
        <v>317</v>
      </c>
      <c r="B22" s="74" t="s">
        <v>318</v>
      </c>
    </row>
    <row r="23" spans="1:2">
      <c r="A23" s="73" t="s">
        <v>319</v>
      </c>
      <c r="B23" s="74" t="s">
        <v>320</v>
      </c>
    </row>
    <row r="24" spans="1:2">
      <c r="A24" s="73" t="s">
        <v>321</v>
      </c>
      <c r="B24" s="74" t="s">
        <v>322</v>
      </c>
    </row>
    <row r="25" spans="1:2">
      <c r="A25" s="73" t="s">
        <v>323</v>
      </c>
      <c r="B25" s="74" t="s">
        <v>324</v>
      </c>
    </row>
    <row r="26" spans="1:2">
      <c r="A26" s="73" t="s">
        <v>325</v>
      </c>
      <c r="B26" s="74" t="s">
        <v>326</v>
      </c>
    </row>
    <row r="27" spans="1:2">
      <c r="A27" s="73" t="s">
        <v>327</v>
      </c>
      <c r="B27" s="74" t="s">
        <v>328</v>
      </c>
    </row>
    <row r="28" spans="1:2">
      <c r="A28" s="73" t="s">
        <v>329</v>
      </c>
      <c r="B28" s="74" t="s">
        <v>330</v>
      </c>
    </row>
    <row r="29" spans="1:2">
      <c r="A29" s="73" t="s">
        <v>331</v>
      </c>
      <c r="B29" s="74" t="s">
        <v>332</v>
      </c>
    </row>
    <row r="30" spans="1:2">
      <c r="A30" s="73" t="s">
        <v>333</v>
      </c>
      <c r="B30" s="74" t="s">
        <v>334</v>
      </c>
    </row>
    <row r="31" spans="1:2">
      <c r="A31" s="73" t="s">
        <v>335</v>
      </c>
      <c r="B31" s="74" t="s">
        <v>336</v>
      </c>
    </row>
    <row r="32" spans="1:2">
      <c r="A32" s="73" t="s">
        <v>337</v>
      </c>
      <c r="B32" s="74" t="s">
        <v>338</v>
      </c>
    </row>
    <row r="33" spans="1:2">
      <c r="A33" s="73" t="s">
        <v>339</v>
      </c>
      <c r="B33" s="74" t="s">
        <v>340</v>
      </c>
    </row>
    <row r="34" spans="1:2">
      <c r="A34" s="73" t="s">
        <v>341</v>
      </c>
      <c r="B34" s="74" t="s">
        <v>342</v>
      </c>
    </row>
    <row r="35" spans="1:2">
      <c r="A35" s="73" t="s">
        <v>343</v>
      </c>
      <c r="B35" s="74" t="s">
        <v>344</v>
      </c>
    </row>
    <row r="36" spans="1:2">
      <c r="A36" s="73" t="s">
        <v>345</v>
      </c>
      <c r="B36" s="74" t="s">
        <v>346</v>
      </c>
    </row>
    <row r="37" spans="1:2">
      <c r="A37" s="73" t="s">
        <v>347</v>
      </c>
      <c r="B37" s="74" t="s">
        <v>348</v>
      </c>
    </row>
    <row r="38" spans="1:2">
      <c r="A38" s="73" t="s">
        <v>349</v>
      </c>
      <c r="B38" s="74" t="s">
        <v>350</v>
      </c>
    </row>
    <row r="39" spans="1:2">
      <c r="A39" s="73" t="s">
        <v>351</v>
      </c>
      <c r="B39" s="74" t="s">
        <v>352</v>
      </c>
    </row>
    <row r="40" spans="1:2">
      <c r="A40" s="73" t="s">
        <v>353</v>
      </c>
      <c r="B40" s="74" t="s">
        <v>354</v>
      </c>
    </row>
    <row r="41" spans="1:2">
      <c r="A41" s="73" t="s">
        <v>355</v>
      </c>
      <c r="B41" s="74" t="s">
        <v>356</v>
      </c>
    </row>
    <row r="42" spans="1:2">
      <c r="A42" s="73" t="s">
        <v>357</v>
      </c>
      <c r="B42" s="74" t="s">
        <v>358</v>
      </c>
    </row>
    <row r="43" spans="1:2">
      <c r="A43" s="73" t="s">
        <v>359</v>
      </c>
      <c r="B43" s="74" t="s">
        <v>360</v>
      </c>
    </row>
    <row r="44" spans="1:2">
      <c r="A44" s="73" t="s">
        <v>361</v>
      </c>
      <c r="B44" s="74" t="s">
        <v>362</v>
      </c>
    </row>
    <row r="45" spans="1:2">
      <c r="A45" s="73" t="s">
        <v>363</v>
      </c>
      <c r="B45" s="74" t="s">
        <v>364</v>
      </c>
    </row>
    <row r="46" spans="1:2">
      <c r="A46" s="73" t="s">
        <v>365</v>
      </c>
      <c r="B46" s="74" t="s">
        <v>366</v>
      </c>
    </row>
    <row r="47" spans="1:2">
      <c r="A47" s="73" t="s">
        <v>367</v>
      </c>
      <c r="B47" s="74" t="s">
        <v>368</v>
      </c>
    </row>
    <row r="48" spans="1:2">
      <c r="A48" s="73" t="s">
        <v>369</v>
      </c>
      <c r="B48" s="74" t="s">
        <v>370</v>
      </c>
    </row>
    <row r="49" spans="1:2">
      <c r="A49" s="73" t="s">
        <v>371</v>
      </c>
      <c r="B49" s="74" t="s">
        <v>372</v>
      </c>
    </row>
    <row r="50" spans="1:2">
      <c r="A50" s="73" t="s">
        <v>373</v>
      </c>
      <c r="B50" s="74" t="s">
        <v>374</v>
      </c>
    </row>
    <row r="51" spans="1:2">
      <c r="A51" s="73" t="s">
        <v>375</v>
      </c>
      <c r="B51" s="74" t="s">
        <v>376</v>
      </c>
    </row>
    <row r="52" spans="1:2">
      <c r="A52" s="73" t="s">
        <v>377</v>
      </c>
      <c r="B52" s="74" t="s">
        <v>378</v>
      </c>
    </row>
    <row r="53" spans="1:2">
      <c r="A53" s="73" t="s">
        <v>379</v>
      </c>
      <c r="B53" s="74" t="s">
        <v>380</v>
      </c>
    </row>
    <row r="54" spans="1:2">
      <c r="A54" s="73" t="s">
        <v>381</v>
      </c>
      <c r="B54" s="74" t="s">
        <v>382</v>
      </c>
    </row>
    <row r="55" spans="1:2">
      <c r="A55" s="73" t="s">
        <v>383</v>
      </c>
      <c r="B55" s="74" t="s">
        <v>384</v>
      </c>
    </row>
    <row r="56" spans="1:2">
      <c r="A56" s="73" t="s">
        <v>385</v>
      </c>
      <c r="B56" s="74" t="s">
        <v>386</v>
      </c>
    </row>
    <row r="57" spans="1:2">
      <c r="A57" s="73" t="s">
        <v>387</v>
      </c>
      <c r="B57" s="74" t="s">
        <v>388</v>
      </c>
    </row>
    <row r="58" spans="1:2">
      <c r="A58" s="73" t="s">
        <v>389</v>
      </c>
      <c r="B58" s="74" t="s">
        <v>390</v>
      </c>
    </row>
    <row r="59" spans="1:2">
      <c r="A59" s="73" t="s">
        <v>391</v>
      </c>
      <c r="B59" s="74" t="s">
        <v>392</v>
      </c>
    </row>
    <row r="60" spans="1:2">
      <c r="A60" s="73" t="s">
        <v>393</v>
      </c>
      <c r="B60" s="74" t="s">
        <v>394</v>
      </c>
    </row>
    <row r="61" spans="1:2">
      <c r="A61" s="73" t="s">
        <v>395</v>
      </c>
      <c r="B61" s="74" t="s">
        <v>396</v>
      </c>
    </row>
    <row r="62" spans="1:2">
      <c r="A62" s="73" t="s">
        <v>397</v>
      </c>
      <c r="B62" s="74" t="s">
        <v>398</v>
      </c>
    </row>
    <row r="63" spans="1:2">
      <c r="A63" s="73" t="s">
        <v>399</v>
      </c>
      <c r="B63" s="74" t="s">
        <v>400</v>
      </c>
    </row>
    <row r="64" spans="1:2">
      <c r="A64" s="73" t="s">
        <v>401</v>
      </c>
      <c r="B64" s="74" t="s">
        <v>402</v>
      </c>
    </row>
    <row r="65" spans="1:2">
      <c r="A65" s="73" t="s">
        <v>403</v>
      </c>
      <c r="B65" s="74" t="s">
        <v>404</v>
      </c>
    </row>
    <row r="66" spans="1:2">
      <c r="A66" s="73" t="s">
        <v>405</v>
      </c>
      <c r="B66" s="74" t="s">
        <v>406</v>
      </c>
    </row>
    <row r="67" spans="1:2">
      <c r="A67" s="73" t="s">
        <v>407</v>
      </c>
      <c r="B67" s="74" t="s">
        <v>408</v>
      </c>
    </row>
    <row r="68" spans="1:2">
      <c r="A68" s="73" t="s">
        <v>409</v>
      </c>
      <c r="B68" s="74" t="s">
        <v>410</v>
      </c>
    </row>
    <row r="69" spans="1:2">
      <c r="A69" s="73" t="s">
        <v>411</v>
      </c>
      <c r="B69" s="74" t="s">
        <v>412</v>
      </c>
    </row>
    <row r="70" spans="1:2">
      <c r="A70" s="73" t="s">
        <v>413</v>
      </c>
      <c r="B70" s="74" t="s">
        <v>414</v>
      </c>
    </row>
    <row r="71" spans="1:2">
      <c r="A71" s="73" t="s">
        <v>415</v>
      </c>
      <c r="B71" s="74" t="s">
        <v>416</v>
      </c>
    </row>
    <row r="72" spans="1:2">
      <c r="A72" s="73" t="s">
        <v>417</v>
      </c>
      <c r="B72" s="74" t="s">
        <v>418</v>
      </c>
    </row>
    <row r="73" spans="1:2">
      <c r="A73" s="73" t="s">
        <v>419</v>
      </c>
      <c r="B73" s="74" t="s">
        <v>420</v>
      </c>
    </row>
    <row r="74" spans="1:2">
      <c r="A74" s="73" t="s">
        <v>421</v>
      </c>
      <c r="B74" s="74" t="s">
        <v>422</v>
      </c>
    </row>
    <row r="75" spans="1:2" ht="16">
      <c r="A75" s="73" t="s">
        <v>423</v>
      </c>
      <c r="B75" s="75" t="s">
        <v>424</v>
      </c>
    </row>
    <row r="76" spans="1:2" ht="16">
      <c r="A76" s="73" t="s">
        <v>425</v>
      </c>
      <c r="B76" s="75" t="s">
        <v>426</v>
      </c>
    </row>
    <row r="77" spans="1:2" ht="16">
      <c r="A77" s="73" t="s">
        <v>427</v>
      </c>
      <c r="B77" s="75" t="s">
        <v>428</v>
      </c>
    </row>
    <row r="78" spans="1:2" ht="16">
      <c r="A78" s="73" t="s">
        <v>429</v>
      </c>
      <c r="B78" s="75" t="s">
        <v>430</v>
      </c>
    </row>
    <row r="79" spans="1:2" ht="16">
      <c r="A79" s="73" t="s">
        <v>431</v>
      </c>
      <c r="B79" s="75" t="s">
        <v>432</v>
      </c>
    </row>
    <row r="80" spans="1:2" ht="16">
      <c r="A80" s="73" t="s">
        <v>433</v>
      </c>
      <c r="B80" s="75" t="s">
        <v>434</v>
      </c>
    </row>
    <row r="81" spans="1:2" ht="16">
      <c r="A81" s="73" t="s">
        <v>435</v>
      </c>
      <c r="B81" s="75" t="s">
        <v>436</v>
      </c>
    </row>
    <row r="82" spans="1:2" ht="16">
      <c r="A82" s="73" t="s">
        <v>437</v>
      </c>
      <c r="B82" s="75" t="s">
        <v>438</v>
      </c>
    </row>
    <row r="83" spans="1:2" ht="16">
      <c r="A83" s="73" t="s">
        <v>439</v>
      </c>
      <c r="B83" s="75" t="s">
        <v>440</v>
      </c>
    </row>
    <row r="84" spans="1:2" ht="16">
      <c r="A84" s="73" t="s">
        <v>441</v>
      </c>
      <c r="B84" s="75" t="s">
        <v>442</v>
      </c>
    </row>
    <row r="85" spans="1:2" ht="16">
      <c r="A85" s="73" t="s">
        <v>443</v>
      </c>
      <c r="B85" s="75" t="s">
        <v>444</v>
      </c>
    </row>
    <row r="86" spans="1:2" ht="16">
      <c r="A86" s="73" t="s">
        <v>445</v>
      </c>
      <c r="B86" s="75" t="s">
        <v>446</v>
      </c>
    </row>
    <row r="87" spans="1:2" ht="16">
      <c r="A87" s="73" t="s">
        <v>447</v>
      </c>
      <c r="B87" s="75" t="s">
        <v>448</v>
      </c>
    </row>
    <row r="88" spans="1:2" ht="16">
      <c r="A88" s="73" t="s">
        <v>449</v>
      </c>
      <c r="B88" s="75" t="s">
        <v>450</v>
      </c>
    </row>
    <row r="89" spans="1:2" ht="16">
      <c r="A89" s="73" t="s">
        <v>451</v>
      </c>
      <c r="B89" s="75" t="s">
        <v>452</v>
      </c>
    </row>
    <row r="90" spans="1:2" ht="16">
      <c r="A90" s="73" t="s">
        <v>453</v>
      </c>
      <c r="B90" s="75" t="s">
        <v>454</v>
      </c>
    </row>
    <row r="91" spans="1:2" ht="16">
      <c r="A91" s="73" t="s">
        <v>455</v>
      </c>
      <c r="B91" s="75" t="s">
        <v>456</v>
      </c>
    </row>
    <row r="92" spans="1:2" ht="16">
      <c r="A92" s="73" t="s">
        <v>457</v>
      </c>
      <c r="B92" s="75" t="s">
        <v>458</v>
      </c>
    </row>
    <row r="93" spans="1:2" ht="16">
      <c r="A93" s="73" t="s">
        <v>459</v>
      </c>
      <c r="B93" s="75" t="s">
        <v>460</v>
      </c>
    </row>
    <row r="94" spans="1:2" ht="16">
      <c r="A94" s="73" t="s">
        <v>461</v>
      </c>
      <c r="B94" s="75" t="s">
        <v>462</v>
      </c>
    </row>
    <row r="95" spans="1:2" ht="16">
      <c r="A95" s="73" t="s">
        <v>463</v>
      </c>
      <c r="B95" s="75" t="s">
        <v>464</v>
      </c>
    </row>
    <row r="96" spans="1:2" ht="16">
      <c r="A96" s="73" t="s">
        <v>465</v>
      </c>
      <c r="B96" s="75" t="s">
        <v>466</v>
      </c>
    </row>
    <row r="97" spans="1:2" ht="16">
      <c r="A97" s="73" t="s">
        <v>467</v>
      </c>
      <c r="B97" s="75" t="s">
        <v>468</v>
      </c>
    </row>
    <row r="98" spans="1:2" ht="16">
      <c r="A98" s="73" t="s">
        <v>469</v>
      </c>
      <c r="B98" s="75" t="s">
        <v>470</v>
      </c>
    </row>
    <row r="99" spans="1:2" ht="16">
      <c r="A99" s="73" t="s">
        <v>471</v>
      </c>
      <c r="B99" s="75" t="s">
        <v>472</v>
      </c>
    </row>
    <row r="100" spans="1:2" ht="16">
      <c r="A100" s="73" t="s">
        <v>473</v>
      </c>
      <c r="B100" s="75" t="s">
        <v>474</v>
      </c>
    </row>
    <row r="101" spans="1:2" ht="16">
      <c r="A101" s="73" t="s">
        <v>475</v>
      </c>
      <c r="B101" s="75" t="s">
        <v>476</v>
      </c>
    </row>
    <row r="102" spans="1:2" ht="16">
      <c r="A102" s="73" t="s">
        <v>477</v>
      </c>
      <c r="B102" s="75" t="s">
        <v>478</v>
      </c>
    </row>
    <row r="103" spans="1:2" ht="16">
      <c r="A103" s="73" t="s">
        <v>479</v>
      </c>
      <c r="B103" s="75" t="s">
        <v>480</v>
      </c>
    </row>
    <row r="104" spans="1:2" ht="16">
      <c r="A104" s="73" t="s">
        <v>481</v>
      </c>
      <c r="B104" s="75" t="s">
        <v>482</v>
      </c>
    </row>
    <row r="105" spans="1:2" ht="16">
      <c r="A105" s="73" t="s">
        <v>483</v>
      </c>
      <c r="B105" s="75" t="s">
        <v>484</v>
      </c>
    </row>
    <row r="106" spans="1:2" ht="16">
      <c r="A106" s="73" t="s">
        <v>485</v>
      </c>
      <c r="B106" s="75" t="s">
        <v>486</v>
      </c>
    </row>
    <row r="107" spans="1:2" ht="16">
      <c r="A107" s="73" t="s">
        <v>487</v>
      </c>
      <c r="B107" s="75" t="s">
        <v>488</v>
      </c>
    </row>
    <row r="108" spans="1:2" ht="16">
      <c r="A108" s="73" t="s">
        <v>489</v>
      </c>
      <c r="B108" s="75" t="s">
        <v>490</v>
      </c>
    </row>
    <row r="109" spans="1:2" ht="16">
      <c r="A109" s="73" t="s">
        <v>491</v>
      </c>
      <c r="B109" s="75" t="s">
        <v>492</v>
      </c>
    </row>
    <row r="110" spans="1:2" ht="16">
      <c r="A110" s="73" t="s">
        <v>493</v>
      </c>
      <c r="B110" s="75" t="s">
        <v>494</v>
      </c>
    </row>
    <row r="111" spans="1:2" ht="16">
      <c r="A111" s="73" t="s">
        <v>495</v>
      </c>
      <c r="B111" s="75" t="s">
        <v>496</v>
      </c>
    </row>
    <row r="112" spans="1:2" ht="16">
      <c r="A112" s="73" t="s">
        <v>497</v>
      </c>
      <c r="B112" s="75" t="s">
        <v>498</v>
      </c>
    </row>
    <row r="113" spans="1:2" ht="16">
      <c r="A113" s="73" t="s">
        <v>499</v>
      </c>
      <c r="B113" s="75" t="s">
        <v>500</v>
      </c>
    </row>
    <row r="114" spans="1:2" ht="16">
      <c r="A114" s="73" t="s">
        <v>501</v>
      </c>
      <c r="B114" s="75" t="s">
        <v>502</v>
      </c>
    </row>
    <row r="115" spans="1:2" ht="16">
      <c r="A115" s="73" t="s">
        <v>503</v>
      </c>
      <c r="B115" s="75" t="s">
        <v>504</v>
      </c>
    </row>
    <row r="116" spans="1:2" ht="16">
      <c r="A116" s="73" t="s">
        <v>505</v>
      </c>
      <c r="B116" s="75" t="s">
        <v>506</v>
      </c>
    </row>
    <row r="117" spans="1:2" ht="16">
      <c r="A117" s="73" t="s">
        <v>507</v>
      </c>
      <c r="B117" s="75" t="s">
        <v>508</v>
      </c>
    </row>
    <row r="118" spans="1:2" ht="16">
      <c r="A118" s="73" t="s">
        <v>509</v>
      </c>
      <c r="B118" s="75" t="s">
        <v>510</v>
      </c>
    </row>
    <row r="119" spans="1:2" ht="16">
      <c r="A119" s="73" t="s">
        <v>511</v>
      </c>
      <c r="B119" s="75" t="s">
        <v>512</v>
      </c>
    </row>
    <row r="120" spans="1:2" ht="16">
      <c r="A120" s="73" t="s">
        <v>513</v>
      </c>
      <c r="B120" s="75" t="s">
        <v>514</v>
      </c>
    </row>
    <row r="121" spans="1:2" ht="16">
      <c r="A121" s="73" t="s">
        <v>515</v>
      </c>
      <c r="B121" s="75" t="s">
        <v>516</v>
      </c>
    </row>
    <row r="122" spans="1:2" ht="16">
      <c r="A122" s="73" t="s">
        <v>517</v>
      </c>
      <c r="B122" s="75" t="s">
        <v>518</v>
      </c>
    </row>
    <row r="123" spans="1:2" ht="16">
      <c r="A123" s="73" t="s">
        <v>519</v>
      </c>
      <c r="B123" s="75" t="s">
        <v>520</v>
      </c>
    </row>
    <row r="124" spans="1:2" ht="16">
      <c r="A124" s="73" t="s">
        <v>521</v>
      </c>
      <c r="B124" s="75" t="s">
        <v>522</v>
      </c>
    </row>
    <row r="125" spans="1:2" ht="16">
      <c r="A125" s="73" t="s">
        <v>523</v>
      </c>
      <c r="B125" s="75" t="s">
        <v>524</v>
      </c>
    </row>
    <row r="126" spans="1:2" ht="16">
      <c r="A126" s="73" t="s">
        <v>525</v>
      </c>
      <c r="B126" s="75" t="s">
        <v>526</v>
      </c>
    </row>
    <row r="127" spans="1:2" ht="16">
      <c r="A127" s="73" t="s">
        <v>527</v>
      </c>
      <c r="B127" s="75" t="s">
        <v>528</v>
      </c>
    </row>
    <row r="128" spans="1:2" ht="16">
      <c r="A128" s="73" t="s">
        <v>529</v>
      </c>
      <c r="B128" s="75" t="s">
        <v>530</v>
      </c>
    </row>
    <row r="129" spans="1:2" ht="16">
      <c r="A129" s="73" t="s">
        <v>531</v>
      </c>
      <c r="B129" s="75" t="s">
        <v>532</v>
      </c>
    </row>
    <row r="130" spans="1:2" ht="16">
      <c r="A130" s="73" t="s">
        <v>533</v>
      </c>
      <c r="B130" s="75" t="s">
        <v>534</v>
      </c>
    </row>
    <row r="131" spans="1:2" ht="16">
      <c r="A131" s="73" t="s">
        <v>535</v>
      </c>
      <c r="B131" s="75" t="s">
        <v>536</v>
      </c>
    </row>
    <row r="132" spans="1:2" ht="16">
      <c r="A132" s="73" t="s">
        <v>537</v>
      </c>
      <c r="B132" s="75" t="s">
        <v>538</v>
      </c>
    </row>
    <row r="133" spans="1:2" ht="16">
      <c r="A133" s="73" t="s">
        <v>539</v>
      </c>
      <c r="B133" s="75" t="s">
        <v>540</v>
      </c>
    </row>
    <row r="134" spans="1:2" ht="16">
      <c r="A134" s="73" t="s">
        <v>541</v>
      </c>
      <c r="B134" s="75" t="s">
        <v>542</v>
      </c>
    </row>
    <row r="135" spans="1:2" ht="16">
      <c r="A135" s="73" t="s">
        <v>543</v>
      </c>
      <c r="B135" s="75" t="s">
        <v>544</v>
      </c>
    </row>
    <row r="136" spans="1:2" ht="16">
      <c r="A136" s="73" t="s">
        <v>545</v>
      </c>
      <c r="B136" s="75" t="s">
        <v>546</v>
      </c>
    </row>
    <row r="137" spans="1:2" ht="16">
      <c r="A137" s="73" t="s">
        <v>547</v>
      </c>
      <c r="B137" s="75" t="s">
        <v>548</v>
      </c>
    </row>
    <row r="138" spans="1:2" ht="16">
      <c r="A138" s="73" t="s">
        <v>549</v>
      </c>
      <c r="B138" s="75" t="s">
        <v>550</v>
      </c>
    </row>
    <row r="139" spans="1:2" ht="16">
      <c r="A139" s="73" t="s">
        <v>551</v>
      </c>
      <c r="B139" s="75" t="s">
        <v>552</v>
      </c>
    </row>
    <row r="140" spans="1:2" ht="16">
      <c r="A140" s="73" t="s">
        <v>553</v>
      </c>
      <c r="B140" s="75" t="s">
        <v>554</v>
      </c>
    </row>
    <row r="141" spans="1:2" ht="16">
      <c r="A141" s="73" t="s">
        <v>555</v>
      </c>
      <c r="B141" s="75" t="s">
        <v>556</v>
      </c>
    </row>
    <row r="142" spans="1:2" ht="16">
      <c r="A142" s="73" t="s">
        <v>557</v>
      </c>
      <c r="B142" s="75" t="s">
        <v>558</v>
      </c>
    </row>
    <row r="143" spans="1:2" ht="16">
      <c r="A143" s="73" t="s">
        <v>559</v>
      </c>
      <c r="B143" s="75" t="s">
        <v>560</v>
      </c>
    </row>
    <row r="144" spans="1:2" ht="16">
      <c r="A144" s="73" t="s">
        <v>561</v>
      </c>
      <c r="B144" s="76" t="s">
        <v>562</v>
      </c>
    </row>
    <row r="145" spans="1:2" ht="16">
      <c r="A145" s="73" t="s">
        <v>563</v>
      </c>
      <c r="B145" s="75" t="s">
        <v>564</v>
      </c>
    </row>
    <row r="146" spans="1:2" ht="16">
      <c r="A146" s="73" t="s">
        <v>565</v>
      </c>
      <c r="B146" s="75" t="s">
        <v>566</v>
      </c>
    </row>
    <row r="147" spans="1:2" ht="16">
      <c r="A147" s="73" t="s">
        <v>567</v>
      </c>
      <c r="B147" s="75" t="s">
        <v>568</v>
      </c>
    </row>
    <row r="148" spans="1:2" ht="16">
      <c r="A148" s="73" t="s">
        <v>569</v>
      </c>
      <c r="B148" s="75" t="s">
        <v>570</v>
      </c>
    </row>
    <row r="149" spans="1:2" ht="16">
      <c r="A149" s="73" t="s">
        <v>571</v>
      </c>
      <c r="B149" s="75" t="s">
        <v>572</v>
      </c>
    </row>
    <row r="150" spans="1:2" ht="16">
      <c r="A150" s="73" t="s">
        <v>573</v>
      </c>
      <c r="B150" s="75" t="s">
        <v>574</v>
      </c>
    </row>
    <row r="151" spans="1:2" ht="16">
      <c r="A151" s="73" t="s">
        <v>575</v>
      </c>
      <c r="B151" s="75" t="s">
        <v>576</v>
      </c>
    </row>
    <row r="152" spans="1:2" ht="16">
      <c r="A152" s="73" t="s">
        <v>577</v>
      </c>
      <c r="B152" s="75" t="s">
        <v>578</v>
      </c>
    </row>
    <row r="153" spans="1:2" ht="16">
      <c r="A153" s="73" t="s">
        <v>579</v>
      </c>
      <c r="B153" s="75" t="s">
        <v>580</v>
      </c>
    </row>
    <row r="154" spans="1:2" ht="16">
      <c r="A154" s="73" t="s">
        <v>581</v>
      </c>
      <c r="B154" s="75" t="s">
        <v>582</v>
      </c>
    </row>
    <row r="155" spans="1:2" ht="16">
      <c r="A155" s="73" t="s">
        <v>583</v>
      </c>
      <c r="B155" s="75" t="s">
        <v>584</v>
      </c>
    </row>
    <row r="156" spans="1:2" ht="16">
      <c r="A156" s="73" t="s">
        <v>585</v>
      </c>
      <c r="B156" s="75" t="s">
        <v>586</v>
      </c>
    </row>
    <row r="157" spans="1:2" ht="16">
      <c r="A157" s="73" t="s">
        <v>587</v>
      </c>
      <c r="B157" s="75" t="s">
        <v>588</v>
      </c>
    </row>
    <row r="158" spans="1:2" ht="16">
      <c r="A158" s="73" t="s">
        <v>589</v>
      </c>
      <c r="B158" s="75" t="s">
        <v>590</v>
      </c>
    </row>
    <row r="159" spans="1:2" ht="16">
      <c r="A159" s="73" t="s">
        <v>591</v>
      </c>
      <c r="B159" s="75" t="s">
        <v>592</v>
      </c>
    </row>
    <row r="160" spans="1:2" ht="16">
      <c r="A160" s="73" t="s">
        <v>593</v>
      </c>
      <c r="B160" s="75" t="s">
        <v>594</v>
      </c>
    </row>
    <row r="161" spans="1:2" ht="16">
      <c r="A161" s="73" t="s">
        <v>595</v>
      </c>
      <c r="B161" s="75" t="s">
        <v>596</v>
      </c>
    </row>
    <row r="162" spans="1:2" ht="16">
      <c r="A162" s="73" t="s">
        <v>597</v>
      </c>
      <c r="B162" s="75" t="s">
        <v>598</v>
      </c>
    </row>
    <row r="163" spans="1:2" ht="16">
      <c r="A163" s="73" t="s">
        <v>599</v>
      </c>
      <c r="B163" s="75" t="s">
        <v>600</v>
      </c>
    </row>
    <row r="164" spans="1:2" ht="16">
      <c r="A164" s="73" t="s">
        <v>601</v>
      </c>
      <c r="B164" s="75" t="s">
        <v>602</v>
      </c>
    </row>
    <row r="165" spans="1:2" ht="16">
      <c r="A165" s="73" t="s">
        <v>603</v>
      </c>
      <c r="B165" s="75" t="s">
        <v>604</v>
      </c>
    </row>
    <row r="166" spans="1:2" ht="16">
      <c r="A166" s="73" t="s">
        <v>605</v>
      </c>
      <c r="B166" s="75" t="s">
        <v>606</v>
      </c>
    </row>
    <row r="167" spans="1:2" ht="16">
      <c r="A167" s="73" t="s">
        <v>607</v>
      </c>
      <c r="B167" s="75" t="s">
        <v>608</v>
      </c>
    </row>
    <row r="168" spans="1:2" ht="16">
      <c r="A168" s="73" t="s">
        <v>609</v>
      </c>
      <c r="B168" s="75" t="s">
        <v>610</v>
      </c>
    </row>
    <row r="169" spans="1:2" ht="16">
      <c r="A169" s="73" t="s">
        <v>611</v>
      </c>
      <c r="B169" s="75" t="s">
        <v>612</v>
      </c>
    </row>
    <row r="170" spans="1:2" ht="16">
      <c r="A170" s="73" t="s">
        <v>613</v>
      </c>
      <c r="B170" s="75" t="s">
        <v>614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3" ma:contentTypeDescription="Create a new document." ma:contentTypeScope="" ma:versionID="da8c33939efa5c43b02908b32783e736">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b2b254741074fb966c689f6e7f8fd6d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654EB7-5DB4-40A6-AEE8-186D72BF95CC}">
  <ds:schemaRefs>
    <ds:schemaRef ds:uri="http://purl.org/dc/terms/"/>
    <ds:schemaRef ds:uri="http://schemas.microsoft.com/office/2006/metadata/properties"/>
    <ds:schemaRef ds:uri="3352a50b-fe51-4c0c-a9ac-ac90f8281031"/>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9dc44b34-9e2b-42ea-86f7-9ee7f71036fc"/>
    <ds:schemaRef ds:uri="http://www.w3.org/XML/1998/namespace"/>
    <ds:schemaRef ds:uri="http://purl.org/dc/dcmitype/"/>
  </ds:schemaRefs>
</ds:datastoreItem>
</file>

<file path=customXml/itemProps2.xml><?xml version="1.0" encoding="utf-8"?>
<ds:datastoreItem xmlns:ds="http://schemas.openxmlformats.org/officeDocument/2006/customXml" ds:itemID="{58D2AE27-346B-4D4E-BC3D-49023466867A}">
  <ds:schemaRefs>
    <ds:schemaRef ds:uri="http://schemas.microsoft.com/sharepoint/v3/contenttype/forms"/>
  </ds:schemaRefs>
</ds:datastoreItem>
</file>

<file path=customXml/itemProps3.xml><?xml version="1.0" encoding="utf-8"?>
<ds:datastoreItem xmlns:ds="http://schemas.openxmlformats.org/officeDocument/2006/customXml" ds:itemID="{D6E835EB-FE74-40B3-8F8C-E6F4F907BE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1) Budget Tables</vt:lpstr>
      <vt:lpstr>2) By Category</vt:lpstr>
      <vt:lpstr>Outcome variance</vt:lpstr>
      <vt:lpstr>Output Variance</vt:lpstr>
      <vt:lpstr>3) Explanatory Notes</vt:lpstr>
      <vt:lpstr>4) For PBSO Use</vt:lpstr>
      <vt:lpstr>5) For MPTF Use</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Microsoft Office User</cp:lastModifiedBy>
  <cp:revision/>
  <dcterms:created xsi:type="dcterms:W3CDTF">2017-11-15T21:17:43Z</dcterms:created>
  <dcterms:modified xsi:type="dcterms:W3CDTF">2022-06-10T12:30:23Z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