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ICT_PROVIDER\Documents\00. Hanitriniony RASON\00. PBF 2021\00. PRODOC 2021\01. Projets en cours 2021\RAPPORT FINANCIER\RAPPORT FINANCIER ANNUEL 2021\REAP\"/>
    </mc:Choice>
  </mc:AlternateContent>
  <xr:revisionPtr revIDLastSave="0" documentId="13_ncr:1_{12788AD9-0423-421E-9EF2-EDDF1317D10C}" xr6:coauthVersionLast="46" xr6:coauthVersionMax="46" xr10:uidLastSave="{00000000-0000-0000-0000-000000000000}"/>
  <bookViews>
    <workbookView xWindow="-28920" yWindow="-4785" windowWidth="29040" windowHeight="15840" xr2:uid="{00000000-000D-0000-FFFF-FFFF00000000}"/>
  </bookViews>
  <sheets>
    <sheet name="1) Tableau rapport financier " sheetId="3" r:id="rId1"/>
    <sheet name="2) Tableau budgetaire 2" sheetId="2" r:id="rId2"/>
    <sheet name="RECAP" sheetId="5"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3" l="1"/>
  <c r="I64" i="3"/>
  <c r="S199" i="2" l="1"/>
  <c r="S198" i="2"/>
  <c r="S195" i="2"/>
  <c r="S210" i="2" l="1"/>
  <c r="S208" i="2"/>
  <c r="S207" i="2"/>
  <c r="S201" i="2"/>
  <c r="S197" i="2"/>
  <c r="S142" i="2"/>
  <c r="S134" i="2"/>
  <c r="S132" i="2"/>
  <c r="S211" i="2" s="1"/>
  <c r="S112" i="2"/>
  <c r="S213" i="2" s="1"/>
  <c r="S75" i="2"/>
  <c r="S34" i="2" l="1"/>
  <c r="H33" i="3"/>
  <c r="I32" i="3"/>
  <c r="E7" i="5"/>
  <c r="R207" i="2"/>
  <c r="C6" i="5" s="1"/>
  <c r="E6" i="5"/>
  <c r="T196" i="2"/>
  <c r="T197" i="2"/>
  <c r="T199" i="2"/>
  <c r="T200" i="2"/>
  <c r="T201" i="2"/>
  <c r="T195" i="2"/>
  <c r="T207" i="2" l="1"/>
  <c r="Q16" i="2"/>
  <c r="R198" i="2" l="1"/>
  <c r="T198" i="2" s="1"/>
  <c r="T202" i="2" s="1"/>
  <c r="R210" i="2" l="1"/>
  <c r="C9" i="5" s="1"/>
  <c r="R213" i="2"/>
  <c r="C12" i="5" s="1"/>
  <c r="R212" i="2"/>
  <c r="C11" i="5" s="1"/>
  <c r="R211" i="2"/>
  <c r="C10" i="5" s="1"/>
  <c r="R209" i="2"/>
  <c r="C8" i="5" s="1"/>
  <c r="R208" i="2"/>
  <c r="R202" i="2"/>
  <c r="R146" i="2"/>
  <c r="R135" i="2"/>
  <c r="R124" i="2"/>
  <c r="T122" i="2"/>
  <c r="T145" i="2"/>
  <c r="T144" i="2"/>
  <c r="T143" i="2"/>
  <c r="T142" i="2"/>
  <c r="T141" i="2"/>
  <c r="T140" i="2"/>
  <c r="T139" i="2"/>
  <c r="T134" i="2"/>
  <c r="T133" i="2"/>
  <c r="T132" i="2"/>
  <c r="T131" i="2"/>
  <c r="T130" i="2"/>
  <c r="T129" i="2"/>
  <c r="T128" i="2"/>
  <c r="T123" i="2"/>
  <c r="T121" i="2"/>
  <c r="T120" i="2"/>
  <c r="T119" i="2"/>
  <c r="T118" i="2"/>
  <c r="T117" i="2"/>
  <c r="T112" i="2"/>
  <c r="T111" i="2"/>
  <c r="T110" i="2"/>
  <c r="T109" i="2"/>
  <c r="T108" i="2"/>
  <c r="T107" i="2"/>
  <c r="T106" i="2"/>
  <c r="T78" i="2"/>
  <c r="T77" i="2"/>
  <c r="T76" i="2"/>
  <c r="T75" i="2"/>
  <c r="T74" i="2"/>
  <c r="T73" i="2"/>
  <c r="T72" i="2"/>
  <c r="T67" i="2"/>
  <c r="T66" i="2"/>
  <c r="T65" i="2"/>
  <c r="T64" i="2"/>
  <c r="T63" i="2"/>
  <c r="T62" i="2"/>
  <c r="T61" i="2"/>
  <c r="T22" i="2"/>
  <c r="T21" i="2"/>
  <c r="T20" i="2"/>
  <c r="T19" i="2"/>
  <c r="T18" i="2"/>
  <c r="T17" i="2"/>
  <c r="T16" i="2"/>
  <c r="R68" i="2"/>
  <c r="R102" i="2" s="1"/>
  <c r="R23" i="2"/>
  <c r="R57" i="2" s="1"/>
  <c r="S23" i="2"/>
  <c r="S56" i="2"/>
  <c r="G25" i="3"/>
  <c r="C7" i="5" l="1"/>
  <c r="T208" i="2"/>
  <c r="T113" i="2"/>
  <c r="R147" i="2"/>
  <c r="T79" i="2"/>
  <c r="T68" i="2"/>
  <c r="T124" i="2"/>
  <c r="T146" i="2"/>
  <c r="T135" i="2"/>
  <c r="T23" i="2"/>
  <c r="R214" i="2"/>
  <c r="S57" i="2"/>
  <c r="T57" i="2" s="1"/>
  <c r="G7" i="5"/>
  <c r="G6" i="5"/>
  <c r="R215" i="2" l="1"/>
  <c r="C13" i="5"/>
  <c r="S212" i="2"/>
  <c r="S202" i="2"/>
  <c r="S209" i="2"/>
  <c r="S146" i="2"/>
  <c r="S135" i="2"/>
  <c r="S113" i="2"/>
  <c r="S79" i="2"/>
  <c r="S102" i="2" s="1"/>
  <c r="T102" i="2" s="1"/>
  <c r="E86" i="3"/>
  <c r="F85" i="3"/>
  <c r="F84" i="3"/>
  <c r="F86" i="3" s="1"/>
  <c r="F83" i="3"/>
  <c r="E77" i="3"/>
  <c r="E78" i="3" s="1"/>
  <c r="D77" i="3"/>
  <c r="D78" i="3" s="1"/>
  <c r="F76" i="3"/>
  <c r="F77" i="3" s="1"/>
  <c r="E75" i="3"/>
  <c r="C74" i="3"/>
  <c r="H65" i="3"/>
  <c r="G65" i="3"/>
  <c r="E65" i="3"/>
  <c r="D65" i="3"/>
  <c r="F64" i="3"/>
  <c r="F63" i="3"/>
  <c r="F62" i="3"/>
  <c r="F61" i="3"/>
  <c r="H57" i="3"/>
  <c r="G57" i="3"/>
  <c r="E57" i="3"/>
  <c r="D57" i="3"/>
  <c r="I56" i="3"/>
  <c r="F56" i="3"/>
  <c r="I55" i="3"/>
  <c r="F55" i="3"/>
  <c r="I54" i="3"/>
  <c r="F54" i="3"/>
  <c r="I53" i="3"/>
  <c r="F53" i="3"/>
  <c r="H51" i="3"/>
  <c r="G51" i="3"/>
  <c r="E51" i="3"/>
  <c r="D51" i="3"/>
  <c r="I50" i="3"/>
  <c r="F50" i="3"/>
  <c r="I49" i="3"/>
  <c r="F49" i="3"/>
  <c r="I48" i="3"/>
  <c r="F48" i="3"/>
  <c r="I47" i="3"/>
  <c r="F47" i="3"/>
  <c r="G45" i="3"/>
  <c r="E45" i="3"/>
  <c r="D45" i="3"/>
  <c r="H44" i="3"/>
  <c r="I44" i="3" s="1"/>
  <c r="F44" i="3"/>
  <c r="I43" i="3"/>
  <c r="F43" i="3"/>
  <c r="I42" i="3"/>
  <c r="F42" i="3"/>
  <c r="H40" i="3"/>
  <c r="G40" i="3"/>
  <c r="E40" i="3"/>
  <c r="D40" i="3"/>
  <c r="I39" i="3"/>
  <c r="F39" i="3"/>
  <c r="I38" i="3"/>
  <c r="F38" i="3"/>
  <c r="G33" i="3"/>
  <c r="E33" i="3"/>
  <c r="D33" i="3"/>
  <c r="F32" i="3"/>
  <c r="I31" i="3"/>
  <c r="F31" i="3"/>
  <c r="I30" i="3"/>
  <c r="F30" i="3"/>
  <c r="H28" i="3"/>
  <c r="G28" i="3"/>
  <c r="G34" i="3" s="1"/>
  <c r="E28" i="3"/>
  <c r="D28" i="3"/>
  <c r="I27" i="3"/>
  <c r="F27" i="3"/>
  <c r="I26" i="3"/>
  <c r="F26" i="3"/>
  <c r="I25" i="3"/>
  <c r="F25" i="3"/>
  <c r="H20" i="3"/>
  <c r="G20" i="3"/>
  <c r="E20" i="3"/>
  <c r="D20" i="3"/>
  <c r="I19" i="3"/>
  <c r="F19" i="3"/>
  <c r="I18" i="3"/>
  <c r="F18" i="3"/>
  <c r="I17" i="3"/>
  <c r="F17" i="3"/>
  <c r="H15" i="3"/>
  <c r="G15" i="3"/>
  <c r="E15" i="3"/>
  <c r="D15" i="3"/>
  <c r="I14" i="3"/>
  <c r="F14" i="3"/>
  <c r="I13" i="3"/>
  <c r="F13" i="3"/>
  <c r="I12" i="3"/>
  <c r="F12" i="3"/>
  <c r="I11" i="3"/>
  <c r="F11" i="3"/>
  <c r="J33" i="3" l="1"/>
  <c r="F20" i="3"/>
  <c r="R216" i="2"/>
  <c r="C15" i="5" s="1"/>
  <c r="C14" i="5"/>
  <c r="I45" i="3"/>
  <c r="G58" i="3"/>
  <c r="G67" i="3" s="1"/>
  <c r="G76" i="3" s="1"/>
  <c r="T209" i="2"/>
  <c r="E8" i="5"/>
  <c r="G8" i="5" s="1"/>
  <c r="E10" i="5"/>
  <c r="G10" i="5" s="1"/>
  <c r="T211" i="2"/>
  <c r="E12" i="5"/>
  <c r="G12" i="5" s="1"/>
  <c r="T213" i="2"/>
  <c r="T210" i="2"/>
  <c r="E9" i="5"/>
  <c r="G9" i="5" s="1"/>
  <c r="E11" i="5"/>
  <c r="G11" i="5" s="1"/>
  <c r="T212" i="2"/>
  <c r="H34" i="3"/>
  <c r="S147" i="2"/>
  <c r="T147" i="2" s="1"/>
  <c r="E34" i="3"/>
  <c r="J45" i="3"/>
  <c r="D21" i="3"/>
  <c r="J51" i="3"/>
  <c r="H58" i="3"/>
  <c r="I51" i="3"/>
  <c r="F57" i="3"/>
  <c r="D58" i="3"/>
  <c r="H21" i="3"/>
  <c r="J40" i="3"/>
  <c r="D34" i="3"/>
  <c r="H45" i="3"/>
  <c r="I20" i="3"/>
  <c r="J15" i="3"/>
  <c r="G21" i="3"/>
  <c r="I33" i="3"/>
  <c r="F40" i="3"/>
  <c r="I40" i="3"/>
  <c r="F45" i="3"/>
  <c r="J20" i="3"/>
  <c r="J28" i="3"/>
  <c r="J34" i="3" s="1"/>
  <c r="F51" i="3"/>
  <c r="I28" i="3"/>
  <c r="I57" i="3"/>
  <c r="J65" i="3"/>
  <c r="I15" i="3"/>
  <c r="E21" i="3"/>
  <c r="F33" i="3"/>
  <c r="E58" i="3"/>
  <c r="E67" i="3" s="1"/>
  <c r="J57" i="3"/>
  <c r="J58" i="3" s="1"/>
  <c r="I65" i="3"/>
  <c r="S214" i="2"/>
  <c r="E13" i="5" s="1"/>
  <c r="F15" i="3"/>
  <c r="F21" i="3" s="1"/>
  <c r="F28" i="3"/>
  <c r="F65" i="3"/>
  <c r="F78" i="3"/>
  <c r="F58" i="3" l="1"/>
  <c r="D67" i="3"/>
  <c r="G13" i="5"/>
  <c r="T214" i="2"/>
  <c r="H67" i="3"/>
  <c r="H76" i="3" s="1"/>
  <c r="H77" i="3" s="1"/>
  <c r="H78" i="3" s="1"/>
  <c r="I34" i="3"/>
  <c r="I58" i="3"/>
  <c r="J21" i="3"/>
  <c r="I21" i="3"/>
  <c r="F34" i="3"/>
  <c r="F67" i="3" s="1"/>
  <c r="S215" i="2"/>
  <c r="F92" i="3"/>
  <c r="F89" i="3"/>
  <c r="G77" i="3"/>
  <c r="S216" i="2" l="1"/>
  <c r="T215" i="2"/>
  <c r="E14" i="5"/>
  <c r="G14" i="5" s="1"/>
  <c r="G15" i="5" s="1"/>
  <c r="I76" i="3"/>
  <c r="I77" i="3" s="1"/>
  <c r="I78" i="3" s="1"/>
  <c r="K82" i="3" s="1"/>
  <c r="I67" i="3"/>
  <c r="E15" i="5" l="1"/>
  <c r="T216" i="2"/>
  <c r="N214" i="2"/>
  <c r="L214" i="2"/>
  <c r="L215" i="2" s="1"/>
  <c r="K214" i="2"/>
  <c r="K215" i="2" s="1"/>
  <c r="I213" i="2"/>
  <c r="F213" i="2"/>
  <c r="F212" i="2"/>
  <c r="E212" i="2"/>
  <c r="M212" i="2" s="1"/>
  <c r="D11" i="5" s="1"/>
  <c r="D212" i="2"/>
  <c r="I211" i="2"/>
  <c r="F211" i="2"/>
  <c r="E211" i="2"/>
  <c r="M211" i="2" s="1"/>
  <c r="D10" i="5" s="1"/>
  <c r="D211" i="2"/>
  <c r="F210" i="2"/>
  <c r="E210" i="2"/>
  <c r="M210" i="2" s="1"/>
  <c r="D9" i="5" s="1"/>
  <c r="D210" i="2"/>
  <c r="I209" i="2"/>
  <c r="H209" i="2"/>
  <c r="F209" i="2"/>
  <c r="E209" i="2"/>
  <c r="M209" i="2" s="1"/>
  <c r="D8" i="5" s="1"/>
  <c r="D209" i="2"/>
  <c r="I208" i="2"/>
  <c r="H208" i="2"/>
  <c r="F208" i="2"/>
  <c r="E208" i="2"/>
  <c r="M208" i="2" s="1"/>
  <c r="D7" i="5" s="1"/>
  <c r="D208" i="2"/>
  <c r="I207" i="2"/>
  <c r="F207" i="2"/>
  <c r="E207" i="2"/>
  <c r="M207" i="2" s="1"/>
  <c r="D6" i="5" s="1"/>
  <c r="D207" i="2"/>
  <c r="D206" i="2"/>
  <c r="N202" i="2"/>
  <c r="L202" i="2"/>
  <c r="L194" i="2" s="1"/>
  <c r="F202" i="2"/>
  <c r="E201" i="2"/>
  <c r="E202" i="2" s="1"/>
  <c r="D201" i="2"/>
  <c r="D202" i="2" s="1"/>
  <c r="M200" i="2"/>
  <c r="Q200" i="2" s="1"/>
  <c r="G200" i="2"/>
  <c r="M199" i="2"/>
  <c r="Q199" i="2" s="1"/>
  <c r="H199" i="2"/>
  <c r="G199" i="2"/>
  <c r="K198" i="2"/>
  <c r="K202" i="2" s="1"/>
  <c r="K194" i="2" s="1"/>
  <c r="I198" i="2"/>
  <c r="G198" i="2"/>
  <c r="M197" i="2"/>
  <c r="Q197" i="2" s="1"/>
  <c r="G197" i="2"/>
  <c r="M196" i="2"/>
  <c r="Q196" i="2" s="1"/>
  <c r="G196" i="2"/>
  <c r="M195" i="2"/>
  <c r="Q195" i="2" s="1"/>
  <c r="H195" i="2"/>
  <c r="H207" i="2" s="1"/>
  <c r="G195" i="2"/>
  <c r="F194" i="2"/>
  <c r="D194" i="2"/>
  <c r="N191" i="2"/>
  <c r="L191" i="2"/>
  <c r="L183" i="2" s="1"/>
  <c r="K191" i="2"/>
  <c r="K183" i="2" s="1"/>
  <c r="I191" i="2"/>
  <c r="I183" i="2" s="1"/>
  <c r="H191" i="2"/>
  <c r="H183" i="2" s="1"/>
  <c r="F191" i="2"/>
  <c r="E191" i="2"/>
  <c r="D191" i="2"/>
  <c r="M190" i="2"/>
  <c r="J190" i="2"/>
  <c r="G190" i="2"/>
  <c r="M189" i="2"/>
  <c r="J189" i="2"/>
  <c r="G189" i="2"/>
  <c r="M188" i="2"/>
  <c r="J188" i="2"/>
  <c r="G188" i="2"/>
  <c r="M187" i="2"/>
  <c r="Q187" i="2" s="1"/>
  <c r="J187" i="2"/>
  <c r="G187" i="2"/>
  <c r="M186" i="2"/>
  <c r="J186" i="2"/>
  <c r="G186" i="2"/>
  <c r="M185" i="2"/>
  <c r="J185" i="2"/>
  <c r="G185" i="2"/>
  <c r="M184" i="2"/>
  <c r="J184" i="2"/>
  <c r="G184" i="2"/>
  <c r="F183" i="2"/>
  <c r="E183" i="2"/>
  <c r="D183" i="2"/>
  <c r="N180" i="2"/>
  <c r="L180" i="2"/>
  <c r="L172" i="2" s="1"/>
  <c r="K180" i="2"/>
  <c r="K172" i="2" s="1"/>
  <c r="I180" i="2"/>
  <c r="I172" i="2" s="1"/>
  <c r="H180" i="2"/>
  <c r="H172" i="2" s="1"/>
  <c r="F180" i="2"/>
  <c r="E180" i="2"/>
  <c r="D180" i="2"/>
  <c r="M179" i="2"/>
  <c r="J179" i="2"/>
  <c r="G179" i="2"/>
  <c r="M178" i="2"/>
  <c r="J178" i="2"/>
  <c r="G178" i="2"/>
  <c r="M177" i="2"/>
  <c r="J177" i="2"/>
  <c r="G177" i="2"/>
  <c r="M176" i="2"/>
  <c r="J176" i="2"/>
  <c r="G176" i="2"/>
  <c r="M175" i="2"/>
  <c r="J175" i="2"/>
  <c r="G175" i="2"/>
  <c r="M174" i="2"/>
  <c r="J174" i="2"/>
  <c r="G174" i="2"/>
  <c r="M173" i="2"/>
  <c r="J173" i="2"/>
  <c r="G173" i="2"/>
  <c r="F172" i="2"/>
  <c r="E172" i="2"/>
  <c r="D172" i="2"/>
  <c r="N169" i="2"/>
  <c r="L169" i="2"/>
  <c r="L161" i="2" s="1"/>
  <c r="K169" i="2"/>
  <c r="K161" i="2" s="1"/>
  <c r="I169" i="2"/>
  <c r="I161" i="2" s="1"/>
  <c r="H169" i="2"/>
  <c r="H161" i="2" s="1"/>
  <c r="F169" i="2"/>
  <c r="E169" i="2"/>
  <c r="D169" i="2"/>
  <c r="M168" i="2"/>
  <c r="J168" i="2"/>
  <c r="G168" i="2"/>
  <c r="M167" i="2"/>
  <c r="J167" i="2"/>
  <c r="G167" i="2"/>
  <c r="M166" i="2"/>
  <c r="J166" i="2"/>
  <c r="G166" i="2"/>
  <c r="M165" i="2"/>
  <c r="J165" i="2"/>
  <c r="G165" i="2"/>
  <c r="M164" i="2"/>
  <c r="J164" i="2"/>
  <c r="G164" i="2"/>
  <c r="M163" i="2"/>
  <c r="J163" i="2"/>
  <c r="Q163" i="2" s="1"/>
  <c r="G163" i="2"/>
  <c r="M162" i="2"/>
  <c r="J162" i="2"/>
  <c r="G162" i="2"/>
  <c r="F161" i="2"/>
  <c r="E161" i="2"/>
  <c r="D161" i="2"/>
  <c r="N158" i="2"/>
  <c r="L158" i="2"/>
  <c r="L150" i="2" s="1"/>
  <c r="K158" i="2"/>
  <c r="K150" i="2" s="1"/>
  <c r="I158" i="2"/>
  <c r="I150" i="2" s="1"/>
  <c r="H158" i="2"/>
  <c r="H150" i="2" s="1"/>
  <c r="F158" i="2"/>
  <c r="E158" i="2"/>
  <c r="D158" i="2"/>
  <c r="M157" i="2"/>
  <c r="J157" i="2"/>
  <c r="G157" i="2"/>
  <c r="M156" i="2"/>
  <c r="Q156" i="2" s="1"/>
  <c r="J156" i="2"/>
  <c r="G156" i="2"/>
  <c r="M155" i="2"/>
  <c r="J155" i="2"/>
  <c r="G155" i="2"/>
  <c r="M154" i="2"/>
  <c r="J154" i="2"/>
  <c r="G154" i="2"/>
  <c r="M153" i="2"/>
  <c r="J153" i="2"/>
  <c r="G153" i="2"/>
  <c r="M152" i="2"/>
  <c r="J152" i="2"/>
  <c r="G152" i="2"/>
  <c r="M151" i="2"/>
  <c r="J151" i="2"/>
  <c r="G151" i="2"/>
  <c r="F150" i="2"/>
  <c r="E150" i="2"/>
  <c r="D150" i="2"/>
  <c r="N146" i="2"/>
  <c r="L146" i="2"/>
  <c r="L138" i="2" s="1"/>
  <c r="K146" i="2"/>
  <c r="K138" i="2" s="1"/>
  <c r="I146" i="2"/>
  <c r="H146" i="2"/>
  <c r="H138" i="2" s="1"/>
  <c r="F146" i="2"/>
  <c r="E146" i="2"/>
  <c r="D146" i="2"/>
  <c r="M145" i="2"/>
  <c r="Q145" i="2" s="1"/>
  <c r="G145" i="2"/>
  <c r="M144" i="2"/>
  <c r="Q144" i="2" s="1"/>
  <c r="G144" i="2"/>
  <c r="M143" i="2"/>
  <c r="Q143" i="2" s="1"/>
  <c r="G143" i="2"/>
  <c r="M142" i="2"/>
  <c r="Q142" i="2" s="1"/>
  <c r="G142" i="2"/>
  <c r="M141" i="2"/>
  <c r="Q141" i="2" s="1"/>
  <c r="G141" i="2"/>
  <c r="M140" i="2"/>
  <c r="Q140" i="2" s="1"/>
  <c r="G140" i="2"/>
  <c r="M139" i="2"/>
  <c r="Q139" i="2" s="1"/>
  <c r="G139" i="2"/>
  <c r="F138" i="2"/>
  <c r="D138" i="2"/>
  <c r="N135" i="2"/>
  <c r="L135" i="2"/>
  <c r="L127" i="2" s="1"/>
  <c r="K135" i="2"/>
  <c r="K127" i="2" s="1"/>
  <c r="I135" i="2"/>
  <c r="I127" i="2" s="1"/>
  <c r="H135" i="2"/>
  <c r="H127" i="2" s="1"/>
  <c r="F135" i="2"/>
  <c r="E135" i="2"/>
  <c r="D135" i="2"/>
  <c r="M134" i="2"/>
  <c r="Q134" i="2" s="1"/>
  <c r="G134" i="2"/>
  <c r="M133" i="2"/>
  <c r="J133" i="2"/>
  <c r="G133" i="2"/>
  <c r="M132" i="2"/>
  <c r="Q132" i="2" s="1"/>
  <c r="G132" i="2"/>
  <c r="M131" i="2"/>
  <c r="Q131" i="2" s="1"/>
  <c r="G131" i="2"/>
  <c r="M130" i="2"/>
  <c r="J130" i="2"/>
  <c r="G130" i="2"/>
  <c r="M129" i="2"/>
  <c r="J129" i="2"/>
  <c r="G129" i="2"/>
  <c r="M128" i="2"/>
  <c r="Q128" i="2" s="1"/>
  <c r="J128" i="2"/>
  <c r="G128" i="2"/>
  <c r="F127" i="2"/>
  <c r="D127" i="2"/>
  <c r="G127" i="2" s="1"/>
  <c r="N124" i="2"/>
  <c r="L124" i="2"/>
  <c r="L116" i="2" s="1"/>
  <c r="K124" i="2"/>
  <c r="K116" i="2" s="1"/>
  <c r="I124" i="2"/>
  <c r="I116" i="2" s="1"/>
  <c r="F124" i="2"/>
  <c r="E124" i="2"/>
  <c r="D124" i="2"/>
  <c r="M123" i="2"/>
  <c r="Q123" i="2" s="1"/>
  <c r="G123" i="2"/>
  <c r="M122" i="2"/>
  <c r="Q122" i="2" s="1"/>
  <c r="H122" i="2"/>
  <c r="H124" i="2" s="1"/>
  <c r="H116" i="2" s="1"/>
  <c r="G122" i="2"/>
  <c r="M121" i="2"/>
  <c r="Q121" i="2" s="1"/>
  <c r="G121" i="2"/>
  <c r="M120" i="2"/>
  <c r="Q120" i="2" s="1"/>
  <c r="G120" i="2"/>
  <c r="M119" i="2"/>
  <c r="Q119" i="2" s="1"/>
  <c r="G119" i="2"/>
  <c r="M118" i="2"/>
  <c r="J118" i="2"/>
  <c r="G118" i="2"/>
  <c r="M117" i="2"/>
  <c r="J117" i="2"/>
  <c r="G117" i="2"/>
  <c r="F116" i="2"/>
  <c r="E116" i="2"/>
  <c r="D116" i="2"/>
  <c r="N113" i="2"/>
  <c r="L113" i="2"/>
  <c r="L105" i="2" s="1"/>
  <c r="K113" i="2"/>
  <c r="K105" i="2" s="1"/>
  <c r="I113" i="2"/>
  <c r="I105" i="2" s="1"/>
  <c r="H113" i="2"/>
  <c r="H105" i="2" s="1"/>
  <c r="F113" i="2"/>
  <c r="E113" i="2"/>
  <c r="D113" i="2"/>
  <c r="M112" i="2"/>
  <c r="Q112" i="2" s="1"/>
  <c r="G112" i="2"/>
  <c r="M111" i="2"/>
  <c r="J111" i="2"/>
  <c r="G111" i="2"/>
  <c r="M110" i="2"/>
  <c r="Q110" i="2" s="1"/>
  <c r="G110" i="2"/>
  <c r="M109" i="2"/>
  <c r="Q109" i="2" s="1"/>
  <c r="G109" i="2"/>
  <c r="M108" i="2"/>
  <c r="J108" i="2"/>
  <c r="G108" i="2"/>
  <c r="M107" i="2"/>
  <c r="Q107" i="2" s="1"/>
  <c r="J107" i="2"/>
  <c r="G107" i="2"/>
  <c r="M106" i="2"/>
  <c r="J106" i="2"/>
  <c r="G106" i="2"/>
  <c r="F105" i="2"/>
  <c r="D105" i="2"/>
  <c r="N101" i="2"/>
  <c r="L101" i="2"/>
  <c r="L93" i="2" s="1"/>
  <c r="K101" i="2"/>
  <c r="K93" i="2" s="1"/>
  <c r="I101" i="2"/>
  <c r="I93" i="2" s="1"/>
  <c r="H101" i="2"/>
  <c r="H93" i="2" s="1"/>
  <c r="F101" i="2"/>
  <c r="E101" i="2"/>
  <c r="D101" i="2"/>
  <c r="M100" i="2"/>
  <c r="J100" i="2"/>
  <c r="G100" i="2"/>
  <c r="M99" i="2"/>
  <c r="J99" i="2"/>
  <c r="G99" i="2"/>
  <c r="M98" i="2"/>
  <c r="J98" i="2"/>
  <c r="G98" i="2"/>
  <c r="M97" i="2"/>
  <c r="J97" i="2"/>
  <c r="G97" i="2"/>
  <c r="M96" i="2"/>
  <c r="J96" i="2"/>
  <c r="G96" i="2"/>
  <c r="M95" i="2"/>
  <c r="J95" i="2"/>
  <c r="G95" i="2"/>
  <c r="M94" i="2"/>
  <c r="J94" i="2"/>
  <c r="G94" i="2"/>
  <c r="F93" i="2"/>
  <c r="E93" i="2"/>
  <c r="D93" i="2"/>
  <c r="N90" i="2"/>
  <c r="L90" i="2"/>
  <c r="L82" i="2" s="1"/>
  <c r="K90" i="2"/>
  <c r="K82" i="2" s="1"/>
  <c r="I90" i="2"/>
  <c r="H90" i="2"/>
  <c r="H82" i="2" s="1"/>
  <c r="F90" i="2"/>
  <c r="E90" i="2"/>
  <c r="D90" i="2"/>
  <c r="M89" i="2"/>
  <c r="J89" i="2"/>
  <c r="G89" i="2"/>
  <c r="M88" i="2"/>
  <c r="J88" i="2"/>
  <c r="G88" i="2"/>
  <c r="M87" i="2"/>
  <c r="J87" i="2"/>
  <c r="G87" i="2"/>
  <c r="M86" i="2"/>
  <c r="J86" i="2"/>
  <c r="G86" i="2"/>
  <c r="M85" i="2"/>
  <c r="J85" i="2"/>
  <c r="G85" i="2"/>
  <c r="M84" i="2"/>
  <c r="J84" i="2"/>
  <c r="G84" i="2"/>
  <c r="M83" i="2"/>
  <c r="J83" i="2"/>
  <c r="G83" i="2"/>
  <c r="I82" i="2"/>
  <c r="F82" i="2"/>
  <c r="E82" i="2"/>
  <c r="D82" i="2"/>
  <c r="N79" i="2"/>
  <c r="L79" i="2"/>
  <c r="L71" i="2" s="1"/>
  <c r="K79" i="2"/>
  <c r="K71" i="2" s="1"/>
  <c r="I79" i="2"/>
  <c r="H79" i="2"/>
  <c r="H71" i="2" s="1"/>
  <c r="F79" i="2"/>
  <c r="E79" i="2"/>
  <c r="D79" i="2"/>
  <c r="M78" i="2"/>
  <c r="J78" i="2"/>
  <c r="G78" i="2"/>
  <c r="M77" i="2"/>
  <c r="Q77" i="2" s="1"/>
  <c r="J77" i="2"/>
  <c r="G77" i="2"/>
  <c r="M76" i="2"/>
  <c r="J76" i="2"/>
  <c r="G76" i="2"/>
  <c r="M75" i="2"/>
  <c r="J75" i="2"/>
  <c r="G75" i="2"/>
  <c r="M74" i="2"/>
  <c r="J74" i="2"/>
  <c r="G74" i="2"/>
  <c r="M73" i="2"/>
  <c r="Q73" i="2" s="1"/>
  <c r="J73" i="2"/>
  <c r="G73" i="2"/>
  <c r="M72" i="2"/>
  <c r="J72" i="2"/>
  <c r="G72" i="2"/>
  <c r="I71" i="2"/>
  <c r="F71" i="2"/>
  <c r="D71" i="2"/>
  <c r="N68" i="2"/>
  <c r="L68" i="2"/>
  <c r="L60" i="2" s="1"/>
  <c r="K68" i="2"/>
  <c r="K60" i="2" s="1"/>
  <c r="F68" i="2"/>
  <c r="E68" i="2"/>
  <c r="D68" i="2"/>
  <c r="M67" i="2"/>
  <c r="J67" i="2"/>
  <c r="G67" i="2"/>
  <c r="M66" i="2"/>
  <c r="Q66" i="2" s="1"/>
  <c r="I66" i="2"/>
  <c r="H66" i="2"/>
  <c r="G66" i="2"/>
  <c r="M65" i="2"/>
  <c r="Q65" i="2" s="1"/>
  <c r="H65" i="2"/>
  <c r="G65" i="2"/>
  <c r="M64" i="2"/>
  <c r="Q64" i="2" s="1"/>
  <c r="H64" i="2"/>
  <c r="H210" i="2" s="1"/>
  <c r="G64" i="2"/>
  <c r="M63" i="2"/>
  <c r="Q63" i="2" s="1"/>
  <c r="J63" i="2"/>
  <c r="G63" i="2"/>
  <c r="M62" i="2"/>
  <c r="J62" i="2"/>
  <c r="G62" i="2"/>
  <c r="M61" i="2"/>
  <c r="J61" i="2"/>
  <c r="G61" i="2"/>
  <c r="F60" i="2"/>
  <c r="E60" i="2"/>
  <c r="D60" i="2"/>
  <c r="N56" i="2"/>
  <c r="L56" i="2"/>
  <c r="K56" i="2"/>
  <c r="I56" i="2"/>
  <c r="I48" i="2" s="1"/>
  <c r="H56" i="2"/>
  <c r="H48" i="2" s="1"/>
  <c r="F56" i="2"/>
  <c r="E56" i="2"/>
  <c r="D56" i="2"/>
  <c r="M55" i="2"/>
  <c r="J55" i="2"/>
  <c r="G55" i="2"/>
  <c r="M54" i="2"/>
  <c r="J54" i="2"/>
  <c r="G54" i="2"/>
  <c r="M53" i="2"/>
  <c r="J53" i="2"/>
  <c r="G53" i="2"/>
  <c r="M52" i="2"/>
  <c r="J52" i="2"/>
  <c r="G52" i="2"/>
  <c r="M51" i="2"/>
  <c r="J51" i="2"/>
  <c r="G51" i="2"/>
  <c r="M50" i="2"/>
  <c r="J50" i="2"/>
  <c r="G50" i="2"/>
  <c r="M49" i="2"/>
  <c r="J49" i="2"/>
  <c r="G49" i="2"/>
  <c r="L48" i="2"/>
  <c r="K48" i="2"/>
  <c r="F48" i="2"/>
  <c r="E48" i="2"/>
  <c r="D48" i="2"/>
  <c r="N45" i="2"/>
  <c r="L45" i="2"/>
  <c r="L37" i="2" s="1"/>
  <c r="K45" i="2"/>
  <c r="K37" i="2" s="1"/>
  <c r="I45" i="2"/>
  <c r="I37" i="2" s="1"/>
  <c r="H45" i="2"/>
  <c r="F45" i="2"/>
  <c r="E45" i="2"/>
  <c r="D45" i="2"/>
  <c r="M44" i="2"/>
  <c r="J44" i="2"/>
  <c r="G44" i="2"/>
  <c r="M43" i="2"/>
  <c r="J43" i="2"/>
  <c r="Q43" i="2" s="1"/>
  <c r="G43" i="2"/>
  <c r="M42" i="2"/>
  <c r="J42" i="2"/>
  <c r="G42" i="2"/>
  <c r="M41" i="2"/>
  <c r="J41" i="2"/>
  <c r="G41" i="2"/>
  <c r="M40" i="2"/>
  <c r="J40" i="2"/>
  <c r="G40" i="2"/>
  <c r="M39" i="2"/>
  <c r="J39" i="2"/>
  <c r="G39" i="2"/>
  <c r="M38" i="2"/>
  <c r="J38" i="2"/>
  <c r="G38" i="2"/>
  <c r="F37" i="2"/>
  <c r="E37" i="2"/>
  <c r="D37" i="2"/>
  <c r="N34" i="2"/>
  <c r="L34" i="2"/>
  <c r="L26" i="2" s="1"/>
  <c r="K34" i="2"/>
  <c r="K26" i="2" s="1"/>
  <c r="H34" i="2"/>
  <c r="H26" i="2" s="1"/>
  <c r="F34" i="2"/>
  <c r="E34" i="2"/>
  <c r="D34" i="2"/>
  <c r="M33" i="2"/>
  <c r="Q33" i="2" s="1"/>
  <c r="G33" i="2"/>
  <c r="M32" i="2"/>
  <c r="Q32" i="2" s="1"/>
  <c r="G32" i="2"/>
  <c r="M31" i="2"/>
  <c r="Q31" i="2" s="1"/>
  <c r="G31" i="2"/>
  <c r="M30" i="2"/>
  <c r="Q30" i="2" s="1"/>
  <c r="I30" i="2"/>
  <c r="I34" i="2" s="1"/>
  <c r="G30" i="2"/>
  <c r="M29" i="2"/>
  <c r="J29" i="2"/>
  <c r="G29" i="2"/>
  <c r="M28" i="2"/>
  <c r="J28" i="2"/>
  <c r="G28" i="2"/>
  <c r="M27" i="2"/>
  <c r="J27" i="2"/>
  <c r="G27" i="2"/>
  <c r="F26" i="2"/>
  <c r="D26" i="2"/>
  <c r="N23" i="2"/>
  <c r="L23" i="2"/>
  <c r="L15" i="2" s="1"/>
  <c r="K23" i="2"/>
  <c r="K15" i="2" s="1"/>
  <c r="I23" i="2"/>
  <c r="I15" i="2" s="1"/>
  <c r="F23" i="2"/>
  <c r="E23" i="2"/>
  <c r="E15" i="2" s="1"/>
  <c r="D23" i="2"/>
  <c r="M22" i="2"/>
  <c r="Q22" i="2" s="1"/>
  <c r="H22" i="2"/>
  <c r="H23" i="2" s="1"/>
  <c r="H15" i="2" s="1"/>
  <c r="G22" i="2"/>
  <c r="M21" i="2"/>
  <c r="J21" i="2"/>
  <c r="G21" i="2"/>
  <c r="M20" i="2"/>
  <c r="J20" i="2"/>
  <c r="G20" i="2"/>
  <c r="M19" i="2"/>
  <c r="Q19" i="2" s="1"/>
  <c r="J19" i="2"/>
  <c r="G19" i="2"/>
  <c r="M18" i="2"/>
  <c r="J18" i="2"/>
  <c r="G18" i="2"/>
  <c r="M17" i="2"/>
  <c r="J17" i="2"/>
  <c r="G17" i="2"/>
  <c r="F15" i="2"/>
  <c r="D15" i="2"/>
  <c r="D12" i="2"/>
  <c r="Q18" i="2" l="1"/>
  <c r="Q78" i="2"/>
  <c r="Q100" i="2"/>
  <c r="Q20" i="2"/>
  <c r="Q29" i="2"/>
  <c r="G90" i="2"/>
  <c r="Q108" i="2"/>
  <c r="Q154" i="2"/>
  <c r="Q189" i="2"/>
  <c r="M180" i="2"/>
  <c r="M172" i="2" s="1"/>
  <c r="Q151" i="2"/>
  <c r="M146" i="2"/>
  <c r="M138" i="2" s="1"/>
  <c r="Q17" i="2"/>
  <c r="Q28" i="2"/>
  <c r="Q62" i="2"/>
  <c r="Q67" i="2"/>
  <c r="Q76" i="2"/>
  <c r="Q106" i="2"/>
  <c r="Q118" i="2"/>
  <c r="G146" i="2"/>
  <c r="Q185" i="2"/>
  <c r="Q190" i="2"/>
  <c r="Q74" i="2"/>
  <c r="Q95" i="2"/>
  <c r="Q129" i="2"/>
  <c r="Q146" i="2"/>
  <c r="Q21" i="2"/>
  <c r="Q72" i="2"/>
  <c r="Q133" i="2"/>
  <c r="J209" i="2"/>
  <c r="Q27" i="2"/>
  <c r="Q34" i="2" s="1"/>
  <c r="J34" i="2"/>
  <c r="Q55" i="2"/>
  <c r="Q61" i="2"/>
  <c r="Q75" i="2"/>
  <c r="Q83" i="2"/>
  <c r="Q88" i="2"/>
  <c r="Q111" i="2"/>
  <c r="Q117" i="2"/>
  <c r="Q130" i="2"/>
  <c r="Q173" i="2"/>
  <c r="Q40" i="2"/>
  <c r="Q86" i="2"/>
  <c r="Q99" i="2"/>
  <c r="Q179" i="2"/>
  <c r="M56" i="2"/>
  <c r="M48" i="2" s="1"/>
  <c r="Q84" i="2"/>
  <c r="Q168" i="2"/>
  <c r="Q186" i="2"/>
  <c r="G191" i="2"/>
  <c r="Q39" i="2"/>
  <c r="Q49" i="2"/>
  <c r="Q85" i="2"/>
  <c r="Q98" i="2"/>
  <c r="M169" i="2"/>
  <c r="M161" i="2" s="1"/>
  <c r="Q177" i="2"/>
  <c r="G45" i="2"/>
  <c r="Q52" i="2"/>
  <c r="K57" i="2"/>
  <c r="Q164" i="2"/>
  <c r="Q155" i="2"/>
  <c r="E138" i="2"/>
  <c r="G138" i="2" s="1"/>
  <c r="G23" i="2"/>
  <c r="Q167" i="2"/>
  <c r="Q175" i="2"/>
  <c r="M198" i="2"/>
  <c r="Q198" i="2" s="1"/>
  <c r="G79" i="2"/>
  <c r="Q94" i="2"/>
  <c r="G124" i="2"/>
  <c r="Q157" i="2"/>
  <c r="Q165" i="2"/>
  <c r="I147" i="2"/>
  <c r="Q41" i="2"/>
  <c r="Q51" i="2"/>
  <c r="M90" i="2"/>
  <c r="M82" i="2" s="1"/>
  <c r="G169" i="2"/>
  <c r="Q174" i="2"/>
  <c r="J191" i="2"/>
  <c r="I210" i="2"/>
  <c r="J210" i="2" s="1"/>
  <c r="J207" i="2"/>
  <c r="M34" i="2"/>
  <c r="M26" i="2" s="1"/>
  <c r="Q44" i="2"/>
  <c r="Q54" i="2"/>
  <c r="Q97" i="2"/>
  <c r="Q162" i="2"/>
  <c r="Q188" i="2"/>
  <c r="G210" i="2"/>
  <c r="J48" i="2"/>
  <c r="M68" i="2"/>
  <c r="M60" i="2" s="1"/>
  <c r="M101" i="2"/>
  <c r="M93" i="2" s="1"/>
  <c r="Q152" i="2"/>
  <c r="G180" i="2"/>
  <c r="M191" i="2"/>
  <c r="M183" i="2" s="1"/>
  <c r="G113" i="2"/>
  <c r="E147" i="2"/>
  <c r="G158" i="2"/>
  <c r="Q50" i="2"/>
  <c r="Q89" i="2"/>
  <c r="Q96" i="2"/>
  <c r="F147" i="2"/>
  <c r="Q153" i="2"/>
  <c r="Q166" i="2"/>
  <c r="Q178" i="2"/>
  <c r="J208" i="2"/>
  <c r="Q38" i="2"/>
  <c r="Q53" i="2"/>
  <c r="Q87" i="2"/>
  <c r="Q176" i="2"/>
  <c r="G212" i="2"/>
  <c r="G207" i="2"/>
  <c r="H57" i="2"/>
  <c r="E57" i="2"/>
  <c r="G15" i="2"/>
  <c r="G150" i="2"/>
  <c r="G93" i="2"/>
  <c r="G116" i="2"/>
  <c r="J127" i="2"/>
  <c r="G161" i="2"/>
  <c r="G183" i="2"/>
  <c r="G60" i="2"/>
  <c r="G172" i="2"/>
  <c r="G37" i="2"/>
  <c r="G71" i="2"/>
  <c r="J82" i="2"/>
  <c r="J150" i="2"/>
  <c r="G82" i="2"/>
  <c r="G202" i="2"/>
  <c r="M202" i="2"/>
  <c r="M194" i="2" s="1"/>
  <c r="E194" i="2"/>
  <c r="G194" i="2" s="1"/>
  <c r="M79" i="2"/>
  <c r="M71" i="2" s="1"/>
  <c r="J23" i="2"/>
  <c r="G34" i="2"/>
  <c r="J45" i="2"/>
  <c r="G68" i="2"/>
  <c r="M113" i="2"/>
  <c r="M105" i="2" s="1"/>
  <c r="L147" i="2"/>
  <c r="J158" i="2"/>
  <c r="Q42" i="2"/>
  <c r="H68" i="2"/>
  <c r="H60" i="2" s="1"/>
  <c r="J93" i="2"/>
  <c r="K102" i="2"/>
  <c r="Q184" i="2"/>
  <c r="G209" i="2"/>
  <c r="G211" i="2"/>
  <c r="E26" i="2"/>
  <c r="G26" i="2" s="1"/>
  <c r="J172" i="2"/>
  <c r="Q172" i="2" s="1"/>
  <c r="J15" i="2"/>
  <c r="J101" i="2"/>
  <c r="L102" i="2"/>
  <c r="J116" i="2"/>
  <c r="J124" i="2"/>
  <c r="F214" i="2"/>
  <c r="M23" i="2"/>
  <c r="M15" i="2" s="1"/>
  <c r="M45" i="2"/>
  <c r="M37" i="2" s="1"/>
  <c r="E102" i="2"/>
  <c r="J79" i="2"/>
  <c r="J90" i="2"/>
  <c r="F102" i="2"/>
  <c r="J135" i="2"/>
  <c r="G135" i="2"/>
  <c r="D147" i="2"/>
  <c r="M158" i="2"/>
  <c r="M150" i="2" s="1"/>
  <c r="J161" i="2"/>
  <c r="J183" i="2"/>
  <c r="J56" i="2"/>
  <c r="D57" i="2"/>
  <c r="L57" i="2"/>
  <c r="J71" i="2"/>
  <c r="I138" i="2"/>
  <c r="J138" i="2" s="1"/>
  <c r="Q138" i="2" s="1"/>
  <c r="L216" i="2"/>
  <c r="I26" i="2"/>
  <c r="J26" i="2" s="1"/>
  <c r="Q26" i="2" s="1"/>
  <c r="J105" i="2"/>
  <c r="M135" i="2"/>
  <c r="M127" i="2" s="1"/>
  <c r="J169" i="2"/>
  <c r="J180" i="2"/>
  <c r="Q180" i="2" s="1"/>
  <c r="G208" i="2"/>
  <c r="H37" i="2"/>
  <c r="J37" i="2" s="1"/>
  <c r="G48" i="2"/>
  <c r="G56" i="2"/>
  <c r="G101" i="2"/>
  <c r="D102" i="2"/>
  <c r="G105" i="2"/>
  <c r="J113" i="2"/>
  <c r="M124" i="2"/>
  <c r="M116" i="2" s="1"/>
  <c r="H147" i="2"/>
  <c r="H201" i="2"/>
  <c r="G201" i="2"/>
  <c r="D213" i="2"/>
  <c r="D214" i="2" s="1"/>
  <c r="M201" i="2"/>
  <c r="Q201" i="2" s="1"/>
  <c r="E213" i="2"/>
  <c r="M213" i="2" s="1"/>
  <c r="D12" i="5" s="1"/>
  <c r="I57" i="2"/>
  <c r="I212" i="2"/>
  <c r="I68" i="2"/>
  <c r="J146" i="2"/>
  <c r="K147" i="2"/>
  <c r="N215" i="2"/>
  <c r="N216" i="2" s="1"/>
  <c r="K216" i="2"/>
  <c r="I202" i="2"/>
  <c r="I194" i="2" s="1"/>
  <c r="H211" i="2"/>
  <c r="J211" i="2" s="1"/>
  <c r="H212" i="2"/>
  <c r="Q207" i="2" l="1"/>
  <c r="B6" i="5"/>
  <c r="Q210" i="2"/>
  <c r="B9" i="5"/>
  <c r="F9" i="5" s="1"/>
  <c r="Q211" i="2"/>
  <c r="B10" i="5"/>
  <c r="F10" i="5" s="1"/>
  <c r="Q23" i="2"/>
  <c r="Q208" i="2"/>
  <c r="B7" i="5"/>
  <c r="F7" i="5" s="1"/>
  <c r="Q209" i="2"/>
  <c r="B8" i="5"/>
  <c r="F8" i="5" s="1"/>
  <c r="Q135" i="2"/>
  <c r="Q183" i="2"/>
  <c r="Q169" i="2"/>
  <c r="Q124" i="2"/>
  <c r="Q90" i="2"/>
  <c r="Q79" i="2"/>
  <c r="Q68" i="2"/>
  <c r="Q161" i="2"/>
  <c r="Q93" i="2"/>
  <c r="Q82" i="2"/>
  <c r="G147" i="2"/>
  <c r="Q113" i="2"/>
  <c r="I214" i="2"/>
  <c r="I215" i="2" s="1"/>
  <c r="I216" i="2" s="1"/>
  <c r="Q15" i="2"/>
  <c r="Q45" i="2"/>
  <c r="G102" i="2"/>
  <c r="Q105" i="2"/>
  <c r="G57" i="2"/>
  <c r="Q48" i="2"/>
  <c r="E214" i="2"/>
  <c r="G214" i="2" s="1"/>
  <c r="M57" i="2"/>
  <c r="H102" i="2"/>
  <c r="Q158" i="2"/>
  <c r="Q191" i="2"/>
  <c r="M102" i="2"/>
  <c r="Q127" i="2"/>
  <c r="Q150" i="2"/>
  <c r="Q56" i="2"/>
  <c r="J57" i="2"/>
  <c r="Q37" i="2"/>
  <c r="Q116" i="2"/>
  <c r="I60" i="2"/>
  <c r="J60" i="2" s="1"/>
  <c r="Q60" i="2" s="1"/>
  <c r="I102" i="2"/>
  <c r="H213" i="2"/>
  <c r="H214" i="2" s="1"/>
  <c r="H215" i="2" s="1"/>
  <c r="H202" i="2"/>
  <c r="F215" i="2"/>
  <c r="F216" i="2" s="1"/>
  <c r="M147" i="2"/>
  <c r="J68" i="2"/>
  <c r="D215" i="2"/>
  <c r="D216" i="2" s="1"/>
  <c r="J212" i="2"/>
  <c r="J147" i="2"/>
  <c r="G213" i="2"/>
  <c r="Q71" i="2"/>
  <c r="Q101" i="2"/>
  <c r="M214" i="2" l="1"/>
  <c r="D13" i="5" s="1"/>
  <c r="Q212" i="2"/>
  <c r="B11" i="5"/>
  <c r="F11" i="5" s="1"/>
  <c r="F6" i="5"/>
  <c r="E215" i="2"/>
  <c r="E216" i="2" s="1"/>
  <c r="Q102" i="2"/>
  <c r="U102" i="2" s="1"/>
  <c r="J213" i="2"/>
  <c r="B12" i="5" s="1"/>
  <c r="F12" i="5" s="1"/>
  <c r="H216" i="2"/>
  <c r="J214" i="2"/>
  <c r="H194" i="2"/>
  <c r="J194" i="2" s="1"/>
  <c r="Q194" i="2" s="1"/>
  <c r="J202" i="2"/>
  <c r="Q202" i="2" s="1"/>
  <c r="Q57" i="2"/>
  <c r="U57" i="2" s="1"/>
  <c r="M215" i="2"/>
  <c r="G215" i="2"/>
  <c r="G216" i="2" s="1"/>
  <c r="Q147" i="2"/>
  <c r="U147" i="2" s="1"/>
  <c r="J102" i="2"/>
  <c r="B13" i="5" l="1"/>
  <c r="M216" i="2"/>
  <c r="D15" i="5" s="1"/>
  <c r="D14" i="5"/>
  <c r="F14" i="5" s="1"/>
  <c r="Q213" i="2"/>
  <c r="Q214" i="2" s="1"/>
  <c r="Q215" i="2" s="1"/>
  <c r="J215" i="2"/>
  <c r="J216" i="2" s="1"/>
  <c r="B15" i="5" l="1"/>
  <c r="F15" i="5" s="1"/>
  <c r="F13" i="5"/>
  <c r="Q216" i="2"/>
</calcChain>
</file>

<file path=xl/sharedStrings.xml><?xml version="1.0" encoding="utf-8"?>
<sst xmlns="http://schemas.openxmlformats.org/spreadsheetml/2006/main" count="386" uniqueCount="190">
  <si>
    <t>Instructions:</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</si>
  <si>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</si>
  <si>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</si>
  <si>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Budget initial (en USD)</t>
  </si>
  <si>
    <t>Budget revisé (en USD)</t>
  </si>
  <si>
    <t>Organisation recipiendiaire 1</t>
  </si>
  <si>
    <t>Organisation recipiendiaire 2</t>
  </si>
  <si>
    <t>Organisation recipiendiaire 3</t>
  </si>
  <si>
    <t>Total</t>
  </si>
  <si>
    <t>PNUD</t>
  </si>
  <si>
    <t>OIM</t>
  </si>
  <si>
    <t>RESULTAT 1</t>
  </si>
  <si>
    <t>En plus (+)</t>
  </si>
  <si>
    <t>En moins (-)</t>
  </si>
  <si>
    <t>Budget revisé</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</si>
  <si>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</si>
  <si>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</si>
  <si>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</si>
  <si>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</si>
  <si>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</si>
  <si>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</si>
  <si>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</si>
  <si>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</si>
  <si>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</si>
  <si>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</si>
  <si>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</si>
  <si>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</si>
  <si>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</si>
  <si>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</si>
  <si>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</si>
  <si>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</si>
  <si>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Total Résultat 1</t>
  </si>
  <si>
    <t>RESULTAT 2</t>
  </si>
  <si>
    <t>Produit 2.1</t>
  </si>
  <si>
    <t>Total pour produit 2.1 (du tableau 1)</t>
  </si>
  <si>
    <t>Produit 2.2</t>
  </si>
  <si>
    <t>Total pour produit 2.2 (du tableau 1)</t>
  </si>
  <si>
    <t>Produit 2.3</t>
  </si>
  <si>
    <t>Total pour produit 2.3 (du tableau 1)</t>
  </si>
  <si>
    <t>Produit 2.4</t>
  </si>
  <si>
    <t>Total pour produit 2.4 (du tableau 1)</t>
  </si>
  <si>
    <t>Total Résultat 2</t>
  </si>
  <si>
    <t>RESULTAT 3</t>
  </si>
  <si>
    <t>Produit 3.1</t>
  </si>
  <si>
    <t>Total pour produit 3.1 (du tableau 1)</t>
  </si>
  <si>
    <t>Produit 3.2</t>
  </si>
  <si>
    <t>Total pour produit 3.2 (du tableau 1)</t>
  </si>
  <si>
    <t>Produit 3.3</t>
  </si>
  <si>
    <t>Total pour produit 3.3 (du tableau 1)</t>
  </si>
  <si>
    <t>Produit 3.4</t>
  </si>
  <si>
    <t>Total pour produit 3.4 (du tableau 1)</t>
  </si>
  <si>
    <t>Total Résultat 3</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</si>
  <si>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</si>
  <si>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</si>
  <si>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</si>
  <si>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</si>
  <si>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</si>
  <si>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</si>
  <si>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</si>
  <si>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</si>
  <si>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</si>
  <si>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</si>
  <si>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</si>
  <si>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Totaux budget initial (en USD)</t>
  </si>
  <si>
    <t>Totaux budget revisé (en USD)</t>
  </si>
  <si>
    <t>Totaux nouveaux budget</t>
  </si>
  <si>
    <t>Totaux</t>
  </si>
  <si>
    <t>Budget revisé OIM</t>
  </si>
  <si>
    <t>Total nouveau budget OIM</t>
  </si>
  <si>
    <t>Budget revisé PNUD</t>
  </si>
  <si>
    <t>Total nouveau budget PNUD</t>
  </si>
  <si>
    <t>Sous-budget total du projet</t>
  </si>
  <si>
    <t>Coûts indirects (7%):</t>
  </si>
  <si>
    <t>TOTAL</t>
  </si>
  <si>
    <t>Tableau 1 - Rapport financier du Projet REAP par résultat, produit et activité</t>
  </si>
  <si>
    <t>Nombre de resultat/ produit</t>
  </si>
  <si>
    <t>Formulation du resultat/ produit/activite</t>
  </si>
  <si>
    <t xml:space="preserve">Budget revisé (en USD) </t>
  </si>
  <si>
    <t xml:space="preserve">Total nouveau budget revisé du projet </t>
  </si>
  <si>
    <t>Total dépenses du projet</t>
  </si>
  <si>
    <t xml:space="preserve">Pourcentage du budget pour chaque produit ou activite reserve pour action directe sur égalité des sexes et autonomisation des femmes (GEWE) (cas echeant) </t>
  </si>
  <si>
    <t>variation %</t>
  </si>
  <si>
    <t>Notes quelconque le cas echeant (.e.g sur types des entrants ou justification du budget)</t>
  </si>
  <si>
    <t xml:space="preserve">RESULTAT 1: </t>
  </si>
  <si>
    <t>Les femmes interviennent en tant que promotrices de la paix et de la cohésion sociale, dans la prévention et la mitigation des conflits et tensions locales liés aux ressources</t>
  </si>
  <si>
    <t>Produit 1.1:</t>
  </si>
  <si>
    <t>Des comités de femmes sont mis en place et ces comités disposent de capacités et ressources pour agir en promotion de la paix et de la cohésion sociale, et dans la prévention et mitigation des conflits et tensions locales</t>
  </si>
  <si>
    <t>Activite 1.1.1:</t>
  </si>
  <si>
    <t>Mise en place des comites de femmes - Menabe et Androy (sensibilisation et mobilisation communautaire)</t>
  </si>
  <si>
    <t>Activite 1.1.2:</t>
  </si>
  <si>
    <t>Session de renforcement de capacites comites de femmes et accompagnement et suivi continu par OSCs des comites de femmes (reunion regulieres comite, visite de suivi et echange, strategisation - Menabe et Androy</t>
  </si>
  <si>
    <t>Activite 1.1.3:</t>
  </si>
  <si>
    <t>Accompagnement des initiatives de cohesion sociale par les comites de femmes - Menabe et Androy</t>
  </si>
  <si>
    <t>Activite 1.1.4</t>
  </si>
  <si>
    <t>Appui à l'insertion des comités de femmes dans les dynamiques communales et régionales.</t>
  </si>
  <si>
    <t>Total pour produit 1.1</t>
  </si>
  <si>
    <t>Produit 1.2:</t>
  </si>
  <si>
    <t>Un programme pilote de préparation, facilitation et accompagnement au retour et à la réinsertion pour les ménages dans l’Androy est mis en place et disponible aux ménages migrants faisant volontairement le choix du retour</t>
  </si>
  <si>
    <t>Activite 1.2.1</t>
  </si>
  <si>
    <t>Atelier de consultation sur le parametrage du dispositif</t>
  </si>
  <si>
    <t>Activite 1.2.2</t>
  </si>
  <si>
    <t>Campagnes de sensibilisation sur le dispositif - Menabe et Androy</t>
  </si>
  <si>
    <t>Activite 1.2.3</t>
  </si>
  <si>
    <t>Mise en oeuvre du programme (pre depart) Menabe et mise en oeuvre du programme (post retour) Androy</t>
  </si>
  <si>
    <t>Total pour produit 1.2</t>
  </si>
  <si>
    <t xml:space="preserve">RESULTAT 2: </t>
  </si>
  <si>
    <t xml:space="preserve">Les femmes démontrent par l’exemple l’effectivité des activités génératrices de revenus, et de recherche de moyens de subsistance pérennes, rentables et respectueuses </t>
  </si>
  <si>
    <t>Un programme pilote de diversification des moyens de subsistance et de génération des revenus respectueux des ressources locales et de l’environnement est accessible aux femmes migrantes et aux femmes des communautés locales dans le Menabe</t>
  </si>
  <si>
    <t>Activite 2.1.1</t>
  </si>
  <si>
    <t>Atelier de restitution et de consultation sur le programme - Menabe</t>
  </si>
  <si>
    <t>Activite 2.1.2</t>
  </si>
  <si>
    <t>Campagnes de sensibilisation sur le programme - Menabe</t>
  </si>
  <si>
    <t>Activite 2.1.3</t>
  </si>
  <si>
    <t>Mise en oeuvre du programme pilote - Menabe</t>
  </si>
  <si>
    <t>Total pour produit 2.1</t>
  </si>
  <si>
    <t>Un programme pilote de diversification des moyens de subsistance et de génération des revenus adaptés aux dégradations environnementales de l’Androy et permettant de stabiliser les populations et réduire le recours a la migration comme stratégie de survie est accessible aux femmes issues de ménages vulnérables</t>
  </si>
  <si>
    <t>Activite 2.2.1</t>
  </si>
  <si>
    <t>Atelier de restitution et de consultation sur le programme - Androy</t>
  </si>
  <si>
    <t>Activite' 2.2.2</t>
  </si>
  <si>
    <t>Campagnes de sensibilisation sur le programme - Androy</t>
  </si>
  <si>
    <t>Activite 2.2.3</t>
  </si>
  <si>
    <t>Mise en oeuvre du programme pilote - Androy</t>
  </si>
  <si>
    <t>Total pour produit 2.2</t>
  </si>
  <si>
    <t xml:space="preserve">RESULTAT 3: </t>
  </si>
  <si>
    <t>Les autorités au niveau national et régional disposent des capacités, outils et moyens de répondre proactivement et de manière inclusive aux menaces à la paix et à la cohésion sociale – en portant une attention particulière aux besoins, attentes spécifiques, et solutions innovantes portées par les femmes ainsi qu’a leur autonomisation</t>
  </si>
  <si>
    <t>Les autorités au niveau régional et central sont sensibilisées aux enjeux complexes et effets des migrations non maitrisées, par rapport à la vulnérabilité des populations et au genre ; et par rapport à la gouvernance du développement durable et inclusif, et à la protection de l’environnement</t>
  </si>
  <si>
    <t>Activite 3.1.1</t>
  </si>
  <si>
    <t>Atelier national de lancement de projet</t>
  </si>
  <si>
    <t>Activite 3.1.2</t>
  </si>
  <si>
    <t>Symposium national de cloture de projet</t>
  </si>
  <si>
    <t>Total pour produit 3.1</t>
  </si>
  <si>
    <t>Produit 3.2:</t>
  </si>
  <si>
    <t>Un observatoire des migrations interne est établi des recherches multidisciplinaires portant sur la paix, la cohésion sociale, le genre, le développement durable, et la protection de l’environnement en rapport avec les migrations sont soutenues</t>
  </si>
  <si>
    <t>Activite 3.2.1</t>
  </si>
  <si>
    <t>Mise en place de structure de type observatoire (equipement IT, software, mobilier, logo)</t>
  </si>
  <si>
    <t>Activite 3.2.2</t>
  </si>
  <si>
    <t>Recherches multi-disciplinaires conduites et appuyees (etude de suivi des beneficiaires, etude d'impact, etc)</t>
  </si>
  <si>
    <t>Activite 3.2.3</t>
  </si>
  <si>
    <t>Relais de diffusion</t>
  </si>
  <si>
    <t>Total pour produit 3.2</t>
  </si>
  <si>
    <t>Les régions Androy et Menabe disposent chacune d’une stratégie régionale de gestion des migrations sensibles à la dimension genre élaborées de manière participative et inclusive</t>
  </si>
  <si>
    <t>Activite 3.3.1</t>
  </si>
  <si>
    <t>Atelier de renforcement de capacites - Menabe</t>
  </si>
  <si>
    <t>Activite 3.3.2</t>
  </si>
  <si>
    <t>Atelier de renforcement de capacites - Androy</t>
  </si>
  <si>
    <t>Activite 3.3.3</t>
  </si>
  <si>
    <t>Publication/diffusion/vulgarisation de la strategie - Menabe</t>
  </si>
  <si>
    <t>Activite 3.3.4</t>
  </si>
  <si>
    <t>Publication/diffusion/vulgarisation de la strategie - Androy</t>
  </si>
  <si>
    <t>Total pour produit 3.3</t>
  </si>
  <si>
    <t>Les autorités régionales en Androy et dans le Menabe disposent d’un fonds de soutien pour la réalisation d’investissements en infrastructures communautaires et publiques soutenant la pérennisation des activités du projet et la cohésion sociale dans les zones d’intervention</t>
  </si>
  <si>
    <t>Activite 3.4.1</t>
  </si>
  <si>
    <t>Session participative et inclusive d'identification des besoins d'investissements - Menabe</t>
  </si>
  <si>
    <t>Activite 3.4.2</t>
  </si>
  <si>
    <t>Session participative et inclusive d'identification des besoins d'investissements - Androy</t>
  </si>
  <si>
    <t>Activite 3.4.3</t>
  </si>
  <si>
    <t>Investissement identifies soutenus - Menabe</t>
  </si>
  <si>
    <t>Activite 3.4.4</t>
  </si>
  <si>
    <t>investissement identifies soutenus - Androy</t>
  </si>
  <si>
    <t>Total pour produit 3.4</t>
  </si>
  <si>
    <t>Cout de personnel du projet si pas inclus dans les activites ci-dessus</t>
  </si>
  <si>
    <t>Couts operationnels si pas inclus dans les activites ci-dessus</t>
  </si>
  <si>
    <t xml:space="preserve"> </t>
  </si>
  <si>
    <t>Budget de suivi</t>
  </si>
  <si>
    <t>Budget pour l'évaluation finale indépendante</t>
  </si>
  <si>
    <t>Coûts supplémentaires total</t>
  </si>
  <si>
    <t xml:space="preserve">COUT TOTAL DU PROJET </t>
  </si>
  <si>
    <t>Totaux (inchangé)</t>
  </si>
  <si>
    <t>Organisation récipiendiaire 2</t>
  </si>
  <si>
    <t>Répartition des tranches basée sur la performance (inchangé)</t>
  </si>
  <si>
    <t>Tranche %</t>
  </si>
  <si>
    <t>Première tranche</t>
  </si>
  <si>
    <t>Deuxième tranche</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</si>
  <si>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</si>
  <si>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</si>
  <si>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</si>
  <si>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</si>
  <si>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</si>
  <si>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Tableau 1 - Budget de projet REAP par categorie de cout de l'ONU</t>
  </si>
  <si>
    <t>CATEGORIES</t>
  </si>
  <si>
    <t xml:space="preserve"> TOTAL PROJET</t>
  </si>
  <si>
    <t>Budget</t>
  </si>
  <si>
    <t>Dépense</t>
  </si>
  <si>
    <t>Sous-total</t>
  </si>
  <si>
    <t xml:space="preserve">8. Coûts indirects*  </t>
  </si>
  <si>
    <t>Annexe D - RAPPORT FINANCIER JUIN 2021 DU PROJET REAP</t>
  </si>
  <si>
    <t>TOTAL Budget revisé</t>
  </si>
  <si>
    <t>Dépenses - rapport annuel novembre 2021 (en USD)</t>
  </si>
  <si>
    <t>TOTAL DEPENSES</t>
  </si>
  <si>
    <t>Annexe D - Rapport financier Annuel -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</si>
</sst>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quot;$&quot;* #,##0.00_);_(&quot;$&quot;* \(#,##0.00\);_(&quot;$&quot;* &quot;-&quot;??_);_(@_)"/>
    <numFmt numFmtId="165" formatCode="_(* #,##0.00_);_(* \(#,##0.00\);_(* &quot;-&quot;??_);_(@_)"/>
    <numFmt numFmtId="166" formatCode="_-* #,##0.00\ _€_-;\-* #,##0.00\ _€_-;_-* &quot;-&quot;??\ _€_-;_-@_-"/>
    <numFmt numFmtId="167" formatCode="_(* #,##0_);_(* \(#,##0\);_(* &quot;-&quot;??_);_(@_)"/>
    <numFmt numFmtId="168" formatCode="_(&quot;$&quot;* #,##0.0000_);_(&quot;$&quot;* \(#,##0.0000\);_(&quot;$&quot;* &quot;-&quot;??_);_(@_)"/>
  </numFmts>
  <fonts count="31" x14ac:knownFonts="1">
    <font>
      <sz val="11"/>
      <color theme="1"/>
      <name val="Calibri"/>
      <family val="2"/>
      <scheme val="minor"/>
    </font>
    <font>
      <sz val="11"/>
      <color theme="1"/>
      <name val="Calibri"/>
      <family val="2"/>
      <scheme val="minor"/>
    </font>
    <font>
      <sz val="12"/>
      <color theme="1"/>
      <name val="Calibri"/>
      <family val="2"/>
      <scheme val="minor"/>
    </font>
    <font>
      <b/>
      <sz val="24"/>
      <color rgb="FF00B0F0"/>
      <name val="Calibri"/>
      <family val="2"/>
      <scheme val="minor"/>
    </font>
    <font>
      <sz val="12"/>
      <name val="Calibri"/>
      <family val="2"/>
      <scheme val="minor"/>
    </font>
    <font>
      <b/>
      <sz val="12"/>
      <name val="Calibri"/>
      <family val="2"/>
      <scheme val="minor"/>
    </font>
    <font>
      <b/>
      <sz val="36"/>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28"/>
      <color theme="1"/>
      <name val="Calibri"/>
      <family val="2"/>
      <scheme val="minor"/>
    </font>
    <font>
      <b/>
      <sz val="16"/>
      <color theme="1"/>
      <name val="Calibri"/>
      <family val="2"/>
      <scheme val="minor"/>
    </font>
    <font>
      <b/>
      <sz val="16"/>
      <color rgb="FFFF0000"/>
      <name val="Calibri"/>
      <family val="2"/>
      <scheme val="minor"/>
    </font>
    <font>
      <b/>
      <sz val="20"/>
      <color theme="1"/>
      <name val="Calibri"/>
      <family val="2"/>
      <scheme val="minor"/>
    </font>
    <font>
      <sz val="12"/>
      <color theme="1"/>
      <name val="Calibri"/>
      <family val="2"/>
    </font>
    <font>
      <b/>
      <sz val="12"/>
      <color rgb="FFFF0000"/>
      <name val="Calibri"/>
      <family val="2"/>
      <scheme val="minor"/>
    </font>
    <font>
      <b/>
      <sz val="12"/>
      <color theme="1"/>
      <name val="Calibri"/>
      <family val="2"/>
    </font>
    <font>
      <i/>
      <sz val="12"/>
      <color theme="1"/>
      <name val="Calibri"/>
      <family val="2"/>
      <scheme val="minor"/>
    </font>
    <font>
      <i/>
      <sz val="12"/>
      <name val="Calibri"/>
      <family val="2"/>
      <scheme val="minor"/>
    </font>
    <font>
      <b/>
      <i/>
      <sz val="12"/>
      <name val="Calibri"/>
      <family val="2"/>
      <scheme val="minor"/>
    </font>
    <font>
      <b/>
      <i/>
      <sz val="12"/>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12"/>
      <color rgb="FF00B0F0"/>
      <name val="Calibri"/>
      <family val="2"/>
      <scheme val="minor"/>
    </font>
    <font>
      <sz val="12"/>
      <color rgb="FFFF0000"/>
      <name val="Calibri"/>
      <family val="2"/>
      <scheme val="minor"/>
    </font>
    <font>
      <b/>
      <sz val="14"/>
      <color theme="1"/>
      <name val="Calibri"/>
      <family val="2"/>
      <scheme val="minor"/>
    </font>
    <font>
      <sz val="12"/>
      <color theme="1"/>
      <name val="Times New Roman"/>
      <family val="1"/>
    </font>
    <font>
      <i/>
      <sz val="12"/>
      <color theme="1"/>
      <name val="Times New Roman"/>
      <family val="1"/>
    </font>
    <font>
      <b/>
      <sz val="12"/>
      <color theme="1"/>
      <name val="Times New Roman"/>
      <family val="1"/>
    </font>
    <font>
      <i/>
      <sz val="12"/>
      <color theme="1"/>
      <name val="Calibri"/>
      <family val="2"/>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92D050"/>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auto="1"/>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top/>
      <bottom style="thin">
        <color auto="1"/>
      </bottom>
      <diagonal/>
    </border>
    <border>
      <left style="medium">
        <color indexed="64"/>
      </left>
      <right/>
      <top style="thin">
        <color indexed="64"/>
      </top>
      <bottom style="medium">
        <color indexed="64"/>
      </bottom>
      <diagonal/>
    </border>
    <border>
      <left style="thin">
        <color auto="1"/>
      </left>
      <right/>
      <top/>
      <bottom/>
      <diagonal/>
    </border>
    <border>
      <left/>
      <right style="medium">
        <color auto="1"/>
      </right>
      <top/>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style="thin">
        <color auto="1"/>
      </top>
      <bottom style="medium">
        <color auto="1"/>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85">
    <xf numFmtId="0" fontId="0" fillId="0" borderId="0" xfId="0"/>
    <xf numFmtId="0" fontId="2" fillId="0" borderId="0" xfId="0" applyFont="1" applyAlignment="1">
      <alignment wrapText="1"/>
    </xf>
    <xf numFmtId="0" fontId="4" fillId="2" borderId="0" xfId="0" applyFont="1" applyFill="1" applyBorder="1" applyAlignment="1">
      <alignment wrapText="1"/>
    </xf>
    <xf numFmtId="165" fontId="4" fillId="2" borderId="0" xfId="0" applyNumberFormat="1" applyFont="1" applyFill="1" applyBorder="1" applyAlignment="1">
      <alignment wrapText="1"/>
    </xf>
    <xf numFmtId="0" fontId="5" fillId="2" borderId="0" xfId="0" applyFont="1" applyFill="1" applyBorder="1" applyAlignment="1">
      <alignment wrapText="1"/>
    </xf>
    <xf numFmtId="0" fontId="6" fillId="0" borderId="0" xfId="0" applyFont="1" applyAlignment="1">
      <alignment wrapText="1"/>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165" fontId="8" fillId="0" borderId="0" xfId="0" applyNumberFormat="1" applyFont="1" applyAlignment="1">
      <alignment wrapText="1"/>
    </xf>
    <xf numFmtId="0" fontId="9" fillId="0" borderId="0" xfId="0" applyFont="1" applyAlignment="1">
      <alignment wrapText="1"/>
    </xf>
    <xf numFmtId="0" fontId="0" fillId="0" borderId="0" xfId="0" applyFont="1" applyBorder="1" applyAlignment="1">
      <alignment wrapText="1"/>
    </xf>
    <xf numFmtId="0" fontId="8" fillId="0" borderId="0" xfId="0" applyFont="1" applyBorder="1" applyAlignment="1">
      <alignment wrapText="1"/>
    </xf>
    <xf numFmtId="165" fontId="8" fillId="0" borderId="0" xfId="0" applyNumberFormat="1" applyFont="1" applyBorder="1" applyAlignment="1">
      <alignment wrapText="1"/>
    </xf>
    <xf numFmtId="0" fontId="9" fillId="0" borderId="0" xfId="0" applyFont="1" applyBorder="1" applyAlignment="1">
      <alignment wrapText="1"/>
    </xf>
    <xf numFmtId="0" fontId="10" fillId="0" borderId="0" xfId="0" applyFont="1" applyAlignment="1">
      <alignment horizontal="left" wrapText="1"/>
    </xf>
    <xf numFmtId="0" fontId="11" fillId="0" borderId="0" xfId="0" applyFont="1" applyAlignment="1">
      <alignment horizontal="left" vertical="center" wrapText="1"/>
    </xf>
    <xf numFmtId="0" fontId="7" fillId="2" borderId="0" xfId="0" applyFont="1" applyFill="1" applyAlignment="1">
      <alignment horizontal="left" wrapText="1"/>
    </xf>
    <xf numFmtId="0" fontId="5" fillId="0" borderId="0" xfId="0" applyFont="1" applyAlignment="1">
      <alignment horizontal="left" wrapText="1"/>
    </xf>
    <xf numFmtId="165" fontId="5" fillId="0" borderId="0" xfId="0" applyNumberFormat="1" applyFont="1" applyAlignment="1">
      <alignment horizontal="left" wrapText="1"/>
    </xf>
    <xf numFmtId="0" fontId="7" fillId="0" borderId="0" xfId="0" applyFont="1" applyAlignment="1">
      <alignment horizontal="left" wrapText="1"/>
    </xf>
    <xf numFmtId="0" fontId="13" fillId="0" borderId="0" xfId="0" applyFont="1" applyAlignment="1">
      <alignment horizontal="left" wrapText="1"/>
    </xf>
    <xf numFmtId="0" fontId="4" fillId="0" borderId="0" xfId="0" applyFont="1" applyAlignment="1">
      <alignment wrapText="1"/>
    </xf>
    <xf numFmtId="165" fontId="4" fillId="0" borderId="0" xfId="0" applyNumberFormat="1" applyFont="1" applyAlignment="1">
      <alignment wrapText="1"/>
    </xf>
    <xf numFmtId="0" fontId="5" fillId="0" borderId="0" xfId="0" applyFont="1" applyAlignment="1">
      <alignment wrapText="1"/>
    </xf>
    <xf numFmtId="0" fontId="0" fillId="0" borderId="13" xfId="0" applyBorder="1"/>
    <xf numFmtId="0" fontId="7" fillId="6" borderId="19" xfId="1" applyNumberFormat="1" applyFont="1" applyFill="1" applyBorder="1" applyAlignment="1" applyProtection="1">
      <alignment horizontal="center" vertical="center" wrapText="1"/>
    </xf>
    <xf numFmtId="0" fontId="7" fillId="6" borderId="20" xfId="1" applyNumberFormat="1" applyFont="1" applyFill="1" applyBorder="1" applyAlignment="1">
      <alignment horizontal="center" vertical="center" wrapText="1"/>
    </xf>
    <xf numFmtId="0" fontId="7" fillId="6" borderId="17" xfId="0" applyFont="1" applyFill="1" applyBorder="1" applyAlignment="1">
      <alignment horizontal="left" wrapText="1"/>
    </xf>
    <xf numFmtId="0" fontId="7" fillId="6" borderId="28" xfId="0" applyFont="1" applyFill="1" applyBorder="1" applyAlignment="1">
      <alignment horizontal="left" wrapText="1"/>
    </xf>
    <xf numFmtId="0" fontId="7" fillId="6" borderId="34" xfId="0" applyFont="1" applyFill="1" applyBorder="1" applyAlignment="1">
      <alignment horizontal="left" wrapText="1"/>
    </xf>
    <xf numFmtId="164" fontId="7" fillId="6" borderId="9" xfId="0" applyNumberFormat="1" applyFont="1" applyFill="1" applyBorder="1" applyAlignment="1">
      <alignment horizontal="center" wrapText="1"/>
    </xf>
    <xf numFmtId="164" fontId="7" fillId="6" borderId="10" xfId="0" applyNumberFormat="1" applyFont="1" applyFill="1" applyBorder="1" applyAlignment="1">
      <alignment horizontal="center" wrapText="1"/>
    </xf>
    <xf numFmtId="164" fontId="7" fillId="6" borderId="11" xfId="0" applyNumberFormat="1" applyFont="1" applyFill="1" applyBorder="1" applyAlignment="1">
      <alignment wrapText="1"/>
    </xf>
    <xf numFmtId="164" fontId="5" fillId="7" borderId="14" xfId="0" applyNumberFormat="1" applyFont="1" applyFill="1" applyBorder="1" applyAlignment="1">
      <alignment horizontal="center" wrapText="1"/>
    </xf>
    <xf numFmtId="165" fontId="5" fillId="7" borderId="15" xfId="0" applyNumberFormat="1" applyFont="1" applyFill="1" applyBorder="1" applyAlignment="1">
      <alignment horizontal="center" wrapText="1"/>
    </xf>
    <xf numFmtId="0" fontId="0" fillId="0" borderId="18" xfId="0" applyBorder="1"/>
    <xf numFmtId="0" fontId="14" fillId="6" borderId="36" xfId="0" applyFont="1" applyFill="1" applyBorder="1" applyAlignment="1">
      <alignment vertical="center" wrapText="1"/>
    </xf>
    <xf numFmtId="164" fontId="2" fillId="0" borderId="14" xfId="0" applyNumberFormat="1" applyFont="1" applyBorder="1" applyAlignment="1" applyProtection="1">
      <alignment wrapText="1"/>
      <protection locked="0"/>
    </xf>
    <xf numFmtId="164" fontId="2" fillId="2" borderId="15" xfId="1" applyNumberFormat="1" applyFont="1" applyFill="1" applyBorder="1" applyAlignment="1" applyProtection="1">
      <alignment horizontal="center" vertical="center" wrapText="1"/>
      <protection locked="0"/>
    </xf>
    <xf numFmtId="164" fontId="7" fillId="6" borderId="16" xfId="0" applyNumberFormat="1" applyFont="1" applyFill="1" applyBorder="1" applyAlignment="1">
      <alignment wrapText="1"/>
    </xf>
    <xf numFmtId="164" fontId="4" fillId="0" borderId="14" xfId="0" applyNumberFormat="1" applyFont="1" applyFill="1" applyBorder="1" applyAlignment="1" applyProtection="1">
      <alignment wrapText="1"/>
      <protection locked="0"/>
    </xf>
    <xf numFmtId="165" fontId="4" fillId="0" borderId="15" xfId="0" applyNumberFormat="1" applyFont="1" applyFill="1" applyBorder="1" applyAlignment="1" applyProtection="1">
      <alignment wrapText="1"/>
      <protection locked="0"/>
    </xf>
    <xf numFmtId="164" fontId="2" fillId="0" borderId="15" xfId="0" applyNumberFormat="1" applyFont="1" applyBorder="1" applyAlignment="1" applyProtection="1">
      <alignment wrapText="1"/>
      <protection locked="0"/>
    </xf>
    <xf numFmtId="0" fontId="14" fillId="6" borderId="23" xfId="0" applyFont="1" applyFill="1" applyBorder="1" applyAlignment="1">
      <alignment vertical="center" wrapText="1"/>
    </xf>
    <xf numFmtId="0" fontId="14" fillId="6" borderId="23" xfId="0" applyFont="1" applyFill="1" applyBorder="1" applyAlignment="1" applyProtection="1">
      <alignment vertical="center" wrapText="1"/>
      <protection locked="0"/>
    </xf>
    <xf numFmtId="164" fontId="4" fillId="2" borderId="15" xfId="0" applyNumberFormat="1" applyFont="1" applyFill="1" applyBorder="1" applyAlignment="1" applyProtection="1">
      <alignment wrapText="1"/>
      <protection locked="0"/>
    </xf>
    <xf numFmtId="44" fontId="7" fillId="10" borderId="23" xfId="1" applyFont="1" applyFill="1" applyBorder="1" applyAlignment="1">
      <alignment wrapText="1"/>
    </xf>
    <xf numFmtId="164" fontId="7" fillId="10" borderId="19" xfId="1" applyNumberFormat="1" applyFont="1" applyFill="1" applyBorder="1" applyAlignment="1">
      <alignment wrapText="1"/>
    </xf>
    <xf numFmtId="164" fontId="7" fillId="10" borderId="20" xfId="1" applyNumberFormat="1" applyFont="1" applyFill="1" applyBorder="1" applyAlignment="1">
      <alignment wrapText="1"/>
    </xf>
    <xf numFmtId="164" fontId="7" fillId="10" borderId="21" xfId="1" applyNumberFormat="1" applyFont="1" applyFill="1" applyBorder="1" applyAlignment="1">
      <alignment wrapText="1"/>
    </xf>
    <xf numFmtId="164" fontId="5" fillId="7" borderId="19" xfId="1" applyNumberFormat="1" applyFont="1" applyFill="1" applyBorder="1" applyAlignment="1">
      <alignment wrapText="1"/>
    </xf>
    <xf numFmtId="165" fontId="5" fillId="7" borderId="20" xfId="1" applyNumberFormat="1" applyFont="1" applyFill="1" applyBorder="1" applyAlignment="1">
      <alignment wrapText="1"/>
    </xf>
    <xf numFmtId="0" fontId="2" fillId="2" borderId="0" xfId="0" applyFont="1" applyFill="1" applyAlignment="1">
      <alignment wrapText="1"/>
    </xf>
    <xf numFmtId="0" fontId="7" fillId="6" borderId="37" xfId="0" applyFont="1" applyFill="1" applyBorder="1" applyAlignment="1">
      <alignment horizontal="left" wrapText="1"/>
    </xf>
    <xf numFmtId="0" fontId="14" fillId="6" borderId="33" xfId="0" applyFont="1" applyFill="1" applyBorder="1" applyAlignment="1">
      <alignment vertical="center" wrapText="1"/>
    </xf>
    <xf numFmtId="0" fontId="14" fillId="6" borderId="35" xfId="0" applyFont="1" applyFill="1" applyBorder="1" applyAlignment="1">
      <alignment vertical="center" wrapText="1"/>
    </xf>
    <xf numFmtId="164" fontId="2" fillId="2" borderId="15" xfId="0" applyNumberFormat="1" applyFont="1" applyFill="1" applyBorder="1" applyAlignment="1" applyProtection="1">
      <alignment wrapText="1"/>
      <protection locked="0"/>
    </xf>
    <xf numFmtId="0" fontId="14" fillId="6" borderId="35" xfId="0" applyFont="1" applyFill="1" applyBorder="1" applyAlignment="1" applyProtection="1">
      <alignment vertical="center" wrapText="1"/>
      <protection locked="0"/>
    </xf>
    <xf numFmtId="44" fontId="7" fillId="10" borderId="37" xfId="1" applyFont="1" applyFill="1" applyBorder="1" applyAlignment="1">
      <alignment wrapText="1"/>
    </xf>
    <xf numFmtId="44" fontId="7" fillId="2" borderId="38" xfId="1" applyFont="1" applyFill="1" applyBorder="1" applyAlignment="1">
      <alignment wrapText="1"/>
    </xf>
    <xf numFmtId="0" fontId="7" fillId="6" borderId="14" xfId="0" applyFont="1" applyFill="1" applyBorder="1" applyAlignment="1">
      <alignment horizontal="left" wrapText="1"/>
    </xf>
    <xf numFmtId="164" fontId="7" fillId="6" borderId="15" xfId="0" applyNumberFormat="1" applyFont="1" applyFill="1" applyBorder="1" applyAlignment="1">
      <alignment horizontal="center" wrapText="1"/>
    </xf>
    <xf numFmtId="164" fontId="7" fillId="6" borderId="15" xfId="0" applyNumberFormat="1" applyFont="1" applyFill="1" applyBorder="1" applyAlignment="1">
      <alignment wrapText="1"/>
    </xf>
    <xf numFmtId="0" fontId="14" fillId="6" borderId="14" xfId="0" applyFont="1" applyFill="1" applyBorder="1" applyAlignment="1">
      <alignment vertical="center" wrapText="1"/>
    </xf>
    <xf numFmtId="164" fontId="2" fillId="0" borderId="15" xfId="0" applyNumberFormat="1" applyFont="1" applyFill="1" applyBorder="1" applyAlignment="1" applyProtection="1">
      <alignment wrapText="1"/>
      <protection locked="0"/>
    </xf>
    <xf numFmtId="0" fontId="14" fillId="6" borderId="14" xfId="0" applyFont="1" applyFill="1" applyBorder="1" applyAlignment="1" applyProtection="1">
      <alignment vertical="center" wrapText="1"/>
      <protection locked="0"/>
    </xf>
    <xf numFmtId="164" fontId="4" fillId="0" borderId="15" xfId="0" applyNumberFormat="1" applyFont="1" applyFill="1" applyBorder="1" applyAlignment="1" applyProtection="1">
      <alignment wrapText="1"/>
      <protection locked="0"/>
    </xf>
    <xf numFmtId="44" fontId="7" fillId="10" borderId="19" xfId="1" applyFont="1" applyFill="1" applyBorder="1" applyAlignment="1">
      <alignment wrapText="1"/>
    </xf>
    <xf numFmtId="164" fontId="7" fillId="6" borderId="20" xfId="0" applyNumberFormat="1" applyFont="1" applyFill="1" applyBorder="1" applyAlignment="1">
      <alignment wrapText="1"/>
    </xf>
    <xf numFmtId="164" fontId="7" fillId="6" borderId="20" xfId="0" applyNumberFormat="1" applyFont="1" applyFill="1" applyBorder="1" applyAlignment="1">
      <alignment horizontal="center" wrapText="1"/>
    </xf>
    <xf numFmtId="164" fontId="2" fillId="0" borderId="30" xfId="0" applyNumberFormat="1" applyFont="1" applyBorder="1" applyAlignment="1" applyProtection="1">
      <alignment wrapText="1"/>
      <protection locked="0"/>
    </xf>
    <xf numFmtId="44" fontId="7" fillId="10" borderId="32" xfId="1" applyFont="1" applyFill="1" applyBorder="1" applyAlignment="1">
      <alignment wrapText="1"/>
    </xf>
    <xf numFmtId="164" fontId="7" fillId="10" borderId="26" xfId="1" applyNumberFormat="1" applyFont="1" applyFill="1" applyBorder="1" applyAlignment="1">
      <alignment wrapText="1"/>
    </xf>
    <xf numFmtId="164" fontId="7" fillId="6" borderId="27" xfId="0" applyNumberFormat="1" applyFont="1" applyFill="1" applyBorder="1" applyAlignment="1">
      <alignment wrapText="1"/>
    </xf>
    <xf numFmtId="164" fontId="5" fillId="7" borderId="25" xfId="1" applyNumberFormat="1" applyFont="1" applyFill="1" applyBorder="1" applyAlignment="1">
      <alignment wrapText="1"/>
    </xf>
    <xf numFmtId="165" fontId="5" fillId="7" borderId="26" xfId="1" applyNumberFormat="1" applyFont="1" applyFill="1" applyBorder="1" applyAlignment="1">
      <alignment wrapText="1"/>
    </xf>
    <xf numFmtId="0" fontId="0" fillId="0" borderId="42" xfId="0" applyBorder="1"/>
    <xf numFmtId="0" fontId="7" fillId="9" borderId="43" xfId="0" applyFont="1" applyFill="1" applyBorder="1" applyAlignment="1" applyProtection="1">
      <alignment vertical="center" wrapText="1"/>
    </xf>
    <xf numFmtId="164" fontId="7" fillId="9" borderId="44" xfId="0" applyNumberFormat="1" applyFont="1" applyFill="1" applyBorder="1" applyAlignment="1" applyProtection="1">
      <alignment vertical="center" wrapText="1"/>
    </xf>
    <xf numFmtId="4" fontId="15" fillId="9" borderId="45" xfId="2" applyNumberFormat="1" applyFont="1" applyFill="1" applyBorder="1" applyAlignment="1" applyProtection="1">
      <alignment horizontal="center" vertical="center" wrapText="1"/>
    </xf>
    <xf numFmtId="164" fontId="7" fillId="10" borderId="15" xfId="1" applyNumberFormat="1" applyFont="1" applyFill="1" applyBorder="1" applyAlignment="1">
      <alignment wrapText="1"/>
    </xf>
    <xf numFmtId="164" fontId="7" fillId="10" borderId="16" xfId="1" applyNumberFormat="1" applyFont="1" applyFill="1" applyBorder="1" applyAlignment="1">
      <alignment wrapText="1"/>
    </xf>
    <xf numFmtId="164" fontId="2" fillId="2" borderId="30" xfId="1" applyNumberFormat="1" applyFont="1" applyFill="1" applyBorder="1" applyAlignment="1" applyProtection="1">
      <alignment horizontal="center" vertical="center" wrapText="1"/>
      <protection locked="0"/>
    </xf>
    <xf numFmtId="0" fontId="7" fillId="9" borderId="43" xfId="0" applyFont="1" applyFill="1" applyBorder="1" applyAlignment="1">
      <alignment wrapText="1"/>
    </xf>
    <xf numFmtId="165" fontId="4" fillId="0" borderId="14" xfId="0" applyNumberFormat="1" applyFont="1" applyFill="1" applyBorder="1" applyAlignment="1" applyProtection="1">
      <alignment wrapText="1"/>
      <protection locked="0"/>
    </xf>
    <xf numFmtId="164" fontId="7" fillId="10" borderId="27" xfId="1" applyNumberFormat="1" applyFont="1" applyFill="1" applyBorder="1" applyAlignment="1">
      <alignment wrapText="1"/>
    </xf>
    <xf numFmtId="0" fontId="7" fillId="9" borderId="43" xfId="0" applyFont="1" applyFill="1" applyBorder="1" applyAlignment="1">
      <alignment vertical="center" wrapText="1"/>
    </xf>
    <xf numFmtId="164" fontId="0" fillId="0" borderId="18" xfId="0" applyNumberFormat="1" applyBorder="1"/>
    <xf numFmtId="164" fontId="0" fillId="0" borderId="0" xfId="0" applyNumberFormat="1"/>
    <xf numFmtId="0" fontId="7" fillId="6" borderId="3" xfId="0" applyFont="1" applyFill="1" applyBorder="1" applyAlignment="1">
      <alignment horizontal="center" wrapText="1"/>
    </xf>
    <xf numFmtId="44" fontId="7" fillId="6" borderId="15" xfId="1" applyFont="1" applyFill="1" applyBorder="1" applyAlignment="1" applyProtection="1">
      <alignment horizontal="center" vertical="center" wrapText="1"/>
    </xf>
    <xf numFmtId="44" fontId="7" fillId="6" borderId="10" xfId="1" applyFont="1" applyFill="1" applyBorder="1" applyAlignment="1">
      <alignment horizontal="center" vertical="center" wrapText="1"/>
    </xf>
    <xf numFmtId="0" fontId="7" fillId="6" borderId="33" xfId="0" applyFont="1" applyFill="1" applyBorder="1" applyAlignment="1">
      <alignment horizontal="center" wrapText="1"/>
    </xf>
    <xf numFmtId="164" fontId="5" fillId="5" borderId="14" xfId="0" applyNumberFormat="1" applyFont="1" applyFill="1" applyBorder="1" applyAlignment="1">
      <alignment horizontal="center" wrapText="1"/>
    </xf>
    <xf numFmtId="165" fontId="5" fillId="5" borderId="15" xfId="0" applyNumberFormat="1" applyFont="1" applyFill="1" applyBorder="1" applyAlignment="1">
      <alignment horizontal="center" wrapText="1"/>
    </xf>
    <xf numFmtId="164" fontId="5" fillId="5" borderId="15" xfId="0" applyNumberFormat="1" applyFont="1" applyFill="1" applyBorder="1" applyAlignment="1">
      <alignment horizontal="center" wrapText="1"/>
    </xf>
    <xf numFmtId="0" fontId="16" fillId="6" borderId="33" xfId="0" applyFont="1" applyFill="1" applyBorder="1" applyAlignment="1">
      <alignment vertical="center" wrapText="1"/>
    </xf>
    <xf numFmtId="164" fontId="2" fillId="6" borderId="30" xfId="0" applyNumberFormat="1" applyFont="1" applyFill="1" applyBorder="1" applyAlignment="1">
      <alignment wrapText="1"/>
    </xf>
    <xf numFmtId="164" fontId="2" fillId="6" borderId="15" xfId="0" applyNumberFormat="1" applyFont="1" applyFill="1" applyBorder="1" applyAlignment="1">
      <alignment wrapText="1"/>
    </xf>
    <xf numFmtId="0" fontId="16" fillId="6" borderId="35" xfId="0" applyFont="1" applyFill="1" applyBorder="1" applyAlignment="1">
      <alignment vertical="center" wrapText="1"/>
    </xf>
    <xf numFmtId="0" fontId="16" fillId="6" borderId="35" xfId="0" applyFont="1" applyFill="1" applyBorder="1" applyAlignment="1" applyProtection="1">
      <alignment vertical="center" wrapText="1"/>
      <protection locked="0"/>
    </xf>
    <xf numFmtId="166" fontId="0" fillId="0" borderId="0" xfId="0" applyNumberFormat="1"/>
    <xf numFmtId="0" fontId="17" fillId="6" borderId="35" xfId="0" applyFont="1" applyFill="1" applyBorder="1" applyAlignment="1">
      <alignment vertical="center" wrapText="1"/>
    </xf>
    <xf numFmtId="164" fontId="2" fillId="6" borderId="15" xfId="1" applyNumberFormat="1" applyFont="1" applyFill="1" applyBorder="1" applyAlignment="1">
      <alignment wrapText="1"/>
    </xf>
    <xf numFmtId="164" fontId="17" fillId="6" borderId="15" xfId="1" applyNumberFormat="1" applyFont="1" applyFill="1" applyBorder="1" applyAlignment="1">
      <alignment wrapText="1"/>
    </xf>
    <xf numFmtId="164" fontId="17" fillId="6" borderId="16" xfId="0" applyNumberFormat="1" applyFont="1" applyFill="1" applyBorder="1" applyAlignment="1">
      <alignment wrapText="1"/>
    </xf>
    <xf numFmtId="164" fontId="2" fillId="6" borderId="20" xfId="0" applyNumberFormat="1" applyFont="1" applyFill="1" applyBorder="1" applyAlignment="1">
      <alignment wrapText="1"/>
    </xf>
    <xf numFmtId="164" fontId="17" fillId="6" borderId="26" xfId="0" applyNumberFormat="1" applyFont="1" applyFill="1" applyBorder="1" applyAlignment="1">
      <alignment wrapText="1"/>
    </xf>
    <xf numFmtId="164" fontId="17" fillId="6" borderId="27" xfId="0" applyNumberFormat="1" applyFont="1" applyFill="1" applyBorder="1" applyAlignment="1">
      <alignment wrapText="1"/>
    </xf>
    <xf numFmtId="0" fontId="7" fillId="6" borderId="4" xfId="0" applyFont="1" applyFill="1" applyBorder="1" applyAlignment="1">
      <alignment wrapText="1"/>
    </xf>
    <xf numFmtId="164" fontId="7" fillId="6" borderId="48" xfId="0" applyNumberFormat="1" applyFont="1" applyFill="1" applyBorder="1" applyAlignment="1">
      <alignment wrapText="1"/>
    </xf>
    <xf numFmtId="164" fontId="7" fillId="6" borderId="44" xfId="0" applyNumberFormat="1" applyFont="1" applyFill="1" applyBorder="1" applyAlignment="1">
      <alignment wrapText="1"/>
    </xf>
    <xf numFmtId="164" fontId="7" fillId="6" borderId="45" xfId="0" applyNumberFormat="1" applyFont="1" applyFill="1" applyBorder="1" applyAlignment="1">
      <alignment wrapText="1"/>
    </xf>
    <xf numFmtId="0" fontId="0" fillId="0" borderId="50" xfId="0" applyBorder="1"/>
    <xf numFmtId="0" fontId="2" fillId="2" borderId="0" xfId="0" applyFont="1" applyFill="1" applyBorder="1" applyAlignment="1">
      <alignment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44" fontId="0" fillId="2" borderId="0" xfId="1" applyFont="1" applyFill="1" applyBorder="1" applyAlignment="1">
      <alignment wrapText="1"/>
    </xf>
    <xf numFmtId="0" fontId="23" fillId="2" borderId="0" xfId="0" applyFont="1" applyFill="1" applyBorder="1" applyAlignment="1">
      <alignment vertical="top" wrapText="1"/>
    </xf>
    <xf numFmtId="0" fontId="24" fillId="2" borderId="0" xfId="0" applyFont="1" applyFill="1" applyBorder="1" applyAlignment="1">
      <alignment wrapText="1"/>
    </xf>
    <xf numFmtId="0" fontId="13" fillId="3" borderId="7" xfId="0" applyFont="1" applyFill="1" applyBorder="1" applyAlignment="1">
      <alignment wrapText="1"/>
    </xf>
    <xf numFmtId="0" fontId="13" fillId="3" borderId="8" xfId="0" applyFont="1" applyFill="1" applyBorder="1" applyAlignment="1">
      <alignment wrapText="1"/>
    </xf>
    <xf numFmtId="0" fontId="15" fillId="2" borderId="0" xfId="0" applyFont="1" applyFill="1" applyBorder="1" applyAlignment="1" applyProtection="1">
      <alignment horizontal="center" vertical="center" wrapText="1"/>
    </xf>
    <xf numFmtId="0" fontId="7" fillId="12" borderId="15" xfId="0" applyFont="1" applyFill="1" applyBorder="1" applyAlignment="1" applyProtection="1">
      <alignment vertical="center" wrapText="1"/>
    </xf>
    <xf numFmtId="44" fontId="25" fillId="2" borderId="0" xfId="1" applyFont="1" applyFill="1" applyBorder="1" applyAlignment="1" applyProtection="1">
      <alignment vertical="center" wrapText="1"/>
    </xf>
    <xf numFmtId="44" fontId="7" fillId="2" borderId="0" xfId="1" applyFont="1" applyFill="1" applyBorder="1" applyAlignment="1" applyProtection="1">
      <alignment vertical="center" wrapText="1"/>
    </xf>
    <xf numFmtId="0" fontId="2" fillId="12" borderId="15" xfId="0" applyFont="1" applyFill="1" applyBorder="1" applyAlignment="1" applyProtection="1">
      <alignment vertical="center" wrapText="1"/>
    </xf>
    <xf numFmtId="0" fontId="2" fillId="0" borderId="15" xfId="0" applyFont="1" applyBorder="1" applyAlignment="1" applyProtection="1">
      <alignment horizontal="left" vertical="top" wrapText="1"/>
      <protection locked="0"/>
    </xf>
    <xf numFmtId="9" fontId="2" fillId="0" borderId="15" xfId="3" applyFont="1" applyBorder="1" applyAlignment="1" applyProtection="1">
      <alignment horizontal="center" vertical="center" wrapText="1"/>
      <protection locked="0"/>
    </xf>
    <xf numFmtId="44" fontId="2" fillId="0" borderId="15" xfId="1" applyFont="1" applyBorder="1" applyAlignment="1" applyProtection="1">
      <alignment horizontal="center" vertical="center" wrapText="1"/>
      <protection locked="0"/>
    </xf>
    <xf numFmtId="49" fontId="2" fillId="0" borderId="15" xfId="1" applyNumberFormat="1" applyFont="1" applyBorder="1" applyAlignment="1" applyProtection="1">
      <alignment horizontal="left" wrapText="1"/>
      <protection locked="0"/>
    </xf>
    <xf numFmtId="164" fontId="2" fillId="2" borderId="0" xfId="1" applyNumberFormat="1" applyFont="1" applyFill="1" applyBorder="1" applyAlignment="1" applyProtection="1">
      <alignment horizontal="center" vertical="center" wrapText="1"/>
    </xf>
    <xf numFmtId="0" fontId="7" fillId="6" borderId="15" xfId="0" applyFont="1" applyFill="1" applyBorder="1" applyAlignment="1" applyProtection="1">
      <alignment vertical="center" wrapText="1"/>
    </xf>
    <xf numFmtId="49" fontId="2" fillId="2" borderId="15" xfId="1" applyNumberFormat="1" applyFont="1" applyFill="1" applyBorder="1" applyAlignment="1" applyProtection="1">
      <alignment horizontal="left" wrapText="1"/>
      <protection locked="0"/>
    </xf>
    <xf numFmtId="44" fontId="7" fillId="2" borderId="0" xfId="1" applyFont="1" applyFill="1" applyBorder="1" applyAlignment="1" applyProtection="1">
      <alignment horizontal="center" vertical="center" wrapText="1"/>
    </xf>
    <xf numFmtId="0" fontId="2" fillId="0" borderId="15" xfId="0" applyFont="1" applyFill="1" applyBorder="1" applyAlignment="1" applyProtection="1">
      <alignment horizontal="left" vertical="top" wrapText="1"/>
      <protection locked="0"/>
    </xf>
    <xf numFmtId="0" fontId="7" fillId="6" borderId="26" xfId="0" applyFont="1" applyFill="1" applyBorder="1" applyAlignment="1" applyProtection="1">
      <alignment vertical="center" wrapText="1"/>
    </xf>
    <xf numFmtId="49" fontId="2" fillId="2" borderId="26" xfId="1" applyNumberFormat="1" applyFont="1" applyFill="1" applyBorder="1" applyAlignment="1" applyProtection="1">
      <alignment horizontal="left" wrapText="1"/>
      <protection locked="0"/>
    </xf>
    <xf numFmtId="0" fontId="0" fillId="9" borderId="15" xfId="0" applyFont="1" applyFill="1" applyBorder="1" applyAlignment="1">
      <alignment wrapText="1"/>
    </xf>
    <xf numFmtId="0" fontId="7" fillId="9" borderId="15" xfId="0" applyFont="1" applyFill="1" applyBorder="1" applyAlignment="1" applyProtection="1">
      <alignment vertical="center" wrapText="1"/>
    </xf>
    <xf numFmtId="164" fontId="7" fillId="9" borderId="15" xfId="0" applyNumberFormat="1" applyFont="1" applyFill="1" applyBorder="1" applyAlignment="1" applyProtection="1">
      <alignment vertical="center" wrapText="1"/>
    </xf>
    <xf numFmtId="4" fontId="15" fillId="9" borderId="15" xfId="2"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44" fontId="2" fillId="2" borderId="0" xfId="1" applyFont="1" applyFill="1" applyBorder="1" applyAlignment="1" applyProtection="1">
      <alignment horizontal="center" vertical="center" wrapText="1"/>
      <protection locked="0"/>
    </xf>
    <xf numFmtId="44" fontId="2" fillId="2" borderId="0" xfId="1" applyFont="1" applyFill="1" applyBorder="1" applyAlignment="1" applyProtection="1">
      <alignment horizontal="center" vertical="center" wrapText="1"/>
    </xf>
    <xf numFmtId="164" fontId="2" fillId="0" borderId="15" xfId="1" applyNumberFormat="1" applyFont="1" applyFill="1" applyBorder="1" applyAlignment="1" applyProtection="1">
      <alignment horizontal="center" vertical="center" wrapText="1"/>
      <protection locked="0"/>
    </xf>
    <xf numFmtId="0" fontId="22" fillId="2" borderId="0" xfId="0" applyFont="1" applyFill="1" applyBorder="1" applyAlignment="1">
      <alignment wrapText="1"/>
    </xf>
    <xf numFmtId="0" fontId="22" fillId="9" borderId="15" xfId="0" applyFont="1" applyFill="1" applyBorder="1" applyAlignment="1">
      <alignment wrapText="1"/>
    </xf>
    <xf numFmtId="49" fontId="7" fillId="2" borderId="15" xfId="1" applyNumberFormat="1" applyFont="1" applyFill="1" applyBorder="1" applyAlignment="1" applyProtection="1">
      <alignment horizontal="left" wrapText="1"/>
      <protection locked="0"/>
    </xf>
    <xf numFmtId="0" fontId="22" fillId="0" borderId="0" xfId="0" applyFont="1" applyBorder="1" applyAlignment="1">
      <alignment wrapText="1"/>
    </xf>
    <xf numFmtId="0" fontId="7" fillId="2" borderId="0" xfId="0" applyFont="1" applyFill="1" applyBorder="1" applyAlignment="1" applyProtection="1">
      <alignment vertical="center" wrapText="1"/>
    </xf>
    <xf numFmtId="44" fontId="2" fillId="2" borderId="0" xfId="1"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4" fillId="0" borderId="30" xfId="0" applyFont="1" applyFill="1" applyBorder="1" applyAlignment="1" applyProtection="1">
      <alignment horizontal="left" wrapText="1"/>
      <protection locked="0"/>
    </xf>
    <xf numFmtId="0" fontId="4" fillId="0" borderId="30" xfId="0" applyFont="1" applyFill="1" applyBorder="1" applyAlignment="1" applyProtection="1">
      <alignment horizontal="left"/>
      <protection locked="0"/>
    </xf>
    <xf numFmtId="0" fontId="7" fillId="9" borderId="15" xfId="0" applyFont="1" applyFill="1" applyBorder="1" applyAlignment="1" applyProtection="1">
      <alignment vertical="center" wrapText="1"/>
      <protection locked="0"/>
    </xf>
    <xf numFmtId="166" fontId="7" fillId="9" borderId="15" xfId="0" applyNumberFormat="1" applyFont="1" applyFill="1" applyBorder="1" applyAlignment="1" applyProtection="1">
      <alignment horizontal="right" vertical="center" wrapText="1"/>
      <protection locked="0"/>
    </xf>
    <xf numFmtId="0" fontId="7" fillId="2" borderId="15" xfId="0" applyFont="1" applyFill="1" applyBorder="1" applyAlignment="1" applyProtection="1">
      <alignment vertical="center" wrapText="1"/>
      <protection locked="0"/>
    </xf>
    <xf numFmtId="0" fontId="7" fillId="0" borderId="26" xfId="0" applyFont="1" applyBorder="1" applyAlignment="1" applyProtection="1">
      <alignment vertical="center"/>
      <protection locked="0"/>
    </xf>
    <xf numFmtId="44" fontId="2" fillId="0" borderId="15" xfId="1" applyFont="1" applyBorder="1" applyAlignment="1" applyProtection="1">
      <alignment vertical="center" wrapText="1"/>
      <protection locked="0"/>
    </xf>
    <xf numFmtId="49" fontId="2" fillId="0" borderId="15" xfId="0" applyNumberFormat="1" applyFont="1" applyBorder="1" applyAlignment="1" applyProtection="1">
      <alignment horizontal="left" wrapText="1"/>
      <protection locked="0"/>
    </xf>
    <xf numFmtId="0" fontId="7" fillId="0" borderId="15" xfId="0" applyFont="1" applyBorder="1" applyAlignment="1" applyProtection="1">
      <alignment vertical="center"/>
      <protection locked="0"/>
    </xf>
    <xf numFmtId="0" fontId="7" fillId="6" borderId="30" xfId="0" applyFont="1" applyFill="1" applyBorder="1" applyAlignment="1" applyProtection="1">
      <alignment vertical="center" wrapText="1"/>
    </xf>
    <xf numFmtId="0" fontId="2" fillId="2" borderId="15" xfId="0" applyFont="1" applyFill="1" applyBorder="1" applyAlignment="1" applyProtection="1">
      <alignment vertical="center" wrapText="1"/>
      <protection locked="0"/>
    </xf>
    <xf numFmtId="0" fontId="7" fillId="10" borderId="15" xfId="0" applyFont="1" applyFill="1" applyBorder="1" applyAlignment="1" applyProtection="1">
      <alignment vertical="center" wrapText="1"/>
      <protection locked="0"/>
    </xf>
    <xf numFmtId="164" fontId="7" fillId="6" borderId="15" xfId="0" applyNumberFormat="1" applyFont="1" applyFill="1" applyBorder="1" applyAlignment="1" applyProtection="1">
      <alignment vertical="center" wrapText="1"/>
      <protection locked="0"/>
    </xf>
    <xf numFmtId="0" fontId="26" fillId="5" borderId="43" xfId="0" applyFont="1" applyFill="1" applyBorder="1" applyAlignment="1" applyProtection="1">
      <alignment vertical="center" wrapText="1"/>
      <protection locked="0"/>
    </xf>
    <xf numFmtId="164" fontId="7" fillId="5" borderId="44" xfId="1" applyNumberFormat="1" applyFont="1" applyFill="1" applyBorder="1" applyAlignment="1" applyProtection="1">
      <alignment horizontal="center" vertical="center" wrapText="1"/>
    </xf>
    <xf numFmtId="0" fontId="26" fillId="5" borderId="45"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44" fontId="7" fillId="2" borderId="0" xfId="1" applyFont="1" applyFill="1" applyBorder="1" applyAlignment="1" applyProtection="1">
      <alignment vertical="center" wrapText="1"/>
      <protection locked="0"/>
    </xf>
    <xf numFmtId="0" fontId="2" fillId="2" borderId="0" xfId="0" applyFont="1" applyFill="1" applyBorder="1" applyAlignment="1" applyProtection="1">
      <alignment vertical="center" wrapText="1"/>
    </xf>
    <xf numFmtId="0" fontId="2" fillId="6" borderId="14" xfId="0" applyFont="1" applyFill="1" applyBorder="1" applyAlignment="1" applyProtection="1">
      <alignment vertical="center" wrapText="1"/>
    </xf>
    <xf numFmtId="0" fontId="7" fillId="6" borderId="19" xfId="0" applyFont="1" applyFill="1" applyBorder="1" applyAlignment="1" applyProtection="1">
      <alignment vertical="center" wrapText="1"/>
    </xf>
    <xf numFmtId="0" fontId="2" fillId="2" borderId="0" xfId="0" applyFont="1" applyFill="1" applyBorder="1" applyAlignment="1">
      <alignment vertical="center" wrapText="1"/>
    </xf>
    <xf numFmtId="0" fontId="7" fillId="2" borderId="0" xfId="0" applyFont="1" applyFill="1" applyBorder="1" applyAlignment="1">
      <alignment vertical="center" wrapText="1"/>
    </xf>
    <xf numFmtId="0" fontId="7" fillId="6" borderId="14" xfId="0" applyFont="1" applyFill="1" applyBorder="1" applyAlignment="1" applyProtection="1">
      <alignment horizontal="center" vertical="center" wrapText="1"/>
    </xf>
    <xf numFmtId="0" fontId="7" fillId="6" borderId="14" xfId="0" applyFont="1" applyFill="1" applyBorder="1" applyAlignment="1" applyProtection="1">
      <alignment vertical="center" wrapText="1"/>
    </xf>
    <xf numFmtId="9" fontId="7" fillId="2" borderId="16" xfId="3" applyFont="1" applyFill="1" applyBorder="1" applyAlignment="1" applyProtection="1">
      <alignment vertical="center" wrapText="1"/>
      <protection locked="0"/>
    </xf>
    <xf numFmtId="0" fontId="7" fillId="6" borderId="25" xfId="0" applyFont="1" applyFill="1" applyBorder="1" applyAlignment="1" applyProtection="1">
      <alignment vertical="center" wrapText="1"/>
    </xf>
    <xf numFmtId="9" fontId="7" fillId="2" borderId="27" xfId="3" applyFont="1" applyFill="1" applyBorder="1" applyAlignment="1" applyProtection="1">
      <alignment vertical="center" wrapText="1"/>
      <protection locked="0"/>
    </xf>
    <xf numFmtId="9" fontId="7" fillId="6" borderId="21" xfId="3" applyFont="1" applyFill="1" applyBorder="1" applyAlignment="1" applyProtection="1">
      <alignment vertical="center" wrapText="1"/>
    </xf>
    <xf numFmtId="0" fontId="7" fillId="0" borderId="0" xfId="0" applyFont="1" applyFill="1" applyBorder="1" applyAlignment="1">
      <alignment vertical="center" wrapText="1"/>
    </xf>
    <xf numFmtId="164" fontId="7" fillId="2" borderId="0" xfId="0" applyNumberFormat="1" applyFont="1" applyFill="1" applyBorder="1" applyAlignment="1">
      <alignment vertical="center" wrapText="1"/>
    </xf>
    <xf numFmtId="164" fontId="7" fillId="0" borderId="0" xfId="0" applyNumberFormat="1" applyFont="1" applyFill="1" applyBorder="1" applyAlignment="1">
      <alignment vertical="center" wrapText="1"/>
    </xf>
    <xf numFmtId="0" fontId="22" fillId="6" borderId="9" xfId="0" applyFont="1" applyFill="1" applyBorder="1" applyAlignment="1" applyProtection="1">
      <alignment horizontal="left" vertical="center" wrapText="1"/>
    </xf>
    <xf numFmtId="0" fontId="22" fillId="6" borderId="51" xfId="0" applyFont="1" applyFill="1" applyBorder="1" applyAlignment="1" applyProtection="1">
      <alignment horizontal="left" vertical="center" wrapText="1"/>
    </xf>
    <xf numFmtId="164" fontId="7" fillId="6" borderId="11" xfId="0" applyNumberFormat="1" applyFont="1" applyFill="1" applyBorder="1" applyAlignment="1" applyProtection="1">
      <alignment vertical="center" wrapText="1"/>
    </xf>
    <xf numFmtId="0" fontId="22" fillId="6" borderId="14" xfId="0" applyFont="1" applyFill="1" applyBorder="1" applyAlignment="1" applyProtection="1">
      <alignment horizontal="left" vertical="center" wrapText="1"/>
    </xf>
    <xf numFmtId="0" fontId="22" fillId="6" borderId="17" xfId="0" applyFont="1" applyFill="1" applyBorder="1" applyAlignment="1" applyProtection="1">
      <alignment horizontal="left" vertical="center" wrapText="1"/>
    </xf>
    <xf numFmtId="9" fontId="7" fillId="6" borderId="16" xfId="3" applyFont="1" applyFill="1" applyBorder="1" applyAlignment="1" applyProtection="1">
      <alignment wrapText="1"/>
    </xf>
    <xf numFmtId="9" fontId="7" fillId="2" borderId="0" xfId="3" applyFont="1" applyFill="1" applyBorder="1" applyAlignment="1">
      <alignment wrapText="1"/>
    </xf>
    <xf numFmtId="0" fontId="22" fillId="6" borderId="35" xfId="0" applyFont="1" applyFill="1" applyBorder="1" applyAlignment="1" applyProtection="1">
      <alignment horizontal="center" vertical="center" wrapText="1"/>
    </xf>
    <xf numFmtId="0" fontId="22" fillId="6" borderId="17" xfId="0" applyFont="1" applyFill="1" applyBorder="1" applyAlignment="1" applyProtection="1">
      <alignment vertical="center" wrapText="1"/>
    </xf>
    <xf numFmtId="0" fontId="22" fillId="6" borderId="46" xfId="0" applyFont="1" applyFill="1" applyBorder="1" applyAlignment="1" applyProtection="1">
      <alignment vertical="center" wrapText="1"/>
    </xf>
    <xf numFmtId="0" fontId="22" fillId="2" borderId="0" xfId="0" applyFont="1" applyFill="1" applyBorder="1" applyAlignment="1">
      <alignment horizontal="center" vertical="center" wrapText="1"/>
    </xf>
    <xf numFmtId="164" fontId="7" fillId="6" borderId="16" xfId="3" applyNumberFormat="1" applyFont="1" applyFill="1" applyBorder="1" applyAlignment="1" applyProtection="1">
      <alignment wrapText="1"/>
    </xf>
    <xf numFmtId="164" fontId="7" fillId="2" borderId="0" xfId="3" applyNumberFormat="1" applyFont="1" applyFill="1" applyBorder="1" applyAlignment="1">
      <alignment wrapText="1"/>
    </xf>
    <xf numFmtId="9" fontId="7" fillId="6" borderId="16" xfId="3" applyNumberFormat="1" applyFont="1" applyFill="1" applyBorder="1" applyAlignment="1" applyProtection="1">
      <alignment wrapText="1"/>
    </xf>
    <xf numFmtId="0" fontId="0" fillId="2"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Border="1" applyAlignment="1">
      <alignment horizontal="center" wrapText="1"/>
    </xf>
    <xf numFmtId="44" fontId="0" fillId="0" borderId="0" xfId="1" applyFont="1" applyBorder="1" applyAlignment="1">
      <alignment wrapText="1"/>
    </xf>
    <xf numFmtId="164" fontId="5" fillId="5" borderId="20" xfId="1" applyNumberFormat="1" applyFont="1" applyFill="1" applyBorder="1" applyAlignment="1">
      <alignment wrapText="1"/>
    </xf>
    <xf numFmtId="0" fontId="7" fillId="0" borderId="0" xfId="0" applyFont="1"/>
    <xf numFmtId="0" fontId="7" fillId="6" borderId="28" xfId="0" applyFont="1" applyFill="1" applyBorder="1" applyAlignment="1">
      <alignment horizontal="left" wrapText="1"/>
    </xf>
    <xf numFmtId="0" fontId="7" fillId="6" borderId="21" xfId="0" applyFont="1" applyFill="1" applyBorder="1" applyAlignment="1">
      <alignment horizontal="center" vertical="center" wrapText="1"/>
    </xf>
    <xf numFmtId="0" fontId="7" fillId="5" borderId="15" xfId="0" applyFont="1" applyFill="1" applyBorder="1" applyAlignment="1" applyProtection="1">
      <alignment horizontal="center" vertical="center" wrapText="1"/>
      <protection locked="0"/>
    </xf>
    <xf numFmtId="164" fontId="2" fillId="5" borderId="15" xfId="1" applyNumberFormat="1" applyFont="1" applyFill="1" applyBorder="1" applyAlignment="1" applyProtection="1">
      <alignment horizontal="center" vertical="center" wrapText="1"/>
    </xf>
    <xf numFmtId="164" fontId="7" fillId="5" borderId="15" xfId="0" applyNumberFormat="1" applyFont="1" applyFill="1" applyBorder="1" applyAlignment="1" applyProtection="1">
      <alignment vertical="center" wrapText="1"/>
    </xf>
    <xf numFmtId="164" fontId="7" fillId="5" borderId="15" xfId="1" applyNumberFormat="1" applyFont="1" applyFill="1" applyBorder="1" applyAlignment="1" applyProtection="1">
      <alignment horizontal="center" vertical="center" wrapText="1"/>
    </xf>
    <xf numFmtId="0" fontId="2" fillId="5" borderId="15" xfId="0" applyFont="1" applyFill="1" applyBorder="1" applyAlignment="1" applyProtection="1">
      <alignment horizontal="left" vertical="top" wrapText="1"/>
      <protection locked="0"/>
    </xf>
    <xf numFmtId="164" fontId="7" fillId="5" borderId="26" xfId="0" applyNumberFormat="1" applyFont="1" applyFill="1" applyBorder="1" applyAlignment="1" applyProtection="1">
      <alignment vertical="center" wrapText="1"/>
    </xf>
    <xf numFmtId="164" fontId="2" fillId="5" borderId="15" xfId="1" applyNumberFormat="1" applyFont="1" applyFill="1" applyBorder="1" applyAlignment="1" applyProtection="1">
      <alignment horizontal="center" vertical="center" wrapText="1"/>
      <protection locked="0"/>
    </xf>
    <xf numFmtId="164" fontId="7" fillId="5" borderId="26" xfId="1" applyNumberFormat="1" applyFont="1" applyFill="1" applyBorder="1" applyAlignment="1" applyProtection="1">
      <alignment horizontal="center" vertical="center" wrapText="1"/>
    </xf>
    <xf numFmtId="0" fontId="0" fillId="5" borderId="15" xfId="0" applyFill="1" applyBorder="1" applyAlignment="1" applyProtection="1">
      <alignment wrapText="1"/>
      <protection locked="0"/>
    </xf>
    <xf numFmtId="164" fontId="25" fillId="5" borderId="15" xfId="1" applyNumberFormat="1" applyFont="1" applyFill="1" applyBorder="1" applyAlignment="1" applyProtection="1">
      <alignment horizontal="center" vertical="center" wrapText="1"/>
    </xf>
    <xf numFmtId="164" fontId="4" fillId="5" borderId="15" xfId="1" applyNumberFormat="1" applyFont="1" applyFill="1" applyBorder="1" applyAlignment="1" applyProtection="1">
      <alignment horizontal="center" vertical="center" wrapText="1"/>
    </xf>
    <xf numFmtId="164" fontId="5" fillId="5" borderId="26" xfId="1" applyNumberFormat="1" applyFont="1" applyFill="1" applyBorder="1" applyAlignment="1" applyProtection="1">
      <alignment horizontal="center" vertical="center" wrapText="1"/>
    </xf>
    <xf numFmtId="166" fontId="7" fillId="5" borderId="15" xfId="0" applyNumberFormat="1" applyFont="1" applyFill="1" applyBorder="1" applyAlignment="1" applyProtection="1">
      <alignment horizontal="right" vertical="center" wrapText="1"/>
      <protection locked="0"/>
    </xf>
    <xf numFmtId="164" fontId="7" fillId="5" borderId="15" xfId="0" applyNumberFormat="1" applyFont="1" applyFill="1" applyBorder="1" applyAlignment="1" applyProtection="1">
      <alignment vertical="center" wrapText="1"/>
      <protection locked="0"/>
    </xf>
    <xf numFmtId="44" fontId="7" fillId="5" borderId="15" xfId="1" applyFont="1" applyFill="1" applyBorder="1" applyAlignment="1" applyProtection="1">
      <alignment horizontal="center" vertical="center" wrapText="1"/>
    </xf>
    <xf numFmtId="0" fontId="7" fillId="5" borderId="15" xfId="1" applyNumberFormat="1" applyFont="1" applyFill="1" applyBorder="1" applyAlignment="1" applyProtection="1">
      <alignment horizontal="center" vertical="center" wrapText="1"/>
    </xf>
    <xf numFmtId="164" fontId="2" fillId="5" borderId="15"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7" fillId="5" borderId="15" xfId="0" applyFont="1" applyFill="1" applyBorder="1" applyAlignment="1" applyProtection="1">
      <alignment horizontal="center" vertical="center" wrapText="1"/>
    </xf>
    <xf numFmtId="164" fontId="7" fillId="5" borderId="26" xfId="1" applyNumberFormat="1" applyFont="1" applyFill="1" applyBorder="1" applyAlignment="1" applyProtection="1">
      <alignment vertical="center" wrapText="1"/>
    </xf>
    <xf numFmtId="164" fontId="7" fillId="5" borderId="20" xfId="1" applyNumberFormat="1" applyFont="1" applyFill="1" applyBorder="1" applyAlignment="1" applyProtection="1">
      <alignment vertical="center" wrapText="1"/>
    </xf>
    <xf numFmtId="164" fontId="7" fillId="5" borderId="52" xfId="0" applyNumberFormat="1" applyFont="1" applyFill="1" applyBorder="1" applyAlignment="1" applyProtection="1">
      <alignment vertical="center" wrapText="1"/>
    </xf>
    <xf numFmtId="0" fontId="7" fillId="17" borderId="15" xfId="0" applyFont="1" applyFill="1" applyBorder="1" applyAlignment="1" applyProtection="1">
      <alignment horizontal="center" vertical="center" wrapText="1"/>
    </xf>
    <xf numFmtId="164" fontId="2" fillId="17" borderId="15" xfId="1" applyNumberFormat="1" applyFont="1" applyFill="1" applyBorder="1" applyAlignment="1" applyProtection="1">
      <alignment horizontal="center" vertical="center" wrapText="1"/>
    </xf>
    <xf numFmtId="164" fontId="7" fillId="17" borderId="15" xfId="1" applyNumberFormat="1" applyFont="1" applyFill="1" applyBorder="1" applyAlignment="1" applyProtection="1">
      <alignment horizontal="center" vertical="center" wrapText="1"/>
    </xf>
    <xf numFmtId="164" fontId="7" fillId="17" borderId="26" xfId="0" applyNumberFormat="1" applyFont="1" applyFill="1" applyBorder="1" applyAlignment="1" applyProtection="1">
      <alignment vertical="center" wrapText="1"/>
    </xf>
    <xf numFmtId="164" fontId="7" fillId="17" borderId="15" xfId="0" applyNumberFormat="1" applyFont="1" applyFill="1" applyBorder="1" applyAlignment="1" applyProtection="1">
      <alignment vertical="center" wrapText="1"/>
    </xf>
    <xf numFmtId="164" fontId="7" fillId="17" borderId="26" xfId="1" applyNumberFormat="1" applyFont="1" applyFill="1" applyBorder="1" applyAlignment="1" applyProtection="1">
      <alignment horizontal="center" vertical="center" wrapText="1"/>
    </xf>
    <xf numFmtId="166" fontId="7" fillId="17" borderId="15" xfId="0" applyNumberFormat="1" applyFont="1" applyFill="1" applyBorder="1" applyAlignment="1" applyProtection="1">
      <alignment horizontal="right" vertical="center" wrapText="1"/>
      <protection locked="0"/>
    </xf>
    <xf numFmtId="164" fontId="7" fillId="17" borderId="15" xfId="0" applyNumberFormat="1" applyFont="1" applyFill="1" applyBorder="1" applyAlignment="1" applyProtection="1">
      <alignment vertical="center" wrapText="1"/>
      <protection locked="0"/>
    </xf>
    <xf numFmtId="164" fontId="7" fillId="17" borderId="44" xfId="1" applyNumberFormat="1" applyFont="1" applyFill="1" applyBorder="1" applyAlignment="1" applyProtection="1">
      <alignment horizontal="center" vertical="center" wrapText="1"/>
    </xf>
    <xf numFmtId="44" fontId="7" fillId="17" borderId="15" xfId="1" applyFont="1" applyFill="1" applyBorder="1" applyAlignment="1" applyProtection="1">
      <alignment horizontal="center" vertical="center" wrapText="1"/>
    </xf>
    <xf numFmtId="0" fontId="7" fillId="5" borderId="10" xfId="0" applyFont="1" applyFill="1" applyBorder="1" applyAlignment="1">
      <alignment horizontal="center" wrapText="1"/>
    </xf>
    <xf numFmtId="164" fontId="5" fillId="17" borderId="19" xfId="1" applyNumberFormat="1" applyFont="1" applyFill="1" applyBorder="1" applyAlignment="1">
      <alignment wrapText="1"/>
    </xf>
    <xf numFmtId="164" fontId="5" fillId="17" borderId="21" xfId="1" applyNumberFormat="1" applyFont="1" applyFill="1" applyBorder="1" applyAlignment="1">
      <alignment wrapText="1"/>
    </xf>
    <xf numFmtId="164" fontId="7" fillId="5" borderId="15" xfId="0" applyNumberFormat="1" applyFont="1" applyFill="1" applyBorder="1" applyAlignment="1">
      <alignment horizontal="center" wrapText="1"/>
    </xf>
    <xf numFmtId="164" fontId="4" fillId="5" borderId="14" xfId="0" applyNumberFormat="1" applyFont="1" applyFill="1" applyBorder="1" applyAlignment="1" applyProtection="1">
      <alignment wrapText="1"/>
      <protection locked="0"/>
    </xf>
    <xf numFmtId="165" fontId="4" fillId="5" borderId="15" xfId="0" applyNumberFormat="1" applyFont="1" applyFill="1" applyBorder="1" applyAlignment="1" applyProtection="1">
      <alignment wrapText="1"/>
      <protection locked="0"/>
    </xf>
    <xf numFmtId="164" fontId="2" fillId="5" borderId="15" xfId="0" applyNumberFormat="1" applyFont="1" applyFill="1" applyBorder="1" applyAlignment="1" applyProtection="1">
      <alignment wrapText="1"/>
      <protection locked="0"/>
    </xf>
    <xf numFmtId="164" fontId="4" fillId="5" borderId="15" xfId="0" applyNumberFormat="1" applyFont="1" applyFill="1" applyBorder="1" applyAlignment="1" applyProtection="1">
      <alignment wrapText="1"/>
      <protection locked="0"/>
    </xf>
    <xf numFmtId="164" fontId="5" fillId="5" borderId="19" xfId="1" applyNumberFormat="1" applyFont="1" applyFill="1" applyBorder="1" applyAlignment="1">
      <alignment wrapText="1"/>
    </xf>
    <xf numFmtId="165" fontId="5" fillId="5" borderId="20" xfId="1" applyNumberFormat="1" applyFont="1" applyFill="1" applyBorder="1" applyAlignment="1">
      <alignment wrapText="1"/>
    </xf>
    <xf numFmtId="164" fontId="5" fillId="5" borderId="21" xfId="1" applyNumberFormat="1" applyFont="1" applyFill="1" applyBorder="1" applyAlignment="1">
      <alignment wrapText="1"/>
    </xf>
    <xf numFmtId="164" fontId="7" fillId="5" borderId="20" xfId="1" applyNumberFormat="1" applyFont="1" applyFill="1" applyBorder="1" applyAlignment="1">
      <alignment wrapText="1"/>
    </xf>
    <xf numFmtId="0" fontId="7" fillId="5" borderId="15" xfId="1" applyNumberFormat="1" applyFont="1" applyFill="1" applyBorder="1" applyAlignment="1">
      <alignment horizontal="center" vertical="center" wrapText="1"/>
    </xf>
    <xf numFmtId="0" fontId="5" fillId="5" borderId="15" xfId="0" applyFont="1" applyFill="1" applyBorder="1" applyAlignment="1">
      <alignment horizontal="center" wrapText="1"/>
    </xf>
    <xf numFmtId="0" fontId="7" fillId="5" borderId="15" xfId="0" applyFont="1" applyFill="1" applyBorder="1" applyAlignment="1">
      <alignment horizontal="left" wrapText="1"/>
    </xf>
    <xf numFmtId="164" fontId="7" fillId="5" borderId="16" xfId="0" applyNumberFormat="1" applyFont="1" applyFill="1" applyBorder="1" applyAlignment="1">
      <alignment wrapText="1"/>
    </xf>
    <xf numFmtId="164" fontId="5" fillId="17" borderId="20" xfId="1" applyNumberFormat="1" applyFont="1" applyFill="1" applyBorder="1" applyAlignment="1">
      <alignment wrapText="1"/>
    </xf>
    <xf numFmtId="164" fontId="7" fillId="17" borderId="14" xfId="0" applyNumberFormat="1" applyFont="1" applyFill="1" applyBorder="1" applyAlignment="1">
      <alignment wrapText="1"/>
    </xf>
    <xf numFmtId="164" fontId="7" fillId="17" borderId="15" xfId="0" applyNumberFormat="1" applyFont="1" applyFill="1" applyBorder="1" applyAlignment="1">
      <alignment wrapText="1"/>
    </xf>
    <xf numFmtId="164" fontId="7" fillId="17" borderId="16" xfId="0" applyNumberFormat="1" applyFont="1" applyFill="1" applyBorder="1" applyAlignment="1">
      <alignment wrapText="1"/>
    </xf>
    <xf numFmtId="165" fontId="5" fillId="7" borderId="23" xfId="0" applyNumberFormat="1" applyFont="1" applyFill="1" applyBorder="1" applyAlignment="1">
      <alignment horizontal="center" wrapText="1"/>
    </xf>
    <xf numFmtId="165" fontId="4" fillId="0" borderId="23" xfId="0" applyNumberFormat="1" applyFont="1" applyFill="1" applyBorder="1" applyAlignment="1" applyProtection="1">
      <alignment wrapText="1"/>
      <protection locked="0"/>
    </xf>
    <xf numFmtId="165" fontId="5" fillId="7" borderId="34" xfId="1" applyNumberFormat="1" applyFont="1" applyFill="1" applyBorder="1" applyAlignment="1">
      <alignment wrapText="1"/>
    </xf>
    <xf numFmtId="164" fontId="7" fillId="5" borderId="10" xfId="0" applyNumberFormat="1" applyFont="1" applyFill="1" applyBorder="1" applyAlignment="1">
      <alignment horizontal="center" wrapText="1"/>
    </xf>
    <xf numFmtId="164" fontId="7" fillId="5" borderId="11" xfId="0" applyNumberFormat="1" applyFont="1" applyFill="1" applyBorder="1" applyAlignment="1">
      <alignment wrapText="1"/>
    </xf>
    <xf numFmtId="164" fontId="7" fillId="0" borderId="16" xfId="0" applyNumberFormat="1" applyFont="1" applyFill="1" applyBorder="1" applyAlignment="1">
      <alignment wrapText="1"/>
    </xf>
    <xf numFmtId="164" fontId="5" fillId="5" borderId="9" xfId="0" applyNumberFormat="1" applyFont="1" applyFill="1" applyBorder="1" applyAlignment="1">
      <alignment horizontal="center" wrapText="1"/>
    </xf>
    <xf numFmtId="164" fontId="5" fillId="5" borderId="14" xfId="0" applyNumberFormat="1" applyFont="1" applyFill="1" applyBorder="1" applyAlignment="1" applyProtection="1">
      <alignment wrapText="1"/>
      <protection locked="0"/>
    </xf>
    <xf numFmtId="0" fontId="0" fillId="0" borderId="56" xfId="0" applyBorder="1"/>
    <xf numFmtId="164" fontId="7" fillId="6" borderId="10" xfId="0" applyNumberFormat="1" applyFont="1" applyFill="1" applyBorder="1" applyAlignment="1">
      <alignment wrapText="1"/>
    </xf>
    <xf numFmtId="164" fontId="5" fillId="7" borderId="10" xfId="0" applyNumberFormat="1" applyFont="1" applyFill="1" applyBorder="1" applyAlignment="1">
      <alignment horizontal="center" wrapText="1"/>
    </xf>
    <xf numFmtId="165" fontId="5" fillId="7" borderId="10" xfId="0" applyNumberFormat="1" applyFont="1" applyFill="1" applyBorder="1" applyAlignment="1">
      <alignment horizontal="center" wrapText="1"/>
    </xf>
    <xf numFmtId="164" fontId="5" fillId="5" borderId="10" xfId="0" applyNumberFormat="1" applyFont="1" applyFill="1" applyBorder="1" applyAlignment="1">
      <alignment horizontal="center" wrapText="1"/>
    </xf>
    <xf numFmtId="164" fontId="5" fillId="5" borderId="15" xfId="0" applyNumberFormat="1" applyFont="1" applyFill="1" applyBorder="1" applyAlignment="1" applyProtection="1">
      <alignment wrapText="1"/>
      <protection locked="0"/>
    </xf>
    <xf numFmtId="164" fontId="7" fillId="0" borderId="15" xfId="0" applyNumberFormat="1" applyFont="1" applyFill="1" applyBorder="1" applyAlignment="1">
      <alignment wrapText="1"/>
    </xf>
    <xf numFmtId="164" fontId="7" fillId="10" borderId="14" xfId="1" applyNumberFormat="1" applyFont="1" applyFill="1" applyBorder="1" applyAlignment="1">
      <alignment wrapText="1"/>
    </xf>
    <xf numFmtId="164" fontId="5" fillId="7" borderId="15" xfId="1" applyNumberFormat="1" applyFont="1" applyFill="1" applyBorder="1" applyAlignment="1">
      <alignment wrapText="1"/>
    </xf>
    <xf numFmtId="165" fontId="5" fillId="7" borderId="15" xfId="1" applyNumberFormat="1" applyFont="1" applyFill="1" applyBorder="1" applyAlignment="1">
      <alignment wrapText="1"/>
    </xf>
    <xf numFmtId="164" fontId="5" fillId="5" borderId="15" xfId="1" applyNumberFormat="1" applyFont="1" applyFill="1" applyBorder="1" applyAlignment="1">
      <alignment wrapText="1"/>
    </xf>
    <xf numFmtId="164" fontId="7" fillId="5" borderId="15" xfId="1" applyNumberFormat="1" applyFont="1" applyFill="1" applyBorder="1" applyAlignment="1">
      <alignment wrapText="1"/>
    </xf>
    <xf numFmtId="164" fontId="7" fillId="17" borderId="10" xfId="0" applyNumberFormat="1" applyFont="1" applyFill="1" applyBorder="1" applyAlignment="1">
      <alignment wrapText="1"/>
    </xf>
    <xf numFmtId="164" fontId="5" fillId="17" borderId="15" xfId="1" applyNumberFormat="1" applyFont="1" applyFill="1" applyBorder="1" applyAlignment="1">
      <alignment wrapText="1"/>
    </xf>
    <xf numFmtId="164" fontId="7" fillId="5" borderId="12" xfId="0" applyNumberFormat="1" applyFont="1" applyFill="1" applyBorder="1" applyAlignment="1">
      <alignment wrapText="1"/>
    </xf>
    <xf numFmtId="164" fontId="7" fillId="5" borderId="23" xfId="0" applyNumberFormat="1" applyFont="1" applyFill="1" applyBorder="1" applyAlignment="1">
      <alignment wrapText="1"/>
    </xf>
    <xf numFmtId="164" fontId="5" fillId="5" borderId="23" xfId="1" applyNumberFormat="1" applyFont="1" applyFill="1" applyBorder="1" applyAlignment="1">
      <alignment wrapText="1"/>
    </xf>
    <xf numFmtId="0" fontId="0" fillId="0" borderId="60" xfId="0" applyBorder="1"/>
    <xf numFmtId="0" fontId="0" fillId="0" borderId="46" xfId="0" applyBorder="1"/>
    <xf numFmtId="164" fontId="7" fillId="17" borderId="9" xfId="0" applyNumberFormat="1" applyFont="1" applyFill="1" applyBorder="1" applyAlignment="1">
      <alignment wrapText="1"/>
    </xf>
    <xf numFmtId="164" fontId="7" fillId="17" borderId="11" xfId="0" applyNumberFormat="1" applyFont="1" applyFill="1" applyBorder="1" applyAlignment="1">
      <alignment wrapText="1"/>
    </xf>
    <xf numFmtId="0" fontId="7" fillId="6" borderId="7" xfId="0" applyFont="1" applyFill="1" applyBorder="1" applyAlignment="1">
      <alignment horizontal="left" wrapText="1"/>
    </xf>
    <xf numFmtId="0" fontId="0" fillId="0" borderId="55" xfId="0" applyBorder="1"/>
    <xf numFmtId="0" fontId="7" fillId="6" borderId="3" xfId="0" applyFont="1" applyFill="1" applyBorder="1" applyAlignment="1">
      <alignment horizontal="left" wrapText="1"/>
    </xf>
    <xf numFmtId="165" fontId="5" fillId="7" borderId="32" xfId="1" applyNumberFormat="1" applyFont="1" applyFill="1" applyBorder="1" applyAlignment="1">
      <alignment wrapText="1"/>
    </xf>
    <xf numFmtId="164" fontId="7" fillId="9" borderId="49" xfId="0" applyNumberFormat="1" applyFont="1" applyFill="1" applyBorder="1" applyAlignment="1" applyProtection="1">
      <alignment vertical="center" wrapText="1"/>
    </xf>
    <xf numFmtId="164" fontId="5" fillId="7" borderId="14" xfId="1" applyNumberFormat="1" applyFont="1" applyFill="1" applyBorder="1" applyAlignment="1">
      <alignment wrapText="1"/>
    </xf>
    <xf numFmtId="164" fontId="7" fillId="8" borderId="15" xfId="1" applyNumberFormat="1" applyFont="1" applyFill="1" applyBorder="1" applyAlignment="1">
      <alignment wrapText="1"/>
    </xf>
    <xf numFmtId="164" fontId="5" fillId="5" borderId="16" xfId="1" applyNumberFormat="1" applyFont="1" applyFill="1" applyBorder="1" applyAlignment="1">
      <alignment wrapText="1"/>
    </xf>
    <xf numFmtId="164" fontId="5" fillId="5" borderId="14" xfId="1" applyNumberFormat="1" applyFont="1" applyFill="1" applyBorder="1" applyAlignment="1">
      <alignment wrapText="1"/>
    </xf>
    <xf numFmtId="164" fontId="7" fillId="5" borderId="19" xfId="0" applyNumberFormat="1" applyFont="1" applyFill="1" applyBorder="1" applyAlignment="1" applyProtection="1">
      <alignment vertical="center" wrapText="1"/>
    </xf>
    <xf numFmtId="164" fontId="7" fillId="5" borderId="21" xfId="0" applyNumberFormat="1" applyFont="1" applyFill="1" applyBorder="1" applyAlignment="1" applyProtection="1">
      <alignment vertical="center" wrapText="1"/>
    </xf>
    <xf numFmtId="0" fontId="0" fillId="0" borderId="59" xfId="0" applyBorder="1"/>
    <xf numFmtId="4" fontId="15" fillId="9" borderId="8" xfId="2" applyNumberFormat="1" applyFont="1" applyFill="1" applyBorder="1" applyAlignment="1" applyProtection="1">
      <alignment horizontal="center" vertical="center" wrapText="1"/>
    </xf>
    <xf numFmtId="164" fontId="5" fillId="17" borderId="14" xfId="1" applyNumberFormat="1" applyFont="1" applyFill="1" applyBorder="1" applyAlignment="1">
      <alignment wrapText="1"/>
    </xf>
    <xf numFmtId="164" fontId="5" fillId="17" borderId="16" xfId="1" applyNumberFormat="1" applyFont="1" applyFill="1" applyBorder="1" applyAlignment="1">
      <alignment wrapText="1"/>
    </xf>
    <xf numFmtId="164" fontId="7" fillId="17" borderId="19" xfId="0" applyNumberFormat="1" applyFont="1" applyFill="1" applyBorder="1" applyAlignment="1" applyProtection="1">
      <alignment vertical="center" wrapText="1"/>
    </xf>
    <xf numFmtId="164" fontId="7" fillId="17" borderId="20" xfId="0" applyNumberFormat="1" applyFont="1" applyFill="1" applyBorder="1" applyAlignment="1" applyProtection="1">
      <alignment vertical="center" wrapText="1"/>
    </xf>
    <xf numFmtId="164" fontId="7" fillId="17" borderId="21" xfId="0" applyNumberFormat="1" applyFont="1" applyFill="1" applyBorder="1" applyAlignment="1" applyProtection="1">
      <alignment vertical="center" wrapText="1"/>
    </xf>
    <xf numFmtId="164" fontId="7" fillId="0" borderId="14" xfId="0" applyNumberFormat="1" applyFont="1" applyFill="1" applyBorder="1" applyAlignment="1">
      <alignment wrapText="1"/>
    </xf>
    <xf numFmtId="44" fontId="7" fillId="5" borderId="15" xfId="1" applyFont="1" applyFill="1" applyBorder="1" applyAlignment="1">
      <alignment horizontal="center" vertical="center" wrapText="1"/>
    </xf>
    <xf numFmtId="164" fontId="5" fillId="0" borderId="15" xfId="0" applyNumberFormat="1" applyFont="1" applyFill="1" applyBorder="1" applyAlignment="1">
      <alignment horizontal="center" wrapText="1"/>
    </xf>
    <xf numFmtId="164" fontId="7" fillId="2" borderId="15" xfId="0" applyNumberFormat="1" applyFont="1" applyFill="1" applyBorder="1" applyAlignment="1">
      <alignment horizontal="center" wrapText="1"/>
    </xf>
    <xf numFmtId="164" fontId="7" fillId="11" borderId="16" xfId="0" applyNumberFormat="1" applyFont="1" applyFill="1" applyBorder="1" applyAlignment="1">
      <alignment wrapText="1"/>
    </xf>
    <xf numFmtId="164" fontId="18" fillId="0" borderId="14" xfId="0" applyNumberFormat="1" applyFont="1" applyFill="1" applyBorder="1" applyAlignment="1">
      <alignment wrapText="1"/>
    </xf>
    <xf numFmtId="165" fontId="18" fillId="0" borderId="15" xfId="0" applyNumberFormat="1" applyFont="1" applyFill="1" applyBorder="1" applyAlignment="1">
      <alignment wrapText="1"/>
    </xf>
    <xf numFmtId="164" fontId="19" fillId="0" borderId="15" xfId="0" applyNumberFormat="1" applyFont="1" applyFill="1" applyBorder="1" applyAlignment="1">
      <alignment wrapText="1"/>
    </xf>
    <xf numFmtId="164" fontId="18" fillId="0" borderId="15" xfId="0" applyNumberFormat="1" applyFont="1" applyBorder="1" applyAlignment="1">
      <alignment wrapText="1"/>
    </xf>
    <xf numFmtId="164" fontId="17" fillId="0" borderId="15" xfId="0" applyNumberFormat="1" applyFont="1" applyFill="1" applyBorder="1" applyAlignment="1">
      <alignment wrapText="1"/>
    </xf>
    <xf numFmtId="164" fontId="20" fillId="0" borderId="16" xfId="0" applyNumberFormat="1" applyFont="1" applyFill="1" applyBorder="1" applyAlignment="1">
      <alignment wrapText="1"/>
    </xf>
    <xf numFmtId="164" fontId="5" fillId="5" borderId="19" xfId="0" applyNumberFormat="1" applyFont="1" applyFill="1" applyBorder="1" applyAlignment="1">
      <alignment wrapText="1"/>
    </xf>
    <xf numFmtId="165" fontId="5" fillId="5" borderId="20" xfId="0" applyNumberFormat="1" applyFont="1" applyFill="1" applyBorder="1" applyAlignment="1">
      <alignment wrapText="1"/>
    </xf>
    <xf numFmtId="164" fontId="5" fillId="5" borderId="20" xfId="0" applyNumberFormat="1" applyFont="1" applyFill="1" applyBorder="1" applyAlignment="1">
      <alignment wrapText="1"/>
    </xf>
    <xf numFmtId="164" fontId="7" fillId="5" borderId="20" xfId="0" applyNumberFormat="1" applyFont="1" applyFill="1" applyBorder="1" applyAlignment="1">
      <alignment wrapText="1"/>
    </xf>
    <xf numFmtId="164" fontId="7" fillId="5" borderId="21" xfId="0" applyNumberFormat="1" applyFont="1" applyFill="1" applyBorder="1" applyAlignment="1">
      <alignment wrapText="1"/>
    </xf>
    <xf numFmtId="164" fontId="7" fillId="11" borderId="15" xfId="0" applyNumberFormat="1" applyFont="1" applyFill="1" applyBorder="1" applyAlignment="1">
      <alignment wrapText="1"/>
    </xf>
    <xf numFmtId="164" fontId="20" fillId="0" borderId="15" xfId="0" applyNumberFormat="1" applyFont="1" applyFill="1" applyBorder="1" applyAlignment="1">
      <alignment wrapText="1"/>
    </xf>
    <xf numFmtId="167" fontId="27" fillId="0" borderId="22" xfId="2" applyNumberFormat="1" applyFont="1" applyBorder="1" applyAlignment="1">
      <alignment horizontal="right" vertical="center"/>
    </xf>
    <xf numFmtId="43" fontId="27" fillId="0" borderId="14" xfId="4" applyFont="1" applyBorder="1" applyAlignment="1">
      <alignment horizontal="right" vertical="center"/>
    </xf>
    <xf numFmtId="43" fontId="27" fillId="13" borderId="16" xfId="4" applyFont="1" applyFill="1" applyBorder="1" applyAlignment="1">
      <alignment horizontal="right" vertical="center"/>
    </xf>
    <xf numFmtId="43" fontId="27" fillId="13" borderId="23" xfId="4" applyFont="1" applyFill="1" applyBorder="1" applyAlignment="1">
      <alignment horizontal="right" vertical="center"/>
    </xf>
    <xf numFmtId="43" fontId="28" fillId="13" borderId="16" xfId="4" applyFont="1" applyFill="1" applyBorder="1" applyAlignment="1">
      <alignment horizontal="right" vertical="center"/>
    </xf>
    <xf numFmtId="43" fontId="28" fillId="0" borderId="22" xfId="4" applyFont="1" applyBorder="1" applyAlignment="1">
      <alignment horizontal="right" vertical="center"/>
    </xf>
    <xf numFmtId="43" fontId="28" fillId="13" borderId="23" xfId="4" applyFont="1" applyFill="1" applyBorder="1" applyAlignment="1">
      <alignment horizontal="right" vertical="center"/>
    </xf>
    <xf numFmtId="43" fontId="28" fillId="0" borderId="14" xfId="4" applyFont="1" applyBorder="1" applyAlignment="1">
      <alignment horizontal="right" vertical="center"/>
    </xf>
    <xf numFmtId="0" fontId="2" fillId="0" borderId="0" xfId="0" applyFont="1"/>
    <xf numFmtId="0" fontId="16" fillId="15" borderId="14"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5" borderId="22"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27" fillId="0" borderId="35" xfId="0" applyFont="1" applyBorder="1" applyAlignment="1">
      <alignment vertical="center" wrapText="1"/>
    </xf>
    <xf numFmtId="167" fontId="2" fillId="0" borderId="0" xfId="0" applyNumberFormat="1" applyFont="1"/>
    <xf numFmtId="0" fontId="29" fillId="16" borderId="35" xfId="0" applyFont="1" applyFill="1" applyBorder="1" applyAlignment="1">
      <alignment vertical="center" wrapText="1"/>
    </xf>
    <xf numFmtId="43" fontId="16" fillId="16" borderId="14" xfId="4" applyFont="1" applyFill="1" applyBorder="1" applyAlignment="1">
      <alignment horizontal="center" vertical="center" wrapText="1"/>
    </xf>
    <xf numFmtId="43" fontId="16" fillId="13" borderId="23" xfId="4" applyFont="1" applyFill="1" applyBorder="1" applyAlignment="1">
      <alignment horizontal="center" vertical="center" wrapText="1"/>
    </xf>
    <xf numFmtId="43" fontId="16" fillId="13" borderId="16" xfId="4" applyFont="1" applyFill="1" applyBorder="1" applyAlignment="1">
      <alignment horizontal="right" vertical="center" wrapText="1"/>
    </xf>
    <xf numFmtId="43" fontId="30" fillId="0" borderId="14" xfId="4" applyFont="1" applyBorder="1" applyAlignment="1">
      <alignment horizontal="center" vertical="center" wrapText="1"/>
    </xf>
    <xf numFmtId="43" fontId="30" fillId="13" borderId="16" xfId="4" applyFont="1" applyFill="1" applyBorder="1" applyAlignment="1">
      <alignment horizontal="right" vertical="center" wrapText="1"/>
    </xf>
    <xf numFmtId="0" fontId="29" fillId="16" borderId="37" xfId="0" applyFont="1" applyFill="1" applyBorder="1" applyAlignment="1">
      <alignment vertical="center" wrapText="1"/>
    </xf>
    <xf numFmtId="43" fontId="16" fillId="16" borderId="19" xfId="4" applyFont="1" applyFill="1" applyBorder="1" applyAlignment="1">
      <alignment horizontal="center" vertical="center" wrapText="1"/>
    </xf>
    <xf numFmtId="43" fontId="16" fillId="13" borderId="34" xfId="4" applyFont="1" applyFill="1" applyBorder="1" applyAlignment="1">
      <alignment horizontal="center" vertical="center" wrapText="1"/>
    </xf>
    <xf numFmtId="43" fontId="2" fillId="0" borderId="0" xfId="4" applyFont="1"/>
    <xf numFmtId="0" fontId="11" fillId="0" borderId="0" xfId="0" applyFont="1"/>
    <xf numFmtId="164" fontId="4" fillId="17" borderId="15" xfId="0" applyNumberFormat="1" applyFont="1" applyFill="1" applyBorder="1" applyAlignment="1" applyProtection="1">
      <alignment wrapText="1"/>
      <protection locked="0"/>
    </xf>
    <xf numFmtId="165" fontId="0" fillId="2" borderId="0" xfId="0" applyNumberFormat="1" applyFont="1" applyFill="1" applyBorder="1" applyAlignment="1">
      <alignment wrapText="1"/>
    </xf>
    <xf numFmtId="168" fontId="0" fillId="0" borderId="0" xfId="0" applyNumberFormat="1"/>
    <xf numFmtId="164" fontId="2" fillId="18" borderId="15" xfId="1" applyNumberFormat="1" applyFont="1" applyFill="1" applyBorder="1" applyAlignment="1" applyProtection="1">
      <alignment horizontal="center" vertical="center" wrapText="1"/>
    </xf>
    <xf numFmtId="164" fontId="7" fillId="18" borderId="15" xfId="0" applyNumberFormat="1" applyFont="1" applyFill="1" applyBorder="1" applyAlignment="1">
      <alignment wrapText="1"/>
    </xf>
    <xf numFmtId="164" fontId="7" fillId="18" borderId="15" xfId="0" applyNumberFormat="1" applyFont="1" applyFill="1" applyBorder="1" applyAlignment="1">
      <alignment horizontal="center" wrapText="1"/>
    </xf>
    <xf numFmtId="44" fontId="7" fillId="18" borderId="15" xfId="1" applyFont="1" applyFill="1" applyBorder="1" applyAlignment="1" applyProtection="1">
      <alignment horizontal="center" vertical="center" wrapText="1"/>
    </xf>
    <xf numFmtId="164" fontId="7" fillId="18" borderId="20" xfId="0" applyNumberFormat="1" applyFont="1" applyFill="1" applyBorder="1" applyAlignment="1">
      <alignment wrapText="1"/>
    </xf>
    <xf numFmtId="164" fontId="7" fillId="18" borderId="21" xfId="0" applyNumberFormat="1" applyFont="1" applyFill="1" applyBorder="1" applyAlignment="1">
      <alignment wrapText="1"/>
    </xf>
    <xf numFmtId="43" fontId="16" fillId="18" borderId="21" xfId="4" applyFont="1" applyFill="1" applyBorder="1" applyAlignment="1">
      <alignment horizontal="center" vertical="center" wrapText="1"/>
    </xf>
    <xf numFmtId="43" fontId="16" fillId="18" borderId="34" xfId="4" applyFont="1" applyFill="1" applyBorder="1" applyAlignment="1">
      <alignment horizontal="center" vertical="center" wrapText="1"/>
    </xf>
    <xf numFmtId="164" fontId="2" fillId="9" borderId="15" xfId="1" applyNumberFormat="1" applyFont="1" applyFill="1" applyBorder="1" applyAlignment="1" applyProtection="1">
      <alignment horizontal="center" vertical="center" wrapText="1"/>
    </xf>
    <xf numFmtId="164" fontId="7" fillId="9" borderId="15" xfId="0" applyNumberFormat="1" applyFont="1" applyFill="1" applyBorder="1" applyAlignment="1" applyProtection="1">
      <alignment vertical="center" wrapText="1"/>
      <protection locked="0"/>
    </xf>
    <xf numFmtId="164" fontId="7" fillId="9" borderId="44" xfId="1" applyNumberFormat="1" applyFont="1" applyFill="1" applyBorder="1" applyAlignment="1" applyProtection="1">
      <alignment horizontal="center" vertical="center" wrapText="1"/>
    </xf>
    <xf numFmtId="44" fontId="7" fillId="9" borderId="15" xfId="1" applyFont="1" applyFill="1" applyBorder="1" applyAlignment="1" applyProtection="1">
      <alignment horizontal="center" vertical="center" wrapText="1"/>
    </xf>
    <xf numFmtId="0" fontId="7" fillId="6" borderId="27" xfId="0" applyFont="1" applyFill="1" applyBorder="1" applyAlignment="1" applyProtection="1">
      <alignment horizontal="center" vertical="center" wrapText="1"/>
    </xf>
    <xf numFmtId="0" fontId="7" fillId="6" borderId="31" xfId="0" applyFont="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0" fillId="13" borderId="37" xfId="0" applyFont="1" applyFill="1" applyBorder="1" applyAlignment="1" applyProtection="1">
      <alignment horizontal="left" vertical="center" wrapText="1"/>
    </xf>
    <xf numFmtId="0" fontId="0" fillId="13" borderId="53" xfId="0" applyFont="1" applyFill="1" applyBorder="1" applyAlignment="1" applyProtection="1">
      <alignment horizontal="left" vertical="center" wrapText="1"/>
    </xf>
    <xf numFmtId="0" fontId="0" fillId="13" borderId="54" xfId="0" applyFont="1" applyFill="1" applyBorder="1" applyAlignment="1" applyProtection="1">
      <alignment horizontal="left" vertical="center" wrapText="1"/>
    </xf>
    <xf numFmtId="0" fontId="7" fillId="2" borderId="23" xfId="0" applyNumberFormat="1" applyFont="1" applyFill="1" applyBorder="1" applyAlignment="1" applyProtection="1">
      <alignment horizontal="left" vertical="center" wrapText="1"/>
      <protection locked="0"/>
    </xf>
    <xf numFmtId="0" fontId="7" fillId="2" borderId="17" xfId="0" applyNumberFormat="1" applyFont="1" applyFill="1" applyBorder="1" applyAlignment="1" applyProtection="1">
      <alignment horizontal="left" vertical="center" wrapText="1"/>
      <protection locked="0"/>
    </xf>
    <xf numFmtId="0" fontId="7" fillId="2" borderId="22" xfId="0" applyNumberFormat="1" applyFont="1" applyFill="1" applyBorder="1" applyAlignment="1" applyProtection="1">
      <alignment horizontal="left" vertical="center" wrapText="1"/>
      <protection locked="0"/>
    </xf>
    <xf numFmtId="0" fontId="7" fillId="10" borderId="3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2" fillId="6" borderId="25" xfId="0" applyFont="1" applyFill="1" applyBorder="1" applyAlignment="1" applyProtection="1">
      <alignment horizontal="center" vertical="center" wrapText="1"/>
    </xf>
    <xf numFmtId="0" fontId="2" fillId="6" borderId="29" xfId="0" applyFont="1" applyFill="1" applyBorder="1" applyAlignment="1" applyProtection="1">
      <alignment horizontal="center" vertical="center" wrapText="1"/>
    </xf>
    <xf numFmtId="0" fontId="7" fillId="6" borderId="40" xfId="0" applyFont="1" applyFill="1" applyBorder="1" applyAlignment="1" applyProtection="1">
      <alignment horizontal="left" vertical="center" wrapText="1"/>
    </xf>
    <xf numFmtId="0" fontId="7" fillId="6" borderId="51" xfId="0" applyFont="1" applyFill="1" applyBorder="1" applyAlignment="1" applyProtection="1">
      <alignment horizontal="left" vertical="center" wrapText="1"/>
    </xf>
    <xf numFmtId="0" fontId="7" fillId="6" borderId="47" xfId="0" applyFont="1" applyFill="1" applyBorder="1" applyAlignment="1" applyProtection="1">
      <alignment horizontal="left" vertical="center" wrapText="1"/>
    </xf>
    <xf numFmtId="0" fontId="7" fillId="17" borderId="26" xfId="0" applyFont="1" applyFill="1" applyBorder="1" applyAlignment="1" applyProtection="1">
      <alignment horizontal="center" vertical="center" wrapText="1"/>
    </xf>
    <xf numFmtId="0" fontId="7" fillId="17" borderId="30" xfId="0" applyFont="1" applyFill="1" applyBorder="1" applyAlignment="1" applyProtection="1">
      <alignment horizontal="center" vertical="center" wrapText="1"/>
    </xf>
    <xf numFmtId="0" fontId="7" fillId="10" borderId="26" xfId="0" applyFont="1" applyFill="1" applyBorder="1" applyAlignment="1" applyProtection="1">
      <alignment horizontal="center" vertical="center" wrapText="1"/>
    </xf>
    <xf numFmtId="0" fontId="7" fillId="10" borderId="30" xfId="0" applyFont="1" applyFill="1" applyBorder="1" applyAlignment="1" applyProtection="1">
      <alignment horizontal="center" vertical="center" wrapText="1"/>
    </xf>
    <xf numFmtId="0" fontId="7" fillId="9" borderId="26" xfId="0" applyFont="1" applyFill="1" applyBorder="1" applyAlignment="1" applyProtection="1">
      <alignment horizontal="center" vertical="center" wrapText="1"/>
    </xf>
    <xf numFmtId="0" fontId="7" fillId="9" borderId="30" xfId="0"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xf>
    <xf numFmtId="49" fontId="7" fillId="2" borderId="23"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22" xfId="0" applyNumberFormat="1" applyFont="1" applyFill="1" applyBorder="1" applyAlignment="1" applyProtection="1">
      <alignment horizontal="left" vertical="top" wrapText="1"/>
      <protection locked="0"/>
    </xf>
    <xf numFmtId="49" fontId="7" fillId="2" borderId="23" xfId="0" applyNumberFormat="1" applyFont="1" applyFill="1" applyBorder="1" applyAlignment="1" applyProtection="1">
      <alignment horizontal="left" vertical="center" wrapText="1"/>
      <protection locked="0"/>
    </xf>
    <xf numFmtId="49" fontId="7" fillId="2" borderId="17"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23" fillId="9" borderId="0" xfId="0" applyFont="1" applyFill="1" applyBorder="1" applyAlignment="1">
      <alignment horizontal="left" vertical="top" wrapText="1"/>
    </xf>
    <xf numFmtId="0" fontId="13" fillId="9" borderId="6" xfId="0" applyFont="1" applyFill="1" applyBorder="1" applyAlignment="1">
      <alignment horizontal="left" wrapText="1"/>
    </xf>
    <xf numFmtId="0" fontId="13" fillId="9" borderId="7" xfId="0" applyFont="1" applyFill="1" applyBorder="1" applyAlignment="1">
      <alignment horizontal="left" wrapText="1"/>
    </xf>
    <xf numFmtId="0" fontId="7" fillId="5" borderId="23"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17" borderId="15" xfId="0" applyFont="1" applyFill="1" applyBorder="1" applyAlignment="1" applyProtection="1">
      <alignment horizontal="center" vertical="center" wrapText="1"/>
    </xf>
    <xf numFmtId="44" fontId="7" fillId="2" borderId="36" xfId="1" applyFont="1" applyFill="1" applyBorder="1" applyAlignment="1">
      <alignment horizontal="center" wrapText="1"/>
    </xf>
    <xf numFmtId="44" fontId="7" fillId="2" borderId="24" xfId="1" applyFont="1" applyFill="1" applyBorder="1" applyAlignment="1">
      <alignment horizontal="center" wrapText="1"/>
    </xf>
    <xf numFmtId="44" fontId="7" fillId="2" borderId="41" xfId="1" applyFont="1" applyFill="1" applyBorder="1" applyAlignment="1">
      <alignment horizontal="center" wrapText="1"/>
    </xf>
    <xf numFmtId="0" fontId="7" fillId="6" borderId="23" xfId="0" applyFont="1" applyFill="1" applyBorder="1" applyAlignment="1">
      <alignment horizontal="left" wrapText="1"/>
    </xf>
    <xf numFmtId="0" fontId="7" fillId="6" borderId="28" xfId="0" applyFont="1" applyFill="1" applyBorder="1" applyAlignment="1">
      <alignment horizontal="left" wrapText="1"/>
    </xf>
    <xf numFmtId="44" fontId="7" fillId="2" borderId="38" xfId="1" applyFont="1" applyFill="1" applyBorder="1" applyAlignment="1">
      <alignment horizontal="center" wrapText="1"/>
    </xf>
    <xf numFmtId="44" fontId="7" fillId="2" borderId="0" xfId="1" applyFont="1" applyFill="1" applyBorder="1" applyAlignment="1">
      <alignment horizontal="center" wrapText="1"/>
    </xf>
    <xf numFmtId="44" fontId="7" fillId="2" borderId="39" xfId="1" applyFont="1" applyFill="1" applyBorder="1" applyAlignment="1">
      <alignment horizontal="center" wrapText="1"/>
    </xf>
    <xf numFmtId="0" fontId="7" fillId="6" borderId="1" xfId="0" applyFont="1" applyFill="1" applyBorder="1" applyAlignment="1">
      <alignment horizontal="left" wrapText="1"/>
    </xf>
    <xf numFmtId="0" fontId="7" fillId="6" borderId="2" xfId="0" applyFont="1" applyFill="1" applyBorder="1" applyAlignment="1">
      <alignment horizontal="left" wrapText="1"/>
    </xf>
    <xf numFmtId="164" fontId="7" fillId="2" borderId="19" xfId="1" applyNumberFormat="1" applyFont="1" applyFill="1" applyBorder="1" applyAlignment="1">
      <alignment horizontal="center" wrapText="1"/>
    </xf>
    <xf numFmtId="164" fontId="7" fillId="2" borderId="20" xfId="1" applyNumberFormat="1" applyFont="1" applyFill="1" applyBorder="1" applyAlignment="1">
      <alignment horizontal="center" wrapText="1"/>
    </xf>
    <xf numFmtId="164" fontId="7" fillId="2" borderId="48" xfId="1" applyNumberFormat="1" applyFont="1" applyFill="1" applyBorder="1" applyAlignment="1">
      <alignment horizontal="center" wrapText="1"/>
    </xf>
    <xf numFmtId="164" fontId="7" fillId="2" borderId="21" xfId="1" applyNumberFormat="1" applyFont="1" applyFill="1" applyBorder="1" applyAlignment="1">
      <alignment horizontal="center" wrapText="1"/>
    </xf>
    <xf numFmtId="0" fontId="7" fillId="9" borderId="18" xfId="0" applyFont="1" applyFill="1" applyBorder="1" applyAlignment="1" applyProtection="1">
      <alignment horizontal="center" vertical="center" wrapText="1"/>
    </xf>
    <xf numFmtId="0" fontId="7" fillId="6" borderId="40" xfId="0" applyFont="1" applyFill="1" applyBorder="1" applyAlignment="1">
      <alignment horizontal="left" wrapText="1"/>
    </xf>
    <xf numFmtId="0" fontId="7" fillId="6" borderId="33" xfId="0" applyFont="1" applyFill="1" applyBorder="1" applyAlignment="1">
      <alignment horizontal="left" wrapText="1"/>
    </xf>
    <xf numFmtId="0" fontId="7" fillId="6" borderId="3" xfId="0" applyFont="1" applyFill="1" applyBorder="1" applyAlignment="1">
      <alignment horizontal="left" wrapText="1"/>
    </xf>
    <xf numFmtId="0" fontId="2" fillId="0" borderId="36" xfId="0" applyFont="1" applyBorder="1" applyAlignment="1">
      <alignment horizontal="center" wrapText="1"/>
    </xf>
    <xf numFmtId="0" fontId="2" fillId="0" borderId="24" xfId="0" applyFont="1" applyBorder="1" applyAlignment="1">
      <alignment horizontal="center" wrapText="1"/>
    </xf>
    <xf numFmtId="0" fontId="2" fillId="0" borderId="41" xfId="0" applyFont="1" applyBorder="1" applyAlignment="1">
      <alignment horizontal="center" wrapText="1"/>
    </xf>
    <xf numFmtId="0" fontId="7" fillId="6" borderId="17" xfId="0" applyFont="1" applyFill="1" applyBorder="1" applyAlignment="1">
      <alignment horizontal="left" wrapText="1"/>
    </xf>
    <xf numFmtId="0" fontId="7" fillId="6" borderId="24" xfId="0" applyFont="1" applyFill="1" applyBorder="1" applyAlignment="1">
      <alignment horizontal="left" wrapText="1"/>
    </xf>
    <xf numFmtId="0" fontId="7" fillId="6" borderId="41" xfId="0" applyFont="1" applyFill="1" applyBorder="1" applyAlignment="1">
      <alignment horizontal="left" wrapText="1"/>
    </xf>
    <xf numFmtId="0" fontId="7" fillId="6" borderId="32" xfId="0" applyFont="1" applyFill="1" applyBorder="1" applyAlignment="1">
      <alignment horizontal="left" wrapText="1"/>
    </xf>
    <xf numFmtId="0" fontId="5" fillId="5" borderId="14" xfId="1" applyNumberFormat="1" applyFont="1" applyFill="1" applyBorder="1" applyAlignment="1" applyProtection="1">
      <alignment horizontal="center" vertical="center" wrapText="1"/>
    </xf>
    <xf numFmtId="0" fontId="5" fillId="5" borderId="15" xfId="1" applyNumberFormat="1" applyFont="1" applyFill="1" applyBorder="1" applyAlignment="1" applyProtection="1">
      <alignment horizontal="center" vertical="center" wrapText="1"/>
    </xf>
    <xf numFmtId="0" fontId="7" fillId="17" borderId="25" xfId="0" applyFont="1" applyFill="1" applyBorder="1" applyAlignment="1">
      <alignment horizontal="center" vertical="center" wrapText="1"/>
    </xf>
    <xf numFmtId="0" fontId="7" fillId="17" borderId="61" xfId="0" applyFont="1" applyFill="1" applyBorder="1" applyAlignment="1">
      <alignment horizontal="center" vertical="center" wrapText="1"/>
    </xf>
    <xf numFmtId="0" fontId="7" fillId="17" borderId="29" xfId="0" applyFont="1" applyFill="1" applyBorder="1" applyAlignment="1">
      <alignment horizontal="center" vertical="center" wrapText="1"/>
    </xf>
    <xf numFmtId="0" fontId="7" fillId="17" borderId="26" xfId="0" applyFont="1" applyFill="1" applyBorder="1" applyAlignment="1">
      <alignment horizontal="center" vertical="center" wrapText="1"/>
    </xf>
    <xf numFmtId="0" fontId="7" fillId="17" borderId="62" xfId="0" applyFont="1" applyFill="1" applyBorder="1" applyAlignment="1">
      <alignment horizontal="center" vertical="center" wrapText="1"/>
    </xf>
    <xf numFmtId="0" fontId="7" fillId="17" borderId="3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5" xfId="1" applyNumberFormat="1" applyFont="1" applyFill="1" applyBorder="1" applyAlignment="1">
      <alignment horizontal="center" vertical="center" wrapText="1"/>
    </xf>
    <xf numFmtId="0" fontId="2" fillId="0" borderId="0" xfId="0" applyFont="1" applyAlignment="1">
      <alignment horizontal="center" wrapText="1"/>
    </xf>
    <xf numFmtId="0" fontId="2" fillId="0" borderId="39" xfId="0" applyFont="1" applyBorder="1" applyAlignment="1">
      <alignment horizontal="center" wrapText="1"/>
    </xf>
    <xf numFmtId="0" fontId="7" fillId="6" borderId="23" xfId="0" applyFont="1" applyFill="1" applyBorder="1" applyAlignment="1">
      <alignment horizontal="center" wrapText="1"/>
    </xf>
    <xf numFmtId="0" fontId="7" fillId="6" borderId="17" xfId="0" applyFont="1" applyFill="1" applyBorder="1" applyAlignment="1">
      <alignment horizontal="center" wrapText="1"/>
    </xf>
    <xf numFmtId="0" fontId="7" fillId="6" borderId="46" xfId="0" applyFont="1" applyFill="1" applyBorder="1" applyAlignment="1">
      <alignment horizontal="center" wrapText="1"/>
    </xf>
    <xf numFmtId="0" fontId="7" fillId="6" borderId="6" xfId="0" applyFont="1" applyFill="1" applyBorder="1" applyAlignment="1">
      <alignment horizontal="center" wrapText="1"/>
    </xf>
    <xf numFmtId="0" fontId="7" fillId="6" borderId="7" xfId="0" applyFont="1" applyFill="1" applyBorder="1" applyAlignment="1">
      <alignment horizontal="center" wrapText="1"/>
    </xf>
    <xf numFmtId="0" fontId="7" fillId="6" borderId="8" xfId="0" applyFont="1" applyFill="1" applyBorder="1" applyAlignment="1">
      <alignment horizontal="center" wrapText="1"/>
    </xf>
    <xf numFmtId="0" fontId="7" fillId="5" borderId="9" xfId="0" applyFont="1" applyFill="1" applyBorder="1" applyAlignment="1">
      <alignment horizontal="center" wrapText="1"/>
    </xf>
    <xf numFmtId="0" fontId="7" fillId="5" borderId="10" xfId="0" applyFont="1" applyFill="1" applyBorder="1" applyAlignment="1">
      <alignment horizontal="center" wrapText="1"/>
    </xf>
    <xf numFmtId="0" fontId="7" fillId="5"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17" borderId="27" xfId="0" applyFont="1" applyFill="1" applyBorder="1" applyAlignment="1">
      <alignment horizontal="center" vertical="center" wrapText="1"/>
    </xf>
    <xf numFmtId="0" fontId="7" fillId="17" borderId="63" xfId="0" applyFont="1" applyFill="1" applyBorder="1" applyAlignment="1">
      <alignment horizontal="center" vertical="center" wrapText="1"/>
    </xf>
    <xf numFmtId="0" fontId="7" fillId="17" borderId="31" xfId="0" applyFont="1" applyFill="1" applyBorder="1" applyAlignment="1">
      <alignment horizontal="center" vertical="center" wrapText="1"/>
    </xf>
    <xf numFmtId="0" fontId="7" fillId="17" borderId="40" xfId="0" applyFont="1" applyFill="1" applyBorder="1" applyAlignment="1">
      <alignment horizontal="center" wrapText="1"/>
    </xf>
    <xf numFmtId="0" fontId="7" fillId="17" borderId="51" xfId="0" applyFont="1" applyFill="1" applyBorder="1" applyAlignment="1">
      <alignment horizontal="center" wrapText="1"/>
    </xf>
    <xf numFmtId="0" fontId="7" fillId="17" borderId="60" xfId="0" applyFont="1" applyFill="1" applyBorder="1" applyAlignment="1">
      <alignment horizontal="center" wrapText="1"/>
    </xf>
    <xf numFmtId="0" fontId="3" fillId="0" borderId="0" xfId="0" applyFont="1" applyAlignment="1">
      <alignment horizontal="left" vertical="top" wrapText="1"/>
    </xf>
    <xf numFmtId="0" fontId="10" fillId="3" borderId="1" xfId="0" applyFont="1" applyFill="1" applyBorder="1" applyAlignment="1">
      <alignment horizontal="left" wrapText="1"/>
    </xf>
    <xf numFmtId="0" fontId="10" fillId="3" borderId="2" xfId="0" applyFont="1" applyFill="1" applyBorder="1" applyAlignment="1">
      <alignment horizontal="left" wrapText="1"/>
    </xf>
    <xf numFmtId="0" fontId="10" fillId="3" borderId="57" xfId="0" applyFont="1" applyFill="1" applyBorder="1" applyAlignment="1">
      <alignment horizontal="left" wrapText="1"/>
    </xf>
    <xf numFmtId="0" fontId="11" fillId="3" borderId="3"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3" fillId="3" borderId="6" xfId="0" applyFont="1" applyFill="1" applyBorder="1" applyAlignment="1">
      <alignment horizontal="left" wrapText="1"/>
    </xf>
    <xf numFmtId="0" fontId="13" fillId="3" borderId="7" xfId="0" applyFont="1" applyFill="1" applyBorder="1" applyAlignment="1">
      <alignment horizontal="left" wrapText="1"/>
    </xf>
    <xf numFmtId="0" fontId="13" fillId="3" borderId="8" xfId="0" applyFont="1" applyFill="1" applyBorder="1" applyAlignment="1">
      <alignment horizontal="left" wrapText="1"/>
    </xf>
    <xf numFmtId="0" fontId="7" fillId="5" borderId="11" xfId="0" applyFont="1" applyFill="1" applyBorder="1" applyAlignment="1">
      <alignment horizontal="center" wrapText="1"/>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16" fillId="14" borderId="40" xfId="0" applyFont="1" applyFill="1" applyBorder="1" applyAlignment="1">
      <alignment horizontal="center" vertical="center" wrapText="1"/>
    </xf>
    <xf numFmtId="0" fontId="16" fillId="14" borderId="35"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47" xfId="0" applyFont="1" applyFill="1" applyBorder="1" applyAlignment="1">
      <alignment horizontal="center" vertical="center" wrapText="1"/>
    </xf>
    <xf numFmtId="0" fontId="16" fillId="14" borderId="12" xfId="0" applyFont="1" applyFill="1" applyBorder="1" applyAlignment="1">
      <alignment horizontal="center" vertical="center" wrapText="1"/>
    </xf>
  </cellXfs>
  <cellStyles count="5">
    <cellStyle name="Comma 2" xfId="2" xr:uid="{00000000-0005-0000-0000-000001000000}"/>
    <cellStyle name="Currency 2" xfId="1" xr:uid="{00000000-0005-0000-0000-000002000000}"/>
    <cellStyle name="Milliers" xfId="4" builtinId="3"/>
    <cellStyle name="Normal" xfId="0" builtinId="0"/>
    <cellStyle name="Pourcentage" xfId="3"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IOM/CS.1041/ProDoc/Budget/Budget_TEMPLATE%20PBF_CS.104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IOM/CS.1041/ProDoc/Budget_TEMPLATE%20PBF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96">
          <cell r="C196">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D13" t="str">
            <v>OIM</v>
          </cell>
        </row>
        <row r="24">
          <cell r="D24">
            <v>105000</v>
          </cell>
        </row>
        <row r="34">
          <cell r="D34">
            <v>34300</v>
          </cell>
        </row>
        <row r="44">
          <cell r="D44">
            <v>0</v>
          </cell>
        </row>
        <row r="54">
          <cell r="D54">
            <v>0</v>
          </cell>
        </row>
        <row r="66">
          <cell r="D66">
            <v>156300</v>
          </cell>
        </row>
        <row r="76">
          <cell r="D76">
            <v>0</v>
          </cell>
        </row>
        <row r="86">
          <cell r="D86">
            <v>0</v>
          </cell>
        </row>
        <row r="96">
          <cell r="D96">
            <v>0</v>
          </cell>
        </row>
        <row r="108">
          <cell r="D108">
            <v>15000</v>
          </cell>
        </row>
        <row r="118">
          <cell r="D118">
            <v>78250</v>
          </cell>
        </row>
        <row r="128">
          <cell r="D128">
            <v>3800</v>
          </cell>
        </row>
        <row r="138">
          <cell r="D138">
            <v>85200</v>
          </cell>
        </row>
        <row r="150">
          <cell r="D150">
            <v>0</v>
          </cell>
        </row>
        <row r="160">
          <cell r="D160">
            <v>0</v>
          </cell>
        </row>
        <row r="170">
          <cell r="D170">
            <v>0</v>
          </cell>
        </row>
        <row r="180">
          <cell r="D180">
            <v>0</v>
          </cell>
        </row>
        <row r="187">
          <cell r="D187">
            <v>269920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D13"/>
        </row>
        <row r="23">
          <cell r="E23">
            <v>0</v>
          </cell>
        </row>
        <row r="33">
          <cell r="E33">
            <v>0</v>
          </cell>
        </row>
        <row r="43">
          <cell r="D43">
            <v>0</v>
          </cell>
          <cell r="E43">
            <v>0</v>
          </cell>
        </row>
        <row r="53">
          <cell r="D53">
            <v>0</v>
          </cell>
          <cell r="E53">
            <v>0</v>
          </cell>
        </row>
        <row r="65">
          <cell r="D65">
            <v>0</v>
          </cell>
          <cell r="E65">
            <v>0</v>
          </cell>
        </row>
        <row r="75">
          <cell r="E75">
            <v>0</v>
          </cell>
        </row>
        <row r="85">
          <cell r="D85">
            <v>0</v>
          </cell>
          <cell r="E85">
            <v>0</v>
          </cell>
        </row>
        <row r="95">
          <cell r="D95">
            <v>0</v>
          </cell>
          <cell r="E95">
            <v>0</v>
          </cell>
        </row>
        <row r="107">
          <cell r="E107">
            <v>0</v>
          </cell>
        </row>
        <row r="117">
          <cell r="D117">
            <v>0</v>
          </cell>
          <cell r="E117">
            <v>0</v>
          </cell>
        </row>
        <row r="127">
          <cell r="E127">
            <v>0</v>
          </cell>
        </row>
        <row r="137">
          <cell r="E137">
            <v>0</v>
          </cell>
        </row>
        <row r="149">
          <cell r="D149">
            <v>0</v>
          </cell>
          <cell r="E149">
            <v>0</v>
          </cell>
        </row>
        <row r="159">
          <cell r="D159">
            <v>0</v>
          </cell>
          <cell r="E159">
            <v>0</v>
          </cell>
        </row>
        <row r="169">
          <cell r="D169">
            <v>0</v>
          </cell>
          <cell r="E169">
            <v>0</v>
          </cell>
        </row>
        <row r="179">
          <cell r="D179">
            <v>0</v>
          </cell>
          <cell r="E179">
            <v>0</v>
          </cell>
        </row>
        <row r="186">
          <cell r="E186">
            <v>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372"/>
  <sheetViews>
    <sheetView tabSelected="1" zoomScale="59" zoomScaleNormal="59" workbookViewId="0">
      <selection activeCell="L76" sqref="L76"/>
    </sheetView>
  </sheetViews>
  <sheetFormatPr baseColWidth="10" defaultColWidth="9.140625" defaultRowHeight="15" x14ac:dyDescent="0.25"/>
  <cols>
    <col min="1" max="1" width="2.85546875" style="116" customWidth="1"/>
    <col min="2" max="2" width="30.7109375" style="11" customWidth="1"/>
    <col min="3" max="3" width="32.5703125" style="11" customWidth="1"/>
    <col min="4" max="4" width="22.42578125" style="11" customWidth="1"/>
    <col min="5" max="5" width="22.7109375" style="11" bestFit="1" customWidth="1"/>
    <col min="6" max="9" width="22.7109375" style="11" customWidth="1"/>
    <col min="10" max="10" width="22.5703125" style="203" customWidth="1"/>
    <col min="11" max="11" width="22.42578125" style="204" customWidth="1"/>
    <col min="12" max="12" width="31.42578125" style="11" customWidth="1"/>
    <col min="13" max="13" width="18.85546875" style="11" customWidth="1"/>
    <col min="14" max="14" width="9.140625" style="11"/>
    <col min="15" max="15" width="17.7109375" style="11" customWidth="1"/>
    <col min="16" max="16" width="26.5703125" style="11" customWidth="1"/>
    <col min="17" max="17" width="22.5703125" style="11" customWidth="1"/>
    <col min="18" max="18" width="29.7109375" style="11" customWidth="1"/>
    <col min="19" max="19" width="23.42578125" style="11" customWidth="1"/>
    <col min="20" max="20" width="18.5703125" style="11" customWidth="1"/>
    <col min="21" max="21" width="17.42578125" style="11" customWidth="1"/>
    <col min="22" max="22" width="25.140625" style="11" customWidth="1"/>
    <col min="23" max="16384" width="9.140625" style="11"/>
  </cols>
  <sheetData>
    <row r="1" spans="2:65" s="116" customFormat="1" x14ac:dyDescent="0.25">
      <c r="J1" s="117"/>
      <c r="K1" s="118"/>
    </row>
    <row r="2" spans="2:65" s="116" customFormat="1" ht="47.25" customHeight="1" x14ac:dyDescent="0.25">
      <c r="B2" s="401" t="s">
        <v>189</v>
      </c>
      <c r="C2" s="401"/>
      <c r="D2" s="401"/>
      <c r="E2" s="401"/>
      <c r="F2" s="401"/>
      <c r="G2" s="401"/>
      <c r="H2" s="401"/>
      <c r="I2" s="119"/>
      <c r="J2" s="119"/>
      <c r="K2" s="119"/>
      <c r="L2" s="119"/>
    </row>
    <row r="3" spans="2:65" s="116" customFormat="1" ht="16.5" thickBot="1" x14ac:dyDescent="0.3">
      <c r="B3" s="120"/>
      <c r="J3" s="117"/>
      <c r="K3" s="118"/>
    </row>
    <row r="4" spans="2:65" ht="27" customHeight="1" thickBot="1" x14ac:dyDescent="0.45">
      <c r="B4" s="402" t="s">
        <v>74</v>
      </c>
      <c r="C4" s="403"/>
      <c r="D4" s="403"/>
      <c r="E4" s="403"/>
      <c r="F4" s="403"/>
      <c r="G4" s="403"/>
      <c r="H4" s="403"/>
      <c r="I4" s="121"/>
      <c r="J4" s="121"/>
      <c r="K4" s="121"/>
      <c r="L4" s="121"/>
      <c r="M4" s="122"/>
    </row>
    <row r="5" spans="2:65" s="116" customFormat="1" x14ac:dyDescent="0.25">
      <c r="J5" s="117"/>
      <c r="K5" s="118"/>
    </row>
    <row r="6" spans="2:65" s="116" customFormat="1" ht="25.5" customHeight="1" x14ac:dyDescent="0.25">
      <c r="E6" s="117"/>
      <c r="F6" s="117"/>
      <c r="G6" s="117"/>
      <c r="H6" s="117"/>
      <c r="I6" s="117"/>
      <c r="J6" s="117"/>
      <c r="K6" s="118"/>
    </row>
    <row r="7" spans="2:65" ht="47.25" customHeight="1" x14ac:dyDescent="0.25">
      <c r="B7" s="386" t="s">
        <v>75</v>
      </c>
      <c r="C7" s="386" t="s">
        <v>76</v>
      </c>
      <c r="D7" s="404" t="s">
        <v>77</v>
      </c>
      <c r="E7" s="405"/>
      <c r="F7" s="406" t="s">
        <v>78</v>
      </c>
      <c r="G7" s="407" t="s">
        <v>187</v>
      </c>
      <c r="H7" s="407"/>
      <c r="I7" s="384" t="s">
        <v>79</v>
      </c>
      <c r="J7" s="386" t="s">
        <v>80</v>
      </c>
      <c r="K7" s="388" t="s">
        <v>81</v>
      </c>
      <c r="L7" s="390" t="s">
        <v>82</v>
      </c>
      <c r="M7" s="123"/>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row>
    <row r="8" spans="2:65" ht="15.75" x14ac:dyDescent="0.25">
      <c r="B8" s="387"/>
      <c r="C8" s="387"/>
      <c r="D8" s="209" t="s">
        <v>10</v>
      </c>
      <c r="E8" s="209" t="s">
        <v>9</v>
      </c>
      <c r="F8" s="406"/>
      <c r="G8" s="231" t="s">
        <v>10</v>
      </c>
      <c r="H8" s="231" t="s">
        <v>9</v>
      </c>
      <c r="I8" s="385"/>
      <c r="J8" s="387"/>
      <c r="K8" s="389"/>
      <c r="L8" s="391"/>
      <c r="M8" s="123"/>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row>
    <row r="9" spans="2:65" ht="15.75" customHeight="1" x14ac:dyDescent="0.25">
      <c r="B9" s="124" t="s">
        <v>83</v>
      </c>
      <c r="C9" s="392" t="s">
        <v>84</v>
      </c>
      <c r="D9" s="393"/>
      <c r="E9" s="393"/>
      <c r="F9" s="393"/>
      <c r="G9" s="393"/>
      <c r="H9" s="393"/>
      <c r="I9" s="393"/>
      <c r="J9" s="393"/>
      <c r="K9" s="393"/>
      <c r="L9" s="394"/>
      <c r="M9" s="125"/>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row>
    <row r="10" spans="2:65" ht="15.75" customHeight="1" x14ac:dyDescent="0.25">
      <c r="B10" s="124" t="s">
        <v>85</v>
      </c>
      <c r="C10" s="395" t="s">
        <v>86</v>
      </c>
      <c r="D10" s="396"/>
      <c r="E10" s="396"/>
      <c r="F10" s="396"/>
      <c r="G10" s="396"/>
      <c r="H10" s="396"/>
      <c r="I10" s="396"/>
      <c r="J10" s="396"/>
      <c r="K10" s="396"/>
      <c r="L10" s="397"/>
      <c r="M10" s="12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row>
    <row r="11" spans="2:65" ht="63" x14ac:dyDescent="0.25">
      <c r="B11" s="127" t="s">
        <v>87</v>
      </c>
      <c r="C11" s="128" t="s">
        <v>88</v>
      </c>
      <c r="D11" s="210">
        <v>4903</v>
      </c>
      <c r="E11" s="210">
        <v>6500</v>
      </c>
      <c r="F11" s="210">
        <f>D11+E11</f>
        <v>11403</v>
      </c>
      <c r="G11" s="232">
        <v>4903.26</v>
      </c>
      <c r="H11" s="232">
        <v>6500</v>
      </c>
      <c r="I11" s="232">
        <f>G11+H11</f>
        <v>11403.26</v>
      </c>
      <c r="J11" s="129">
        <v>1</v>
      </c>
      <c r="K11" s="130"/>
      <c r="L11" s="131"/>
      <c r="M11" s="132"/>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row>
    <row r="12" spans="2:65" ht="126" x14ac:dyDescent="0.25">
      <c r="B12" s="127" t="s">
        <v>89</v>
      </c>
      <c r="C12" s="128" t="s">
        <v>90</v>
      </c>
      <c r="D12" s="210">
        <v>40200</v>
      </c>
      <c r="E12" s="210">
        <v>54500</v>
      </c>
      <c r="F12" s="210">
        <f t="shared" ref="F12:F14" si="0">D12+E12</f>
        <v>94700</v>
      </c>
      <c r="G12" s="232">
        <v>9618.4</v>
      </c>
      <c r="H12" s="232">
        <v>23500</v>
      </c>
      <c r="I12" s="232">
        <f t="shared" ref="I12:I14" si="1">G12+H12</f>
        <v>33118.400000000001</v>
      </c>
      <c r="J12" s="129">
        <v>1</v>
      </c>
      <c r="K12" s="130"/>
      <c r="L12" s="131"/>
      <c r="M12" s="132"/>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row>
    <row r="13" spans="2:65" ht="63" x14ac:dyDescent="0.25">
      <c r="B13" s="127" t="s">
        <v>91</v>
      </c>
      <c r="C13" s="128" t="s">
        <v>92</v>
      </c>
      <c r="D13" s="210">
        <v>65000</v>
      </c>
      <c r="E13" s="210">
        <v>88000</v>
      </c>
      <c r="F13" s="210">
        <f t="shared" si="0"/>
        <v>153000</v>
      </c>
      <c r="G13" s="232">
        <v>18307.97</v>
      </c>
      <c r="H13" s="232">
        <v>0</v>
      </c>
      <c r="I13" s="232">
        <f t="shared" si="1"/>
        <v>18307.97</v>
      </c>
      <c r="J13" s="129">
        <v>1</v>
      </c>
      <c r="K13" s="130"/>
      <c r="L13" s="131"/>
      <c r="M13" s="132"/>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row>
    <row r="14" spans="2:65" ht="47.25" x14ac:dyDescent="0.25">
      <c r="B14" s="127" t="s">
        <v>93</v>
      </c>
      <c r="C14" s="128" t="s">
        <v>94</v>
      </c>
      <c r="D14" s="210"/>
      <c r="E14" s="210">
        <v>5000</v>
      </c>
      <c r="F14" s="210">
        <f t="shared" si="0"/>
        <v>5000</v>
      </c>
      <c r="G14" s="232">
        <v>0</v>
      </c>
      <c r="H14" s="232">
        <v>0</v>
      </c>
      <c r="I14" s="232">
        <f t="shared" si="1"/>
        <v>0</v>
      </c>
      <c r="J14" s="129">
        <v>1</v>
      </c>
      <c r="K14" s="130"/>
      <c r="L14" s="131"/>
      <c r="M14" s="132"/>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row>
    <row r="15" spans="2:65" ht="15.75" x14ac:dyDescent="0.25">
      <c r="C15" s="133" t="s">
        <v>95</v>
      </c>
      <c r="D15" s="211">
        <f t="shared" ref="D15:F15" si="2">SUM(D11:D14)</f>
        <v>110103</v>
      </c>
      <c r="E15" s="212">
        <f t="shared" si="2"/>
        <v>154000</v>
      </c>
      <c r="F15" s="212">
        <f t="shared" si="2"/>
        <v>264103</v>
      </c>
      <c r="G15" s="233">
        <f>SUM(G11:G14)</f>
        <v>32829.630000000005</v>
      </c>
      <c r="H15" s="233">
        <f t="shared" ref="H15:I15" si="3">SUM(H11:H14)</f>
        <v>30000</v>
      </c>
      <c r="I15" s="233">
        <f t="shared" si="3"/>
        <v>62829.630000000005</v>
      </c>
      <c r="J15" s="91">
        <f>J11*F11+J12*F12+J13*F13+J14*F14</f>
        <v>264103</v>
      </c>
      <c r="K15" s="130"/>
      <c r="L15" s="134"/>
      <c r="M15" s="13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row>
    <row r="16" spans="2:65" ht="15.75" customHeight="1" x14ac:dyDescent="0.25">
      <c r="B16" s="124" t="s">
        <v>96</v>
      </c>
      <c r="C16" s="398" t="s">
        <v>97</v>
      </c>
      <c r="D16" s="399"/>
      <c r="E16" s="399"/>
      <c r="F16" s="399"/>
      <c r="G16" s="399"/>
      <c r="H16" s="399"/>
      <c r="I16" s="399"/>
      <c r="J16" s="399"/>
      <c r="K16" s="399"/>
      <c r="L16" s="400"/>
      <c r="M16" s="12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row>
    <row r="17" spans="2:65" ht="31.5" x14ac:dyDescent="0.25">
      <c r="B17" s="127" t="s">
        <v>98</v>
      </c>
      <c r="C17" s="128" t="s">
        <v>99</v>
      </c>
      <c r="D17" s="213">
        <v>0</v>
      </c>
      <c r="E17" s="213">
        <v>0</v>
      </c>
      <c r="F17" s="210">
        <f>SUM(D17:E17)</f>
        <v>0</v>
      </c>
      <c r="G17" s="232"/>
      <c r="H17" s="232">
        <v>0</v>
      </c>
      <c r="I17" s="232">
        <f>G17+H17</f>
        <v>0</v>
      </c>
      <c r="J17" s="129"/>
      <c r="K17" s="130"/>
      <c r="L17" s="131"/>
      <c r="M17" s="132"/>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row>
    <row r="18" spans="2:65" ht="47.25" x14ac:dyDescent="0.25">
      <c r="B18" s="127" t="s">
        <v>100</v>
      </c>
      <c r="C18" s="128" t="s">
        <v>101</v>
      </c>
      <c r="D18" s="213">
        <v>0</v>
      </c>
      <c r="E18" s="213">
        <v>0</v>
      </c>
      <c r="F18" s="210">
        <f t="shared" ref="F18:F19" si="4">SUM(D18:E18)</f>
        <v>0</v>
      </c>
      <c r="G18" s="232">
        <v>0</v>
      </c>
      <c r="H18" s="232">
        <v>0</v>
      </c>
      <c r="I18" s="232">
        <f t="shared" ref="I18:I19" si="5">G18+H18</f>
        <v>0</v>
      </c>
      <c r="J18" s="129"/>
      <c r="K18" s="130"/>
      <c r="L18" s="131"/>
      <c r="M18" s="132"/>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row>
    <row r="19" spans="2:65" ht="63" x14ac:dyDescent="0.25">
      <c r="B19" s="127" t="s">
        <v>102</v>
      </c>
      <c r="C19" s="128" t="s">
        <v>103</v>
      </c>
      <c r="D19" s="213">
        <v>0</v>
      </c>
      <c r="E19" s="213">
        <v>0</v>
      </c>
      <c r="F19" s="210">
        <f t="shared" si="4"/>
        <v>0</v>
      </c>
      <c r="G19" s="232">
        <v>0</v>
      </c>
      <c r="H19" s="232"/>
      <c r="I19" s="232">
        <f t="shared" si="5"/>
        <v>0</v>
      </c>
      <c r="J19" s="129"/>
      <c r="K19" s="130"/>
      <c r="L19" s="131"/>
      <c r="M19" s="132"/>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row>
    <row r="20" spans="2:65" ht="15.75" x14ac:dyDescent="0.25">
      <c r="C20" s="137" t="s">
        <v>104</v>
      </c>
      <c r="D20" s="214">
        <f t="shared" ref="D20:F20" si="6">SUM(D17:D19)</f>
        <v>0</v>
      </c>
      <c r="E20" s="214">
        <f t="shared" si="6"/>
        <v>0</v>
      </c>
      <c r="F20" s="214">
        <f t="shared" si="6"/>
        <v>0</v>
      </c>
      <c r="G20" s="234">
        <f>SUM(G17:G19)</f>
        <v>0</v>
      </c>
      <c r="H20" s="234">
        <f>SUM(H17:H19)</f>
        <v>0</v>
      </c>
      <c r="I20" s="234">
        <f>SUM(I17:I19)</f>
        <v>0</v>
      </c>
      <c r="J20" s="91">
        <f>(J17*F17)+(J18*F18)+(J19*F19)</f>
        <v>0</v>
      </c>
      <c r="K20" s="130"/>
      <c r="L20" s="138"/>
      <c r="M20" s="135"/>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row>
    <row r="21" spans="2:65" ht="15.75" x14ac:dyDescent="0.25">
      <c r="B21" s="139" t="s">
        <v>31</v>
      </c>
      <c r="C21" s="140"/>
      <c r="D21" s="211">
        <f t="shared" ref="D21:J21" si="7">D15+D20</f>
        <v>110103</v>
      </c>
      <c r="E21" s="211">
        <f t="shared" si="7"/>
        <v>154000</v>
      </c>
      <c r="F21" s="211">
        <f t="shared" si="7"/>
        <v>264103</v>
      </c>
      <c r="G21" s="235">
        <f>G15+G20</f>
        <v>32829.630000000005</v>
      </c>
      <c r="H21" s="235">
        <f>H15+H20</f>
        <v>30000</v>
      </c>
      <c r="I21" s="235">
        <f>I15+I20</f>
        <v>62829.630000000005</v>
      </c>
      <c r="J21" s="141">
        <f t="shared" si="7"/>
        <v>264103</v>
      </c>
      <c r="K21" s="142">
        <v>-31.1</v>
      </c>
      <c r="L21" s="134"/>
      <c r="M21" s="135"/>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row>
    <row r="22" spans="2:65" ht="15.75" x14ac:dyDescent="0.25">
      <c r="B22" s="143"/>
      <c r="C22" s="144"/>
      <c r="D22" s="144"/>
      <c r="E22" s="145"/>
      <c r="F22" s="145"/>
      <c r="G22" s="145"/>
      <c r="H22" s="145"/>
      <c r="I22" s="145"/>
      <c r="J22" s="145"/>
      <c r="K22" s="145"/>
      <c r="L22" s="145"/>
      <c r="M22" s="14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row>
    <row r="23" spans="2:65" ht="15.75" customHeight="1" x14ac:dyDescent="0.25">
      <c r="B23" s="133" t="s">
        <v>105</v>
      </c>
      <c r="C23" s="374" t="s">
        <v>106</v>
      </c>
      <c r="D23" s="375"/>
      <c r="E23" s="375"/>
      <c r="F23" s="375"/>
      <c r="G23" s="375"/>
      <c r="H23" s="375"/>
      <c r="I23" s="375"/>
      <c r="J23" s="375"/>
      <c r="K23" s="375"/>
      <c r="L23" s="376"/>
      <c r="M23" s="12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row>
    <row r="24" spans="2:65" ht="15.75" customHeight="1" x14ac:dyDescent="0.25">
      <c r="B24" s="124" t="s">
        <v>33</v>
      </c>
      <c r="C24" s="374" t="s">
        <v>107</v>
      </c>
      <c r="D24" s="375"/>
      <c r="E24" s="375"/>
      <c r="F24" s="375"/>
      <c r="G24" s="375"/>
      <c r="H24" s="375"/>
      <c r="I24" s="375"/>
      <c r="J24" s="375"/>
      <c r="K24" s="375"/>
      <c r="L24" s="376"/>
      <c r="M24" s="12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row>
    <row r="25" spans="2:65" ht="47.25" x14ac:dyDescent="0.25">
      <c r="B25" s="127" t="s">
        <v>108</v>
      </c>
      <c r="C25" s="136" t="s">
        <v>109</v>
      </c>
      <c r="D25" s="215">
        <v>3600</v>
      </c>
      <c r="E25" s="210">
        <v>0</v>
      </c>
      <c r="F25" s="210">
        <f>SUM(D25:E25)</f>
        <v>3600</v>
      </c>
      <c r="G25" s="232">
        <f>(487.52+3086.69)</f>
        <v>3574.21</v>
      </c>
      <c r="H25" s="232">
        <v>0</v>
      </c>
      <c r="I25" s="232">
        <f>G25+H25</f>
        <v>3574.21</v>
      </c>
      <c r="J25" s="129">
        <v>1</v>
      </c>
      <c r="K25" s="130"/>
      <c r="L25" s="131"/>
      <c r="M25" s="132"/>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row>
    <row r="26" spans="2:65" ht="31.5" x14ac:dyDescent="0.25">
      <c r="B26" s="127" t="s">
        <v>110</v>
      </c>
      <c r="C26" s="136" t="s">
        <v>111</v>
      </c>
      <c r="D26" s="215">
        <v>3000</v>
      </c>
      <c r="E26" s="210">
        <v>0</v>
      </c>
      <c r="F26" s="210">
        <f>SUM(D26:E26)</f>
        <v>3000</v>
      </c>
      <c r="G26" s="232">
        <v>0</v>
      </c>
      <c r="H26" s="232">
        <v>0</v>
      </c>
      <c r="I26" s="232">
        <f t="shared" ref="I26:I27" si="8">G26+H26</f>
        <v>0</v>
      </c>
      <c r="J26" s="129">
        <v>1</v>
      </c>
      <c r="K26" s="130"/>
      <c r="L26" s="131"/>
      <c r="M26" s="132"/>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row>
    <row r="27" spans="2:65" ht="31.5" x14ac:dyDescent="0.25">
      <c r="B27" s="127" t="s">
        <v>112</v>
      </c>
      <c r="C27" s="136" t="s">
        <v>113</v>
      </c>
      <c r="D27" s="215">
        <v>150000</v>
      </c>
      <c r="E27" s="210">
        <v>0</v>
      </c>
      <c r="F27" s="210">
        <f>SUM(D27:E27)</f>
        <v>150000</v>
      </c>
      <c r="G27" s="232">
        <v>18477.41</v>
      </c>
      <c r="H27" s="232">
        <v>0</v>
      </c>
      <c r="I27" s="232">
        <f t="shared" si="8"/>
        <v>18477.41</v>
      </c>
      <c r="J27" s="129">
        <v>1</v>
      </c>
      <c r="K27" s="130"/>
      <c r="L27" s="131"/>
      <c r="M27" s="132"/>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row>
    <row r="28" spans="2:65" s="116" customFormat="1" ht="15.75" x14ac:dyDescent="0.25">
      <c r="B28" s="11"/>
      <c r="C28" s="133" t="s">
        <v>114</v>
      </c>
      <c r="D28" s="211">
        <f t="shared" ref="D28:F28" si="9">SUM(D25:D27)</f>
        <v>156600</v>
      </c>
      <c r="E28" s="212">
        <f t="shared" si="9"/>
        <v>0</v>
      </c>
      <c r="F28" s="212">
        <f t="shared" si="9"/>
        <v>156600</v>
      </c>
      <c r="G28" s="233">
        <f>SUM(G25:G27)</f>
        <v>22051.62</v>
      </c>
      <c r="H28" s="233">
        <f t="shared" ref="H28" si="10">SUM(H25:H27)</f>
        <v>0</v>
      </c>
      <c r="I28" s="233">
        <f>SUM(I25:I27)</f>
        <v>22051.62</v>
      </c>
      <c r="J28" s="91">
        <f>(J25*F25)+(J26*F26)+(J27*F27)</f>
        <v>156600</v>
      </c>
      <c r="K28" s="130"/>
      <c r="L28" s="134"/>
      <c r="M28" s="135"/>
    </row>
    <row r="29" spans="2:65" ht="15.75" customHeight="1" x14ac:dyDescent="0.25">
      <c r="B29" s="124" t="s">
        <v>35</v>
      </c>
      <c r="C29" s="374" t="s">
        <v>115</v>
      </c>
      <c r="D29" s="375"/>
      <c r="E29" s="375"/>
      <c r="F29" s="375"/>
      <c r="G29" s="375"/>
      <c r="H29" s="375"/>
      <c r="I29" s="375"/>
      <c r="J29" s="375"/>
      <c r="K29" s="375"/>
      <c r="L29" s="376"/>
      <c r="M29" s="12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row>
    <row r="30" spans="2:65" ht="47.25" x14ac:dyDescent="0.25">
      <c r="B30" s="127" t="s">
        <v>116</v>
      </c>
      <c r="C30" s="128" t="s">
        <v>117</v>
      </c>
      <c r="D30" s="215">
        <v>0</v>
      </c>
      <c r="E30" s="210">
        <v>7000</v>
      </c>
      <c r="F30" s="210">
        <f>SUM(D30:E30)</f>
        <v>7000</v>
      </c>
      <c r="G30" s="232">
        <v>0</v>
      </c>
      <c r="H30" s="232">
        <v>0</v>
      </c>
      <c r="I30" s="232">
        <f>G30+H30</f>
        <v>0</v>
      </c>
      <c r="J30" s="129">
        <v>1</v>
      </c>
      <c r="K30" s="130"/>
      <c r="L30" s="131"/>
      <c r="M30" s="132"/>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row>
    <row r="31" spans="2:65" ht="31.5" x14ac:dyDescent="0.25">
      <c r="B31" s="127" t="s">
        <v>118</v>
      </c>
      <c r="C31" s="128" t="s">
        <v>119</v>
      </c>
      <c r="D31" s="215">
        <v>0</v>
      </c>
      <c r="E31" s="210">
        <v>3000</v>
      </c>
      <c r="F31" s="210">
        <f t="shared" ref="F31:F32" si="11">SUM(D31:E31)</f>
        <v>3000</v>
      </c>
      <c r="G31" s="232">
        <v>0</v>
      </c>
      <c r="H31" s="232">
        <v>0</v>
      </c>
      <c r="I31" s="232">
        <f t="shared" ref="I31" si="12">G31+H31</f>
        <v>0</v>
      </c>
      <c r="J31" s="129">
        <v>1</v>
      </c>
      <c r="K31" s="130"/>
      <c r="L31" s="131"/>
      <c r="M31" s="132"/>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row>
    <row r="32" spans="2:65" ht="31.5" x14ac:dyDescent="0.25">
      <c r="B32" s="127" t="s">
        <v>120</v>
      </c>
      <c r="C32" s="128" t="s">
        <v>121</v>
      </c>
      <c r="D32" s="215">
        <v>0</v>
      </c>
      <c r="E32" s="210">
        <v>200000</v>
      </c>
      <c r="F32" s="210">
        <f t="shared" si="11"/>
        <v>200000</v>
      </c>
      <c r="G32" s="232">
        <v>0</v>
      </c>
      <c r="H32" s="232">
        <v>30305</v>
      </c>
      <c r="I32" s="232">
        <f>G32+H32</f>
        <v>30305</v>
      </c>
      <c r="J32" s="129">
        <v>1</v>
      </c>
      <c r="K32" s="130"/>
      <c r="L32" s="131"/>
      <c r="M32" s="132"/>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row>
    <row r="33" spans="1:65" ht="15.75" x14ac:dyDescent="0.25">
      <c r="C33" s="137" t="s">
        <v>122</v>
      </c>
      <c r="D33" s="214">
        <f t="shared" ref="D33:F33" si="13">SUM(D30:D32)</f>
        <v>0</v>
      </c>
      <c r="E33" s="216">
        <f t="shared" si="13"/>
        <v>210000</v>
      </c>
      <c r="F33" s="216">
        <f t="shared" si="13"/>
        <v>210000</v>
      </c>
      <c r="G33" s="236">
        <f>SUM(G30:G32)</f>
        <v>0</v>
      </c>
      <c r="H33" s="236">
        <f>SUM(H30:H32)</f>
        <v>30305</v>
      </c>
      <c r="I33" s="236">
        <f>SUM(I30:I32)</f>
        <v>30305</v>
      </c>
      <c r="J33" s="91">
        <f>(J30*F30)+(J31*F31)+(J32*F32)</f>
        <v>210000</v>
      </c>
      <c r="K33" s="130"/>
      <c r="L33" s="138"/>
      <c r="M33" s="135"/>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row>
    <row r="34" spans="1:65" s="151" customFormat="1" ht="15.75" x14ac:dyDescent="0.25">
      <c r="A34" s="148"/>
      <c r="B34" s="149" t="s">
        <v>41</v>
      </c>
      <c r="C34" s="140"/>
      <c r="D34" s="211">
        <f t="shared" ref="D34:J34" si="14">D33+D28</f>
        <v>156600</v>
      </c>
      <c r="E34" s="211">
        <f t="shared" si="14"/>
        <v>210000</v>
      </c>
      <c r="F34" s="211">
        <f t="shared" si="14"/>
        <v>366600</v>
      </c>
      <c r="G34" s="235">
        <f>G28+G33</f>
        <v>22051.62</v>
      </c>
      <c r="H34" s="235">
        <f>H28+H33</f>
        <v>30305</v>
      </c>
      <c r="I34" s="235">
        <f>I28+I33</f>
        <v>52356.619999999995</v>
      </c>
      <c r="J34" s="141">
        <f t="shared" si="14"/>
        <v>366600</v>
      </c>
      <c r="K34" s="142">
        <v>17.27</v>
      </c>
      <c r="L34" s="150"/>
      <c r="M34" s="135"/>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row>
    <row r="35" spans="1:65" ht="15.75" customHeight="1" x14ac:dyDescent="0.25">
      <c r="B35" s="152"/>
      <c r="C35" s="143"/>
      <c r="D35" s="143"/>
      <c r="E35" s="153"/>
      <c r="F35" s="153"/>
      <c r="G35" s="153"/>
      <c r="H35" s="153"/>
      <c r="I35" s="153"/>
      <c r="J35" s="145"/>
      <c r="K35" s="153"/>
      <c r="L35" s="143"/>
      <c r="M35" s="154"/>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row>
    <row r="36" spans="1:65" ht="15.75" customHeight="1" x14ac:dyDescent="0.25">
      <c r="B36" s="133" t="s">
        <v>123</v>
      </c>
      <c r="C36" s="374" t="s">
        <v>124</v>
      </c>
      <c r="D36" s="375"/>
      <c r="E36" s="375"/>
      <c r="F36" s="375"/>
      <c r="G36" s="375"/>
      <c r="H36" s="375"/>
      <c r="I36" s="375"/>
      <c r="J36" s="375"/>
      <c r="K36" s="375"/>
      <c r="L36" s="376"/>
      <c r="M36" s="125"/>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row>
    <row r="37" spans="1:65" ht="15.75" customHeight="1" x14ac:dyDescent="0.25">
      <c r="B37" s="124" t="s">
        <v>43</v>
      </c>
      <c r="C37" s="374" t="s">
        <v>125</v>
      </c>
      <c r="D37" s="375"/>
      <c r="E37" s="375"/>
      <c r="F37" s="375"/>
      <c r="G37" s="375"/>
      <c r="H37" s="375"/>
      <c r="I37" s="375"/>
      <c r="J37" s="375"/>
      <c r="K37" s="375"/>
      <c r="L37" s="376"/>
      <c r="M37" s="12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row>
    <row r="38" spans="1:65" ht="31.5" x14ac:dyDescent="0.25">
      <c r="B38" s="127" t="s">
        <v>126</v>
      </c>
      <c r="C38" s="128" t="s">
        <v>127</v>
      </c>
      <c r="D38" s="217"/>
      <c r="E38" s="210">
        <v>10981.16</v>
      </c>
      <c r="F38" s="210">
        <f>D38+E38</f>
        <v>10981.16</v>
      </c>
      <c r="G38" s="232">
        <v>0</v>
      </c>
      <c r="H38" s="232">
        <v>3041</v>
      </c>
      <c r="I38" s="232">
        <f>G38+H38</f>
        <v>3041</v>
      </c>
      <c r="J38" s="129">
        <v>1</v>
      </c>
      <c r="K38" s="130"/>
      <c r="L38" s="131"/>
      <c r="M38" s="132"/>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row>
    <row r="39" spans="1:65" ht="31.5" x14ac:dyDescent="0.25">
      <c r="B39" s="127" t="s">
        <v>128</v>
      </c>
      <c r="C39" s="136" t="s">
        <v>129</v>
      </c>
      <c r="D39" s="215">
        <v>15000</v>
      </c>
      <c r="E39" s="210"/>
      <c r="F39" s="210">
        <f>D39+E39</f>
        <v>15000</v>
      </c>
      <c r="G39" s="232">
        <v>0</v>
      </c>
      <c r="H39" s="232">
        <v>0</v>
      </c>
      <c r="I39" s="232">
        <f>G39+H39</f>
        <v>0</v>
      </c>
      <c r="J39" s="129">
        <v>1</v>
      </c>
      <c r="K39" s="130"/>
      <c r="L39" s="131"/>
      <c r="M39" s="132"/>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row>
    <row r="40" spans="1:65" ht="15.75" x14ac:dyDescent="0.25">
      <c r="C40" s="133" t="s">
        <v>130</v>
      </c>
      <c r="D40" s="211">
        <f t="shared" ref="D40:F40" si="15">SUM(D38:D39)</f>
        <v>15000</v>
      </c>
      <c r="E40" s="212">
        <f t="shared" si="15"/>
        <v>10981.16</v>
      </c>
      <c r="F40" s="212">
        <f t="shared" si="15"/>
        <v>25981.16</v>
      </c>
      <c r="G40" s="233">
        <f>SUM(G38:G39)</f>
        <v>0</v>
      </c>
      <c r="H40" s="233">
        <f>SUM(H38:H39)</f>
        <v>3041</v>
      </c>
      <c r="I40" s="233">
        <f>SUM(I38:I39)</f>
        <v>3041</v>
      </c>
      <c r="J40" s="91">
        <f>(J38*F38)+(J39*F39)</f>
        <v>25981.16</v>
      </c>
      <c r="K40" s="130"/>
      <c r="L40" s="134"/>
      <c r="M40" s="135"/>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row>
    <row r="41" spans="1:65" ht="15.75" customHeight="1" x14ac:dyDescent="0.25">
      <c r="B41" s="124" t="s">
        <v>131</v>
      </c>
      <c r="C41" s="374" t="s">
        <v>132</v>
      </c>
      <c r="D41" s="375"/>
      <c r="E41" s="375"/>
      <c r="F41" s="375"/>
      <c r="G41" s="375"/>
      <c r="H41" s="375"/>
      <c r="I41" s="375"/>
      <c r="J41" s="375"/>
      <c r="K41" s="375"/>
      <c r="L41" s="376"/>
      <c r="M41" s="12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row>
    <row r="42" spans="1:65" ht="47.25" x14ac:dyDescent="0.25">
      <c r="B42" s="127" t="s">
        <v>133</v>
      </c>
      <c r="C42" s="136" t="s">
        <v>134</v>
      </c>
      <c r="D42" s="215">
        <v>22183</v>
      </c>
      <c r="E42" s="210">
        <v>0</v>
      </c>
      <c r="F42" s="210">
        <f>SUM(D42:E42)</f>
        <v>22183</v>
      </c>
      <c r="G42" s="356">
        <v>22789.99</v>
      </c>
      <c r="H42" s="232">
        <v>0</v>
      </c>
      <c r="I42" s="356">
        <f>G42+H42</f>
        <v>22789.99</v>
      </c>
      <c r="J42" s="129">
        <v>1</v>
      </c>
      <c r="K42" s="130"/>
      <c r="L42" s="131"/>
      <c r="M42" s="132"/>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row>
    <row r="43" spans="1:65" ht="63" x14ac:dyDescent="0.25">
      <c r="B43" s="127" t="s">
        <v>135</v>
      </c>
      <c r="C43" s="155" t="s">
        <v>136</v>
      </c>
      <c r="D43" s="215">
        <v>49433</v>
      </c>
      <c r="E43" s="210">
        <v>0</v>
      </c>
      <c r="F43" s="210">
        <f>SUM(D43:E43)</f>
        <v>49433</v>
      </c>
      <c r="G43" s="232">
        <v>16428.89</v>
      </c>
      <c r="H43" s="232">
        <v>0</v>
      </c>
      <c r="I43" s="232">
        <f t="shared" ref="I43:I44" si="16">G43+H43</f>
        <v>16428.89</v>
      </c>
      <c r="J43" s="129">
        <v>1</v>
      </c>
      <c r="K43" s="130"/>
      <c r="L43" s="131"/>
      <c r="M43" s="132"/>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row>
    <row r="44" spans="1:65" ht="15.75" x14ac:dyDescent="0.25">
      <c r="B44" s="127" t="s">
        <v>137</v>
      </c>
      <c r="C44" s="156" t="s">
        <v>138</v>
      </c>
      <c r="D44" s="215">
        <v>6000</v>
      </c>
      <c r="E44" s="210"/>
      <c r="F44" s="210">
        <f>SUM(D44:E44)</f>
        <v>6000</v>
      </c>
      <c r="G44" s="232">
        <v>0</v>
      </c>
      <c r="H44" s="232">
        <f>SUM(H42:H43)</f>
        <v>0</v>
      </c>
      <c r="I44" s="232">
        <f t="shared" si="16"/>
        <v>0</v>
      </c>
      <c r="J44" s="129">
        <v>1</v>
      </c>
      <c r="K44" s="130"/>
      <c r="L44" s="131"/>
      <c r="M44" s="132"/>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row>
    <row r="45" spans="1:65" ht="15.75" x14ac:dyDescent="0.25">
      <c r="C45" s="133" t="s">
        <v>139</v>
      </c>
      <c r="D45" s="211">
        <f t="shared" ref="D45:F45" si="17">SUM(D42:D44)</f>
        <v>77616</v>
      </c>
      <c r="E45" s="216">
        <f t="shared" si="17"/>
        <v>0</v>
      </c>
      <c r="F45" s="216">
        <f t="shared" si="17"/>
        <v>77616</v>
      </c>
      <c r="G45" s="236">
        <f>SUM(G42:G44)</f>
        <v>39218.880000000005</v>
      </c>
      <c r="H45" s="236">
        <f>SUM(H42:H44)</f>
        <v>0</v>
      </c>
      <c r="I45" s="236">
        <f>SUM(I42:I44)</f>
        <v>39218.880000000005</v>
      </c>
      <c r="J45" s="91">
        <f>(J42*F42)+(J43*F43)+(J44*F44)</f>
        <v>77616</v>
      </c>
      <c r="K45" s="130"/>
      <c r="L45" s="134"/>
      <c r="M45" s="135"/>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65" ht="15.75" customHeight="1" x14ac:dyDescent="0.25">
      <c r="B46" s="133" t="s">
        <v>47</v>
      </c>
      <c r="C46" s="374" t="s">
        <v>140</v>
      </c>
      <c r="D46" s="375"/>
      <c r="E46" s="375"/>
      <c r="F46" s="375"/>
      <c r="G46" s="375"/>
      <c r="H46" s="375"/>
      <c r="I46" s="375"/>
      <c r="J46" s="375"/>
      <c r="K46" s="375"/>
      <c r="L46" s="376"/>
      <c r="M46" s="12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65" ht="35.25" customHeight="1" x14ac:dyDescent="0.25">
      <c r="B47" s="127" t="s">
        <v>141</v>
      </c>
      <c r="C47" s="128" t="s">
        <v>142</v>
      </c>
      <c r="D47" s="215">
        <v>9300</v>
      </c>
      <c r="E47" s="218"/>
      <c r="F47" s="210">
        <f>SUM(D47:E47)</f>
        <v>9300</v>
      </c>
      <c r="G47" s="232">
        <v>6478</v>
      </c>
      <c r="H47" s="232"/>
      <c r="I47" s="232">
        <f>G47+H47</f>
        <v>6478</v>
      </c>
      <c r="J47" s="129">
        <v>1</v>
      </c>
      <c r="K47" s="130"/>
      <c r="L47" s="131"/>
      <c r="M47" s="132"/>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row>
    <row r="48" spans="1:65" ht="31.5" x14ac:dyDescent="0.25">
      <c r="B48" s="127" t="s">
        <v>143</v>
      </c>
      <c r="C48" s="128" t="s">
        <v>144</v>
      </c>
      <c r="D48" s="215"/>
      <c r="E48" s="219">
        <v>13500</v>
      </c>
      <c r="F48" s="210">
        <f>SUM(D48:E48)</f>
        <v>13500</v>
      </c>
      <c r="G48" s="232">
        <v>0</v>
      </c>
      <c r="H48" s="232">
        <v>9562</v>
      </c>
      <c r="I48" s="232">
        <f t="shared" ref="I48:I50" si="18">G48+H48</f>
        <v>9562</v>
      </c>
      <c r="J48" s="129">
        <v>1</v>
      </c>
      <c r="K48" s="130"/>
      <c r="L48" s="131"/>
      <c r="M48" s="132"/>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row>
    <row r="49" spans="1:65" ht="31.5" x14ac:dyDescent="0.25">
      <c r="B49" s="127" t="s">
        <v>145</v>
      </c>
      <c r="C49" s="136" t="s">
        <v>146</v>
      </c>
      <c r="D49" s="215">
        <v>500</v>
      </c>
      <c r="E49" s="210"/>
      <c r="F49" s="210">
        <f>SUM(D49:E49)</f>
        <v>500</v>
      </c>
      <c r="G49" s="232">
        <v>0</v>
      </c>
      <c r="H49" s="232">
        <v>0</v>
      </c>
      <c r="I49" s="232">
        <f t="shared" si="18"/>
        <v>0</v>
      </c>
      <c r="J49" s="129">
        <v>1</v>
      </c>
      <c r="K49" s="130"/>
      <c r="L49" s="131"/>
      <c r="M49" s="132"/>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row>
    <row r="50" spans="1:65" ht="31.5" x14ac:dyDescent="0.25">
      <c r="B50" s="127" t="s">
        <v>147</v>
      </c>
      <c r="C50" s="128" t="s">
        <v>148</v>
      </c>
      <c r="D50" s="215"/>
      <c r="E50" s="210">
        <v>6800</v>
      </c>
      <c r="F50" s="210">
        <f>SUM(D50:E50)</f>
        <v>6800</v>
      </c>
      <c r="G50" s="232">
        <v>0</v>
      </c>
      <c r="H50" s="232">
        <v>0</v>
      </c>
      <c r="I50" s="232">
        <f t="shared" si="18"/>
        <v>0</v>
      </c>
      <c r="J50" s="129">
        <v>1</v>
      </c>
      <c r="K50" s="130"/>
      <c r="L50" s="131"/>
      <c r="M50" s="132"/>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row>
    <row r="51" spans="1:65" ht="15.75" x14ac:dyDescent="0.25">
      <c r="C51" s="133" t="s">
        <v>149</v>
      </c>
      <c r="D51" s="211">
        <f t="shared" ref="D51:F51" si="19">SUM(D47:D50)</f>
        <v>9800</v>
      </c>
      <c r="E51" s="220">
        <f t="shared" si="19"/>
        <v>20300</v>
      </c>
      <c r="F51" s="216">
        <f t="shared" si="19"/>
        <v>30100</v>
      </c>
      <c r="G51" s="236">
        <f>SUM(G47:G50)</f>
        <v>6478</v>
      </c>
      <c r="H51" s="236">
        <f>SUM(H47:H50)</f>
        <v>9562</v>
      </c>
      <c r="I51" s="236">
        <f>SUM(I47:I50)</f>
        <v>16040</v>
      </c>
      <c r="J51" s="91">
        <f>(J47*F47)+(J48*F48)+(J49*F49)+(J50*F50)</f>
        <v>30100</v>
      </c>
      <c r="K51" s="130"/>
      <c r="L51" s="134"/>
      <c r="M51" s="135"/>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row>
    <row r="52" spans="1:65" ht="37.5" customHeight="1" x14ac:dyDescent="0.25">
      <c r="B52" s="133" t="s">
        <v>49</v>
      </c>
      <c r="C52" s="374" t="s">
        <v>150</v>
      </c>
      <c r="D52" s="375"/>
      <c r="E52" s="375"/>
      <c r="F52" s="375"/>
      <c r="G52" s="375"/>
      <c r="H52" s="375"/>
      <c r="I52" s="375"/>
      <c r="J52" s="375"/>
      <c r="K52" s="375"/>
      <c r="L52" s="376"/>
      <c r="M52" s="12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row>
    <row r="53" spans="1:65" ht="49.5" customHeight="1" x14ac:dyDescent="0.25">
      <c r="B53" s="127" t="s">
        <v>151</v>
      </c>
      <c r="C53" s="128" t="s">
        <v>152</v>
      </c>
      <c r="D53" s="215">
        <v>1200</v>
      </c>
      <c r="E53" s="210">
        <v>0</v>
      </c>
      <c r="F53" s="210">
        <f>SUM(D53:E53)</f>
        <v>1200</v>
      </c>
      <c r="G53" s="232">
        <v>38.94</v>
      </c>
      <c r="H53" s="232">
        <v>0</v>
      </c>
      <c r="I53" s="232">
        <f>G53+H53</f>
        <v>38.94</v>
      </c>
      <c r="J53" s="129">
        <v>1</v>
      </c>
      <c r="K53" s="130"/>
      <c r="L53" s="131"/>
      <c r="M53" s="132"/>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row>
    <row r="54" spans="1:65" ht="51" customHeight="1" x14ac:dyDescent="0.25">
      <c r="B54" s="127" t="s">
        <v>153</v>
      </c>
      <c r="C54" s="128" t="s">
        <v>154</v>
      </c>
      <c r="D54" s="215"/>
      <c r="E54" s="219">
        <v>1580</v>
      </c>
      <c r="F54" s="210">
        <f>SUM(D54:E54)</f>
        <v>1580</v>
      </c>
      <c r="G54" s="232">
        <v>0</v>
      </c>
      <c r="H54" s="356">
        <v>1823</v>
      </c>
      <c r="I54" s="356">
        <f t="shared" ref="I54:I56" si="20">G54+H54</f>
        <v>1823</v>
      </c>
      <c r="J54" s="129">
        <v>1</v>
      </c>
      <c r="K54" s="130"/>
      <c r="L54" s="131"/>
      <c r="M54" s="132"/>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row>
    <row r="55" spans="1:65" ht="30.75" customHeight="1" x14ac:dyDescent="0.25">
      <c r="B55" s="127" t="s">
        <v>155</v>
      </c>
      <c r="C55" s="128" t="s">
        <v>156</v>
      </c>
      <c r="D55" s="215">
        <v>84000</v>
      </c>
      <c r="E55" s="219">
        <v>0</v>
      </c>
      <c r="F55" s="210">
        <f>SUM(D55:E55)</f>
        <v>84000</v>
      </c>
      <c r="G55" s="232">
        <v>18477.41</v>
      </c>
      <c r="H55" s="232">
        <v>0</v>
      </c>
      <c r="I55" s="232">
        <f t="shared" si="20"/>
        <v>18477.41</v>
      </c>
      <c r="J55" s="129">
        <v>1</v>
      </c>
      <c r="K55" s="130"/>
      <c r="L55" s="131"/>
      <c r="M55" s="132"/>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row>
    <row r="56" spans="1:65" ht="33" customHeight="1" x14ac:dyDescent="0.25">
      <c r="B56" s="127" t="s">
        <v>157</v>
      </c>
      <c r="C56" s="128" t="s">
        <v>158</v>
      </c>
      <c r="D56" s="213"/>
      <c r="E56" s="219">
        <v>154680</v>
      </c>
      <c r="F56" s="210">
        <f>SUM(D56:E56)</f>
        <v>154680</v>
      </c>
      <c r="G56" s="232">
        <v>0</v>
      </c>
      <c r="H56" s="232">
        <v>0</v>
      </c>
      <c r="I56" s="232">
        <f t="shared" si="20"/>
        <v>0</v>
      </c>
      <c r="J56" s="129">
        <v>1</v>
      </c>
      <c r="K56" s="130"/>
      <c r="L56" s="131"/>
      <c r="M56" s="132"/>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row>
    <row r="57" spans="1:65" ht="15.75" x14ac:dyDescent="0.25">
      <c r="C57" s="137" t="s">
        <v>159</v>
      </c>
      <c r="D57" s="214">
        <f t="shared" ref="D57:F57" si="21">SUM(D53:D56)</f>
        <v>85200</v>
      </c>
      <c r="E57" s="220">
        <f t="shared" si="21"/>
        <v>156260</v>
      </c>
      <c r="F57" s="216">
        <f t="shared" si="21"/>
        <v>241460</v>
      </c>
      <c r="G57" s="236">
        <f>SUM(G53:G56)</f>
        <v>18516.349999999999</v>
      </c>
      <c r="H57" s="236">
        <f>SUM(H53:H56)</f>
        <v>1823</v>
      </c>
      <c r="I57" s="236">
        <f>SUM(I53:I56)</f>
        <v>20339.349999999999</v>
      </c>
      <c r="J57" s="91">
        <f>(J53*F53)+(J54*F54)+(J55*F55)+(J56*F56)</f>
        <v>241460</v>
      </c>
      <c r="K57" s="130"/>
      <c r="L57" s="138"/>
      <c r="M57" s="135"/>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row>
    <row r="58" spans="1:65" s="151" customFormat="1" ht="15.75" customHeight="1" x14ac:dyDescent="0.25">
      <c r="A58" s="148"/>
      <c r="B58" s="140" t="s">
        <v>51</v>
      </c>
      <c r="C58" s="157"/>
      <c r="D58" s="221">
        <f t="shared" ref="D58:E58" si="22">D57+D51+D45+D40</f>
        <v>187616</v>
      </c>
      <c r="E58" s="221">
        <f t="shared" si="22"/>
        <v>187541.16</v>
      </c>
      <c r="F58" s="221">
        <f>F57+F51+F45+F40</f>
        <v>375157.16</v>
      </c>
      <c r="G58" s="237">
        <f>G40+G45+G51+G57</f>
        <v>64213.23</v>
      </c>
      <c r="H58" s="237">
        <f>H40+H45+H51+H57</f>
        <v>14426</v>
      </c>
      <c r="I58" s="237">
        <f>I40+I45+I51+I57</f>
        <v>78639.23000000001</v>
      </c>
      <c r="J58" s="158">
        <f>J57+J51+J45+J40</f>
        <v>375157.16</v>
      </c>
      <c r="K58" s="142">
        <v>27.39</v>
      </c>
      <c r="L58" s="159"/>
      <c r="M58" s="154"/>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row>
    <row r="59" spans="1:65" ht="15.75" customHeight="1" x14ac:dyDescent="0.25">
      <c r="B59" s="152"/>
      <c r="C59" s="143"/>
      <c r="D59" s="143"/>
      <c r="E59" s="153"/>
      <c r="F59" s="153"/>
      <c r="G59" s="153"/>
      <c r="H59" s="153"/>
      <c r="I59" s="153"/>
      <c r="J59" s="145"/>
      <c r="K59" s="153"/>
      <c r="L59" s="143"/>
      <c r="M59" s="154"/>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row>
    <row r="60" spans="1:65" ht="15.75" customHeight="1" x14ac:dyDescent="0.25">
      <c r="B60" s="152"/>
      <c r="C60" s="143"/>
      <c r="D60" s="143"/>
      <c r="E60" s="153"/>
      <c r="F60" s="153"/>
      <c r="G60" s="153"/>
      <c r="H60" s="153"/>
      <c r="I60" s="153"/>
      <c r="J60" s="145"/>
      <c r="K60" s="153"/>
      <c r="L60" s="143"/>
      <c r="M60" s="154"/>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row>
    <row r="61" spans="1:65" ht="72.75" customHeight="1" x14ac:dyDescent="0.25">
      <c r="B61" s="133" t="s">
        <v>160</v>
      </c>
      <c r="C61" s="160"/>
      <c r="D61" s="210">
        <v>185666</v>
      </c>
      <c r="E61" s="210">
        <v>86094</v>
      </c>
      <c r="F61" s="210">
        <f>SUM(D61:E61)</f>
        <v>271760</v>
      </c>
      <c r="G61" s="232">
        <v>166545.94</v>
      </c>
      <c r="H61" s="232">
        <v>80560</v>
      </c>
      <c r="I61" s="364">
        <v>52107</v>
      </c>
      <c r="J61" s="129">
        <v>0.5</v>
      </c>
      <c r="K61" s="161"/>
      <c r="L61" s="162"/>
      <c r="M61" s="135"/>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row>
    <row r="62" spans="1:65" ht="69.75" customHeight="1" x14ac:dyDescent="0.25">
      <c r="B62" s="133" t="s">
        <v>161</v>
      </c>
      <c r="C62" s="163" t="s">
        <v>162</v>
      </c>
      <c r="D62" s="210">
        <v>54194</v>
      </c>
      <c r="E62" s="210">
        <v>7100</v>
      </c>
      <c r="F62" s="210">
        <f t="shared" ref="F62:F64" si="23">SUM(D62:E62)</f>
        <v>61294</v>
      </c>
      <c r="G62" s="232">
        <v>33424.89</v>
      </c>
      <c r="H62" s="356">
        <v>11275</v>
      </c>
      <c r="I62" s="364">
        <v>14940</v>
      </c>
      <c r="J62" s="129"/>
      <c r="K62" s="161"/>
      <c r="L62" s="162"/>
      <c r="M62" s="135"/>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row>
    <row r="63" spans="1:65" ht="69" customHeight="1" x14ac:dyDescent="0.25">
      <c r="B63" s="133" t="s">
        <v>163</v>
      </c>
      <c r="C63" s="163"/>
      <c r="D63" s="210">
        <v>23591</v>
      </c>
      <c r="E63" s="210">
        <v>9364</v>
      </c>
      <c r="F63" s="210">
        <f t="shared" si="23"/>
        <v>32955</v>
      </c>
      <c r="G63" s="232">
        <v>19601.32</v>
      </c>
      <c r="H63" s="356">
        <v>11708</v>
      </c>
      <c r="I63" s="364">
        <v>10882</v>
      </c>
      <c r="J63" s="129">
        <v>1</v>
      </c>
      <c r="K63" s="161"/>
      <c r="L63" s="162"/>
      <c r="M63" s="135"/>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row>
    <row r="64" spans="1:65" ht="65.25" customHeight="1" x14ac:dyDescent="0.25">
      <c r="B64" s="164" t="s">
        <v>164</v>
      </c>
      <c r="C64" s="165"/>
      <c r="D64" s="210">
        <v>30000</v>
      </c>
      <c r="E64" s="210"/>
      <c r="F64" s="210">
        <f t="shared" si="23"/>
        <v>30000</v>
      </c>
      <c r="G64" s="232">
        <v>1046.6600000000001</v>
      </c>
      <c r="H64" s="232">
        <v>0</v>
      </c>
      <c r="I64" s="364">
        <f t="shared" ref="I64" si="24">G64+H64</f>
        <v>1046.6600000000001</v>
      </c>
      <c r="J64" s="129">
        <v>1</v>
      </c>
      <c r="K64" s="161"/>
      <c r="L64" s="162"/>
      <c r="M64" s="135"/>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row>
    <row r="65" spans="2:71" ht="15.75" x14ac:dyDescent="0.25">
      <c r="B65" s="152"/>
      <c r="C65" s="166" t="s">
        <v>165</v>
      </c>
      <c r="D65" s="222">
        <f t="shared" ref="D65:I65" si="25">SUM(D61:D64)</f>
        <v>293451</v>
      </c>
      <c r="E65" s="222">
        <f t="shared" si="25"/>
        <v>102558</v>
      </c>
      <c r="F65" s="222">
        <f t="shared" si="25"/>
        <v>396009</v>
      </c>
      <c r="G65" s="238">
        <f t="shared" si="25"/>
        <v>220618.81000000003</v>
      </c>
      <c r="H65" s="238">
        <f t="shared" si="25"/>
        <v>103543</v>
      </c>
      <c r="I65" s="365">
        <f t="shared" si="25"/>
        <v>78975.66</v>
      </c>
      <c r="J65" s="167">
        <f>(J61*F61)+(J62*F62)+(J63*F63)+(J64*F64)</f>
        <v>198835</v>
      </c>
      <c r="K65" s="130"/>
      <c r="L65" s="165"/>
      <c r="M65" s="154"/>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row>
    <row r="66" spans="2:71" ht="15.75" customHeight="1" thickBot="1" x14ac:dyDescent="0.3">
      <c r="B66" s="152"/>
      <c r="C66" s="143"/>
      <c r="D66" s="143"/>
      <c r="E66" s="153"/>
      <c r="F66" s="153"/>
      <c r="G66" s="153"/>
      <c r="H66" s="153"/>
      <c r="I66" s="153"/>
      <c r="J66" s="145"/>
      <c r="K66" s="153"/>
      <c r="L66" s="143"/>
      <c r="M66" s="154"/>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row>
    <row r="67" spans="2:71" ht="15.75" customHeight="1" thickBot="1" x14ac:dyDescent="0.3">
      <c r="B67" s="152"/>
      <c r="C67" s="168" t="s">
        <v>166</v>
      </c>
      <c r="D67" s="169">
        <f t="shared" ref="D67" si="26">D65+D58+D34+D21</f>
        <v>747770</v>
      </c>
      <c r="E67" s="169">
        <f>E65+E58+E34+E21</f>
        <v>654099.16</v>
      </c>
      <c r="F67" s="169">
        <f>F65+F58+F34+F21</f>
        <v>1401869.16</v>
      </c>
      <c r="G67" s="239">
        <f>G21+G34+G58+G65</f>
        <v>339713.29000000004</v>
      </c>
      <c r="H67" s="239">
        <f>H21+H34+H58+H65</f>
        <v>178274</v>
      </c>
      <c r="I67" s="366">
        <f>I21+I34+I58+I65</f>
        <v>272801.14</v>
      </c>
      <c r="J67" s="169"/>
      <c r="K67" s="169"/>
      <c r="L67" s="170"/>
      <c r="M67" s="154"/>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row>
    <row r="68" spans="2:71" s="116" customFormat="1" ht="15.75" customHeight="1" x14ac:dyDescent="0.25">
      <c r="B68" s="152"/>
      <c r="C68" s="143"/>
      <c r="D68" s="143"/>
      <c r="E68" s="153"/>
      <c r="F68" s="153"/>
      <c r="G68" s="153"/>
      <c r="H68" s="153"/>
      <c r="I68" s="153"/>
      <c r="J68" s="145"/>
      <c r="K68" s="153"/>
      <c r="L68" s="143"/>
      <c r="M68" s="154"/>
    </row>
    <row r="69" spans="2:71" s="116" customFormat="1" ht="15.75" customHeight="1" x14ac:dyDescent="0.25">
      <c r="B69" s="152"/>
      <c r="C69" s="143"/>
      <c r="D69" s="143"/>
      <c r="E69" s="153"/>
      <c r="F69" s="153"/>
      <c r="G69" s="153"/>
      <c r="H69" s="153"/>
      <c r="I69" s="153"/>
      <c r="J69" s="145"/>
      <c r="K69" s="153"/>
      <c r="L69" s="143"/>
      <c r="M69" s="154"/>
    </row>
    <row r="70" spans="2:71" s="116" customFormat="1" ht="15.75" customHeight="1" x14ac:dyDescent="0.25">
      <c r="B70" s="152"/>
      <c r="C70" s="143"/>
      <c r="D70" s="143"/>
      <c r="E70" s="153"/>
      <c r="F70" s="153"/>
      <c r="G70" s="153"/>
      <c r="H70" s="153"/>
      <c r="I70" s="153"/>
      <c r="J70" s="145"/>
      <c r="K70" s="153"/>
      <c r="L70" s="143"/>
      <c r="M70" s="154"/>
    </row>
    <row r="71" spans="2:71" s="116" customFormat="1" ht="15.75" customHeight="1" x14ac:dyDescent="0.25">
      <c r="B71" s="152"/>
      <c r="C71" s="143"/>
      <c r="D71" s="143"/>
      <c r="E71" s="153"/>
      <c r="F71" s="153"/>
      <c r="G71" s="153"/>
      <c r="H71" s="153"/>
      <c r="I71" s="153"/>
      <c r="J71" s="145"/>
      <c r="K71" s="153"/>
      <c r="L71" s="153"/>
      <c r="M71" s="153"/>
      <c r="N71" s="153"/>
      <c r="O71" s="153"/>
      <c r="P71" s="153"/>
    </row>
    <row r="72" spans="2:71" s="116" customFormat="1" ht="15.75" customHeight="1" x14ac:dyDescent="0.25">
      <c r="B72" s="152"/>
      <c r="C72" s="143"/>
      <c r="D72" s="143"/>
      <c r="E72" s="153"/>
      <c r="F72" s="153"/>
      <c r="G72" s="153"/>
      <c r="H72" s="153"/>
      <c r="I72" s="153"/>
      <c r="J72" s="145"/>
      <c r="K72" s="153"/>
      <c r="L72" s="153"/>
      <c r="M72" s="153"/>
      <c r="N72" s="153"/>
      <c r="O72" s="153"/>
      <c r="P72" s="153"/>
    </row>
    <row r="73" spans="2:71" ht="15.75" x14ac:dyDescent="0.25">
      <c r="B73" s="152"/>
      <c r="C73" s="377" t="s">
        <v>167</v>
      </c>
      <c r="D73" s="378"/>
      <c r="E73" s="378"/>
      <c r="F73" s="378"/>
      <c r="G73" s="378"/>
      <c r="H73" s="378"/>
      <c r="I73" s="378"/>
      <c r="J73" s="171"/>
      <c r="K73" s="172"/>
      <c r="L73" s="153"/>
      <c r="M73" s="153"/>
      <c r="N73" s="153"/>
      <c r="O73" s="153"/>
      <c r="P73" s="153"/>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row>
    <row r="74" spans="2:71" ht="40.5" customHeight="1" x14ac:dyDescent="0.25">
      <c r="B74" s="152"/>
      <c r="C74" s="379">
        <f>'[1]1) Tableau budgétaire 1'!C196</f>
        <v>0</v>
      </c>
      <c r="D74" s="223" t="s">
        <v>5</v>
      </c>
      <c r="E74" s="223" t="s">
        <v>6</v>
      </c>
      <c r="F74" s="223" t="s">
        <v>8</v>
      </c>
      <c r="G74" s="240" t="s">
        <v>5</v>
      </c>
      <c r="H74" s="240" t="s">
        <v>168</v>
      </c>
      <c r="I74" s="240" t="s">
        <v>8</v>
      </c>
      <c r="J74" s="153"/>
      <c r="K74" s="153"/>
      <c r="L74" s="153"/>
      <c r="M74" s="153"/>
      <c r="N74" s="153"/>
      <c r="O74" s="153"/>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row>
    <row r="75" spans="2:71" ht="15.75" x14ac:dyDescent="0.25">
      <c r="B75" s="152"/>
      <c r="C75" s="380"/>
      <c r="D75" s="223" t="s">
        <v>10</v>
      </c>
      <c r="E75" s="224">
        <f>J8</f>
        <v>0</v>
      </c>
      <c r="F75" s="223"/>
      <c r="G75" s="240" t="s">
        <v>10</v>
      </c>
      <c r="H75" s="240" t="s">
        <v>9</v>
      </c>
      <c r="I75" s="240"/>
      <c r="J75" s="153"/>
      <c r="K75" s="153"/>
      <c r="L75" s="153"/>
      <c r="M75" s="153"/>
      <c r="N75" s="153"/>
      <c r="O75" s="153"/>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row>
    <row r="76" spans="2:71" ht="41.25" customHeight="1" x14ac:dyDescent="0.25">
      <c r="B76" s="173"/>
      <c r="C76" s="174" t="s">
        <v>71</v>
      </c>
      <c r="D76" s="223">
        <v>747770</v>
      </c>
      <c r="E76" s="225">
        <v>654099.16</v>
      </c>
      <c r="F76" s="223">
        <f>SUM(D76:E76)</f>
        <v>1401869.1600000001</v>
      </c>
      <c r="G76" s="240">
        <f>G67</f>
        <v>339713.29000000004</v>
      </c>
      <c r="H76" s="240">
        <f>H67</f>
        <v>178274</v>
      </c>
      <c r="I76" s="240">
        <f>G76+H76</f>
        <v>517987.29000000004</v>
      </c>
      <c r="J76" s="153"/>
      <c r="K76" s="153"/>
      <c r="L76" s="153"/>
      <c r="M76" s="153"/>
      <c r="N76" s="153"/>
      <c r="O76" s="153"/>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row>
    <row r="77" spans="2:71" ht="51.75" customHeight="1" x14ac:dyDescent="0.25">
      <c r="B77" s="143"/>
      <c r="C77" s="174" t="s">
        <v>72</v>
      </c>
      <c r="D77" s="223">
        <f t="shared" ref="D77:I77" si="27">D76*0.07</f>
        <v>52343.9</v>
      </c>
      <c r="E77" s="225">
        <f t="shared" si="27"/>
        <v>45786.941200000008</v>
      </c>
      <c r="F77" s="223">
        <f t="shared" si="27"/>
        <v>98130.841200000024</v>
      </c>
      <c r="G77" s="367">
        <f t="shared" si="27"/>
        <v>23779.930300000004</v>
      </c>
      <c r="H77" s="367">
        <f t="shared" si="27"/>
        <v>12479.18</v>
      </c>
      <c r="I77" s="367">
        <f t="shared" si="27"/>
        <v>36259.110300000008</v>
      </c>
      <c r="J77" s="153"/>
      <c r="K77" s="153"/>
      <c r="L77" s="153"/>
      <c r="M77" s="153"/>
      <c r="N77" s="153"/>
      <c r="O77" s="153"/>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row>
    <row r="78" spans="2:71" ht="51.75" customHeight="1" thickBot="1" x14ac:dyDescent="0.3">
      <c r="B78" s="143"/>
      <c r="C78" s="175" t="s">
        <v>8</v>
      </c>
      <c r="D78" s="223">
        <f>D76+D77</f>
        <v>800113.9</v>
      </c>
      <c r="E78" s="226">
        <f>E76+E77</f>
        <v>699886.10120000003</v>
      </c>
      <c r="F78" s="223">
        <f>SUM(F76:F77)</f>
        <v>1500000.0012000003</v>
      </c>
      <c r="G78" s="359">
        <f>SUM(G76:G77)</f>
        <v>363493.22030000004</v>
      </c>
      <c r="H78" s="359">
        <f>SUM(H76:H77)</f>
        <v>190753.18</v>
      </c>
      <c r="I78" s="359">
        <f>SUM(I76:I77)</f>
        <v>554246.4003000001</v>
      </c>
      <c r="J78" s="153"/>
      <c r="K78" s="153"/>
      <c r="L78" s="153"/>
      <c r="M78" s="153"/>
      <c r="N78" s="153"/>
      <c r="O78" s="153"/>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row>
    <row r="79" spans="2:71" ht="42" customHeight="1" x14ac:dyDescent="0.25">
      <c r="B79" s="143"/>
      <c r="C79" s="116"/>
      <c r="D79" s="153"/>
      <c r="E79" s="153"/>
      <c r="F79" s="153"/>
      <c r="G79" s="153"/>
      <c r="H79" s="153"/>
      <c r="I79" s="153"/>
      <c r="J79" s="153"/>
      <c r="K79" s="153"/>
      <c r="L79" s="153"/>
      <c r="M79" s="17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row>
    <row r="80" spans="2:71" s="116" customFormat="1" ht="29.25" customHeight="1" thickBot="1" x14ac:dyDescent="0.3">
      <c r="B80" s="143"/>
      <c r="C80" s="177"/>
      <c r="D80" s="153"/>
      <c r="E80" s="153"/>
      <c r="F80" s="153"/>
      <c r="G80" s="153"/>
      <c r="H80" s="153"/>
      <c r="I80" s="153"/>
      <c r="J80" s="153"/>
      <c r="K80" s="153"/>
      <c r="L80" s="153"/>
      <c r="M80" s="153"/>
      <c r="N80" s="153"/>
      <c r="O80" s="153"/>
    </row>
    <row r="81" spans="2:71" ht="23.25" customHeight="1" x14ac:dyDescent="0.25">
      <c r="B81" s="176"/>
      <c r="C81" s="381" t="s">
        <v>169</v>
      </c>
      <c r="D81" s="382"/>
      <c r="E81" s="382"/>
      <c r="F81" s="382"/>
      <c r="G81" s="383"/>
      <c r="H81" s="153"/>
      <c r="I81" s="153"/>
      <c r="J81" s="153"/>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row>
    <row r="82" spans="2:71" ht="41.25" customHeight="1" x14ac:dyDescent="0.25">
      <c r="B82" s="176"/>
      <c r="C82" s="178"/>
      <c r="D82" s="223" t="s">
        <v>5</v>
      </c>
      <c r="E82" s="223" t="s">
        <v>6</v>
      </c>
      <c r="F82" s="227" t="s">
        <v>8</v>
      </c>
      <c r="G82" s="368" t="s">
        <v>170</v>
      </c>
      <c r="H82" s="153"/>
      <c r="I82" s="153"/>
      <c r="J82" s="153"/>
      <c r="K82" s="354">
        <f>+I78/F78</f>
        <v>0.3694975999044019</v>
      </c>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row>
    <row r="83" spans="2:71" ht="15.75" x14ac:dyDescent="0.25">
      <c r="B83" s="176"/>
      <c r="C83" s="178"/>
      <c r="D83" s="224" t="s">
        <v>10</v>
      </c>
      <c r="E83" s="224" t="s">
        <v>9</v>
      </c>
      <c r="F83" s="227">
        <f>K8</f>
        <v>0</v>
      </c>
      <c r="G83" s="369"/>
      <c r="H83" s="153"/>
      <c r="I83" s="153"/>
      <c r="J83" s="153"/>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row>
    <row r="84" spans="2:71" ht="55.5" customHeight="1" x14ac:dyDescent="0.25">
      <c r="B84" s="176"/>
      <c r="C84" s="179" t="s">
        <v>171</v>
      </c>
      <c r="D84" s="228">
        <v>560079.73</v>
      </c>
      <c r="E84" s="228">
        <v>489920.27</v>
      </c>
      <c r="F84" s="228">
        <f>D84+E84</f>
        <v>1050000</v>
      </c>
      <c r="G84" s="180">
        <v>0.7</v>
      </c>
      <c r="H84" s="153"/>
      <c r="I84" s="153"/>
      <c r="J84" s="153"/>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row>
    <row r="85" spans="2:71" ht="57.75" customHeight="1" x14ac:dyDescent="0.25">
      <c r="B85" s="370"/>
      <c r="C85" s="181" t="s">
        <v>172</v>
      </c>
      <c r="D85" s="228">
        <v>240034.17</v>
      </c>
      <c r="E85" s="228">
        <v>209965.83</v>
      </c>
      <c r="F85" s="228">
        <f>D85+E85</f>
        <v>450000</v>
      </c>
      <c r="G85" s="182">
        <v>0.3</v>
      </c>
      <c r="H85" s="153"/>
      <c r="I85" s="153"/>
      <c r="J85" s="153"/>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row>
    <row r="86" spans="2:71" ht="38.25" customHeight="1" thickBot="1" x14ac:dyDescent="0.3">
      <c r="B86" s="370"/>
      <c r="C86" s="175" t="s">
        <v>8</v>
      </c>
      <c r="D86" s="229">
        <v>800113.9</v>
      </c>
      <c r="E86" s="230">
        <f>SUM(E84:E85)</f>
        <v>699886.1</v>
      </c>
      <c r="F86" s="230">
        <f>SUM(F84:F85)</f>
        <v>1500000</v>
      </c>
      <c r="G86" s="183">
        <v>1</v>
      </c>
      <c r="H86" s="153"/>
      <c r="I86" s="153"/>
      <c r="J86" s="153"/>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row>
    <row r="87" spans="2:71" ht="21.75" customHeight="1" thickBot="1" x14ac:dyDescent="0.3">
      <c r="B87" s="370"/>
      <c r="C87" s="184"/>
      <c r="D87" s="153"/>
      <c r="E87" s="184"/>
      <c r="F87" s="184"/>
      <c r="G87" s="184"/>
      <c r="H87" s="184"/>
      <c r="I87" s="184"/>
      <c r="J87" s="184"/>
      <c r="K87" s="185"/>
      <c r="L87" s="186"/>
      <c r="M87" s="153"/>
      <c r="N87" s="153"/>
      <c r="O87" s="153"/>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row>
    <row r="88" spans="2:71" ht="49.5" customHeight="1" x14ac:dyDescent="0.25">
      <c r="B88" s="370"/>
      <c r="C88" s="187" t="s">
        <v>173</v>
      </c>
      <c r="D88" s="188"/>
      <c r="E88" s="188"/>
      <c r="F88" s="189">
        <v>1269851.56</v>
      </c>
      <c r="G88" s="185" t="s">
        <v>162</v>
      </c>
      <c r="H88" s="153"/>
      <c r="I88" s="153"/>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row>
    <row r="89" spans="2:71" ht="28.5" customHeight="1" x14ac:dyDescent="0.25">
      <c r="B89" s="370"/>
      <c r="C89" s="190" t="s">
        <v>174</v>
      </c>
      <c r="D89" s="191"/>
      <c r="E89" s="191"/>
      <c r="F89" s="192">
        <f>F88/F78</f>
        <v>0.84656770598941233</v>
      </c>
      <c r="G89" s="193"/>
      <c r="H89" s="153"/>
      <c r="I89" s="153"/>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row>
    <row r="90" spans="2:71" ht="28.5" customHeight="1" x14ac:dyDescent="0.25">
      <c r="B90" s="370"/>
      <c r="C90" s="194"/>
      <c r="D90" s="195"/>
      <c r="E90" s="195"/>
      <c r="F90" s="196"/>
      <c r="G90" s="197"/>
      <c r="H90" s="153"/>
      <c r="I90" s="153"/>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row>
    <row r="91" spans="2:71" ht="28.5" customHeight="1" x14ac:dyDescent="0.25">
      <c r="B91" s="370"/>
      <c r="C91" s="190" t="s">
        <v>175</v>
      </c>
      <c r="D91" s="191"/>
      <c r="E91" s="191"/>
      <c r="F91" s="198">
        <v>67361.850000000006</v>
      </c>
      <c r="G91" s="199"/>
      <c r="H91" s="153"/>
      <c r="I91" s="153"/>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row>
    <row r="92" spans="2:71" ht="23.25" customHeight="1" x14ac:dyDescent="0.25">
      <c r="B92" s="370"/>
      <c r="C92" s="190" t="s">
        <v>176</v>
      </c>
      <c r="D92" s="191"/>
      <c r="E92" s="191"/>
      <c r="F92" s="200">
        <f>F91/F78</f>
        <v>4.4907899964073676E-2</v>
      </c>
      <c r="G92" s="199"/>
      <c r="H92" s="153"/>
      <c r="I92" s="153"/>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row>
    <row r="93" spans="2:71" ht="68.25" customHeight="1" thickBot="1" x14ac:dyDescent="0.3">
      <c r="B93" s="370"/>
      <c r="C93" s="371" t="s">
        <v>177</v>
      </c>
      <c r="D93" s="372"/>
      <c r="E93" s="372"/>
      <c r="F93" s="373"/>
      <c r="G93" s="201"/>
      <c r="H93" s="153"/>
      <c r="I93" s="153"/>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row>
    <row r="94" spans="2:71" ht="55.5" customHeight="1" x14ac:dyDescent="0.25">
      <c r="B94" s="370"/>
      <c r="C94" s="153"/>
      <c r="D94" s="153"/>
      <c r="E94" s="153"/>
      <c r="F94" s="153"/>
      <c r="G94" s="153"/>
      <c r="H94" s="153"/>
      <c r="I94" s="153"/>
      <c r="J94" s="153"/>
      <c r="K94" s="153"/>
      <c r="L94" s="153"/>
      <c r="M94" s="153"/>
      <c r="N94" s="153"/>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row>
    <row r="95" spans="2:71" ht="42.75" customHeight="1" x14ac:dyDescent="0.25">
      <c r="B95" s="370"/>
      <c r="C95" s="153"/>
      <c r="D95" s="153"/>
      <c r="E95" s="153"/>
      <c r="F95" s="153"/>
      <c r="G95" s="153"/>
      <c r="H95" s="153"/>
      <c r="I95" s="153"/>
      <c r="J95" s="153"/>
      <c r="K95" s="153"/>
      <c r="L95" s="153"/>
      <c r="M95" s="153"/>
      <c r="N95" s="153"/>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row>
    <row r="96" spans="2:71" ht="21.75" customHeight="1" x14ac:dyDescent="0.25">
      <c r="B96" s="370"/>
      <c r="C96" s="153"/>
      <c r="D96" s="153"/>
      <c r="E96" s="153"/>
      <c r="F96" s="153"/>
      <c r="G96" s="153"/>
      <c r="H96" s="153"/>
      <c r="I96" s="153"/>
      <c r="J96" s="153"/>
      <c r="K96" s="153"/>
      <c r="L96" s="153"/>
      <c r="M96" s="153"/>
      <c r="N96" s="153"/>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row>
    <row r="97" spans="1:71" ht="21.75" customHeight="1" x14ac:dyDescent="0.25">
      <c r="B97" s="370"/>
      <c r="C97" s="153"/>
      <c r="D97" s="153"/>
      <c r="E97" s="153"/>
      <c r="F97" s="153"/>
      <c r="G97" s="153"/>
      <c r="H97" s="153"/>
      <c r="I97" s="153"/>
      <c r="J97" s="153"/>
      <c r="K97" s="153"/>
      <c r="L97" s="153"/>
      <c r="M97" s="153"/>
      <c r="N97" s="153"/>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row>
    <row r="98" spans="1:71" s="202" customFormat="1" ht="23.25" customHeight="1" x14ac:dyDescent="0.25">
      <c r="A98" s="116"/>
      <c r="B98" s="370"/>
      <c r="C98" s="153"/>
      <c r="D98" s="153"/>
      <c r="E98" s="153"/>
      <c r="F98" s="153"/>
      <c r="G98" s="153"/>
      <c r="H98" s="153"/>
      <c r="I98" s="153"/>
      <c r="J98" s="153"/>
      <c r="K98" s="153"/>
      <c r="L98" s="153"/>
      <c r="M98" s="153"/>
      <c r="N98" s="153"/>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row>
    <row r="99" spans="1:71" ht="23.25" customHeight="1" x14ac:dyDescent="0.25">
      <c r="B99" s="153"/>
      <c r="C99" s="153"/>
      <c r="D99" s="153"/>
      <c r="E99" s="153"/>
      <c r="F99" s="153"/>
      <c r="G99" s="153"/>
      <c r="H99" s="153"/>
      <c r="I99" s="153"/>
      <c r="J99" s="153"/>
      <c r="K99" s="153"/>
      <c r="L99" s="153"/>
      <c r="M99" s="153"/>
      <c r="N99" s="153"/>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row>
    <row r="100" spans="1:71" ht="21.75" customHeight="1" x14ac:dyDescent="0.25">
      <c r="B100" s="153"/>
      <c r="C100" s="153"/>
      <c r="D100" s="153"/>
      <c r="E100" s="153"/>
      <c r="F100" s="153"/>
      <c r="G100" s="153"/>
      <c r="H100" s="153"/>
      <c r="I100" s="153"/>
      <c r="J100" s="153"/>
      <c r="K100" s="153"/>
      <c r="L100" s="153"/>
      <c r="M100" s="153"/>
      <c r="N100" s="153"/>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row>
    <row r="101" spans="1:71" ht="16.5" customHeight="1" x14ac:dyDescent="0.25">
      <c r="B101" s="153"/>
      <c r="C101" s="153"/>
      <c r="D101" s="153"/>
      <c r="E101" s="153"/>
      <c r="F101" s="153"/>
      <c r="G101" s="153"/>
      <c r="H101" s="153"/>
      <c r="I101" s="153"/>
      <c r="J101" s="153"/>
      <c r="K101" s="153"/>
      <c r="L101" s="153"/>
      <c r="M101" s="153"/>
      <c r="N101" s="153"/>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row>
    <row r="102" spans="1:71" ht="29.25" customHeight="1" x14ac:dyDescent="0.25">
      <c r="B102" s="153"/>
      <c r="C102" s="153"/>
      <c r="D102" s="153"/>
      <c r="E102" s="153"/>
      <c r="F102" s="153"/>
      <c r="G102" s="153"/>
      <c r="H102" s="153"/>
      <c r="I102" s="153"/>
      <c r="J102" s="153"/>
      <c r="K102" s="153"/>
      <c r="L102" s="153"/>
      <c r="M102" s="153"/>
      <c r="N102" s="153"/>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row>
    <row r="103" spans="1:71" ht="24.75" customHeight="1" x14ac:dyDescent="0.25">
      <c r="B103" s="153"/>
      <c r="C103" s="153"/>
      <c r="D103" s="153"/>
      <c r="E103" s="153"/>
      <c r="F103" s="153"/>
      <c r="G103" s="153"/>
      <c r="H103" s="153"/>
      <c r="I103" s="153"/>
      <c r="J103" s="153"/>
      <c r="K103" s="153"/>
      <c r="L103" s="153"/>
      <c r="M103" s="153"/>
      <c r="N103" s="153"/>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row>
    <row r="104" spans="1:71" ht="33" customHeight="1" x14ac:dyDescent="0.25">
      <c r="B104" s="153"/>
      <c r="C104" s="153"/>
      <c r="D104" s="153"/>
      <c r="E104" s="153"/>
      <c r="F104" s="153"/>
      <c r="G104" s="153"/>
      <c r="H104" s="153"/>
      <c r="I104" s="153"/>
      <c r="J104" s="153"/>
      <c r="K104" s="153"/>
      <c r="L104" s="153"/>
      <c r="M104" s="153"/>
      <c r="N104" s="153"/>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row>
    <row r="105" spans="1:71" ht="15.75" x14ac:dyDescent="0.25">
      <c r="B105" s="153"/>
      <c r="C105" s="153"/>
      <c r="D105" s="153"/>
      <c r="E105" s="153"/>
      <c r="F105" s="153"/>
      <c r="G105" s="153"/>
      <c r="H105" s="153"/>
      <c r="I105" s="153"/>
      <c r="J105" s="153"/>
      <c r="K105" s="153"/>
      <c r="L105" s="153"/>
      <c r="M105" s="153"/>
      <c r="N105" s="153"/>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row>
    <row r="106" spans="1:71" ht="15" customHeight="1" x14ac:dyDescent="0.25">
      <c r="B106" s="153"/>
      <c r="C106" s="153"/>
      <c r="E106" s="153"/>
      <c r="F106" s="153"/>
      <c r="G106" s="153"/>
      <c r="H106" s="153"/>
      <c r="I106" s="153"/>
      <c r="J106" s="153"/>
      <c r="K106" s="153"/>
      <c r="L106" s="153"/>
      <c r="M106" s="153"/>
      <c r="N106" s="153"/>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row>
    <row r="107" spans="1:71" ht="25.5" customHeight="1" x14ac:dyDescent="0.25">
      <c r="B107" s="153"/>
      <c r="C107" s="153"/>
      <c r="E107" s="153"/>
      <c r="F107" s="153"/>
      <c r="G107" s="153"/>
      <c r="H107" s="153"/>
      <c r="I107" s="153"/>
      <c r="J107" s="153"/>
      <c r="K107" s="153"/>
      <c r="L107" s="153"/>
      <c r="M107" s="153"/>
      <c r="N107" s="153"/>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row>
    <row r="108" spans="1:71" ht="15.75" x14ac:dyDescent="0.25">
      <c r="B108" s="153"/>
      <c r="C108" s="153"/>
      <c r="E108" s="153"/>
      <c r="F108" s="153"/>
      <c r="G108" s="153"/>
      <c r="H108" s="153"/>
      <c r="I108" s="153"/>
      <c r="J108" s="153"/>
      <c r="K108" s="153"/>
      <c r="L108" s="153"/>
      <c r="M108" s="153"/>
      <c r="N108" s="153"/>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row>
    <row r="109" spans="1:71" ht="15.75" x14ac:dyDescent="0.25">
      <c r="B109" s="153"/>
      <c r="C109" s="153"/>
      <c r="E109" s="153"/>
      <c r="F109" s="153"/>
      <c r="G109" s="153"/>
      <c r="H109" s="153"/>
      <c r="I109" s="153"/>
      <c r="J109" s="153"/>
      <c r="K109" s="153"/>
      <c r="L109" s="153"/>
      <c r="M109" s="153"/>
      <c r="N109" s="153"/>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row>
    <row r="110" spans="1:71" ht="15.75" x14ac:dyDescent="0.25">
      <c r="B110" s="153"/>
      <c r="C110" s="153"/>
      <c r="E110" s="153"/>
      <c r="F110" s="153"/>
      <c r="G110" s="153"/>
      <c r="H110" s="153"/>
      <c r="I110" s="153"/>
      <c r="J110" s="153"/>
      <c r="K110" s="153"/>
      <c r="L110" s="153"/>
      <c r="M110" s="153"/>
      <c r="N110" s="153"/>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row>
    <row r="111" spans="1:71" ht="15.75" x14ac:dyDescent="0.25">
      <c r="B111" s="153"/>
      <c r="C111" s="153"/>
      <c r="E111" s="153"/>
      <c r="F111" s="153"/>
      <c r="G111" s="153"/>
      <c r="H111" s="153"/>
      <c r="I111" s="153"/>
      <c r="J111" s="153"/>
      <c r="K111" s="153"/>
      <c r="L111" s="153"/>
      <c r="M111" s="153"/>
      <c r="N111" s="153"/>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row>
    <row r="112" spans="1:71" ht="15.75" x14ac:dyDescent="0.25">
      <c r="B112" s="153"/>
      <c r="C112" s="153"/>
      <c r="J112" s="153"/>
      <c r="K112" s="153"/>
      <c r="L112" s="153"/>
      <c r="M112" s="153"/>
      <c r="N112" s="153"/>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row>
    <row r="113" spans="2:71" ht="15.75" x14ac:dyDescent="0.25">
      <c r="B113" s="153"/>
      <c r="C113" s="153"/>
      <c r="J113" s="153"/>
      <c r="K113" s="153"/>
      <c r="L113" s="153"/>
      <c r="M113" s="153"/>
      <c r="N113" s="153"/>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row>
    <row r="114" spans="2:71" ht="15.75" x14ac:dyDescent="0.25">
      <c r="B114" s="153"/>
      <c r="C114" s="153"/>
      <c r="K114" s="118"/>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row>
    <row r="115" spans="2:71" x14ac:dyDescent="0.25">
      <c r="K115" s="118"/>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row>
    <row r="116" spans="2:71" x14ac:dyDescent="0.25">
      <c r="K116" s="118"/>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row>
    <row r="117" spans="2:71" x14ac:dyDescent="0.25">
      <c r="K117" s="118"/>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row>
    <row r="118" spans="2:71" x14ac:dyDescent="0.25">
      <c r="K118" s="118"/>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row>
    <row r="119" spans="2:71" x14ac:dyDescent="0.25">
      <c r="K119" s="118"/>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row>
    <row r="120" spans="2:71" x14ac:dyDescent="0.25">
      <c r="K120" s="118"/>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row>
    <row r="121" spans="2:71" x14ac:dyDescent="0.25">
      <c r="K121" s="118"/>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row>
    <row r="122" spans="2:71" x14ac:dyDescent="0.25">
      <c r="K122" s="118"/>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row>
    <row r="123" spans="2:71" x14ac:dyDescent="0.25">
      <c r="K123" s="118"/>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row>
    <row r="124" spans="2:71" x14ac:dyDescent="0.25">
      <c r="K124" s="118"/>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row>
    <row r="125" spans="2:71" x14ac:dyDescent="0.25">
      <c r="K125" s="118"/>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row>
    <row r="126" spans="2:71" x14ac:dyDescent="0.25">
      <c r="K126" s="118"/>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row>
    <row r="127" spans="2:71" x14ac:dyDescent="0.25">
      <c r="K127" s="118"/>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row>
    <row r="128" spans="2:71" x14ac:dyDescent="0.25">
      <c r="K128" s="118"/>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row>
    <row r="129" spans="11:71" x14ac:dyDescent="0.25">
      <c r="K129" s="118"/>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row>
    <row r="130" spans="11:71" x14ac:dyDescent="0.25">
      <c r="K130" s="118"/>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row>
    <row r="131" spans="11:71" x14ac:dyDescent="0.25">
      <c r="K131" s="118"/>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row>
    <row r="132" spans="11:71" x14ac:dyDescent="0.25">
      <c r="K132" s="118"/>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row>
    <row r="133" spans="11:71" x14ac:dyDescent="0.25">
      <c r="K133" s="118"/>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row>
    <row r="134" spans="11:71" x14ac:dyDescent="0.25">
      <c r="K134" s="118"/>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row>
    <row r="135" spans="11:71" x14ac:dyDescent="0.25">
      <c r="K135" s="118"/>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row>
    <row r="136" spans="11:71" x14ac:dyDescent="0.25">
      <c r="K136" s="118"/>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row>
    <row r="137" spans="11:71" x14ac:dyDescent="0.25">
      <c r="K137" s="118"/>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row>
    <row r="138" spans="11:71" x14ac:dyDescent="0.25">
      <c r="K138" s="118"/>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row>
    <row r="139" spans="11:71" x14ac:dyDescent="0.25">
      <c r="K139" s="118"/>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row>
    <row r="140" spans="11:71" x14ac:dyDescent="0.25">
      <c r="K140" s="118"/>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row>
    <row r="141" spans="11:71" x14ac:dyDescent="0.25">
      <c r="K141" s="118"/>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row>
    <row r="142" spans="11:71" x14ac:dyDescent="0.25">
      <c r="K142" s="118"/>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row>
    <row r="143" spans="11:71" x14ac:dyDescent="0.25">
      <c r="K143" s="118"/>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row>
    <row r="144" spans="11:71" x14ac:dyDescent="0.25">
      <c r="K144" s="118"/>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row>
    <row r="145" spans="11:71" x14ac:dyDescent="0.25">
      <c r="K145" s="118"/>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row>
    <row r="146" spans="11:71" x14ac:dyDescent="0.25">
      <c r="K146" s="118"/>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row>
    <row r="147" spans="11:71" x14ac:dyDescent="0.25">
      <c r="K147" s="118"/>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row>
    <row r="148" spans="11:71" x14ac:dyDescent="0.25">
      <c r="K148" s="118"/>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row>
    <row r="149" spans="11:71" x14ac:dyDescent="0.25">
      <c r="K149" s="118"/>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row>
    <row r="150" spans="11:71" x14ac:dyDescent="0.25">
      <c r="K150" s="118"/>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row>
    <row r="151" spans="11:71" x14ac:dyDescent="0.25">
      <c r="K151" s="118"/>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row>
    <row r="152" spans="11:71" x14ac:dyDescent="0.25">
      <c r="K152" s="118"/>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row>
    <row r="153" spans="11:71" x14ac:dyDescent="0.25">
      <c r="K153" s="118"/>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row>
    <row r="154" spans="11:71" x14ac:dyDescent="0.25">
      <c r="K154" s="118"/>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row>
    <row r="155" spans="11:71" x14ac:dyDescent="0.25">
      <c r="K155" s="118"/>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row>
    <row r="156" spans="11:71" x14ac:dyDescent="0.25">
      <c r="K156" s="118"/>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row>
    <row r="157" spans="11:71" x14ac:dyDescent="0.25">
      <c r="K157" s="118"/>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row>
    <row r="158" spans="11:71" x14ac:dyDescent="0.25">
      <c r="K158" s="118"/>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row>
    <row r="159" spans="11:71" x14ac:dyDescent="0.25">
      <c r="K159" s="118"/>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row>
    <row r="160" spans="11:71" x14ac:dyDescent="0.25">
      <c r="K160" s="118"/>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row>
    <row r="161" spans="11:71" x14ac:dyDescent="0.25">
      <c r="K161" s="118"/>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row>
    <row r="162" spans="11:71" x14ac:dyDescent="0.25">
      <c r="K162" s="118"/>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row>
    <row r="163" spans="11:71" x14ac:dyDescent="0.25">
      <c r="K163" s="118"/>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row>
    <row r="164" spans="11:71" x14ac:dyDescent="0.25">
      <c r="K164" s="118"/>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row>
    <row r="165" spans="11:71" x14ac:dyDescent="0.25">
      <c r="K165" s="118"/>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row>
    <row r="166" spans="11:71" x14ac:dyDescent="0.25">
      <c r="K166" s="118"/>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row>
    <row r="167" spans="11:71" x14ac:dyDescent="0.25">
      <c r="K167" s="118"/>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row>
    <row r="168" spans="11:71" x14ac:dyDescent="0.25">
      <c r="K168" s="118"/>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row>
    <row r="169" spans="11:71" x14ac:dyDescent="0.25">
      <c r="K169" s="118"/>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row>
    <row r="170" spans="11:71" x14ac:dyDescent="0.25">
      <c r="K170" s="118"/>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row>
    <row r="171" spans="11:71" x14ac:dyDescent="0.25">
      <c r="K171" s="118"/>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row>
    <row r="172" spans="11:71" x14ac:dyDescent="0.25">
      <c r="K172" s="118"/>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row>
    <row r="173" spans="11:71" x14ac:dyDescent="0.25">
      <c r="K173" s="118"/>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row>
    <row r="174" spans="11:71" x14ac:dyDescent="0.25">
      <c r="K174" s="118"/>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row>
    <row r="175" spans="11:71" x14ac:dyDescent="0.25">
      <c r="K175" s="118"/>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row>
    <row r="176" spans="11:71" x14ac:dyDescent="0.25">
      <c r="K176" s="118"/>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row>
    <row r="177" spans="11:71" x14ac:dyDescent="0.25">
      <c r="K177" s="118"/>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row>
    <row r="178" spans="11:71" x14ac:dyDescent="0.25">
      <c r="K178" s="118"/>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row>
    <row r="179" spans="11:71" x14ac:dyDescent="0.25">
      <c r="K179" s="118"/>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row>
    <row r="180" spans="11:71" x14ac:dyDescent="0.25">
      <c r="K180" s="118"/>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row>
    <row r="181" spans="11:71" x14ac:dyDescent="0.25">
      <c r="K181" s="118"/>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row>
    <row r="182" spans="11:71" x14ac:dyDescent="0.25">
      <c r="K182" s="118"/>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row>
    <row r="183" spans="11:71" x14ac:dyDescent="0.25">
      <c r="K183" s="118"/>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row>
    <row r="184" spans="11:71" x14ac:dyDescent="0.25">
      <c r="K184" s="118"/>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row>
    <row r="185" spans="11:71" x14ac:dyDescent="0.25">
      <c r="K185" s="118"/>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row>
    <row r="186" spans="11:71" x14ac:dyDescent="0.25">
      <c r="K186" s="118"/>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row>
    <row r="187" spans="11:71" x14ac:dyDescent="0.25">
      <c r="K187" s="118"/>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row>
    <row r="188" spans="11:71" x14ac:dyDescent="0.25">
      <c r="K188" s="118"/>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row>
    <row r="189" spans="11:71" x14ac:dyDescent="0.25">
      <c r="K189" s="118"/>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row>
    <row r="190" spans="11:71" x14ac:dyDescent="0.25">
      <c r="K190" s="118"/>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row>
    <row r="191" spans="11:71" x14ac:dyDescent="0.25">
      <c r="K191" s="118"/>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row>
    <row r="192" spans="11:71" x14ac:dyDescent="0.25">
      <c r="K192" s="118"/>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row>
    <row r="193" spans="11:71" x14ac:dyDescent="0.25">
      <c r="K193" s="118"/>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row>
    <row r="194" spans="11:71" x14ac:dyDescent="0.25">
      <c r="K194" s="118"/>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row>
    <row r="195" spans="11:71" x14ac:dyDescent="0.25">
      <c r="K195" s="118"/>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row>
    <row r="196" spans="11:71" x14ac:dyDescent="0.25">
      <c r="K196" s="118"/>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row>
    <row r="197" spans="11:71" x14ac:dyDescent="0.25">
      <c r="K197" s="118"/>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row>
    <row r="198" spans="11:71" x14ac:dyDescent="0.25">
      <c r="K198" s="118"/>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row>
    <row r="199" spans="11:71" x14ac:dyDescent="0.25">
      <c r="K199" s="118"/>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row>
    <row r="200" spans="11:71" x14ac:dyDescent="0.25">
      <c r="K200" s="118"/>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row>
    <row r="201" spans="11:71" x14ac:dyDescent="0.25">
      <c r="K201" s="118"/>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row>
    <row r="202" spans="11:71" x14ac:dyDescent="0.25">
      <c r="K202" s="118"/>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row>
    <row r="203" spans="11:71" x14ac:dyDescent="0.25">
      <c r="K203" s="118"/>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row>
    <row r="204" spans="11:71" x14ac:dyDescent="0.25">
      <c r="K204" s="118"/>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row>
    <row r="205" spans="11:71" x14ac:dyDescent="0.25">
      <c r="K205" s="118"/>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row>
    <row r="206" spans="11:71" x14ac:dyDescent="0.25">
      <c r="K206" s="118"/>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row>
    <row r="207" spans="11:71" x14ac:dyDescent="0.25">
      <c r="K207" s="118"/>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row>
    <row r="208" spans="11:71" x14ac:dyDescent="0.25">
      <c r="K208" s="118"/>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row>
    <row r="209" spans="11:71" x14ac:dyDescent="0.25">
      <c r="K209" s="118"/>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row>
    <row r="210" spans="11:71" x14ac:dyDescent="0.25">
      <c r="K210" s="118"/>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row>
    <row r="211" spans="11:71" x14ac:dyDescent="0.25">
      <c r="K211" s="118"/>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row>
    <row r="212" spans="11:71" x14ac:dyDescent="0.25">
      <c r="K212" s="118"/>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row>
    <row r="213" spans="11:71" x14ac:dyDescent="0.25">
      <c r="K213" s="118"/>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row>
    <row r="214" spans="11:71" x14ac:dyDescent="0.25">
      <c r="K214" s="118"/>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row>
    <row r="215" spans="11:71" x14ac:dyDescent="0.25">
      <c r="K215" s="118"/>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row>
    <row r="216" spans="11:71" x14ac:dyDescent="0.25">
      <c r="K216" s="118"/>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row>
    <row r="217" spans="11:71" x14ac:dyDescent="0.25">
      <c r="K217" s="118"/>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row>
    <row r="218" spans="11:71" x14ac:dyDescent="0.25">
      <c r="K218" s="118"/>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row>
    <row r="219" spans="11:71" x14ac:dyDescent="0.25">
      <c r="K219" s="118"/>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row>
    <row r="220" spans="11:71" x14ac:dyDescent="0.25">
      <c r="K220" s="118"/>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row>
    <row r="221" spans="11:71" x14ac:dyDescent="0.25">
      <c r="K221" s="118"/>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row>
    <row r="222" spans="11:71" x14ac:dyDescent="0.25">
      <c r="K222" s="118"/>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row>
    <row r="223" spans="11:71" x14ac:dyDescent="0.25">
      <c r="K223" s="118"/>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row>
    <row r="224" spans="11:71" x14ac:dyDescent="0.25">
      <c r="K224" s="118"/>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row>
    <row r="225" spans="11:71" x14ac:dyDescent="0.25">
      <c r="K225" s="118"/>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row>
    <row r="226" spans="11:71" x14ac:dyDescent="0.25">
      <c r="K226" s="118"/>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row>
    <row r="227" spans="11:71" x14ac:dyDescent="0.25">
      <c r="K227" s="118"/>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row>
    <row r="228" spans="11:71" x14ac:dyDescent="0.25">
      <c r="K228" s="118"/>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row>
    <row r="229" spans="11:71" x14ac:dyDescent="0.25">
      <c r="K229" s="118"/>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row>
    <row r="230" spans="11:71" x14ac:dyDescent="0.25">
      <c r="K230" s="118"/>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row>
    <row r="231" spans="11:71" x14ac:dyDescent="0.25">
      <c r="K231" s="118"/>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row>
    <row r="232" spans="11:71" x14ac:dyDescent="0.25">
      <c r="K232" s="118"/>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row>
    <row r="233" spans="11:71" x14ac:dyDescent="0.25">
      <c r="K233" s="118"/>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row>
    <row r="234" spans="11:71" x14ac:dyDescent="0.25">
      <c r="K234" s="118"/>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row>
    <row r="235" spans="11:71" x14ac:dyDescent="0.25">
      <c r="K235" s="118"/>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row>
    <row r="236" spans="11:71" x14ac:dyDescent="0.25">
      <c r="K236" s="118"/>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row>
    <row r="237" spans="11:71" x14ac:dyDescent="0.25">
      <c r="K237" s="118"/>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row>
    <row r="238" spans="11:71" x14ac:dyDescent="0.25">
      <c r="K238" s="118"/>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row>
    <row r="239" spans="11:71" x14ac:dyDescent="0.25">
      <c r="K239" s="118"/>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row>
    <row r="240" spans="11:71" x14ac:dyDescent="0.25">
      <c r="K240" s="118"/>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row>
    <row r="241" spans="11:71" x14ac:dyDescent="0.25">
      <c r="K241" s="118"/>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row>
    <row r="242" spans="11:71" x14ac:dyDescent="0.25">
      <c r="K242" s="118"/>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row>
    <row r="243" spans="11:71" x14ac:dyDescent="0.25">
      <c r="K243" s="118"/>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row>
    <row r="244" spans="11:71" x14ac:dyDescent="0.25">
      <c r="K244" s="118"/>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row>
    <row r="245" spans="11:71" x14ac:dyDescent="0.25">
      <c r="K245" s="118"/>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row>
    <row r="246" spans="11:71" x14ac:dyDescent="0.25">
      <c r="K246" s="118"/>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row>
    <row r="247" spans="11:71" x14ac:dyDescent="0.25">
      <c r="K247" s="118"/>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row>
    <row r="248" spans="11:71" x14ac:dyDescent="0.25">
      <c r="K248" s="118"/>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row>
    <row r="249" spans="11:71" x14ac:dyDescent="0.25">
      <c r="K249" s="118"/>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row>
    <row r="250" spans="11:71" x14ac:dyDescent="0.25">
      <c r="K250" s="118"/>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row>
    <row r="251" spans="11:71" x14ac:dyDescent="0.25">
      <c r="K251" s="118"/>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row>
    <row r="252" spans="11:71" x14ac:dyDescent="0.25">
      <c r="K252" s="118"/>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row>
    <row r="253" spans="11:71" x14ac:dyDescent="0.25">
      <c r="K253" s="118"/>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row>
    <row r="254" spans="11:71" x14ac:dyDescent="0.25">
      <c r="K254" s="118"/>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row>
    <row r="255" spans="11:71" x14ac:dyDescent="0.25">
      <c r="K255" s="118"/>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row>
    <row r="256" spans="11:71" x14ac:dyDescent="0.25">
      <c r="K256" s="118"/>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row>
    <row r="257" spans="11:71" x14ac:dyDescent="0.25">
      <c r="K257" s="118"/>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row>
    <row r="258" spans="11:71" x14ac:dyDescent="0.25">
      <c r="K258" s="118"/>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row>
    <row r="259" spans="11:71" x14ac:dyDescent="0.25">
      <c r="K259" s="118"/>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row>
    <row r="260" spans="11:71" x14ac:dyDescent="0.25">
      <c r="K260" s="118"/>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row>
    <row r="261" spans="11:71" x14ac:dyDescent="0.25">
      <c r="K261" s="118"/>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row>
    <row r="262" spans="11:71" x14ac:dyDescent="0.25">
      <c r="K262" s="118"/>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row>
    <row r="263" spans="11:71" x14ac:dyDescent="0.25">
      <c r="K263" s="118"/>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row>
    <row r="264" spans="11:71" x14ac:dyDescent="0.25">
      <c r="K264" s="118"/>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row>
    <row r="265" spans="11:71" x14ac:dyDescent="0.25">
      <c r="K265" s="118"/>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row>
    <row r="266" spans="11:71" x14ac:dyDescent="0.25">
      <c r="K266" s="118"/>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row>
    <row r="267" spans="11:71" x14ac:dyDescent="0.25">
      <c r="K267" s="118"/>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row>
    <row r="268" spans="11:71" x14ac:dyDescent="0.25">
      <c r="K268" s="118"/>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row>
    <row r="269" spans="11:71" x14ac:dyDescent="0.25">
      <c r="K269" s="118"/>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row>
    <row r="270" spans="11:71" x14ac:dyDescent="0.25">
      <c r="K270" s="118"/>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row>
    <row r="271" spans="11:71" x14ac:dyDescent="0.25">
      <c r="K271" s="118"/>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row>
    <row r="272" spans="11:71" x14ac:dyDescent="0.25">
      <c r="K272" s="118"/>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row>
    <row r="273" spans="11:71" x14ac:dyDescent="0.25">
      <c r="K273" s="118"/>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row>
    <row r="274" spans="11:71" x14ac:dyDescent="0.25">
      <c r="K274" s="118"/>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row>
    <row r="275" spans="11:71" x14ac:dyDescent="0.25">
      <c r="K275" s="118"/>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row>
    <row r="276" spans="11:71" x14ac:dyDescent="0.25">
      <c r="K276" s="118"/>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row>
    <row r="277" spans="11:71" x14ac:dyDescent="0.25">
      <c r="K277" s="118"/>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row>
    <row r="278" spans="11:71" x14ac:dyDescent="0.25">
      <c r="K278" s="118"/>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row>
    <row r="279" spans="11:71" x14ac:dyDescent="0.25">
      <c r="K279" s="118"/>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row>
    <row r="280" spans="11:71" x14ac:dyDescent="0.25">
      <c r="K280" s="118"/>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row>
    <row r="281" spans="11:71" x14ac:dyDescent="0.25">
      <c r="K281" s="118"/>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row>
    <row r="282" spans="11:71" x14ac:dyDescent="0.25">
      <c r="K282" s="118"/>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row>
    <row r="283" spans="11:71" x14ac:dyDescent="0.25">
      <c r="K283" s="118"/>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row>
    <row r="284" spans="11:71" x14ac:dyDescent="0.25">
      <c r="K284" s="118"/>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row>
    <row r="285" spans="11:71" x14ac:dyDescent="0.25">
      <c r="K285" s="118"/>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row>
    <row r="286" spans="11:71" x14ac:dyDescent="0.25">
      <c r="K286" s="118"/>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row>
    <row r="287" spans="11:71" x14ac:dyDescent="0.25">
      <c r="K287" s="118"/>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row>
    <row r="288" spans="11:71" x14ac:dyDescent="0.25">
      <c r="K288" s="118"/>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row>
    <row r="289" spans="11:71" x14ac:dyDescent="0.25">
      <c r="K289" s="118"/>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row>
    <row r="290" spans="11:71" x14ac:dyDescent="0.25">
      <c r="K290" s="118"/>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row>
    <row r="291" spans="11:71" x14ac:dyDescent="0.25">
      <c r="K291" s="118"/>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row>
    <row r="292" spans="11:71" x14ac:dyDescent="0.25">
      <c r="K292" s="118"/>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row>
    <row r="293" spans="11:71" x14ac:dyDescent="0.25">
      <c r="K293" s="118"/>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row>
    <row r="294" spans="11:71" x14ac:dyDescent="0.25">
      <c r="K294" s="118"/>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row>
    <row r="295" spans="11:71" x14ac:dyDescent="0.25">
      <c r="K295" s="118"/>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row>
    <row r="296" spans="11:71" x14ac:dyDescent="0.25">
      <c r="K296" s="118"/>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row>
    <row r="297" spans="11:71" x14ac:dyDescent="0.25">
      <c r="K297" s="118"/>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row>
    <row r="298" spans="11:71" x14ac:dyDescent="0.25">
      <c r="K298" s="118"/>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row>
    <row r="299" spans="11:71" x14ac:dyDescent="0.25">
      <c r="K299" s="118"/>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row>
    <row r="300" spans="11:71" x14ac:dyDescent="0.25">
      <c r="K300" s="118"/>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row>
    <row r="301" spans="11:71" x14ac:dyDescent="0.25">
      <c r="K301" s="118"/>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row>
    <row r="302" spans="11:71" x14ac:dyDescent="0.25">
      <c r="K302" s="118"/>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row>
    <row r="303" spans="11:71" x14ac:dyDescent="0.25">
      <c r="K303" s="118"/>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row>
    <row r="304" spans="11:71" x14ac:dyDescent="0.25">
      <c r="K304" s="118"/>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row>
    <row r="305" spans="11:71" x14ac:dyDescent="0.25">
      <c r="K305" s="118"/>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row>
    <row r="306" spans="11:71" x14ac:dyDescent="0.25">
      <c r="K306" s="118"/>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row>
    <row r="307" spans="11:71" x14ac:dyDescent="0.25">
      <c r="K307" s="118"/>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row>
    <row r="308" spans="11:71" x14ac:dyDescent="0.25">
      <c r="K308" s="118"/>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row>
    <row r="309" spans="11:71" x14ac:dyDescent="0.25">
      <c r="K309" s="118"/>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row>
    <row r="310" spans="11:71" x14ac:dyDescent="0.25">
      <c r="K310" s="118"/>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row>
    <row r="311" spans="11:71" x14ac:dyDescent="0.25">
      <c r="K311" s="118"/>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row>
    <row r="312" spans="11:71" x14ac:dyDescent="0.25">
      <c r="K312" s="118"/>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row>
    <row r="313" spans="11:71" x14ac:dyDescent="0.25">
      <c r="K313" s="118"/>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row>
    <row r="314" spans="11:71" x14ac:dyDescent="0.25">
      <c r="K314" s="118"/>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row>
    <row r="315" spans="11:71" x14ac:dyDescent="0.25">
      <c r="K315" s="118"/>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row>
    <row r="316" spans="11:71" x14ac:dyDescent="0.25">
      <c r="K316" s="118"/>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row>
    <row r="317" spans="11:71" x14ac:dyDescent="0.25">
      <c r="K317" s="118"/>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row>
    <row r="318" spans="11:71" x14ac:dyDescent="0.25">
      <c r="K318" s="118"/>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row>
    <row r="319" spans="11:71" x14ac:dyDescent="0.25">
      <c r="K319" s="118"/>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row>
    <row r="320" spans="11:71" x14ac:dyDescent="0.25">
      <c r="K320" s="118"/>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row>
    <row r="321" spans="11:71" x14ac:dyDescent="0.25">
      <c r="K321" s="118"/>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row>
    <row r="322" spans="11:71" x14ac:dyDescent="0.25">
      <c r="K322" s="118"/>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row>
    <row r="323" spans="11:71" x14ac:dyDescent="0.25">
      <c r="K323" s="118"/>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row>
    <row r="324" spans="11:71" x14ac:dyDescent="0.25">
      <c r="K324" s="118"/>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row>
    <row r="325" spans="11:71" x14ac:dyDescent="0.25">
      <c r="K325" s="118"/>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row>
    <row r="326" spans="11:71" x14ac:dyDescent="0.25">
      <c r="K326" s="118"/>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row>
    <row r="327" spans="11:71" x14ac:dyDescent="0.25">
      <c r="K327" s="118"/>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row>
    <row r="328" spans="11:71" x14ac:dyDescent="0.25">
      <c r="K328" s="118"/>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row>
    <row r="329" spans="11:71" x14ac:dyDescent="0.25">
      <c r="K329" s="118"/>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row>
    <row r="330" spans="11:71" x14ac:dyDescent="0.25">
      <c r="K330" s="118"/>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row>
    <row r="331" spans="11:71" x14ac:dyDescent="0.25">
      <c r="K331" s="118"/>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row>
    <row r="332" spans="11:71" x14ac:dyDescent="0.25">
      <c r="K332" s="118"/>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row>
    <row r="333" spans="11:71" x14ac:dyDescent="0.25">
      <c r="K333" s="118"/>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row>
    <row r="334" spans="11:71" x14ac:dyDescent="0.25">
      <c r="K334" s="118"/>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row>
    <row r="335" spans="11:71" x14ac:dyDescent="0.25">
      <c r="K335" s="118"/>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row>
    <row r="336" spans="11:71" x14ac:dyDescent="0.25">
      <c r="K336" s="118"/>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row>
    <row r="337" spans="11:71" x14ac:dyDescent="0.25">
      <c r="K337" s="118"/>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row>
    <row r="338" spans="11:71" x14ac:dyDescent="0.25">
      <c r="K338" s="118"/>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row>
    <row r="339" spans="11:71" x14ac:dyDescent="0.25">
      <c r="K339" s="118"/>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row>
    <row r="340" spans="11:71" x14ac:dyDescent="0.25">
      <c r="K340" s="118"/>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row>
    <row r="341" spans="11:71" x14ac:dyDescent="0.25">
      <c r="K341" s="118"/>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row>
    <row r="342" spans="11:71" x14ac:dyDescent="0.25">
      <c r="K342" s="118"/>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row>
    <row r="343" spans="11:71" x14ac:dyDescent="0.25">
      <c r="K343" s="118"/>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row>
    <row r="344" spans="11:71" x14ac:dyDescent="0.25">
      <c r="K344" s="118"/>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row>
    <row r="345" spans="11:71" x14ac:dyDescent="0.25">
      <c r="K345" s="118"/>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row>
    <row r="346" spans="11:71" x14ac:dyDescent="0.25">
      <c r="K346" s="118"/>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row>
    <row r="347" spans="11:71" x14ac:dyDescent="0.25">
      <c r="K347" s="118"/>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row>
    <row r="348" spans="11:71" x14ac:dyDescent="0.25">
      <c r="K348" s="118"/>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row>
    <row r="349" spans="11:71" x14ac:dyDescent="0.25">
      <c r="K349" s="118"/>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row>
    <row r="350" spans="11:71" x14ac:dyDescent="0.25">
      <c r="K350" s="118"/>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row>
    <row r="351" spans="11:71" x14ac:dyDescent="0.25">
      <c r="K351" s="118"/>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row>
    <row r="352" spans="11:71" x14ac:dyDescent="0.25">
      <c r="K352" s="118"/>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row>
    <row r="353" spans="11:71" x14ac:dyDescent="0.25">
      <c r="K353" s="118"/>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row>
    <row r="354" spans="11:71" x14ac:dyDescent="0.25">
      <c r="K354" s="118"/>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row>
    <row r="355" spans="11:71" x14ac:dyDescent="0.25">
      <c r="K355" s="118"/>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row>
    <row r="356" spans="11:71" x14ac:dyDescent="0.25">
      <c r="K356" s="118"/>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row>
    <row r="357" spans="11:71" x14ac:dyDescent="0.25">
      <c r="K357" s="118"/>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row>
    <row r="358" spans="11:71" x14ac:dyDescent="0.25">
      <c r="K358" s="118"/>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row>
    <row r="359" spans="11:71" x14ac:dyDescent="0.25">
      <c r="K359" s="118"/>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row>
    <row r="360" spans="11:71" x14ac:dyDescent="0.25">
      <c r="K360" s="118"/>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row>
    <row r="361" spans="11:71" x14ac:dyDescent="0.25">
      <c r="K361" s="118"/>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row>
    <row r="362" spans="11:71" x14ac:dyDescent="0.25">
      <c r="K362" s="118"/>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row>
    <row r="363" spans="11:71" x14ac:dyDescent="0.25">
      <c r="K363" s="118"/>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row>
    <row r="364" spans="11:71" x14ac:dyDescent="0.25">
      <c r="K364" s="118"/>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row>
    <row r="365" spans="11:71" x14ac:dyDescent="0.25">
      <c r="K365" s="118"/>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row>
    <row r="366" spans="11:71" x14ac:dyDescent="0.25">
      <c r="K366" s="118"/>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row>
    <row r="367" spans="11:71" x14ac:dyDescent="0.25">
      <c r="K367" s="118"/>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row>
    <row r="368" spans="11:71" x14ac:dyDescent="0.25">
      <c r="K368" s="118"/>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row>
    <row r="369" spans="11:71" x14ac:dyDescent="0.25">
      <c r="K369" s="118"/>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row>
    <row r="370" spans="11:71" x14ac:dyDescent="0.25">
      <c r="K370" s="118"/>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row>
    <row r="371" spans="11:71" x14ac:dyDescent="0.25">
      <c r="K371" s="118"/>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row>
    <row r="372" spans="11:71" x14ac:dyDescent="0.25">
      <c r="K372" s="118"/>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row>
  </sheetData>
  <mergeCells count="28">
    <mergeCell ref="B2:H2"/>
    <mergeCell ref="B4:H4"/>
    <mergeCell ref="B7:B8"/>
    <mergeCell ref="C7:C8"/>
    <mergeCell ref="D7:E7"/>
    <mergeCell ref="F7:F8"/>
    <mergeCell ref="G7:H7"/>
    <mergeCell ref="C37:L37"/>
    <mergeCell ref="I7:I8"/>
    <mergeCell ref="J7:J8"/>
    <mergeCell ref="K7:K8"/>
    <mergeCell ref="L7:L8"/>
    <mergeCell ref="C9:L9"/>
    <mergeCell ref="C10:L10"/>
    <mergeCell ref="C16:L16"/>
    <mergeCell ref="C23:L23"/>
    <mergeCell ref="C24:L24"/>
    <mergeCell ref="C29:L29"/>
    <mergeCell ref="C36:L36"/>
    <mergeCell ref="G82:G83"/>
    <mergeCell ref="B85:B98"/>
    <mergeCell ref="C93:F93"/>
    <mergeCell ref="C41:L41"/>
    <mergeCell ref="C46:L46"/>
    <mergeCell ref="C52:L52"/>
    <mergeCell ref="C73:I73"/>
    <mergeCell ref="C74:C75"/>
    <mergeCell ref="C81:G81"/>
  </mergeCells>
  <conditionalFormatting sqref="F89">
    <cfRule type="cellIs" dxfId="11" priority="2" operator="lessThan">
      <formula>0.15</formula>
    </cfRule>
  </conditionalFormatting>
  <conditionalFormatting sqref="F92">
    <cfRule type="cellIs" dxfId="10" priority="1" operator="lessThan">
      <formula>0.05</formula>
    </cfRule>
  </conditionalFormatting>
  <dataValidations count="7">
    <dataValidation allowBlank="1" showInputMessage="1" showErrorMessage="1" prompt="Insert name of recipient agency here _x000a_" sqref="D8:E8" xr:uid="{00000000-0002-0000-0000-000000000000}"/>
    <dataValidation allowBlank="1" showInputMessage="1" showErrorMessage="1" prompt="Insert *text* description of Outcome here" sqref="C36:L36 C9 C23" xr:uid="{00000000-0002-0000-0000-000001000000}"/>
    <dataValidation allowBlank="1" showErrorMessage="1" prompt="% Towards Gender Equality and Women's Empowerment Must be Higher than 15%_x000a_" sqref="F91:G91" xr:uid="{00000000-0002-0000-0000-000002000000}"/>
    <dataValidation allowBlank="1" showInputMessage="1" showErrorMessage="1" prompt="Insert *text* description of Activity here" sqref="C53 C30 C11 C17 C42 C25 C38:D38" xr:uid="{00000000-0002-0000-0000-000003000000}"/>
    <dataValidation allowBlank="1" showInputMessage="1" showErrorMessage="1" prompt="Insert *text* description of Output here" sqref="C52:D52 C10 C24:D24 C29:D29 C37:D37 C41:D41 C46:D46 C16" xr:uid="{00000000-0002-0000-0000-000004000000}"/>
    <dataValidation allowBlank="1" showInputMessage="1" showErrorMessage="1" prompt="M&amp;E Budget Cannot be Less than 5%_x000a_" sqref="F92:G92" xr:uid="{00000000-0002-0000-0000-000005000000}"/>
    <dataValidation allowBlank="1" showInputMessage="1" showErrorMessage="1" prompt="% Towards Gender Equality and Women's Empowerment Must be Higher than 15%_x000a_" sqref="F89:G89" xr:uid="{00000000-0002-0000-0000-000006000000}"/>
  </dataValidations>
  <pageMargins left="0.70866141732283472" right="0.70866141732283472" top="0.74803149606299213" bottom="0.74803149606299213" header="0.31496062992125984" footer="0.31496062992125984"/>
  <pageSetup paperSize="9" scale="14"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28"/>
  <sheetViews>
    <sheetView topLeftCell="A208" zoomScale="78" zoomScaleNormal="78" workbookViewId="0">
      <selection activeCell="T215" sqref="T215"/>
    </sheetView>
  </sheetViews>
  <sheetFormatPr baseColWidth="10" defaultColWidth="9.140625" defaultRowHeight="15.75" outlineLevelCol="1" x14ac:dyDescent="0.25"/>
  <cols>
    <col min="1" max="1" width="3.42578125" customWidth="1"/>
    <col min="2" max="2" width="3.85546875" customWidth="1"/>
    <col min="3" max="3" width="69.42578125" customWidth="1"/>
    <col min="4" max="4" width="34.28515625" style="115" hidden="1" customWidth="1"/>
    <col min="5" max="5" width="28.7109375" hidden="1" customWidth="1"/>
    <col min="6" max="6" width="28.7109375" hidden="1" customWidth="1" outlineLevel="1"/>
    <col min="7" max="7" width="27.140625" hidden="1" customWidth="1" collapsed="1"/>
    <col min="8" max="8" width="20.42578125" style="2" hidden="1" customWidth="1"/>
    <col min="9" max="9" width="18.7109375" style="3" hidden="1" customWidth="1"/>
    <col min="10" max="10" width="21.140625" style="4" customWidth="1"/>
    <col min="11" max="11" width="20.42578125" hidden="1" customWidth="1"/>
    <col min="12" max="12" width="19.85546875" hidden="1" customWidth="1"/>
    <col min="13" max="13" width="20.85546875" customWidth="1"/>
    <col min="14" max="14" width="6" hidden="1" customWidth="1" outlineLevel="1"/>
    <col min="15" max="15" width="2.85546875" hidden="1" customWidth="1" outlineLevel="1"/>
    <col min="16" max="16" width="11.85546875" hidden="1" customWidth="1" outlineLevel="1"/>
    <col min="17" max="17" width="23.42578125" customWidth="1" collapsed="1"/>
    <col min="18" max="20" width="23.42578125" customWidth="1"/>
    <col min="21" max="21" width="17.140625" customWidth="1"/>
    <col min="22" max="22" width="13.5703125" bestFit="1" customWidth="1"/>
  </cols>
  <sheetData>
    <row r="1" spans="2:21" ht="46.5" customHeight="1" x14ac:dyDescent="0.7">
      <c r="B1" s="1"/>
      <c r="C1" s="462" t="s">
        <v>185</v>
      </c>
      <c r="D1" s="462"/>
      <c r="E1" s="462"/>
      <c r="F1" s="462"/>
      <c r="G1" s="462"/>
      <c r="H1" s="462"/>
      <c r="I1" s="462"/>
      <c r="J1" s="462"/>
      <c r="K1" s="462"/>
      <c r="L1" s="462"/>
      <c r="M1" s="462"/>
      <c r="N1" s="462"/>
      <c r="O1" s="462"/>
      <c r="P1" s="462"/>
      <c r="Q1" s="462"/>
      <c r="R1" s="462"/>
      <c r="S1" s="462"/>
      <c r="T1" s="5"/>
    </row>
    <row r="2" spans="2:21" x14ac:dyDescent="0.25">
      <c r="B2" s="1"/>
      <c r="C2" s="6"/>
      <c r="D2" s="7"/>
      <c r="E2" s="7"/>
      <c r="F2" s="7"/>
      <c r="G2" s="7"/>
      <c r="H2" s="8"/>
      <c r="I2" s="9"/>
      <c r="J2" s="10"/>
      <c r="K2" s="7"/>
      <c r="L2" s="7"/>
      <c r="M2" s="7"/>
      <c r="N2" s="7"/>
      <c r="O2" s="7"/>
      <c r="P2" s="7"/>
      <c r="Q2" s="7"/>
      <c r="R2" s="7"/>
      <c r="S2" s="7"/>
      <c r="T2" s="7"/>
    </row>
    <row r="3" spans="2:21" ht="16.5" thickBot="1" x14ac:dyDescent="0.3">
      <c r="B3" s="1"/>
      <c r="C3" s="6"/>
      <c r="D3" s="11"/>
      <c r="E3" s="7"/>
      <c r="F3" s="7"/>
      <c r="G3" s="7"/>
      <c r="H3" s="12"/>
      <c r="I3" s="13"/>
      <c r="J3" s="14"/>
      <c r="K3" s="7"/>
      <c r="L3" s="7"/>
      <c r="M3" s="7"/>
      <c r="N3" s="7"/>
      <c r="O3" s="7"/>
      <c r="P3" s="7"/>
      <c r="Q3" s="7"/>
      <c r="R3" s="7"/>
      <c r="S3" s="7"/>
      <c r="T3" s="7"/>
    </row>
    <row r="4" spans="2:21" ht="36" x14ac:dyDescent="0.55000000000000004">
      <c r="B4" s="1"/>
      <c r="C4" s="463" t="s">
        <v>0</v>
      </c>
      <c r="D4" s="464"/>
      <c r="E4" s="464"/>
      <c r="F4" s="464"/>
      <c r="G4" s="464"/>
      <c r="H4" s="464"/>
      <c r="I4" s="464"/>
      <c r="J4" s="464"/>
      <c r="K4" s="464"/>
      <c r="L4" s="464"/>
      <c r="M4" s="464"/>
      <c r="N4" s="464"/>
      <c r="O4" s="464"/>
      <c r="P4" s="464"/>
      <c r="Q4" s="464"/>
      <c r="R4" s="464"/>
      <c r="S4" s="465"/>
      <c r="T4" s="15"/>
    </row>
    <row r="5" spans="2:21" ht="21" customHeight="1" x14ac:dyDescent="0.25">
      <c r="B5" s="1"/>
      <c r="C5" s="466" t="s">
        <v>1</v>
      </c>
      <c r="D5" s="467"/>
      <c r="E5" s="467"/>
      <c r="F5" s="467"/>
      <c r="G5" s="467"/>
      <c r="H5" s="467"/>
      <c r="I5" s="467"/>
      <c r="J5" s="467"/>
      <c r="K5" s="467"/>
      <c r="L5" s="467"/>
      <c r="M5" s="467"/>
      <c r="N5" s="467"/>
      <c r="O5" s="467"/>
      <c r="P5" s="467"/>
      <c r="Q5" s="467"/>
      <c r="R5" s="467"/>
      <c r="S5" s="468"/>
      <c r="T5" s="16"/>
    </row>
    <row r="6" spans="2:21" ht="21" x14ac:dyDescent="0.25">
      <c r="B6" s="1"/>
      <c r="C6" s="466"/>
      <c r="D6" s="467"/>
      <c r="E6" s="467"/>
      <c r="F6" s="467"/>
      <c r="G6" s="467"/>
      <c r="H6" s="467"/>
      <c r="I6" s="467"/>
      <c r="J6" s="467"/>
      <c r="K6" s="467"/>
      <c r="L6" s="467"/>
      <c r="M6" s="467"/>
      <c r="N6" s="467"/>
      <c r="O6" s="467"/>
      <c r="P6" s="467"/>
      <c r="Q6" s="467"/>
      <c r="R6" s="467"/>
      <c r="S6" s="468"/>
      <c r="T6" s="16"/>
    </row>
    <row r="7" spans="2:21" ht="21.75" thickBot="1" x14ac:dyDescent="0.3">
      <c r="B7" s="1"/>
      <c r="C7" s="469"/>
      <c r="D7" s="470"/>
      <c r="E7" s="470"/>
      <c r="F7" s="470"/>
      <c r="G7" s="470"/>
      <c r="H7" s="470"/>
      <c r="I7" s="470"/>
      <c r="J7" s="470"/>
      <c r="K7" s="470"/>
      <c r="L7" s="470"/>
      <c r="M7" s="470"/>
      <c r="N7" s="470"/>
      <c r="O7" s="470"/>
      <c r="P7" s="470"/>
      <c r="Q7" s="470"/>
      <c r="R7" s="470"/>
      <c r="S7" s="471"/>
      <c r="T7" s="16"/>
    </row>
    <row r="8" spans="2:21" ht="16.5" thickBot="1" x14ac:dyDescent="0.3">
      <c r="B8" s="1"/>
      <c r="C8" s="17"/>
      <c r="D8" s="17"/>
      <c r="E8" s="17"/>
      <c r="F8" s="17"/>
      <c r="G8" s="1"/>
      <c r="H8" s="18"/>
      <c r="I8" s="19"/>
      <c r="J8" s="18"/>
      <c r="K8" s="20"/>
      <c r="L8" s="20"/>
      <c r="M8" s="20"/>
      <c r="N8" s="20"/>
      <c r="O8" s="20"/>
      <c r="P8" s="20"/>
      <c r="Q8" s="1"/>
      <c r="R8" s="1"/>
      <c r="S8" s="1"/>
      <c r="T8" s="1"/>
    </row>
    <row r="9" spans="2:21" ht="27" customHeight="1" thickBot="1" x14ac:dyDescent="0.45">
      <c r="B9" s="1"/>
      <c r="C9" s="472" t="s">
        <v>2</v>
      </c>
      <c r="D9" s="473"/>
      <c r="E9" s="473"/>
      <c r="F9" s="473"/>
      <c r="G9" s="473"/>
      <c r="H9" s="473"/>
      <c r="I9" s="473"/>
      <c r="J9" s="473"/>
      <c r="K9" s="473"/>
      <c r="L9" s="473"/>
      <c r="M9" s="473"/>
      <c r="N9" s="473"/>
      <c r="O9" s="473"/>
      <c r="P9" s="473"/>
      <c r="Q9" s="473"/>
      <c r="R9" s="473"/>
      <c r="S9" s="474"/>
      <c r="T9" s="1"/>
    </row>
    <row r="10" spans="2:21" ht="27" thickBot="1" x14ac:dyDescent="0.45">
      <c r="B10" s="1"/>
      <c r="C10" s="21"/>
      <c r="D10" s="21"/>
      <c r="E10" s="21"/>
      <c r="F10" s="21"/>
      <c r="G10" s="1"/>
      <c r="H10" s="22"/>
      <c r="I10" s="23"/>
      <c r="J10" s="24"/>
      <c r="K10" s="1"/>
      <c r="L10" s="1"/>
      <c r="M10" s="1"/>
      <c r="N10" s="1"/>
      <c r="O10" s="1"/>
      <c r="P10" s="1"/>
      <c r="Q10" s="1"/>
      <c r="R10" s="1"/>
      <c r="S10" s="1"/>
      <c r="T10" s="1"/>
    </row>
    <row r="11" spans="2:21" ht="16.5" customHeight="1" x14ac:dyDescent="0.25">
      <c r="B11" s="1"/>
      <c r="C11" s="17"/>
      <c r="D11" s="476" t="s">
        <v>3</v>
      </c>
      <c r="E11" s="477"/>
      <c r="F11" s="477"/>
      <c r="G11" s="478"/>
      <c r="H11" s="451" t="s">
        <v>4</v>
      </c>
      <c r="I11" s="452"/>
      <c r="J11" s="452"/>
      <c r="K11" s="452"/>
      <c r="L11" s="452"/>
      <c r="M11" s="452"/>
      <c r="N11" s="452"/>
      <c r="O11" s="452"/>
      <c r="P11" s="452"/>
      <c r="Q11" s="475"/>
      <c r="R11" s="459" t="s">
        <v>187</v>
      </c>
      <c r="S11" s="460"/>
      <c r="T11" s="461"/>
      <c r="U11" s="25"/>
    </row>
    <row r="12" spans="2:21" ht="16.5" thickBot="1" x14ac:dyDescent="0.3">
      <c r="B12" s="1"/>
      <c r="C12" s="17"/>
      <c r="D12" s="26" t="str">
        <f>'[2]1) Tableau budgétaire 1'!D13</f>
        <v>OIM</v>
      </c>
      <c r="E12" s="27" t="s">
        <v>9</v>
      </c>
      <c r="F12" s="27"/>
      <c r="G12" s="208"/>
      <c r="H12" s="433" t="s">
        <v>10</v>
      </c>
      <c r="I12" s="434"/>
      <c r="J12" s="434"/>
      <c r="K12" s="442" t="s">
        <v>9</v>
      </c>
      <c r="L12" s="442"/>
      <c r="M12" s="442"/>
      <c r="N12" s="253"/>
      <c r="O12" s="253"/>
      <c r="P12" s="253"/>
      <c r="Q12" s="441" t="s">
        <v>186</v>
      </c>
      <c r="R12" s="435" t="s">
        <v>10</v>
      </c>
      <c r="S12" s="438" t="s">
        <v>9</v>
      </c>
      <c r="T12" s="456" t="s">
        <v>188</v>
      </c>
      <c r="U12" s="422"/>
    </row>
    <row r="13" spans="2:21" ht="18.75" customHeight="1" x14ac:dyDescent="0.25">
      <c r="B13" s="411" t="s">
        <v>11</v>
      </c>
      <c r="C13" s="429"/>
      <c r="D13" s="430"/>
      <c r="E13" s="430"/>
      <c r="F13" s="430"/>
      <c r="G13" s="430"/>
      <c r="H13" s="433"/>
      <c r="I13" s="434"/>
      <c r="J13" s="434"/>
      <c r="K13" s="442"/>
      <c r="L13" s="442"/>
      <c r="M13" s="442"/>
      <c r="N13" s="254" t="s">
        <v>12</v>
      </c>
      <c r="O13" s="254" t="s">
        <v>13</v>
      </c>
      <c r="P13" s="254" t="s">
        <v>14</v>
      </c>
      <c r="Q13" s="441"/>
      <c r="R13" s="436"/>
      <c r="S13" s="439"/>
      <c r="T13" s="457"/>
      <c r="U13" s="422"/>
    </row>
    <row r="14" spans="2:21" ht="18.75" customHeight="1" thickBot="1" x14ac:dyDescent="0.3">
      <c r="B14" s="1"/>
      <c r="C14" s="411" t="s">
        <v>15</v>
      </c>
      <c r="D14" s="412"/>
      <c r="E14" s="412"/>
      <c r="F14" s="412"/>
      <c r="G14" s="412"/>
      <c r="H14" s="433"/>
      <c r="I14" s="434"/>
      <c r="J14" s="434"/>
      <c r="K14" s="442"/>
      <c r="L14" s="442"/>
      <c r="M14" s="442"/>
      <c r="N14" s="255"/>
      <c r="O14" s="255"/>
      <c r="P14" s="255"/>
      <c r="Q14" s="441"/>
      <c r="R14" s="437"/>
      <c r="S14" s="440"/>
      <c r="T14" s="458"/>
      <c r="U14" s="422"/>
    </row>
    <row r="15" spans="2:21" ht="18.75" customHeight="1" thickBot="1" x14ac:dyDescent="0.3">
      <c r="B15" s="1"/>
      <c r="C15" s="30" t="s">
        <v>16</v>
      </c>
      <c r="D15" s="31">
        <f>'[2]1) Tableau budgétaire 1'!D24</f>
        <v>105000</v>
      </c>
      <c r="E15" s="32">
        <f>E23</f>
        <v>105000</v>
      </c>
      <c r="F15" s="32">
        <f>'[3]1) Tableau budgétaire 1'!E23</f>
        <v>0</v>
      </c>
      <c r="G15" s="33">
        <f t="shared" ref="G15:G23" si="0">SUM(D15:F15)</f>
        <v>210000</v>
      </c>
      <c r="H15" s="94">
        <f>+H23</f>
        <v>5103</v>
      </c>
      <c r="I15" s="95">
        <f>+I23</f>
        <v>0</v>
      </c>
      <c r="J15" s="96">
        <f>+D15+H15-I15</f>
        <v>110103</v>
      </c>
      <c r="K15" s="244">
        <f>+K23</f>
        <v>56500</v>
      </c>
      <c r="L15" s="244">
        <f>+L23</f>
        <v>7500</v>
      </c>
      <c r="M15" s="244">
        <f>+M23</f>
        <v>154000</v>
      </c>
      <c r="N15" s="244"/>
      <c r="O15" s="244"/>
      <c r="P15" s="244"/>
      <c r="Q15" s="256">
        <f>J15+M15</f>
        <v>264103</v>
      </c>
      <c r="R15" s="258"/>
      <c r="S15" s="259"/>
      <c r="T15" s="260"/>
      <c r="U15" s="36"/>
    </row>
    <row r="16" spans="2:21" ht="18.75" customHeight="1" x14ac:dyDescent="0.25">
      <c r="B16" s="1"/>
      <c r="C16" s="37" t="s">
        <v>17</v>
      </c>
      <c r="D16" s="38"/>
      <c r="E16" s="39"/>
      <c r="F16" s="39"/>
      <c r="G16" s="40"/>
      <c r="H16" s="245"/>
      <c r="I16" s="246"/>
      <c r="J16" s="96"/>
      <c r="K16" s="247"/>
      <c r="L16" s="247"/>
      <c r="M16" s="96"/>
      <c r="N16" s="215"/>
      <c r="O16" s="215"/>
      <c r="P16" s="215"/>
      <c r="Q16" s="256">
        <f t="shared" ref="Q16:Q22" si="1">SUM(M16+J16)</f>
        <v>0</v>
      </c>
      <c r="R16" s="258"/>
      <c r="S16" s="259"/>
      <c r="T16" s="260">
        <f t="shared" ref="T16:T22" si="2">SUM(R16:S16)</f>
        <v>0</v>
      </c>
      <c r="U16" s="36"/>
    </row>
    <row r="17" spans="2:21" ht="18.75" customHeight="1" x14ac:dyDescent="0.25">
      <c r="B17" s="1"/>
      <c r="C17" s="44" t="s">
        <v>18</v>
      </c>
      <c r="D17" s="38">
        <v>0</v>
      </c>
      <c r="E17" s="39">
        <v>0</v>
      </c>
      <c r="F17" s="39"/>
      <c r="G17" s="40">
        <f t="shared" si="0"/>
        <v>0</v>
      </c>
      <c r="H17" s="245"/>
      <c r="I17" s="246"/>
      <c r="J17" s="96">
        <f t="shared" ref="J17:J20" si="3">+D17+H17-I17</f>
        <v>0</v>
      </c>
      <c r="K17" s="247">
        <v>0</v>
      </c>
      <c r="L17" s="247">
        <v>0</v>
      </c>
      <c r="M17" s="244">
        <f t="shared" ref="M17:M22" si="4">E17+K17-L17</f>
        <v>0</v>
      </c>
      <c r="N17" s="215"/>
      <c r="O17" s="215"/>
      <c r="P17" s="215"/>
      <c r="Q17" s="256">
        <f t="shared" si="1"/>
        <v>0</v>
      </c>
      <c r="R17" s="258"/>
      <c r="S17" s="259"/>
      <c r="T17" s="260">
        <f t="shared" si="2"/>
        <v>0</v>
      </c>
      <c r="U17" s="36"/>
    </row>
    <row r="18" spans="2:21" ht="45" customHeight="1" x14ac:dyDescent="0.25">
      <c r="B18" s="1"/>
      <c r="C18" s="44" t="s">
        <v>19</v>
      </c>
      <c r="D18" s="38">
        <v>0</v>
      </c>
      <c r="E18" s="43">
        <v>0</v>
      </c>
      <c r="F18" s="43"/>
      <c r="G18" s="40">
        <f t="shared" si="0"/>
        <v>0</v>
      </c>
      <c r="H18" s="245"/>
      <c r="I18" s="246"/>
      <c r="J18" s="96">
        <f t="shared" si="3"/>
        <v>0</v>
      </c>
      <c r="K18" s="247">
        <v>0</v>
      </c>
      <c r="L18" s="247">
        <v>0</v>
      </c>
      <c r="M18" s="244">
        <f t="shared" si="4"/>
        <v>0</v>
      </c>
      <c r="N18" s="247"/>
      <c r="O18" s="247"/>
      <c r="P18" s="247"/>
      <c r="Q18" s="256">
        <f t="shared" si="1"/>
        <v>0</v>
      </c>
      <c r="R18" s="258"/>
      <c r="S18" s="259"/>
      <c r="T18" s="260">
        <f t="shared" si="2"/>
        <v>0</v>
      </c>
      <c r="U18" s="36"/>
    </row>
    <row r="19" spans="2:21" ht="18.75" customHeight="1" x14ac:dyDescent="0.25">
      <c r="B19" s="1"/>
      <c r="C19" s="45" t="s">
        <v>20</v>
      </c>
      <c r="D19" s="38">
        <v>0</v>
      </c>
      <c r="E19" s="43">
        <v>0</v>
      </c>
      <c r="F19" s="43"/>
      <c r="G19" s="40">
        <f t="shared" si="0"/>
        <v>0</v>
      </c>
      <c r="H19" s="245">
        <v>0</v>
      </c>
      <c r="I19" s="246"/>
      <c r="J19" s="96">
        <f t="shared" si="3"/>
        <v>0</v>
      </c>
      <c r="K19" s="247">
        <v>0</v>
      </c>
      <c r="L19" s="247">
        <v>0</v>
      </c>
      <c r="M19" s="244">
        <f t="shared" si="4"/>
        <v>0</v>
      </c>
      <c r="N19" s="247"/>
      <c r="O19" s="247"/>
      <c r="P19" s="247"/>
      <c r="Q19" s="256">
        <f t="shared" si="1"/>
        <v>0</v>
      </c>
      <c r="R19" s="258"/>
      <c r="S19" s="259"/>
      <c r="T19" s="260">
        <f t="shared" si="2"/>
        <v>0</v>
      </c>
      <c r="U19" s="36"/>
    </row>
    <row r="20" spans="2:21" ht="27.75" customHeight="1" x14ac:dyDescent="0.25">
      <c r="B20" s="1"/>
      <c r="C20" s="44" t="s">
        <v>21</v>
      </c>
      <c r="D20" s="38">
        <v>0</v>
      </c>
      <c r="E20" s="43">
        <v>0</v>
      </c>
      <c r="F20" s="43"/>
      <c r="G20" s="40">
        <f t="shared" si="0"/>
        <v>0</v>
      </c>
      <c r="H20" s="245"/>
      <c r="I20" s="246"/>
      <c r="J20" s="96">
        <f t="shared" si="3"/>
        <v>0</v>
      </c>
      <c r="K20" s="248">
        <v>5000</v>
      </c>
      <c r="L20" s="248">
        <v>2500</v>
      </c>
      <c r="M20" s="244">
        <f t="shared" si="4"/>
        <v>2500</v>
      </c>
      <c r="N20" s="247"/>
      <c r="O20" s="247"/>
      <c r="P20" s="247"/>
      <c r="Q20" s="256">
        <f t="shared" si="1"/>
        <v>2500</v>
      </c>
      <c r="R20" s="258"/>
      <c r="S20" s="353"/>
      <c r="T20" s="260">
        <f t="shared" si="2"/>
        <v>0</v>
      </c>
      <c r="U20" s="36"/>
    </row>
    <row r="21" spans="2:21" ht="27.75" customHeight="1" x14ac:dyDescent="0.25">
      <c r="B21" s="1"/>
      <c r="C21" s="44" t="s">
        <v>22</v>
      </c>
      <c r="D21" s="38">
        <v>105000</v>
      </c>
      <c r="E21" s="43">
        <v>105000</v>
      </c>
      <c r="F21" s="43"/>
      <c r="G21" s="40">
        <f t="shared" si="0"/>
        <v>210000</v>
      </c>
      <c r="H21" s="245">
        <v>3103</v>
      </c>
      <c r="I21" s="246"/>
      <c r="J21" s="96">
        <f>(D21+H21)</f>
        <v>108103</v>
      </c>
      <c r="K21" s="248">
        <v>51500</v>
      </c>
      <c r="L21" s="248">
        <v>5000</v>
      </c>
      <c r="M21" s="244">
        <f t="shared" si="4"/>
        <v>151500</v>
      </c>
      <c r="N21" s="247"/>
      <c r="O21" s="247"/>
      <c r="P21" s="247"/>
      <c r="Q21" s="256">
        <f t="shared" si="1"/>
        <v>259603</v>
      </c>
      <c r="R21" s="258">
        <v>32829.630000000005</v>
      </c>
      <c r="S21" s="353">
        <v>30000</v>
      </c>
      <c r="T21" s="260">
        <f t="shared" si="2"/>
        <v>62829.630000000005</v>
      </c>
      <c r="U21" s="36"/>
    </row>
    <row r="22" spans="2:21" ht="18.75" customHeight="1" x14ac:dyDescent="0.25">
      <c r="B22" s="1"/>
      <c r="C22" s="44" t="s">
        <v>23</v>
      </c>
      <c r="D22" s="38"/>
      <c r="E22" s="43"/>
      <c r="F22" s="43"/>
      <c r="G22" s="40">
        <f t="shared" si="0"/>
        <v>0</v>
      </c>
      <c r="H22" s="245">
        <f>SUM(J22-D22)</f>
        <v>2000</v>
      </c>
      <c r="I22" s="246"/>
      <c r="J22" s="96">
        <v>2000</v>
      </c>
      <c r="K22" s="247">
        <v>0</v>
      </c>
      <c r="L22" s="247">
        <v>0</v>
      </c>
      <c r="M22" s="96">
        <f t="shared" si="4"/>
        <v>0</v>
      </c>
      <c r="N22" s="247"/>
      <c r="O22" s="247"/>
      <c r="P22" s="247"/>
      <c r="Q22" s="256">
        <f t="shared" si="1"/>
        <v>2000</v>
      </c>
      <c r="R22" s="258"/>
      <c r="S22" s="259"/>
      <c r="T22" s="260">
        <f t="shared" si="2"/>
        <v>0</v>
      </c>
      <c r="U22" s="36"/>
    </row>
    <row r="23" spans="2:21" ht="18.75" customHeight="1" thickBot="1" x14ac:dyDescent="0.3">
      <c r="B23" s="1"/>
      <c r="C23" s="47" t="s">
        <v>24</v>
      </c>
      <c r="D23" s="48">
        <f>SUM(D16:D22)</f>
        <v>105000</v>
      </c>
      <c r="E23" s="49">
        <f>SUM(E16:E22)</f>
        <v>105000</v>
      </c>
      <c r="F23" s="49">
        <f>SUM(F16:F22)</f>
        <v>0</v>
      </c>
      <c r="G23" s="50">
        <f t="shared" si="0"/>
        <v>210000</v>
      </c>
      <c r="H23" s="249">
        <f>SUM(H16:H22)</f>
        <v>5103</v>
      </c>
      <c r="I23" s="250">
        <f>SUM(I16:I22)</f>
        <v>0</v>
      </c>
      <c r="J23" s="205">
        <f>D23+H23-I23</f>
        <v>110103</v>
      </c>
      <c r="K23" s="252">
        <f>SUM(K16:K22)</f>
        <v>56500</v>
      </c>
      <c r="L23" s="252">
        <f>SUM(L16:L22)</f>
        <v>7500</v>
      </c>
      <c r="M23" s="252">
        <f>+E23+K23-L23</f>
        <v>154000</v>
      </c>
      <c r="N23" s="252">
        <f>SUM(N16:N22)</f>
        <v>0</v>
      </c>
      <c r="O23" s="252"/>
      <c r="P23" s="252"/>
      <c r="Q23" s="251">
        <f>J23+M23</f>
        <v>264103</v>
      </c>
      <c r="R23" s="242">
        <f>SUM(R16:R22)</f>
        <v>32829.630000000005</v>
      </c>
      <c r="S23" s="257">
        <f>SUM(S16:S22)</f>
        <v>30000</v>
      </c>
      <c r="T23" s="243">
        <f>SUM(T16:T22)</f>
        <v>62829.630000000005</v>
      </c>
      <c r="U23" s="36"/>
    </row>
    <row r="24" spans="2:21" ht="18.75" customHeight="1" thickBot="1" x14ac:dyDescent="0.3">
      <c r="B24" s="53"/>
      <c r="C24" s="413"/>
      <c r="D24" s="414"/>
      <c r="E24" s="414"/>
      <c r="F24" s="414"/>
      <c r="G24" s="414"/>
      <c r="H24" s="414"/>
      <c r="I24" s="414"/>
      <c r="J24" s="414"/>
      <c r="K24" s="414"/>
      <c r="L24" s="414"/>
      <c r="M24" s="414"/>
      <c r="N24" s="414"/>
      <c r="O24" s="414"/>
      <c r="P24" s="414"/>
      <c r="Q24" s="414"/>
      <c r="R24" s="414"/>
      <c r="S24" s="414"/>
      <c r="T24" s="414"/>
      <c r="U24" s="415"/>
    </row>
    <row r="25" spans="2:21" ht="18.75" customHeight="1" thickBot="1" x14ac:dyDescent="0.3">
      <c r="B25" s="1"/>
      <c r="C25" s="416" t="s">
        <v>25</v>
      </c>
      <c r="D25" s="417"/>
      <c r="E25" s="417"/>
      <c r="F25" s="417"/>
      <c r="G25" s="417"/>
      <c r="H25" s="417"/>
      <c r="I25" s="417"/>
      <c r="J25" s="417"/>
      <c r="K25" s="417"/>
      <c r="L25" s="417"/>
      <c r="M25" s="417"/>
      <c r="N25" s="417"/>
      <c r="O25" s="417"/>
      <c r="P25" s="417"/>
      <c r="Q25" s="417"/>
      <c r="R25" s="290"/>
      <c r="S25" s="290"/>
      <c r="T25" s="290"/>
      <c r="U25" s="291"/>
    </row>
    <row r="26" spans="2:21" ht="18.75" customHeight="1" thickBot="1" x14ac:dyDescent="0.3">
      <c r="B26" s="1"/>
      <c r="C26" s="54" t="s">
        <v>26</v>
      </c>
      <c r="D26" s="31">
        <f>'[2]1) Tableau budgétaire 1'!D34</f>
        <v>34300</v>
      </c>
      <c r="E26" s="32">
        <f>E34</f>
        <v>139000</v>
      </c>
      <c r="F26" s="32">
        <f>'[3]1) Tableau budgétaire 1'!E33</f>
        <v>0</v>
      </c>
      <c r="G26" s="270">
        <f t="shared" ref="G26:G34" si="5">SUM(D26:F26)</f>
        <v>173300</v>
      </c>
      <c r="H26" s="271">
        <f>+H34</f>
        <v>0</v>
      </c>
      <c r="I26" s="272">
        <f>+I34</f>
        <v>34300</v>
      </c>
      <c r="J26" s="273">
        <f>+D26+H26-I26</f>
        <v>0</v>
      </c>
      <c r="K26" s="264">
        <f>+K34</f>
        <v>47250</v>
      </c>
      <c r="L26" s="264">
        <f>+L34</f>
        <v>186250</v>
      </c>
      <c r="M26" s="264">
        <f>+M34</f>
        <v>0</v>
      </c>
      <c r="N26" s="264"/>
      <c r="O26" s="264"/>
      <c r="P26" s="264"/>
      <c r="Q26" s="283">
        <f>J26+M26</f>
        <v>0</v>
      </c>
      <c r="R26" s="288"/>
      <c r="S26" s="281"/>
      <c r="T26" s="289"/>
      <c r="U26" s="286"/>
    </row>
    <row r="27" spans="2:21" ht="18.75" customHeight="1" thickBot="1" x14ac:dyDescent="0.3">
      <c r="B27" s="1"/>
      <c r="C27" s="55" t="s">
        <v>17</v>
      </c>
      <c r="D27" s="38">
        <v>0</v>
      </c>
      <c r="E27" s="39">
        <v>0</v>
      </c>
      <c r="F27" s="39"/>
      <c r="G27" s="63">
        <f t="shared" si="5"/>
        <v>0</v>
      </c>
      <c r="H27" s="67"/>
      <c r="I27" s="42"/>
      <c r="J27" s="274">
        <f t="shared" ref="J27:J29" si="6">+D27+H27-I27</f>
        <v>0</v>
      </c>
      <c r="K27" s="247">
        <v>0</v>
      </c>
      <c r="L27" s="247">
        <v>0</v>
      </c>
      <c r="M27" s="244">
        <f t="shared" ref="M27:M33" si="7">E27+K27-L27</f>
        <v>0</v>
      </c>
      <c r="N27" s="215"/>
      <c r="O27" s="215"/>
      <c r="P27" s="215"/>
      <c r="Q27" s="284">
        <f t="shared" ref="Q27:Q33" si="8">SUM(M27+J27)</f>
        <v>0</v>
      </c>
      <c r="R27" s="258"/>
      <c r="S27" s="281"/>
      <c r="T27" s="260"/>
      <c r="U27" s="287"/>
    </row>
    <row r="28" spans="2:21" ht="18.75" customHeight="1" thickBot="1" x14ac:dyDescent="0.3">
      <c r="B28" s="1"/>
      <c r="C28" s="56" t="s">
        <v>18</v>
      </c>
      <c r="D28" s="38">
        <v>0</v>
      </c>
      <c r="E28" s="39">
        <v>0</v>
      </c>
      <c r="F28" s="39"/>
      <c r="G28" s="63">
        <f t="shared" si="5"/>
        <v>0</v>
      </c>
      <c r="H28" s="67"/>
      <c r="I28" s="42"/>
      <c r="J28" s="274">
        <f t="shared" si="6"/>
        <v>0</v>
      </c>
      <c r="K28" s="247">
        <v>0</v>
      </c>
      <c r="L28" s="247">
        <v>0</v>
      </c>
      <c r="M28" s="244">
        <f t="shared" si="7"/>
        <v>0</v>
      </c>
      <c r="N28" s="215"/>
      <c r="O28" s="215"/>
      <c r="P28" s="215"/>
      <c r="Q28" s="284">
        <f t="shared" si="8"/>
        <v>0</v>
      </c>
      <c r="R28" s="258"/>
      <c r="S28" s="281"/>
      <c r="T28" s="260"/>
      <c r="U28" s="287"/>
    </row>
    <row r="29" spans="2:21" ht="39" customHeight="1" thickBot="1" x14ac:dyDescent="0.3">
      <c r="B29" s="1"/>
      <c r="C29" s="56" t="s">
        <v>19</v>
      </c>
      <c r="D29" s="38">
        <v>0</v>
      </c>
      <c r="E29" s="43">
        <v>0</v>
      </c>
      <c r="F29" s="43"/>
      <c r="G29" s="63">
        <f t="shared" si="5"/>
        <v>0</v>
      </c>
      <c r="H29" s="67"/>
      <c r="I29" s="42"/>
      <c r="J29" s="274">
        <f t="shared" si="6"/>
        <v>0</v>
      </c>
      <c r="K29" s="247">
        <v>0</v>
      </c>
      <c r="L29" s="247">
        <v>0</v>
      </c>
      <c r="M29" s="244">
        <f t="shared" si="7"/>
        <v>0</v>
      </c>
      <c r="N29" s="247"/>
      <c r="O29" s="247"/>
      <c r="P29" s="247"/>
      <c r="Q29" s="284">
        <f t="shared" si="8"/>
        <v>0</v>
      </c>
      <c r="R29" s="258"/>
      <c r="S29" s="281"/>
      <c r="T29" s="260"/>
      <c r="U29" s="287"/>
    </row>
    <row r="30" spans="2:21" ht="34.5" customHeight="1" thickBot="1" x14ac:dyDescent="0.3">
      <c r="B30" s="1"/>
      <c r="C30" s="58" t="s">
        <v>20</v>
      </c>
      <c r="D30" s="38">
        <v>0</v>
      </c>
      <c r="E30" s="43">
        <v>47250</v>
      </c>
      <c r="F30" s="43"/>
      <c r="G30" s="63">
        <f t="shared" si="5"/>
        <v>47250</v>
      </c>
      <c r="H30" s="67"/>
      <c r="I30" s="42">
        <f>SUM(J30-D30)</f>
        <v>0</v>
      </c>
      <c r="J30" s="274">
        <v>0</v>
      </c>
      <c r="K30" s="247">
        <v>0</v>
      </c>
      <c r="L30" s="247">
        <v>47250</v>
      </c>
      <c r="M30" s="244">
        <f t="shared" si="7"/>
        <v>0</v>
      </c>
      <c r="N30" s="247"/>
      <c r="O30" s="247"/>
      <c r="P30" s="247"/>
      <c r="Q30" s="284">
        <f t="shared" si="8"/>
        <v>0</v>
      </c>
      <c r="R30" s="258"/>
      <c r="S30" s="281"/>
      <c r="T30" s="260"/>
      <c r="U30" s="287"/>
    </row>
    <row r="31" spans="2:21" ht="34.5" customHeight="1" thickBot="1" x14ac:dyDescent="0.3">
      <c r="B31" s="1"/>
      <c r="C31" s="56" t="s">
        <v>21</v>
      </c>
      <c r="D31" s="38">
        <v>0</v>
      </c>
      <c r="E31" s="43">
        <v>0</v>
      </c>
      <c r="F31" s="43"/>
      <c r="G31" s="63">
        <f t="shared" si="5"/>
        <v>0</v>
      </c>
      <c r="H31" s="67"/>
      <c r="I31" s="42"/>
      <c r="J31" s="274">
        <v>0</v>
      </c>
      <c r="K31" s="248">
        <v>0</v>
      </c>
      <c r="L31" s="248">
        <v>0</v>
      </c>
      <c r="M31" s="244">
        <f t="shared" si="7"/>
        <v>0</v>
      </c>
      <c r="N31" s="247"/>
      <c r="O31" s="247"/>
      <c r="P31" s="247"/>
      <c r="Q31" s="284">
        <f t="shared" si="8"/>
        <v>0</v>
      </c>
      <c r="R31" s="258"/>
      <c r="S31" s="281"/>
      <c r="T31" s="260"/>
      <c r="U31" s="287"/>
    </row>
    <row r="32" spans="2:21" ht="30.75" customHeight="1" thickBot="1" x14ac:dyDescent="0.3">
      <c r="B32" s="1"/>
      <c r="C32" s="56" t="s">
        <v>22</v>
      </c>
      <c r="D32" s="38">
        <v>4000</v>
      </c>
      <c r="E32" s="43">
        <v>91750</v>
      </c>
      <c r="F32" s="43"/>
      <c r="G32" s="63">
        <f t="shared" si="5"/>
        <v>95750</v>
      </c>
      <c r="H32" s="67"/>
      <c r="I32" s="42">
        <v>4000</v>
      </c>
      <c r="J32" s="274">
        <v>0</v>
      </c>
      <c r="K32" s="248">
        <v>47250</v>
      </c>
      <c r="L32" s="248">
        <v>139000</v>
      </c>
      <c r="M32" s="244">
        <f>E32+K32-L32</f>
        <v>0</v>
      </c>
      <c r="N32" s="247"/>
      <c r="O32" s="247"/>
      <c r="P32" s="247"/>
      <c r="Q32" s="284">
        <f t="shared" si="8"/>
        <v>0</v>
      </c>
      <c r="R32" s="258"/>
      <c r="S32" s="281"/>
      <c r="T32" s="260"/>
      <c r="U32" s="287"/>
    </row>
    <row r="33" spans="2:21" ht="30" customHeight="1" x14ac:dyDescent="0.25">
      <c r="B33" s="1"/>
      <c r="C33" s="56" t="s">
        <v>23</v>
      </c>
      <c r="D33" s="38">
        <v>30300</v>
      </c>
      <c r="E33" s="43">
        <v>0</v>
      </c>
      <c r="F33" s="43"/>
      <c r="G33" s="63">
        <f t="shared" si="5"/>
        <v>30300</v>
      </c>
      <c r="H33" s="67"/>
      <c r="I33" s="42">
        <v>30300</v>
      </c>
      <c r="J33" s="274">
        <v>0</v>
      </c>
      <c r="K33" s="247">
        <v>0</v>
      </c>
      <c r="L33" s="247">
        <v>0</v>
      </c>
      <c r="M33" s="244">
        <f t="shared" si="7"/>
        <v>0</v>
      </c>
      <c r="N33" s="247"/>
      <c r="O33" s="247"/>
      <c r="P33" s="247"/>
      <c r="Q33" s="284">
        <f t="shared" si="8"/>
        <v>0</v>
      </c>
      <c r="R33" s="258"/>
      <c r="S33" s="281"/>
      <c r="T33" s="260"/>
      <c r="U33" s="287"/>
    </row>
    <row r="34" spans="2:21" ht="18.75" customHeight="1" thickBot="1" x14ac:dyDescent="0.3">
      <c r="B34" s="1"/>
      <c r="C34" s="59" t="s">
        <v>24</v>
      </c>
      <c r="D34" s="276">
        <f>SUM(D27:D33)</f>
        <v>34300</v>
      </c>
      <c r="E34" s="81">
        <f>SUM(E27:E33)</f>
        <v>139000</v>
      </c>
      <c r="F34" s="81">
        <f>SUM(F27:F33)</f>
        <v>0</v>
      </c>
      <c r="G34" s="81">
        <f t="shared" si="5"/>
        <v>173300</v>
      </c>
      <c r="H34" s="277">
        <f>SUM(H27:H33)</f>
        <v>0</v>
      </c>
      <c r="I34" s="278">
        <f>SUM(I27:I33)</f>
        <v>34300</v>
      </c>
      <c r="J34" s="279">
        <f>D34+H34-I34</f>
        <v>0</v>
      </c>
      <c r="K34" s="280">
        <f>SUM(K27:K33)</f>
        <v>47250</v>
      </c>
      <c r="L34" s="280">
        <f>SUM(L27:L33)</f>
        <v>186250</v>
      </c>
      <c r="M34" s="280">
        <f>+E34+K34-L34</f>
        <v>0</v>
      </c>
      <c r="N34" s="280">
        <f>SUM(N27:N33)</f>
        <v>0</v>
      </c>
      <c r="O34" s="280"/>
      <c r="P34" s="280"/>
      <c r="Q34" s="285">
        <f>SUM(Q27:Q33)</f>
        <v>0</v>
      </c>
      <c r="R34" s="242"/>
      <c r="S34" s="257">
        <f>SUM(S26:S33)</f>
        <v>0</v>
      </c>
      <c r="T34" s="243"/>
      <c r="U34" s="287"/>
    </row>
    <row r="35" spans="2:21" ht="18.600000000000001" customHeight="1" thickBot="1" x14ac:dyDescent="0.3">
      <c r="B35" s="53"/>
      <c r="C35" s="60"/>
      <c r="D35" s="418"/>
      <c r="E35" s="419"/>
      <c r="F35" s="419"/>
      <c r="G35" s="419"/>
      <c r="H35" s="419"/>
      <c r="I35" s="419"/>
      <c r="J35" s="419"/>
      <c r="K35" s="419"/>
      <c r="L35" s="419"/>
      <c r="M35" s="419"/>
      <c r="N35" s="419"/>
      <c r="O35" s="419"/>
      <c r="P35" s="419"/>
      <c r="Q35" s="419"/>
      <c r="R35" s="420"/>
      <c r="S35" s="420"/>
      <c r="T35" s="420"/>
      <c r="U35" s="421"/>
    </row>
    <row r="36" spans="2:21" ht="18.600000000000001" customHeight="1" thickBot="1" x14ac:dyDescent="0.3">
      <c r="B36" s="1"/>
      <c r="C36" s="423" t="s">
        <v>27</v>
      </c>
      <c r="D36" s="424"/>
      <c r="E36" s="424"/>
      <c r="F36" s="424"/>
      <c r="G36" s="424"/>
      <c r="H36" s="424"/>
      <c r="I36" s="424"/>
      <c r="J36" s="425"/>
      <c r="K36" s="425"/>
      <c r="L36" s="425"/>
      <c r="M36" s="425"/>
      <c r="N36" s="425"/>
      <c r="O36" s="425"/>
      <c r="P36" s="425"/>
      <c r="Q36" s="425"/>
      <c r="R36" s="292"/>
      <c r="S36" s="292"/>
      <c r="T36" s="292"/>
      <c r="U36" s="269"/>
    </row>
    <row r="37" spans="2:21" ht="18.75" customHeight="1" x14ac:dyDescent="0.25">
      <c r="B37" s="1"/>
      <c r="C37" s="61" t="s">
        <v>28</v>
      </c>
      <c r="D37" s="62">
        <f>'[2]1) Tableau budgétaire 1'!D44</f>
        <v>0</v>
      </c>
      <c r="E37" s="62">
        <f>'[3]1) Tableau budgétaire 1'!D43</f>
        <v>0</v>
      </c>
      <c r="F37" s="62">
        <f>'[3]1) Tableau budgétaire 1'!E43</f>
        <v>0</v>
      </c>
      <c r="G37" s="63">
        <f t="shared" ref="G37:G45" si="9">SUM(D37:F37)</f>
        <v>0</v>
      </c>
      <c r="H37" s="34">
        <f>+H45</f>
        <v>0</v>
      </c>
      <c r="I37" s="261">
        <f>+I45</f>
        <v>0</v>
      </c>
      <c r="J37" s="267">
        <f>+D37+H37-I37</f>
        <v>0</v>
      </c>
      <c r="K37" s="264">
        <f>+K45</f>
        <v>0</v>
      </c>
      <c r="L37" s="264">
        <f>+L45</f>
        <v>0</v>
      </c>
      <c r="M37" s="264">
        <f>+M45</f>
        <v>0</v>
      </c>
      <c r="N37" s="264"/>
      <c r="O37" s="264"/>
      <c r="P37" s="264"/>
      <c r="Q37" s="265">
        <f>J37+M37</f>
        <v>0</v>
      </c>
      <c r="R37" s="288"/>
      <c r="S37" s="281"/>
      <c r="T37" s="289"/>
      <c r="U37" s="36"/>
    </row>
    <row r="38" spans="2:21" ht="18.75" customHeight="1" x14ac:dyDescent="0.25">
      <c r="B38" s="1"/>
      <c r="C38" s="64" t="s">
        <v>17</v>
      </c>
      <c r="D38" s="43"/>
      <c r="E38" s="39"/>
      <c r="F38" s="39"/>
      <c r="G38" s="63">
        <f t="shared" si="9"/>
        <v>0</v>
      </c>
      <c r="H38" s="41"/>
      <c r="I38" s="262"/>
      <c r="J38" s="94">
        <f t="shared" ref="J38:J44" si="10">+D38+H38-I38</f>
        <v>0</v>
      </c>
      <c r="K38" s="247">
        <v>0</v>
      </c>
      <c r="L38" s="247">
        <v>0</v>
      </c>
      <c r="M38" s="244">
        <f t="shared" ref="M38:M44" si="11">E38+K38-L38</f>
        <v>0</v>
      </c>
      <c r="N38" s="215"/>
      <c r="O38" s="215"/>
      <c r="P38" s="215"/>
      <c r="Q38" s="256">
        <f t="shared" ref="Q38:Q44" si="12">SUM(H38:N38)</f>
        <v>0</v>
      </c>
      <c r="R38" s="258"/>
      <c r="S38" s="259"/>
      <c r="T38" s="260"/>
      <c r="U38" s="36"/>
    </row>
    <row r="39" spans="2:21" ht="18.75" customHeight="1" x14ac:dyDescent="0.25">
      <c r="B39" s="53"/>
      <c r="C39" s="64" t="s">
        <v>18</v>
      </c>
      <c r="D39" s="43"/>
      <c r="E39" s="39"/>
      <c r="F39" s="39"/>
      <c r="G39" s="63">
        <f t="shared" si="9"/>
        <v>0</v>
      </c>
      <c r="H39" s="41"/>
      <c r="I39" s="262"/>
      <c r="J39" s="94">
        <f t="shared" si="10"/>
        <v>0</v>
      </c>
      <c r="K39" s="247">
        <v>0</v>
      </c>
      <c r="L39" s="247">
        <v>0</v>
      </c>
      <c r="M39" s="244">
        <f t="shared" si="11"/>
        <v>0</v>
      </c>
      <c r="N39" s="215"/>
      <c r="O39" s="215"/>
      <c r="P39" s="215"/>
      <c r="Q39" s="256">
        <f t="shared" si="12"/>
        <v>0</v>
      </c>
      <c r="R39" s="258"/>
      <c r="S39" s="259"/>
      <c r="T39" s="260"/>
      <c r="U39" s="36"/>
    </row>
    <row r="40" spans="2:21" x14ac:dyDescent="0.25">
      <c r="B40" s="53"/>
      <c r="C40" s="64" t="s">
        <v>19</v>
      </c>
      <c r="D40" s="43"/>
      <c r="E40" s="43"/>
      <c r="F40" s="43"/>
      <c r="G40" s="63">
        <f t="shared" si="9"/>
        <v>0</v>
      </c>
      <c r="H40" s="41"/>
      <c r="I40" s="262"/>
      <c r="J40" s="268">
        <f t="shared" si="10"/>
        <v>0</v>
      </c>
      <c r="K40" s="247">
        <v>0</v>
      </c>
      <c r="L40" s="247">
        <v>0</v>
      </c>
      <c r="M40" s="244">
        <f t="shared" si="11"/>
        <v>0</v>
      </c>
      <c r="N40" s="247"/>
      <c r="O40" s="247"/>
      <c r="P40" s="247"/>
      <c r="Q40" s="256">
        <f t="shared" si="12"/>
        <v>0</v>
      </c>
      <c r="R40" s="258"/>
      <c r="S40" s="259"/>
      <c r="T40" s="260"/>
      <c r="U40" s="36"/>
    </row>
    <row r="41" spans="2:21" ht="18.75" customHeight="1" x14ac:dyDescent="0.25">
      <c r="B41" s="53"/>
      <c r="C41" s="66" t="s">
        <v>20</v>
      </c>
      <c r="D41" s="43">
        <v>0</v>
      </c>
      <c r="E41" s="43"/>
      <c r="F41" s="43"/>
      <c r="G41" s="63">
        <f t="shared" si="9"/>
        <v>0</v>
      </c>
      <c r="H41" s="41">
        <v>0</v>
      </c>
      <c r="I41" s="262"/>
      <c r="J41" s="268">
        <f t="shared" si="10"/>
        <v>0</v>
      </c>
      <c r="K41" s="247">
        <v>0</v>
      </c>
      <c r="L41" s="247">
        <v>0</v>
      </c>
      <c r="M41" s="244">
        <f t="shared" si="11"/>
        <v>0</v>
      </c>
      <c r="N41" s="247"/>
      <c r="O41" s="247"/>
      <c r="P41" s="247"/>
      <c r="Q41" s="256">
        <f t="shared" si="12"/>
        <v>0</v>
      </c>
      <c r="R41" s="258"/>
      <c r="S41" s="259"/>
      <c r="T41" s="260"/>
      <c r="U41" s="36"/>
    </row>
    <row r="42" spans="2:21" ht="18.75" customHeight="1" x14ac:dyDescent="0.25">
      <c r="B42" s="1"/>
      <c r="C42" s="64" t="s">
        <v>21</v>
      </c>
      <c r="D42" s="43">
        <v>0</v>
      </c>
      <c r="E42" s="43"/>
      <c r="F42" s="43"/>
      <c r="G42" s="63">
        <f t="shared" si="9"/>
        <v>0</v>
      </c>
      <c r="H42" s="41"/>
      <c r="I42" s="262"/>
      <c r="J42" s="268">
        <f t="shared" si="10"/>
        <v>0</v>
      </c>
      <c r="K42" s="248">
        <v>0</v>
      </c>
      <c r="L42" s="248">
        <v>0</v>
      </c>
      <c r="M42" s="244">
        <f t="shared" si="11"/>
        <v>0</v>
      </c>
      <c r="N42" s="247"/>
      <c r="O42" s="247"/>
      <c r="P42" s="247"/>
      <c r="Q42" s="256">
        <f t="shared" si="12"/>
        <v>0</v>
      </c>
      <c r="R42" s="258"/>
      <c r="S42" s="259"/>
      <c r="T42" s="260"/>
      <c r="U42" s="36"/>
    </row>
    <row r="43" spans="2:21" ht="18.75" customHeight="1" x14ac:dyDescent="0.25">
      <c r="B43" s="1"/>
      <c r="C43" s="64" t="s">
        <v>22</v>
      </c>
      <c r="D43" s="43"/>
      <c r="E43" s="43"/>
      <c r="F43" s="43"/>
      <c r="G43" s="63">
        <f t="shared" si="9"/>
        <v>0</v>
      </c>
      <c r="H43" s="41"/>
      <c r="I43" s="262"/>
      <c r="J43" s="268">
        <f t="shared" si="10"/>
        <v>0</v>
      </c>
      <c r="K43" s="248">
        <v>0</v>
      </c>
      <c r="L43" s="248">
        <v>0</v>
      </c>
      <c r="M43" s="244">
        <f t="shared" si="11"/>
        <v>0</v>
      </c>
      <c r="N43" s="247"/>
      <c r="O43" s="247"/>
      <c r="P43" s="247"/>
      <c r="Q43" s="256">
        <f t="shared" si="12"/>
        <v>0</v>
      </c>
      <c r="R43" s="258"/>
      <c r="S43" s="259"/>
      <c r="T43" s="260"/>
      <c r="U43" s="36"/>
    </row>
    <row r="44" spans="2:21" ht="18.75" customHeight="1" x14ac:dyDescent="0.25">
      <c r="B44" s="1"/>
      <c r="C44" s="64" t="s">
        <v>23</v>
      </c>
      <c r="D44" s="43"/>
      <c r="E44" s="43"/>
      <c r="F44" s="43"/>
      <c r="G44" s="63">
        <f t="shared" si="9"/>
        <v>0</v>
      </c>
      <c r="H44" s="41"/>
      <c r="I44" s="262"/>
      <c r="J44" s="268">
        <f t="shared" si="10"/>
        <v>0</v>
      </c>
      <c r="K44" s="247">
        <v>0</v>
      </c>
      <c r="L44" s="247">
        <v>0</v>
      </c>
      <c r="M44" s="244">
        <f t="shared" si="11"/>
        <v>0</v>
      </c>
      <c r="N44" s="247"/>
      <c r="O44" s="247"/>
      <c r="P44" s="247"/>
      <c r="Q44" s="256">
        <f t="shared" si="12"/>
        <v>0</v>
      </c>
      <c r="R44" s="258"/>
      <c r="S44" s="259"/>
      <c r="T44" s="260"/>
      <c r="U44" s="36"/>
    </row>
    <row r="45" spans="2:21" ht="18.75" customHeight="1" thickBot="1" x14ac:dyDescent="0.3">
      <c r="B45" s="1"/>
      <c r="C45" s="68" t="s">
        <v>24</v>
      </c>
      <c r="D45" s="49">
        <f>SUM(D38:D44)</f>
        <v>0</v>
      </c>
      <c r="E45" s="49">
        <f>SUM(E38:E44)</f>
        <v>0</v>
      </c>
      <c r="F45" s="49">
        <f>SUM(F38:F44)</f>
        <v>0</v>
      </c>
      <c r="G45" s="69">
        <f t="shared" si="9"/>
        <v>0</v>
      </c>
      <c r="H45" s="51">
        <f>SUM(H38:H44)</f>
        <v>0</v>
      </c>
      <c r="I45" s="263">
        <f>SUM(I38:I44)</f>
        <v>0</v>
      </c>
      <c r="J45" s="249">
        <f>D45+H45-I45</f>
        <v>0</v>
      </c>
      <c r="K45" s="252">
        <f>SUM(K38:K44)</f>
        <v>0</v>
      </c>
      <c r="L45" s="252">
        <f>SUM(L38:L44)</f>
        <v>0</v>
      </c>
      <c r="M45" s="252">
        <f>+E45+K45-L45</f>
        <v>0</v>
      </c>
      <c r="N45" s="252">
        <f>SUM(N38:N44)</f>
        <v>0</v>
      </c>
      <c r="O45" s="252"/>
      <c r="P45" s="252"/>
      <c r="Q45" s="251">
        <f>J45+M45</f>
        <v>0</v>
      </c>
      <c r="R45" s="242"/>
      <c r="S45" s="257"/>
      <c r="T45" s="243"/>
      <c r="U45" s="36"/>
    </row>
    <row r="46" spans="2:21" ht="18.75" customHeight="1" x14ac:dyDescent="0.25">
      <c r="B46" s="1"/>
      <c r="C46" s="426"/>
      <c r="D46" s="427"/>
      <c r="E46" s="427"/>
      <c r="F46" s="427"/>
      <c r="G46" s="427"/>
      <c r="H46" s="427"/>
      <c r="I46" s="427"/>
      <c r="J46" s="427"/>
      <c r="K46" s="427"/>
      <c r="L46" s="427"/>
      <c r="M46" s="427"/>
      <c r="N46" s="427"/>
      <c r="O46" s="427"/>
      <c r="P46" s="427"/>
      <c r="Q46" s="427"/>
      <c r="R46" s="427"/>
      <c r="S46" s="427"/>
      <c r="T46" s="427"/>
      <c r="U46" s="428"/>
    </row>
    <row r="47" spans="2:21" ht="18.75" customHeight="1" thickBot="1" x14ac:dyDescent="0.3">
      <c r="B47" s="53"/>
      <c r="C47" s="411" t="s">
        <v>29</v>
      </c>
      <c r="D47" s="429"/>
      <c r="E47" s="429"/>
      <c r="F47" s="429"/>
      <c r="G47" s="429"/>
      <c r="H47" s="429"/>
      <c r="I47" s="429"/>
      <c r="J47" s="412"/>
      <c r="K47" s="412"/>
      <c r="L47" s="412"/>
      <c r="M47" s="412"/>
      <c r="N47" s="412"/>
      <c r="O47" s="412"/>
      <c r="P47" s="412"/>
      <c r="Q47" s="412"/>
      <c r="R47" s="207"/>
      <c r="S47" s="207"/>
      <c r="T47" s="207"/>
      <c r="U47" s="36"/>
    </row>
    <row r="48" spans="2:21" ht="18.75" customHeight="1" thickBot="1" x14ac:dyDescent="0.3">
      <c r="B48" s="1"/>
      <c r="C48" s="30" t="s">
        <v>30</v>
      </c>
      <c r="D48" s="70">
        <f>'[2]1) Tableau budgétaire 1'!D54</f>
        <v>0</v>
      </c>
      <c r="E48" s="62">
        <f>'[3]1) Tableau budgétaire 1'!D53</f>
        <v>0</v>
      </c>
      <c r="F48" s="62">
        <f>'[3]1) Tableau budgétaire 1'!E53</f>
        <v>0</v>
      </c>
      <c r="G48" s="40">
        <f t="shared" ref="G48:G56" si="13">SUM(D48:F48)</f>
        <v>0</v>
      </c>
      <c r="H48" s="34">
        <f>+H56</f>
        <v>0</v>
      </c>
      <c r="I48" s="261">
        <f>+I56</f>
        <v>0</v>
      </c>
      <c r="J48" s="267">
        <f>+D48+H48-I48</f>
        <v>0</v>
      </c>
      <c r="K48" s="264">
        <f>+K56</f>
        <v>0</v>
      </c>
      <c r="L48" s="264">
        <f>+L56</f>
        <v>0</v>
      </c>
      <c r="M48" s="264">
        <f>+M56</f>
        <v>0</v>
      </c>
      <c r="N48" s="264"/>
      <c r="O48" s="264"/>
      <c r="P48" s="264"/>
      <c r="Q48" s="265">
        <f>J48+M48</f>
        <v>0</v>
      </c>
      <c r="R48" s="288"/>
      <c r="S48" s="281"/>
      <c r="T48" s="289"/>
      <c r="U48" s="287"/>
    </row>
    <row r="49" spans="2:21" ht="18.75" customHeight="1" x14ac:dyDescent="0.25">
      <c r="B49" s="1"/>
      <c r="C49" s="37" t="s">
        <v>17</v>
      </c>
      <c r="D49" s="71"/>
      <c r="E49" s="39"/>
      <c r="F49" s="39"/>
      <c r="G49" s="40">
        <f t="shared" si="13"/>
        <v>0</v>
      </c>
      <c r="H49" s="41"/>
      <c r="I49" s="262"/>
      <c r="J49" s="94">
        <f t="shared" ref="J49:J55" si="14">+D49+H49-I49</f>
        <v>0</v>
      </c>
      <c r="K49" s="247">
        <v>0</v>
      </c>
      <c r="L49" s="247">
        <v>0</v>
      </c>
      <c r="M49" s="244">
        <f t="shared" ref="M49:M55" si="15">E49+K49-L49</f>
        <v>0</v>
      </c>
      <c r="N49" s="215"/>
      <c r="O49" s="215"/>
      <c r="P49" s="215"/>
      <c r="Q49" s="256">
        <f t="shared" ref="Q49:Q55" si="16">SUM(H49:N49)</f>
        <v>0</v>
      </c>
      <c r="R49" s="258"/>
      <c r="S49" s="259"/>
      <c r="T49" s="260"/>
      <c r="U49" s="287"/>
    </row>
    <row r="50" spans="2:21" ht="18.75" customHeight="1" x14ac:dyDescent="0.25">
      <c r="B50" s="1"/>
      <c r="C50" s="44" t="s">
        <v>18</v>
      </c>
      <c r="D50" s="43"/>
      <c r="E50" s="39"/>
      <c r="F50" s="39"/>
      <c r="G50" s="40">
        <f t="shared" si="13"/>
        <v>0</v>
      </c>
      <c r="H50" s="41"/>
      <c r="I50" s="262"/>
      <c r="J50" s="94">
        <f t="shared" si="14"/>
        <v>0</v>
      </c>
      <c r="K50" s="247">
        <v>0</v>
      </c>
      <c r="L50" s="247">
        <v>0</v>
      </c>
      <c r="M50" s="244">
        <f t="shared" si="15"/>
        <v>0</v>
      </c>
      <c r="N50" s="215"/>
      <c r="O50" s="215"/>
      <c r="P50" s="215"/>
      <c r="Q50" s="256">
        <f t="shared" si="16"/>
        <v>0</v>
      </c>
      <c r="R50" s="258"/>
      <c r="S50" s="259"/>
      <c r="T50" s="260"/>
      <c r="U50" s="287"/>
    </row>
    <row r="51" spans="2:21" ht="33" customHeight="1" x14ac:dyDescent="0.25">
      <c r="B51" s="1"/>
      <c r="C51" s="44" t="s">
        <v>19</v>
      </c>
      <c r="D51" s="43"/>
      <c r="E51" s="43"/>
      <c r="F51" s="43"/>
      <c r="G51" s="40">
        <f t="shared" si="13"/>
        <v>0</v>
      </c>
      <c r="H51" s="41"/>
      <c r="I51" s="262"/>
      <c r="J51" s="94">
        <f t="shared" si="14"/>
        <v>0</v>
      </c>
      <c r="K51" s="247">
        <v>0</v>
      </c>
      <c r="L51" s="247">
        <v>0</v>
      </c>
      <c r="M51" s="244">
        <f t="shared" si="15"/>
        <v>0</v>
      </c>
      <c r="N51" s="247"/>
      <c r="O51" s="247"/>
      <c r="P51" s="247"/>
      <c r="Q51" s="256">
        <f t="shared" si="16"/>
        <v>0</v>
      </c>
      <c r="R51" s="258"/>
      <c r="S51" s="259"/>
      <c r="T51" s="260"/>
      <c r="U51" s="287"/>
    </row>
    <row r="52" spans="2:21" ht="18.75" customHeight="1" x14ac:dyDescent="0.25">
      <c r="B52" s="53"/>
      <c r="C52" s="45" t="s">
        <v>20</v>
      </c>
      <c r="D52" s="43"/>
      <c r="E52" s="43"/>
      <c r="F52" s="43"/>
      <c r="G52" s="40">
        <f t="shared" si="13"/>
        <v>0</v>
      </c>
      <c r="H52" s="41">
        <v>0</v>
      </c>
      <c r="I52" s="262"/>
      <c r="J52" s="94">
        <f t="shared" si="14"/>
        <v>0</v>
      </c>
      <c r="K52" s="247">
        <v>0</v>
      </c>
      <c r="L52" s="247">
        <v>0</v>
      </c>
      <c r="M52" s="244">
        <f t="shared" si="15"/>
        <v>0</v>
      </c>
      <c r="N52" s="247"/>
      <c r="O52" s="247"/>
      <c r="P52" s="247"/>
      <c r="Q52" s="256">
        <f t="shared" si="16"/>
        <v>0</v>
      </c>
      <c r="R52" s="258"/>
      <c r="S52" s="259"/>
      <c r="T52" s="260"/>
      <c r="U52" s="287"/>
    </row>
    <row r="53" spans="2:21" ht="18.75" customHeight="1" x14ac:dyDescent="0.25">
      <c r="B53" s="1"/>
      <c r="C53" s="44" t="s">
        <v>21</v>
      </c>
      <c r="D53" s="43"/>
      <c r="E53" s="43"/>
      <c r="F53" s="43"/>
      <c r="G53" s="40">
        <f t="shared" si="13"/>
        <v>0</v>
      </c>
      <c r="H53" s="41"/>
      <c r="I53" s="262"/>
      <c r="J53" s="94">
        <f t="shared" si="14"/>
        <v>0</v>
      </c>
      <c r="K53" s="248">
        <v>0</v>
      </c>
      <c r="L53" s="248">
        <v>0</v>
      </c>
      <c r="M53" s="244">
        <f t="shared" si="15"/>
        <v>0</v>
      </c>
      <c r="N53" s="247"/>
      <c r="O53" s="247"/>
      <c r="P53" s="247"/>
      <c r="Q53" s="256">
        <f t="shared" si="16"/>
        <v>0</v>
      </c>
      <c r="R53" s="258"/>
      <c r="S53" s="259"/>
      <c r="T53" s="260"/>
      <c r="U53" s="287"/>
    </row>
    <row r="54" spans="2:21" ht="18.75" customHeight="1" x14ac:dyDescent="0.25">
      <c r="B54" s="1"/>
      <c r="C54" s="44" t="s">
        <v>22</v>
      </c>
      <c r="D54" s="43"/>
      <c r="E54" s="43"/>
      <c r="F54" s="43"/>
      <c r="G54" s="40">
        <f t="shared" si="13"/>
        <v>0</v>
      </c>
      <c r="H54" s="41"/>
      <c r="I54" s="262"/>
      <c r="J54" s="94">
        <f t="shared" si="14"/>
        <v>0</v>
      </c>
      <c r="K54" s="248">
        <v>0</v>
      </c>
      <c r="L54" s="248">
        <v>0</v>
      </c>
      <c r="M54" s="244">
        <f t="shared" si="15"/>
        <v>0</v>
      </c>
      <c r="N54" s="247"/>
      <c r="O54" s="247"/>
      <c r="P54" s="247"/>
      <c r="Q54" s="256">
        <f t="shared" si="16"/>
        <v>0</v>
      </c>
      <c r="R54" s="258"/>
      <c r="S54" s="259"/>
      <c r="T54" s="260"/>
      <c r="U54" s="287"/>
    </row>
    <row r="55" spans="2:21" ht="18.75" customHeight="1" x14ac:dyDescent="0.25">
      <c r="B55" s="1"/>
      <c r="C55" s="44" t="s">
        <v>23</v>
      </c>
      <c r="D55" s="43"/>
      <c r="E55" s="43"/>
      <c r="F55" s="43"/>
      <c r="G55" s="40">
        <f t="shared" si="13"/>
        <v>0</v>
      </c>
      <c r="H55" s="41"/>
      <c r="I55" s="262"/>
      <c r="J55" s="94">
        <f t="shared" si="14"/>
        <v>0</v>
      </c>
      <c r="K55" s="247">
        <v>0</v>
      </c>
      <c r="L55" s="247">
        <v>0</v>
      </c>
      <c r="M55" s="244">
        <f t="shared" si="15"/>
        <v>0</v>
      </c>
      <c r="N55" s="247"/>
      <c r="O55" s="247"/>
      <c r="P55" s="247"/>
      <c r="Q55" s="256">
        <f t="shared" si="16"/>
        <v>0</v>
      </c>
      <c r="R55" s="258"/>
      <c r="S55" s="259"/>
      <c r="T55" s="260"/>
      <c r="U55" s="287"/>
    </row>
    <row r="56" spans="2:21" ht="18.75" customHeight="1" thickBot="1" x14ac:dyDescent="0.3">
      <c r="B56" s="1"/>
      <c r="C56" s="72" t="s">
        <v>24</v>
      </c>
      <c r="D56" s="73">
        <f>SUM(D49:D55)</f>
        <v>0</v>
      </c>
      <c r="E56" s="73">
        <f>SUM(E49:E55)</f>
        <v>0</v>
      </c>
      <c r="F56" s="73">
        <f>SUM(F49:F55)</f>
        <v>0</v>
      </c>
      <c r="G56" s="74">
        <f t="shared" si="13"/>
        <v>0</v>
      </c>
      <c r="H56" s="75">
        <f>SUM(H49:H55)</f>
        <v>0</v>
      </c>
      <c r="I56" s="293">
        <f>SUM(I49:I55)</f>
        <v>0</v>
      </c>
      <c r="J56" s="298">
        <f>D56+H56-I56</f>
        <v>0</v>
      </c>
      <c r="K56" s="280">
        <f>SUM(K49:K55)</f>
        <v>0</v>
      </c>
      <c r="L56" s="280">
        <f>SUM(L49:L55)</f>
        <v>0</v>
      </c>
      <c r="M56" s="280">
        <f>+E56+K56-L56</f>
        <v>0</v>
      </c>
      <c r="N56" s="280">
        <f>SUM(N49:N55)</f>
        <v>0</v>
      </c>
      <c r="O56" s="280"/>
      <c r="P56" s="280"/>
      <c r="Q56" s="297">
        <f>J56+M56</f>
        <v>0</v>
      </c>
      <c r="R56" s="303"/>
      <c r="S56" s="282">
        <f>SUM(S49:S55)</f>
        <v>0</v>
      </c>
      <c r="T56" s="304"/>
      <c r="U56" s="301"/>
    </row>
    <row r="57" spans="2:21" ht="18.75" customHeight="1" thickBot="1" x14ac:dyDescent="0.3">
      <c r="B57" s="53"/>
      <c r="C57" s="78" t="s">
        <v>31</v>
      </c>
      <c r="D57" s="79">
        <f>SUM(D56+D45+D34+D23)</f>
        <v>139300</v>
      </c>
      <c r="E57" s="79">
        <f>SUM(E56+E45+E34+E23)</f>
        <v>244000</v>
      </c>
      <c r="F57" s="79"/>
      <c r="G57" s="79">
        <f t="shared" ref="G57:M57" si="17">SUM(G56+G45+G34+G23)</f>
        <v>383300</v>
      </c>
      <c r="H57" s="79">
        <f t="shared" si="17"/>
        <v>5103</v>
      </c>
      <c r="I57" s="294">
        <f t="shared" si="17"/>
        <v>34300</v>
      </c>
      <c r="J57" s="299">
        <f t="shared" si="17"/>
        <v>110103</v>
      </c>
      <c r="K57" s="226">
        <f t="shared" si="17"/>
        <v>103750</v>
      </c>
      <c r="L57" s="226">
        <f t="shared" si="17"/>
        <v>193750</v>
      </c>
      <c r="M57" s="226">
        <f t="shared" si="17"/>
        <v>154000</v>
      </c>
      <c r="N57" s="226"/>
      <c r="O57" s="226"/>
      <c r="P57" s="226"/>
      <c r="Q57" s="300">
        <f>SUM(Q56+Q45+Q34+Q23)</f>
        <v>264103</v>
      </c>
      <c r="R57" s="305">
        <f t="shared" ref="R57:S57" si="18">SUM(R56+R45+R34+R23)</f>
        <v>32829.630000000005</v>
      </c>
      <c r="S57" s="306">
        <f t="shared" si="18"/>
        <v>30000</v>
      </c>
      <c r="T57" s="307">
        <f>SUM(R57:S57)</f>
        <v>62829.630000000005</v>
      </c>
      <c r="U57" s="302">
        <f>(Q57*100/G57)-100</f>
        <v>-31.097573702061055</v>
      </c>
    </row>
    <row r="58" spans="2:21" ht="18.75" customHeight="1" x14ac:dyDescent="0.25">
      <c r="B58" s="411" t="s">
        <v>32</v>
      </c>
      <c r="C58" s="430"/>
      <c r="D58" s="430"/>
      <c r="E58" s="430"/>
      <c r="F58" s="430"/>
      <c r="G58" s="430"/>
      <c r="H58" s="430"/>
      <c r="I58" s="430"/>
      <c r="J58" s="430"/>
      <c r="K58" s="430"/>
      <c r="L58" s="430"/>
      <c r="M58" s="430"/>
      <c r="N58" s="430"/>
      <c r="O58" s="430"/>
      <c r="P58" s="430"/>
      <c r="Q58" s="430"/>
      <c r="R58" s="430"/>
      <c r="S58" s="430"/>
      <c r="T58" s="430"/>
      <c r="U58" s="431"/>
    </row>
    <row r="59" spans="2:21" ht="18.75" customHeight="1" thickBot="1" x14ac:dyDescent="0.3">
      <c r="B59" s="1"/>
      <c r="C59" s="432" t="s">
        <v>33</v>
      </c>
      <c r="D59" s="412"/>
      <c r="E59" s="412"/>
      <c r="F59" s="412"/>
      <c r="G59" s="412"/>
      <c r="H59" s="412"/>
      <c r="I59" s="412"/>
      <c r="J59" s="412"/>
      <c r="K59" s="412"/>
      <c r="L59" s="412"/>
      <c r="M59" s="412"/>
      <c r="N59" s="412"/>
      <c r="O59" s="412"/>
      <c r="P59" s="412"/>
      <c r="Q59" s="412"/>
      <c r="R59" s="29"/>
      <c r="S59" s="29"/>
      <c r="T59" s="29"/>
      <c r="U59" s="36"/>
    </row>
    <row r="60" spans="2:21" ht="18.75" customHeight="1" thickBot="1" x14ac:dyDescent="0.3">
      <c r="B60" s="1"/>
      <c r="C60" s="30" t="s">
        <v>34</v>
      </c>
      <c r="D60" s="70">
        <f>'[2]1) Tableau budgétaire 1'!D66</f>
        <v>156300</v>
      </c>
      <c r="E60" s="62">
        <f>'[3]1) Tableau budgétaire 1'!D65</f>
        <v>0</v>
      </c>
      <c r="F60" s="62">
        <f>'[3]1) Tableau budgétaire 1'!E65</f>
        <v>0</v>
      </c>
      <c r="G60" s="40">
        <f t="shared" ref="G60:G68" si="19">SUM(D60:F60)</f>
        <v>156300</v>
      </c>
      <c r="H60" s="34">
        <f>+H68</f>
        <v>3600</v>
      </c>
      <c r="I60" s="261">
        <f>+I68</f>
        <v>3300</v>
      </c>
      <c r="J60" s="267">
        <f>+D60+H60-I60</f>
        <v>156600</v>
      </c>
      <c r="K60" s="264">
        <f>+K68</f>
        <v>0</v>
      </c>
      <c r="L60" s="264">
        <f>+L68</f>
        <v>0</v>
      </c>
      <c r="M60" s="264">
        <f>+M68</f>
        <v>0</v>
      </c>
      <c r="N60" s="264"/>
      <c r="O60" s="264"/>
      <c r="P60" s="264"/>
      <c r="Q60" s="265">
        <f>J60+M60</f>
        <v>156600</v>
      </c>
      <c r="R60" s="288"/>
      <c r="S60" s="281"/>
      <c r="T60" s="289"/>
      <c r="U60" s="36"/>
    </row>
    <row r="61" spans="2:21" ht="18.75" customHeight="1" x14ac:dyDescent="0.25">
      <c r="B61" s="1"/>
      <c r="C61" s="37" t="s">
        <v>17</v>
      </c>
      <c r="D61" s="71">
        <v>0</v>
      </c>
      <c r="E61" s="39"/>
      <c r="F61" s="39"/>
      <c r="G61" s="40">
        <f t="shared" si="19"/>
        <v>0</v>
      </c>
      <c r="H61" s="41"/>
      <c r="I61" s="262"/>
      <c r="J61" s="94">
        <f t="shared" ref="J61:J63" si="20">+D61+H61-I61</f>
        <v>0</v>
      </c>
      <c r="K61" s="247">
        <v>0</v>
      </c>
      <c r="L61" s="247">
        <v>0</v>
      </c>
      <c r="M61" s="244">
        <f t="shared" ref="M61:M67" si="21">E61+K61-L61</f>
        <v>0</v>
      </c>
      <c r="N61" s="215"/>
      <c r="O61" s="215"/>
      <c r="P61" s="215"/>
      <c r="Q61" s="256">
        <f t="shared" ref="Q61:Q67" si="22">SUM(M61+J61)</f>
        <v>0</v>
      </c>
      <c r="R61" s="258"/>
      <c r="S61" s="259"/>
      <c r="T61" s="260">
        <f>SUM(R61:S61)</f>
        <v>0</v>
      </c>
      <c r="U61" s="36"/>
    </row>
    <row r="62" spans="2:21" ht="18.75" customHeight="1" x14ac:dyDescent="0.25">
      <c r="B62" s="1"/>
      <c r="C62" s="44" t="s">
        <v>18</v>
      </c>
      <c r="D62" s="43">
        <v>0</v>
      </c>
      <c r="E62" s="39"/>
      <c r="F62" s="39"/>
      <c r="G62" s="40">
        <f t="shared" si="19"/>
        <v>0</v>
      </c>
      <c r="H62" s="41"/>
      <c r="I62" s="262"/>
      <c r="J62" s="94">
        <f t="shared" si="20"/>
        <v>0</v>
      </c>
      <c r="K62" s="247">
        <v>0</v>
      </c>
      <c r="L62" s="247">
        <v>0</v>
      </c>
      <c r="M62" s="244">
        <f t="shared" si="21"/>
        <v>0</v>
      </c>
      <c r="N62" s="215"/>
      <c r="O62" s="215"/>
      <c r="P62" s="215"/>
      <c r="Q62" s="256">
        <f t="shared" si="22"/>
        <v>0</v>
      </c>
      <c r="R62" s="258"/>
      <c r="S62" s="259"/>
      <c r="T62" s="260">
        <f>SUM(R62:S62)</f>
        <v>0</v>
      </c>
      <c r="U62" s="36"/>
    </row>
    <row r="63" spans="2:21" ht="37.5" customHeight="1" x14ac:dyDescent="0.25">
      <c r="B63" s="1"/>
      <c r="C63" s="44" t="s">
        <v>19</v>
      </c>
      <c r="D63" s="43">
        <v>0</v>
      </c>
      <c r="E63" s="43"/>
      <c r="F63" s="43"/>
      <c r="G63" s="40">
        <f t="shared" si="19"/>
        <v>0</v>
      </c>
      <c r="H63" s="41"/>
      <c r="I63" s="262"/>
      <c r="J63" s="268">
        <f t="shared" si="20"/>
        <v>0</v>
      </c>
      <c r="K63" s="247">
        <v>0</v>
      </c>
      <c r="L63" s="247">
        <v>0</v>
      </c>
      <c r="M63" s="244">
        <f t="shared" si="21"/>
        <v>0</v>
      </c>
      <c r="N63" s="247"/>
      <c r="O63" s="247"/>
      <c r="P63" s="247"/>
      <c r="Q63" s="256">
        <f t="shared" si="22"/>
        <v>0</v>
      </c>
      <c r="R63" s="258"/>
      <c r="S63" s="259"/>
      <c r="T63" s="260">
        <f>SUM(R63:S63)</f>
        <v>0</v>
      </c>
      <c r="U63" s="36"/>
    </row>
    <row r="64" spans="2:21" ht="18.75" customHeight="1" x14ac:dyDescent="0.25">
      <c r="B64" s="1"/>
      <c r="C64" s="45" t="s">
        <v>20</v>
      </c>
      <c r="D64" s="43">
        <v>0</v>
      </c>
      <c r="E64" s="43"/>
      <c r="F64" s="43"/>
      <c r="G64" s="40">
        <f t="shared" si="19"/>
        <v>0</v>
      </c>
      <c r="H64" s="67">
        <f>SUM(J64-D64)</f>
        <v>550</v>
      </c>
      <c r="I64" s="262"/>
      <c r="J64" s="268">
        <v>550</v>
      </c>
      <c r="K64" s="247">
        <v>0</v>
      </c>
      <c r="L64" s="247">
        <v>0</v>
      </c>
      <c r="M64" s="244">
        <f t="shared" si="21"/>
        <v>0</v>
      </c>
      <c r="N64" s="247"/>
      <c r="O64" s="247"/>
      <c r="P64" s="247"/>
      <c r="Q64" s="256">
        <f t="shared" si="22"/>
        <v>550</v>
      </c>
      <c r="R64" s="258">
        <v>487.52</v>
      </c>
      <c r="S64" s="259"/>
      <c r="T64" s="260">
        <f t="shared" ref="T64:T67" si="23">SUM(R64:S64)</f>
        <v>487.52</v>
      </c>
      <c r="U64" s="36"/>
    </row>
    <row r="65" spans="2:21" ht="31.5" customHeight="1" x14ac:dyDescent="0.25">
      <c r="B65" s="1"/>
      <c r="C65" s="44" t="s">
        <v>21</v>
      </c>
      <c r="D65" s="43">
        <v>0</v>
      </c>
      <c r="E65" s="43"/>
      <c r="F65" s="43"/>
      <c r="G65" s="40">
        <f t="shared" si="19"/>
        <v>0</v>
      </c>
      <c r="H65" s="67">
        <f>SUM(J65-D65)</f>
        <v>3050</v>
      </c>
      <c r="I65" s="262"/>
      <c r="J65" s="268">
        <v>3050</v>
      </c>
      <c r="K65" s="248">
        <v>0</v>
      </c>
      <c r="L65" s="248">
        <v>0</v>
      </c>
      <c r="M65" s="244">
        <f t="shared" si="21"/>
        <v>0</v>
      </c>
      <c r="N65" s="247"/>
      <c r="O65" s="247"/>
      <c r="P65" s="247"/>
      <c r="Q65" s="256">
        <f t="shared" si="22"/>
        <v>3050</v>
      </c>
      <c r="R65" s="258">
        <v>3086.69</v>
      </c>
      <c r="S65" s="259"/>
      <c r="T65" s="260">
        <f t="shared" si="23"/>
        <v>3086.69</v>
      </c>
      <c r="U65" s="36"/>
    </row>
    <row r="66" spans="2:21" ht="18.75" customHeight="1" x14ac:dyDescent="0.25">
      <c r="B66" s="1"/>
      <c r="C66" s="44" t="s">
        <v>22</v>
      </c>
      <c r="D66" s="43">
        <v>153000</v>
      </c>
      <c r="E66" s="43"/>
      <c r="F66" s="43"/>
      <c r="G66" s="40">
        <f t="shared" si="19"/>
        <v>153000</v>
      </c>
      <c r="H66" s="67">
        <f>SUM(J66-D66)</f>
        <v>0</v>
      </c>
      <c r="I66" s="262">
        <f>SUM(J66-D66)</f>
        <v>0</v>
      </c>
      <c r="J66" s="268">
        <v>153000</v>
      </c>
      <c r="K66" s="248">
        <v>0</v>
      </c>
      <c r="L66" s="248">
        <v>0</v>
      </c>
      <c r="M66" s="244">
        <f t="shared" si="21"/>
        <v>0</v>
      </c>
      <c r="N66" s="247"/>
      <c r="O66" s="247"/>
      <c r="P66" s="247"/>
      <c r="Q66" s="256">
        <f t="shared" si="22"/>
        <v>153000</v>
      </c>
      <c r="R66" s="258">
        <v>18477.41</v>
      </c>
      <c r="S66" s="259"/>
      <c r="T66" s="260">
        <f t="shared" si="23"/>
        <v>18477.41</v>
      </c>
      <c r="U66" s="36"/>
    </row>
    <row r="67" spans="2:21" ht="31.5" customHeight="1" x14ac:dyDescent="0.25">
      <c r="B67" s="1"/>
      <c r="C67" s="44" t="s">
        <v>23</v>
      </c>
      <c r="D67" s="43">
        <v>3300</v>
      </c>
      <c r="E67" s="43"/>
      <c r="F67" s="43"/>
      <c r="G67" s="40">
        <f t="shared" si="19"/>
        <v>3300</v>
      </c>
      <c r="H67" s="41"/>
      <c r="I67" s="262">
        <v>3300</v>
      </c>
      <c r="J67" s="94">
        <f t="shared" ref="J67" si="24">+D67+H67-I67</f>
        <v>0</v>
      </c>
      <c r="K67" s="247">
        <v>0</v>
      </c>
      <c r="L67" s="247">
        <v>0</v>
      </c>
      <c r="M67" s="244">
        <f t="shared" si="21"/>
        <v>0</v>
      </c>
      <c r="N67" s="247"/>
      <c r="O67" s="247"/>
      <c r="P67" s="247"/>
      <c r="Q67" s="256">
        <f t="shared" si="22"/>
        <v>0</v>
      </c>
      <c r="R67" s="258"/>
      <c r="S67" s="259"/>
      <c r="T67" s="260">
        <f t="shared" si="23"/>
        <v>0</v>
      </c>
      <c r="U67" s="36"/>
    </row>
    <row r="68" spans="2:21" ht="18.75" customHeight="1" thickBot="1" x14ac:dyDescent="0.3">
      <c r="B68" s="1"/>
      <c r="C68" s="47" t="s">
        <v>24</v>
      </c>
      <c r="D68" s="81">
        <f>SUM(D61:D67)</f>
        <v>156300</v>
      </c>
      <c r="E68" s="81">
        <f>SUM(E61:E67)</f>
        <v>0</v>
      </c>
      <c r="F68" s="81">
        <f>SUM(F61:F67)</f>
        <v>0</v>
      </c>
      <c r="G68" s="82">
        <f t="shared" si="19"/>
        <v>156300</v>
      </c>
      <c r="H68" s="51">
        <f>SUM(H61:H67)</f>
        <v>3600</v>
      </c>
      <c r="I68" s="263">
        <f>SUM(I61:I67)</f>
        <v>3300</v>
      </c>
      <c r="J68" s="249">
        <f>D68+H68-I68</f>
        <v>156600</v>
      </c>
      <c r="K68" s="252">
        <f>SUM(K61:K67)</f>
        <v>0</v>
      </c>
      <c r="L68" s="252">
        <f>SUM(L61:L67)</f>
        <v>0</v>
      </c>
      <c r="M68" s="252">
        <f>+E68+K68-L68</f>
        <v>0</v>
      </c>
      <c r="N68" s="252">
        <f>SUM(N61:N67)</f>
        <v>0</v>
      </c>
      <c r="O68" s="252"/>
      <c r="P68" s="252"/>
      <c r="Q68" s="251">
        <f>SUM(Q61:Q67)</f>
        <v>156600</v>
      </c>
      <c r="R68" s="242">
        <f>SUM(R61:R67)</f>
        <v>22051.62</v>
      </c>
      <c r="S68" s="257"/>
      <c r="T68" s="243">
        <f>SUM(T61:T67)</f>
        <v>22051.62</v>
      </c>
      <c r="U68" s="36"/>
    </row>
    <row r="69" spans="2:21" ht="18.75" customHeight="1" x14ac:dyDescent="0.25">
      <c r="B69" s="53"/>
      <c r="C69" s="408"/>
      <c r="D69" s="409"/>
      <c r="E69" s="409"/>
      <c r="F69" s="409"/>
      <c r="G69" s="409"/>
      <c r="H69" s="409"/>
      <c r="I69" s="409"/>
      <c r="J69" s="409"/>
      <c r="K69" s="409"/>
      <c r="L69" s="409"/>
      <c r="M69" s="409"/>
      <c r="N69" s="409"/>
      <c r="O69" s="409"/>
      <c r="P69" s="409"/>
      <c r="Q69" s="409"/>
      <c r="R69" s="409"/>
      <c r="S69" s="409"/>
      <c r="T69" s="409"/>
      <c r="U69" s="410"/>
    </row>
    <row r="70" spans="2:21" ht="18.75" customHeight="1" thickBot="1" x14ac:dyDescent="0.3">
      <c r="B70" s="53"/>
      <c r="C70" s="432" t="s">
        <v>35</v>
      </c>
      <c r="D70" s="412"/>
      <c r="E70" s="412"/>
      <c r="F70" s="412"/>
      <c r="G70" s="412"/>
      <c r="H70" s="412"/>
      <c r="I70" s="412"/>
      <c r="J70" s="412"/>
      <c r="K70" s="412"/>
      <c r="L70" s="412"/>
      <c r="M70" s="412"/>
      <c r="N70" s="412"/>
      <c r="O70" s="412"/>
      <c r="P70" s="412"/>
      <c r="Q70" s="412"/>
      <c r="R70" s="29"/>
      <c r="S70" s="29"/>
      <c r="T70" s="29"/>
      <c r="U70" s="36"/>
    </row>
    <row r="71" spans="2:21" ht="18.75" customHeight="1" thickBot="1" x14ac:dyDescent="0.3">
      <c r="B71" s="1"/>
      <c r="C71" s="30" t="s">
        <v>36</v>
      </c>
      <c r="D71" s="70">
        <f>'[2]1) Tableau budgétaire 1'!D76</f>
        <v>0</v>
      </c>
      <c r="E71" s="70">
        <v>156300</v>
      </c>
      <c r="F71" s="62">
        <f>'[3]1) Tableau budgétaire 1'!E75</f>
        <v>0</v>
      </c>
      <c r="G71" s="40">
        <f t="shared" ref="G71:G79" si="25">SUM(D71:F71)</f>
        <v>156300</v>
      </c>
      <c r="H71" s="34">
        <f>+H79</f>
        <v>0</v>
      </c>
      <c r="I71" s="261">
        <f>+I79</f>
        <v>0</v>
      </c>
      <c r="J71" s="267">
        <f>+D71+H71-I71</f>
        <v>0</v>
      </c>
      <c r="K71" s="264">
        <f>+K79</f>
        <v>95400</v>
      </c>
      <c r="L71" s="264">
        <f>+L79</f>
        <v>41700</v>
      </c>
      <c r="M71" s="264">
        <f>+M79</f>
        <v>210000</v>
      </c>
      <c r="N71" s="264"/>
      <c r="O71" s="264"/>
      <c r="P71" s="264"/>
      <c r="Q71" s="265">
        <f>J71+M71</f>
        <v>210000</v>
      </c>
      <c r="R71" s="288"/>
      <c r="S71" s="281"/>
      <c r="T71" s="289"/>
      <c r="U71" s="36"/>
    </row>
    <row r="72" spans="2:21" ht="18.75" customHeight="1" x14ac:dyDescent="0.25">
      <c r="B72" s="1"/>
      <c r="C72" s="37" t="s">
        <v>17</v>
      </c>
      <c r="D72" s="71">
        <v>0</v>
      </c>
      <c r="E72" s="83">
        <v>0</v>
      </c>
      <c r="F72" s="39"/>
      <c r="G72" s="40">
        <f t="shared" si="25"/>
        <v>0</v>
      </c>
      <c r="H72" s="41"/>
      <c r="I72" s="262"/>
      <c r="J72" s="94">
        <f t="shared" ref="J72:J78" si="26">+D72+H72-I72</f>
        <v>0</v>
      </c>
      <c r="K72" s="247">
        <v>0</v>
      </c>
      <c r="L72" s="247">
        <v>0</v>
      </c>
      <c r="M72" s="244">
        <f t="shared" ref="M72:M78" si="27">E72+K72-L72</f>
        <v>0</v>
      </c>
      <c r="N72" s="215"/>
      <c r="O72" s="215"/>
      <c r="P72" s="215"/>
      <c r="Q72" s="256">
        <f t="shared" ref="Q72:Q78" si="28">SUM(M72+J72)</f>
        <v>0</v>
      </c>
      <c r="R72" s="258"/>
      <c r="S72" s="259"/>
      <c r="T72" s="260">
        <f t="shared" ref="T72:T78" si="29">SUM(R72:S72)</f>
        <v>0</v>
      </c>
      <c r="U72" s="36"/>
    </row>
    <row r="73" spans="2:21" ht="18.75" customHeight="1" x14ac:dyDescent="0.25">
      <c r="B73" s="1"/>
      <c r="C73" s="44" t="s">
        <v>18</v>
      </c>
      <c r="D73" s="43">
        <v>0</v>
      </c>
      <c r="E73" s="39">
        <v>0</v>
      </c>
      <c r="F73" s="39"/>
      <c r="G73" s="40">
        <f t="shared" si="25"/>
        <v>0</v>
      </c>
      <c r="H73" s="41"/>
      <c r="I73" s="262"/>
      <c r="J73" s="94">
        <f t="shared" si="26"/>
        <v>0</v>
      </c>
      <c r="K73" s="247">
        <v>0</v>
      </c>
      <c r="L73" s="247">
        <v>0</v>
      </c>
      <c r="M73" s="244">
        <f t="shared" si="27"/>
        <v>0</v>
      </c>
      <c r="N73" s="215"/>
      <c r="O73" s="215"/>
      <c r="P73" s="215"/>
      <c r="Q73" s="256">
        <f t="shared" si="28"/>
        <v>0</v>
      </c>
      <c r="R73" s="258"/>
      <c r="S73" s="259"/>
      <c r="T73" s="260">
        <f t="shared" si="29"/>
        <v>0</v>
      </c>
      <c r="U73" s="36"/>
    </row>
    <row r="74" spans="2:21" ht="36" customHeight="1" x14ac:dyDescent="0.25">
      <c r="B74" s="1"/>
      <c r="C74" s="44" t="s">
        <v>19</v>
      </c>
      <c r="D74" s="43">
        <v>0</v>
      </c>
      <c r="E74" s="43">
        <v>0</v>
      </c>
      <c r="F74" s="43"/>
      <c r="G74" s="40">
        <f t="shared" si="25"/>
        <v>0</v>
      </c>
      <c r="H74" s="41"/>
      <c r="I74" s="262"/>
      <c r="J74" s="94">
        <f t="shared" si="26"/>
        <v>0</v>
      </c>
      <c r="K74" s="247">
        <v>0</v>
      </c>
      <c r="L74" s="247">
        <v>0</v>
      </c>
      <c r="M74" s="244">
        <f t="shared" si="27"/>
        <v>0</v>
      </c>
      <c r="N74" s="247"/>
      <c r="O74" s="247"/>
      <c r="P74" s="247"/>
      <c r="Q74" s="256">
        <f t="shared" si="28"/>
        <v>0</v>
      </c>
      <c r="R74" s="258"/>
      <c r="S74" s="259"/>
      <c r="T74" s="260">
        <f t="shared" si="29"/>
        <v>0</v>
      </c>
      <c r="U74" s="36"/>
    </row>
    <row r="75" spans="2:21" ht="33" customHeight="1" x14ac:dyDescent="0.25">
      <c r="B75" s="1"/>
      <c r="C75" s="45" t="s">
        <v>20</v>
      </c>
      <c r="D75" s="43">
        <v>0</v>
      </c>
      <c r="E75" s="43">
        <v>45000</v>
      </c>
      <c r="F75" s="43"/>
      <c r="G75" s="40">
        <f t="shared" si="25"/>
        <v>45000</v>
      </c>
      <c r="H75" s="41">
        <v>0</v>
      </c>
      <c r="I75" s="262"/>
      <c r="J75" s="94">
        <f t="shared" si="26"/>
        <v>0</v>
      </c>
      <c r="K75" s="247">
        <v>1700</v>
      </c>
      <c r="L75" s="247">
        <v>41700</v>
      </c>
      <c r="M75" s="244">
        <f t="shared" si="27"/>
        <v>5000</v>
      </c>
      <c r="N75" s="247"/>
      <c r="O75" s="247"/>
      <c r="P75" s="247"/>
      <c r="Q75" s="256">
        <f t="shared" si="28"/>
        <v>5000</v>
      </c>
      <c r="R75" s="258"/>
      <c r="S75" s="259">
        <f>3305</f>
        <v>3305</v>
      </c>
      <c r="T75" s="260">
        <f t="shared" si="29"/>
        <v>3305</v>
      </c>
      <c r="U75" s="36"/>
    </row>
    <row r="76" spans="2:21" ht="18.75" customHeight="1" x14ac:dyDescent="0.25">
      <c r="B76" s="1"/>
      <c r="C76" s="44" t="s">
        <v>21</v>
      </c>
      <c r="D76" s="43">
        <v>0</v>
      </c>
      <c r="E76" s="43">
        <v>0</v>
      </c>
      <c r="F76" s="43"/>
      <c r="G76" s="40">
        <f t="shared" si="25"/>
        <v>0</v>
      </c>
      <c r="H76" s="41"/>
      <c r="I76" s="262"/>
      <c r="J76" s="94">
        <f t="shared" si="26"/>
        <v>0</v>
      </c>
      <c r="K76" s="248">
        <v>0</v>
      </c>
      <c r="L76" s="248">
        <v>0</v>
      </c>
      <c r="M76" s="244">
        <f t="shared" si="27"/>
        <v>0</v>
      </c>
      <c r="N76" s="247"/>
      <c r="O76" s="247"/>
      <c r="P76" s="247"/>
      <c r="Q76" s="256">
        <f t="shared" si="28"/>
        <v>0</v>
      </c>
      <c r="R76" s="258"/>
      <c r="S76" s="259"/>
      <c r="T76" s="260">
        <f t="shared" si="29"/>
        <v>0</v>
      </c>
      <c r="U76" s="36"/>
    </row>
    <row r="77" spans="2:21" ht="30" customHeight="1" x14ac:dyDescent="0.25">
      <c r="B77" s="1"/>
      <c r="C77" s="44" t="s">
        <v>22</v>
      </c>
      <c r="D77" s="43">
        <v>0</v>
      </c>
      <c r="E77" s="43">
        <v>111300</v>
      </c>
      <c r="F77" s="43"/>
      <c r="G77" s="40">
        <f t="shared" si="25"/>
        <v>111300</v>
      </c>
      <c r="H77" s="41"/>
      <c r="I77" s="262"/>
      <c r="J77" s="94">
        <f t="shared" si="26"/>
        <v>0</v>
      </c>
      <c r="K77" s="248">
        <v>88700</v>
      </c>
      <c r="L77" s="248">
        <v>0</v>
      </c>
      <c r="M77" s="244">
        <f t="shared" si="27"/>
        <v>200000</v>
      </c>
      <c r="N77" s="247"/>
      <c r="O77" s="247"/>
      <c r="P77" s="247"/>
      <c r="Q77" s="256">
        <f t="shared" si="28"/>
        <v>200000</v>
      </c>
      <c r="R77" s="258"/>
      <c r="S77" s="259">
        <v>27000</v>
      </c>
      <c r="T77" s="260">
        <f t="shared" si="29"/>
        <v>27000</v>
      </c>
      <c r="U77" s="36"/>
    </row>
    <row r="78" spans="2:21" ht="18.75" customHeight="1" x14ac:dyDescent="0.25">
      <c r="B78" s="1"/>
      <c r="C78" s="44" t="s">
        <v>23</v>
      </c>
      <c r="D78" s="43">
        <v>0</v>
      </c>
      <c r="E78" s="43">
        <v>0</v>
      </c>
      <c r="F78" s="43"/>
      <c r="G78" s="40">
        <f t="shared" si="25"/>
        <v>0</v>
      </c>
      <c r="H78" s="41"/>
      <c r="I78" s="262"/>
      <c r="J78" s="94">
        <f t="shared" si="26"/>
        <v>0</v>
      </c>
      <c r="K78" s="247">
        <v>5000</v>
      </c>
      <c r="L78" s="247">
        <v>0</v>
      </c>
      <c r="M78" s="244">
        <f t="shared" si="27"/>
        <v>5000</v>
      </c>
      <c r="N78" s="247"/>
      <c r="O78" s="247"/>
      <c r="P78" s="247"/>
      <c r="Q78" s="256">
        <f t="shared" si="28"/>
        <v>5000</v>
      </c>
      <c r="R78" s="258"/>
      <c r="S78" s="259"/>
      <c r="T78" s="260">
        <f t="shared" si="29"/>
        <v>0</v>
      </c>
      <c r="U78" s="36"/>
    </row>
    <row r="79" spans="2:21" ht="18.75" customHeight="1" thickBot="1" x14ac:dyDescent="0.3">
      <c r="B79" s="1"/>
      <c r="C79" s="47" t="s">
        <v>24</v>
      </c>
      <c r="D79" s="81">
        <f>SUM(D72:D78)</f>
        <v>0</v>
      </c>
      <c r="E79" s="81">
        <f>SUM(E72:E78)</f>
        <v>156300</v>
      </c>
      <c r="F79" s="81">
        <f>SUM(F72:F78)</f>
        <v>0</v>
      </c>
      <c r="G79" s="82">
        <f t="shared" si="25"/>
        <v>156300</v>
      </c>
      <c r="H79" s="51">
        <f>SUM(H72:H78)</f>
        <v>0</v>
      </c>
      <c r="I79" s="263">
        <f>SUM(I72:I78)</f>
        <v>0</v>
      </c>
      <c r="J79" s="249">
        <f>D79+H79-I79</f>
        <v>0</v>
      </c>
      <c r="K79" s="252">
        <f>SUM(K72:K78)</f>
        <v>95400</v>
      </c>
      <c r="L79" s="252">
        <f>SUM(L72:L78)</f>
        <v>41700</v>
      </c>
      <c r="M79" s="252">
        <f>+E79+K79-L79</f>
        <v>210000</v>
      </c>
      <c r="N79" s="252">
        <f>SUM(N72:N78)</f>
        <v>0</v>
      </c>
      <c r="O79" s="252"/>
      <c r="P79" s="252"/>
      <c r="Q79" s="251">
        <f>SUM(Q72:Q78)</f>
        <v>210000</v>
      </c>
      <c r="R79" s="242"/>
      <c r="S79" s="257">
        <f>SUM(S75:S78)</f>
        <v>30305</v>
      </c>
      <c r="T79" s="243">
        <f>SUM(T72:T78)</f>
        <v>30305</v>
      </c>
      <c r="U79" s="36"/>
    </row>
    <row r="80" spans="2:21" ht="18.75" customHeight="1" x14ac:dyDescent="0.25">
      <c r="B80" s="53"/>
      <c r="C80" s="408"/>
      <c r="D80" s="409"/>
      <c r="E80" s="409"/>
      <c r="F80" s="409"/>
      <c r="G80" s="409"/>
      <c r="H80" s="409"/>
      <c r="I80" s="409"/>
      <c r="J80" s="409"/>
      <c r="K80" s="409"/>
      <c r="L80" s="409"/>
      <c r="M80" s="409"/>
      <c r="N80" s="409"/>
      <c r="O80" s="409"/>
      <c r="P80" s="409"/>
      <c r="Q80" s="409"/>
      <c r="R80" s="409"/>
      <c r="S80" s="409"/>
      <c r="T80" s="409"/>
      <c r="U80" s="410"/>
    </row>
    <row r="81" spans="2:21" ht="18.75" customHeight="1" thickBot="1" x14ac:dyDescent="0.3">
      <c r="B81" s="1"/>
      <c r="C81" s="411" t="s">
        <v>37</v>
      </c>
      <c r="D81" s="429"/>
      <c r="E81" s="429"/>
      <c r="F81" s="429"/>
      <c r="G81" s="429"/>
      <c r="H81" s="429"/>
      <c r="I81" s="429"/>
      <c r="J81" s="429"/>
      <c r="K81" s="429"/>
      <c r="L81" s="429"/>
      <c r="M81" s="429"/>
      <c r="N81" s="429"/>
      <c r="O81" s="429"/>
      <c r="P81" s="429"/>
      <c r="Q81" s="429"/>
      <c r="R81" s="28"/>
      <c r="S81" s="28"/>
      <c r="T81" s="28"/>
      <c r="U81" s="36"/>
    </row>
    <row r="82" spans="2:21" ht="18.75" customHeight="1" thickBot="1" x14ac:dyDescent="0.3">
      <c r="B82" s="53"/>
      <c r="C82" s="30" t="s">
        <v>38</v>
      </c>
      <c r="D82" s="70">
        <f>'[2]1) Tableau budgétaire 1'!D86</f>
        <v>0</v>
      </c>
      <c r="E82" s="62">
        <f>'[3]1) Tableau budgétaire 1'!D85</f>
        <v>0</v>
      </c>
      <c r="F82" s="62">
        <f>'[3]1) Tableau budgétaire 1'!E85</f>
        <v>0</v>
      </c>
      <c r="G82" s="40">
        <f t="shared" ref="G82:G90" si="30">SUM(D82:F82)</f>
        <v>0</v>
      </c>
      <c r="H82" s="34">
        <f>+H90</f>
        <v>0</v>
      </c>
      <c r="I82" s="35">
        <f>+I90</f>
        <v>0</v>
      </c>
      <c r="J82" s="267">
        <f>+D82+H82-I82</f>
        <v>0</v>
      </c>
      <c r="K82" s="264">
        <f>+K90</f>
        <v>0</v>
      </c>
      <c r="L82" s="264">
        <f>+L90</f>
        <v>0</v>
      </c>
      <c r="M82" s="264">
        <f>+M90</f>
        <v>0</v>
      </c>
      <c r="N82" s="264"/>
      <c r="O82" s="264"/>
      <c r="P82" s="264"/>
      <c r="Q82" s="265">
        <f>J82+M82</f>
        <v>0</v>
      </c>
      <c r="R82" s="288"/>
      <c r="S82" s="281"/>
      <c r="T82" s="289"/>
      <c r="U82" s="36"/>
    </row>
    <row r="83" spans="2:21" ht="18.75" customHeight="1" x14ac:dyDescent="0.25">
      <c r="B83" s="1"/>
      <c r="C83" s="37" t="s">
        <v>17</v>
      </c>
      <c r="D83" s="71"/>
      <c r="E83" s="39"/>
      <c r="F83" s="39"/>
      <c r="G83" s="40">
        <f t="shared" si="30"/>
        <v>0</v>
      </c>
      <c r="H83" s="41"/>
      <c r="I83" s="42"/>
      <c r="J83" s="94">
        <f t="shared" ref="J83:J89" si="31">+D83+H83-I83</f>
        <v>0</v>
      </c>
      <c r="K83" s="247">
        <v>0</v>
      </c>
      <c r="L83" s="247">
        <v>0</v>
      </c>
      <c r="M83" s="244">
        <f t="shared" ref="M83:M89" si="32">E83+K83-L83</f>
        <v>0</v>
      </c>
      <c r="N83" s="215"/>
      <c r="O83" s="215"/>
      <c r="P83" s="215"/>
      <c r="Q83" s="256">
        <f t="shared" ref="Q83:Q89" si="33">SUM(H83:N83)</f>
        <v>0</v>
      </c>
      <c r="R83" s="258"/>
      <c r="S83" s="259"/>
      <c r="T83" s="260"/>
      <c r="U83" s="36"/>
    </row>
    <row r="84" spans="2:21" ht="18.75" customHeight="1" x14ac:dyDescent="0.25">
      <c r="B84" s="1"/>
      <c r="C84" s="44" t="s">
        <v>18</v>
      </c>
      <c r="D84" s="43"/>
      <c r="E84" s="39"/>
      <c r="F84" s="39"/>
      <c r="G84" s="40">
        <f t="shared" si="30"/>
        <v>0</v>
      </c>
      <c r="H84" s="41"/>
      <c r="I84" s="42"/>
      <c r="J84" s="94">
        <f t="shared" si="31"/>
        <v>0</v>
      </c>
      <c r="K84" s="247">
        <v>0</v>
      </c>
      <c r="L84" s="247">
        <v>0</v>
      </c>
      <c r="M84" s="244">
        <f t="shared" si="32"/>
        <v>0</v>
      </c>
      <c r="N84" s="215"/>
      <c r="O84" s="215"/>
      <c r="P84" s="215"/>
      <c r="Q84" s="256">
        <f t="shared" si="33"/>
        <v>0</v>
      </c>
      <c r="R84" s="258"/>
      <c r="S84" s="259"/>
      <c r="T84" s="260"/>
      <c r="U84" s="36"/>
    </row>
    <row r="85" spans="2:21" ht="18.75" customHeight="1" x14ac:dyDescent="0.25">
      <c r="B85" s="1"/>
      <c r="C85" s="44" t="s">
        <v>19</v>
      </c>
      <c r="D85" s="43"/>
      <c r="E85" s="43"/>
      <c r="F85" s="43"/>
      <c r="G85" s="40">
        <f t="shared" si="30"/>
        <v>0</v>
      </c>
      <c r="H85" s="41"/>
      <c r="I85" s="42"/>
      <c r="J85" s="94">
        <f t="shared" si="31"/>
        <v>0</v>
      </c>
      <c r="K85" s="247">
        <v>0</v>
      </c>
      <c r="L85" s="247">
        <v>0</v>
      </c>
      <c r="M85" s="244">
        <f t="shared" si="32"/>
        <v>0</v>
      </c>
      <c r="N85" s="247"/>
      <c r="O85" s="247"/>
      <c r="P85" s="247"/>
      <c r="Q85" s="256">
        <f t="shared" si="33"/>
        <v>0</v>
      </c>
      <c r="R85" s="258"/>
      <c r="S85" s="259"/>
      <c r="T85" s="260"/>
      <c r="U85" s="36"/>
    </row>
    <row r="86" spans="2:21" ht="18.75" customHeight="1" x14ac:dyDescent="0.25">
      <c r="B86" s="53"/>
      <c r="C86" s="45" t="s">
        <v>20</v>
      </c>
      <c r="D86" s="43"/>
      <c r="E86" s="43"/>
      <c r="F86" s="43"/>
      <c r="G86" s="40">
        <f t="shared" si="30"/>
        <v>0</v>
      </c>
      <c r="H86" s="41">
        <v>0</v>
      </c>
      <c r="I86" s="42"/>
      <c r="J86" s="94">
        <f t="shared" si="31"/>
        <v>0</v>
      </c>
      <c r="K86" s="247">
        <v>0</v>
      </c>
      <c r="L86" s="247">
        <v>0</v>
      </c>
      <c r="M86" s="244">
        <f t="shared" si="32"/>
        <v>0</v>
      </c>
      <c r="N86" s="247"/>
      <c r="O86" s="247"/>
      <c r="P86" s="247"/>
      <c r="Q86" s="256">
        <f t="shared" si="33"/>
        <v>0</v>
      </c>
      <c r="R86" s="258"/>
      <c r="S86" s="259"/>
      <c r="T86" s="260"/>
      <c r="U86" s="36"/>
    </row>
    <row r="87" spans="2:21" ht="18.75" customHeight="1" x14ac:dyDescent="0.25">
      <c r="B87" s="53"/>
      <c r="C87" s="44" t="s">
        <v>21</v>
      </c>
      <c r="D87" s="43"/>
      <c r="E87" s="43"/>
      <c r="F87" s="43"/>
      <c r="G87" s="40">
        <f t="shared" si="30"/>
        <v>0</v>
      </c>
      <c r="H87" s="41"/>
      <c r="I87" s="42"/>
      <c r="J87" s="94">
        <f t="shared" si="31"/>
        <v>0</v>
      </c>
      <c r="K87" s="248">
        <v>0</v>
      </c>
      <c r="L87" s="248">
        <v>0</v>
      </c>
      <c r="M87" s="244">
        <f t="shared" si="32"/>
        <v>0</v>
      </c>
      <c r="N87" s="247"/>
      <c r="O87" s="247"/>
      <c r="P87" s="247"/>
      <c r="Q87" s="256">
        <f t="shared" si="33"/>
        <v>0</v>
      </c>
      <c r="R87" s="258"/>
      <c r="S87" s="259"/>
      <c r="T87" s="260"/>
      <c r="U87" s="36"/>
    </row>
    <row r="88" spans="2:21" ht="18.75" customHeight="1" x14ac:dyDescent="0.25">
      <c r="B88" s="53"/>
      <c r="C88" s="44" t="s">
        <v>22</v>
      </c>
      <c r="D88" s="43"/>
      <c r="E88" s="43"/>
      <c r="F88" s="43"/>
      <c r="G88" s="40">
        <f t="shared" si="30"/>
        <v>0</v>
      </c>
      <c r="H88" s="41"/>
      <c r="I88" s="42"/>
      <c r="J88" s="94">
        <f t="shared" si="31"/>
        <v>0</v>
      </c>
      <c r="K88" s="248">
        <v>0</v>
      </c>
      <c r="L88" s="248">
        <v>0</v>
      </c>
      <c r="M88" s="244">
        <f t="shared" si="32"/>
        <v>0</v>
      </c>
      <c r="N88" s="247"/>
      <c r="O88" s="247"/>
      <c r="P88" s="247"/>
      <c r="Q88" s="256">
        <f t="shared" si="33"/>
        <v>0</v>
      </c>
      <c r="R88" s="258"/>
      <c r="S88" s="259"/>
      <c r="T88" s="260"/>
      <c r="U88" s="36"/>
    </row>
    <row r="89" spans="2:21" ht="18.75" customHeight="1" x14ac:dyDescent="0.25">
      <c r="B89" s="1"/>
      <c r="C89" s="44" t="s">
        <v>23</v>
      </c>
      <c r="D89" s="43"/>
      <c r="E89" s="43"/>
      <c r="F89" s="43"/>
      <c r="G89" s="40">
        <f t="shared" si="30"/>
        <v>0</v>
      </c>
      <c r="H89" s="41"/>
      <c r="I89" s="42"/>
      <c r="J89" s="94">
        <f t="shared" si="31"/>
        <v>0</v>
      </c>
      <c r="K89" s="247">
        <v>0</v>
      </c>
      <c r="L89" s="247">
        <v>0</v>
      </c>
      <c r="M89" s="244">
        <f t="shared" si="32"/>
        <v>0</v>
      </c>
      <c r="N89" s="247"/>
      <c r="O89" s="247"/>
      <c r="P89" s="247"/>
      <c r="Q89" s="256">
        <f t="shared" si="33"/>
        <v>0</v>
      </c>
      <c r="R89" s="258"/>
      <c r="S89" s="259"/>
      <c r="T89" s="260"/>
      <c r="U89" s="36"/>
    </row>
    <row r="90" spans="2:21" ht="18.75" customHeight="1" thickBot="1" x14ac:dyDescent="0.3">
      <c r="B90" s="1"/>
      <c r="C90" s="47" t="s">
        <v>24</v>
      </c>
      <c r="D90" s="81">
        <f>SUM(D83:D89)</f>
        <v>0</v>
      </c>
      <c r="E90" s="81">
        <f>SUM(E83:E89)</f>
        <v>0</v>
      </c>
      <c r="F90" s="81">
        <f>SUM(F83:F89)</f>
        <v>0</v>
      </c>
      <c r="G90" s="40">
        <f t="shared" si="30"/>
        <v>0</v>
      </c>
      <c r="H90" s="51">
        <f>SUM(H83:H89)</f>
        <v>0</v>
      </c>
      <c r="I90" s="52">
        <f>SUM(I83:I89)</f>
        <v>0</v>
      </c>
      <c r="J90" s="249">
        <f>D90+H90-I90</f>
        <v>0</v>
      </c>
      <c r="K90" s="252">
        <f>SUM(K83:K89)</f>
        <v>0</v>
      </c>
      <c r="L90" s="252">
        <f>SUM(L83:L89)</f>
        <v>0</v>
      </c>
      <c r="M90" s="252">
        <f>+E90+K90-L90</f>
        <v>0</v>
      </c>
      <c r="N90" s="252">
        <f>SUM(N83:N89)</f>
        <v>0</v>
      </c>
      <c r="O90" s="252"/>
      <c r="P90" s="252"/>
      <c r="Q90" s="251">
        <f>J90+M90</f>
        <v>0</v>
      </c>
      <c r="R90" s="242"/>
      <c r="S90" s="257"/>
      <c r="T90" s="243"/>
      <c r="U90" s="36"/>
    </row>
    <row r="91" spans="2:21" ht="18.75" customHeight="1" x14ac:dyDescent="0.25">
      <c r="B91" s="53"/>
      <c r="C91" s="408"/>
      <c r="D91" s="409"/>
      <c r="E91" s="409"/>
      <c r="F91" s="409"/>
      <c r="G91" s="409"/>
      <c r="H91" s="409"/>
      <c r="I91" s="409"/>
      <c r="J91" s="409"/>
      <c r="K91" s="409"/>
      <c r="L91" s="409"/>
      <c r="M91" s="409"/>
      <c r="N91" s="409"/>
      <c r="O91" s="409"/>
      <c r="P91" s="409"/>
      <c r="Q91" s="409"/>
      <c r="R91" s="409"/>
      <c r="S91" s="409"/>
      <c r="T91" s="409"/>
      <c r="U91" s="410"/>
    </row>
    <row r="92" spans="2:21" ht="18.75" customHeight="1" thickBot="1" x14ac:dyDescent="0.3">
      <c r="B92" s="1"/>
      <c r="C92" s="411" t="s">
        <v>39</v>
      </c>
      <c r="D92" s="429"/>
      <c r="E92" s="429"/>
      <c r="F92" s="429"/>
      <c r="G92" s="429"/>
      <c r="H92" s="429"/>
      <c r="I92" s="429"/>
      <c r="J92" s="429"/>
      <c r="K92" s="429"/>
      <c r="L92" s="429"/>
      <c r="M92" s="429"/>
      <c r="N92" s="429"/>
      <c r="O92" s="429"/>
      <c r="P92" s="429"/>
      <c r="Q92" s="429"/>
      <c r="R92" s="28"/>
      <c r="S92" s="28"/>
      <c r="T92" s="28"/>
      <c r="U92" s="36"/>
    </row>
    <row r="93" spans="2:21" ht="18.75" customHeight="1" thickBot="1" x14ac:dyDescent="0.3">
      <c r="B93" s="1"/>
      <c r="C93" s="30" t="s">
        <v>40</v>
      </c>
      <c r="D93" s="70">
        <f>'[2]1) Tableau budgétaire 1'!D96</f>
        <v>0</v>
      </c>
      <c r="E93" s="62">
        <f>'[3]1) Tableau budgétaire 1'!D95</f>
        <v>0</v>
      </c>
      <c r="F93" s="62">
        <f>'[3]1) Tableau budgétaire 1'!E95</f>
        <v>0</v>
      </c>
      <c r="G93" s="40">
        <f t="shared" ref="G93:G101" si="34">SUM(D93:F93)</f>
        <v>0</v>
      </c>
      <c r="H93" s="34">
        <f>+H101</f>
        <v>0</v>
      </c>
      <c r="I93" s="35">
        <f>+I101</f>
        <v>0</v>
      </c>
      <c r="J93" s="267">
        <f>+D93+H93-I93</f>
        <v>0</v>
      </c>
      <c r="K93" s="264">
        <f>+K101</f>
        <v>0</v>
      </c>
      <c r="L93" s="264">
        <f>+L101</f>
        <v>0</v>
      </c>
      <c r="M93" s="264">
        <f>+M101</f>
        <v>0</v>
      </c>
      <c r="N93" s="264"/>
      <c r="O93" s="264"/>
      <c r="P93" s="264"/>
      <c r="Q93" s="265">
        <f>J93+M93</f>
        <v>0</v>
      </c>
      <c r="R93" s="288"/>
      <c r="S93" s="281"/>
      <c r="T93" s="289"/>
      <c r="U93" s="36"/>
    </row>
    <row r="94" spans="2:21" ht="18.75" customHeight="1" x14ac:dyDescent="0.25">
      <c r="B94" s="1"/>
      <c r="C94" s="37" t="s">
        <v>17</v>
      </c>
      <c r="D94" s="71"/>
      <c r="E94" s="39"/>
      <c r="F94" s="39"/>
      <c r="G94" s="40">
        <f t="shared" si="34"/>
        <v>0</v>
      </c>
      <c r="H94" s="41"/>
      <c r="I94" s="42"/>
      <c r="J94" s="94">
        <f t="shared" ref="J94:J100" si="35">+D94+H94-I94</f>
        <v>0</v>
      </c>
      <c r="K94" s="247">
        <v>0</v>
      </c>
      <c r="L94" s="247">
        <v>0</v>
      </c>
      <c r="M94" s="244">
        <f t="shared" ref="M94:M100" si="36">E94+K94-L94</f>
        <v>0</v>
      </c>
      <c r="N94" s="215"/>
      <c r="O94" s="215"/>
      <c r="P94" s="215"/>
      <c r="Q94" s="256">
        <f t="shared" ref="Q94:Q100" si="37">SUM(H94:N94)</f>
        <v>0</v>
      </c>
      <c r="R94" s="258"/>
      <c r="S94" s="259"/>
      <c r="T94" s="260"/>
      <c r="U94" s="36"/>
    </row>
    <row r="95" spans="2:21" ht="18.75" customHeight="1" x14ac:dyDescent="0.25">
      <c r="B95" s="53"/>
      <c r="C95" s="44" t="s">
        <v>18</v>
      </c>
      <c r="D95" s="43"/>
      <c r="E95" s="39"/>
      <c r="F95" s="39"/>
      <c r="G95" s="40">
        <f t="shared" si="34"/>
        <v>0</v>
      </c>
      <c r="H95" s="41"/>
      <c r="I95" s="42"/>
      <c r="J95" s="94">
        <f t="shared" si="35"/>
        <v>0</v>
      </c>
      <c r="K95" s="247">
        <v>0</v>
      </c>
      <c r="L95" s="247">
        <v>0</v>
      </c>
      <c r="M95" s="244">
        <f t="shared" si="36"/>
        <v>0</v>
      </c>
      <c r="N95" s="215"/>
      <c r="O95" s="215"/>
      <c r="P95" s="215"/>
      <c r="Q95" s="256">
        <f t="shared" si="37"/>
        <v>0</v>
      </c>
      <c r="R95" s="258"/>
      <c r="S95" s="259"/>
      <c r="T95" s="260"/>
      <c r="U95" s="36"/>
    </row>
    <row r="96" spans="2:21" ht="18.75" customHeight="1" x14ac:dyDescent="0.25">
      <c r="B96" s="1"/>
      <c r="C96" s="44" t="s">
        <v>19</v>
      </c>
      <c r="D96" s="43"/>
      <c r="E96" s="43"/>
      <c r="F96" s="43"/>
      <c r="G96" s="40">
        <f t="shared" si="34"/>
        <v>0</v>
      </c>
      <c r="H96" s="41"/>
      <c r="I96" s="42"/>
      <c r="J96" s="94">
        <f t="shared" si="35"/>
        <v>0</v>
      </c>
      <c r="K96" s="247">
        <v>0</v>
      </c>
      <c r="L96" s="247">
        <v>0</v>
      </c>
      <c r="M96" s="244">
        <f t="shared" si="36"/>
        <v>0</v>
      </c>
      <c r="N96" s="247"/>
      <c r="O96" s="247"/>
      <c r="P96" s="247"/>
      <c r="Q96" s="256">
        <f t="shared" si="37"/>
        <v>0</v>
      </c>
      <c r="R96" s="258"/>
      <c r="S96" s="259"/>
      <c r="T96" s="260"/>
      <c r="U96" s="36"/>
    </row>
    <row r="97" spans="2:21" ht="18.75" customHeight="1" x14ac:dyDescent="0.25">
      <c r="B97" s="1"/>
      <c r="C97" s="45" t="s">
        <v>20</v>
      </c>
      <c r="D97" s="43"/>
      <c r="E97" s="43"/>
      <c r="F97" s="43"/>
      <c r="G97" s="40">
        <f t="shared" si="34"/>
        <v>0</v>
      </c>
      <c r="H97" s="41">
        <v>0</v>
      </c>
      <c r="I97" s="42"/>
      <c r="J97" s="94">
        <f t="shared" si="35"/>
        <v>0</v>
      </c>
      <c r="K97" s="247">
        <v>0</v>
      </c>
      <c r="L97" s="247">
        <v>0</v>
      </c>
      <c r="M97" s="244">
        <f t="shared" si="36"/>
        <v>0</v>
      </c>
      <c r="N97" s="247"/>
      <c r="O97" s="247"/>
      <c r="P97" s="247"/>
      <c r="Q97" s="256">
        <f t="shared" si="37"/>
        <v>0</v>
      </c>
      <c r="R97" s="258"/>
      <c r="S97" s="259"/>
      <c r="T97" s="260"/>
      <c r="U97" s="36"/>
    </row>
    <row r="98" spans="2:21" ht="18.75" customHeight="1" x14ac:dyDescent="0.25">
      <c r="B98" s="1"/>
      <c r="C98" s="44" t="s">
        <v>21</v>
      </c>
      <c r="D98" s="43"/>
      <c r="E98" s="43"/>
      <c r="F98" s="43"/>
      <c r="G98" s="40">
        <f t="shared" si="34"/>
        <v>0</v>
      </c>
      <c r="H98" s="41"/>
      <c r="I98" s="42"/>
      <c r="J98" s="94">
        <f t="shared" si="35"/>
        <v>0</v>
      </c>
      <c r="K98" s="248">
        <v>0</v>
      </c>
      <c r="L98" s="248">
        <v>0</v>
      </c>
      <c r="M98" s="244">
        <f t="shared" si="36"/>
        <v>0</v>
      </c>
      <c r="N98" s="247"/>
      <c r="O98" s="247"/>
      <c r="P98" s="247"/>
      <c r="Q98" s="256">
        <f t="shared" si="37"/>
        <v>0</v>
      </c>
      <c r="R98" s="258"/>
      <c r="S98" s="259"/>
      <c r="T98" s="260"/>
      <c r="U98" s="36"/>
    </row>
    <row r="99" spans="2:21" ht="18.75" customHeight="1" x14ac:dyDescent="0.25">
      <c r="B99" s="1"/>
      <c r="C99" s="44" t="s">
        <v>22</v>
      </c>
      <c r="D99" s="43"/>
      <c r="E99" s="43"/>
      <c r="F99" s="43"/>
      <c r="G99" s="40">
        <f t="shared" si="34"/>
        <v>0</v>
      </c>
      <c r="H99" s="41"/>
      <c r="I99" s="42"/>
      <c r="J99" s="94">
        <f t="shared" si="35"/>
        <v>0</v>
      </c>
      <c r="K99" s="248">
        <v>0</v>
      </c>
      <c r="L99" s="248">
        <v>0</v>
      </c>
      <c r="M99" s="244">
        <f t="shared" si="36"/>
        <v>0</v>
      </c>
      <c r="N99" s="247"/>
      <c r="O99" s="247"/>
      <c r="P99" s="247"/>
      <c r="Q99" s="256">
        <f t="shared" si="37"/>
        <v>0</v>
      </c>
      <c r="R99" s="258"/>
      <c r="S99" s="259"/>
      <c r="T99" s="260"/>
      <c r="U99" s="36"/>
    </row>
    <row r="100" spans="2:21" ht="18.75" customHeight="1" x14ac:dyDescent="0.25">
      <c r="B100" s="53"/>
      <c r="C100" s="44" t="s">
        <v>23</v>
      </c>
      <c r="D100" s="43"/>
      <c r="E100" s="43"/>
      <c r="F100" s="43"/>
      <c r="G100" s="40">
        <f t="shared" si="34"/>
        <v>0</v>
      </c>
      <c r="H100" s="41"/>
      <c r="I100" s="42"/>
      <c r="J100" s="94">
        <f t="shared" si="35"/>
        <v>0</v>
      </c>
      <c r="K100" s="247">
        <v>0</v>
      </c>
      <c r="L100" s="247">
        <v>0</v>
      </c>
      <c r="M100" s="244">
        <f t="shared" si="36"/>
        <v>0</v>
      </c>
      <c r="N100" s="247"/>
      <c r="O100" s="247"/>
      <c r="P100" s="247"/>
      <c r="Q100" s="256">
        <f t="shared" si="37"/>
        <v>0</v>
      </c>
      <c r="R100" s="258"/>
      <c r="S100" s="259"/>
      <c r="T100" s="260"/>
      <c r="U100" s="36"/>
    </row>
    <row r="101" spans="2:21" ht="18.75" customHeight="1" thickBot="1" x14ac:dyDescent="0.3">
      <c r="B101" s="1"/>
      <c r="C101" s="72" t="s">
        <v>24</v>
      </c>
      <c r="D101" s="73">
        <f>SUM(D94:D100)</f>
        <v>0</v>
      </c>
      <c r="E101" s="73">
        <f>SUM(E94:E100)</f>
        <v>0</v>
      </c>
      <c r="F101" s="73">
        <f>SUM(F94:F100)</f>
        <v>0</v>
      </c>
      <c r="G101" s="74">
        <f t="shared" si="34"/>
        <v>0</v>
      </c>
      <c r="H101" s="75">
        <f>SUM(H94:H100)</f>
        <v>0</v>
      </c>
      <c r="I101" s="76">
        <f>SUM(I94:I100)</f>
        <v>0</v>
      </c>
      <c r="J101" s="249">
        <f>D101+H101-I101</f>
        <v>0</v>
      </c>
      <c r="K101" s="252">
        <f>SUM(K94:K100)</f>
        <v>0</v>
      </c>
      <c r="L101" s="252">
        <f>SUM(L94:L100)</f>
        <v>0</v>
      </c>
      <c r="M101" s="252">
        <f>+E101+K101-L101</f>
        <v>0</v>
      </c>
      <c r="N101" s="252">
        <f>SUM(N94:N100)</f>
        <v>0</v>
      </c>
      <c r="O101" s="252"/>
      <c r="P101" s="252"/>
      <c r="Q101" s="251">
        <f>J101+M101</f>
        <v>0</v>
      </c>
      <c r="R101" s="242"/>
      <c r="S101" s="257"/>
      <c r="T101" s="243"/>
      <c r="U101" s="77"/>
    </row>
    <row r="102" spans="2:21" ht="18.75" customHeight="1" thickBot="1" x14ac:dyDescent="0.3">
      <c r="B102" s="1"/>
      <c r="C102" s="84" t="s">
        <v>41</v>
      </c>
      <c r="D102" s="79">
        <f t="shared" ref="D102:M102" si="38">SUM(D101+D90+D79+D68)</f>
        <v>156300</v>
      </c>
      <c r="E102" s="79">
        <f t="shared" si="38"/>
        <v>156300</v>
      </c>
      <c r="F102" s="79">
        <f t="shared" si="38"/>
        <v>0</v>
      </c>
      <c r="G102" s="79">
        <f t="shared" si="38"/>
        <v>312600</v>
      </c>
      <c r="H102" s="79">
        <f t="shared" si="38"/>
        <v>3600</v>
      </c>
      <c r="I102" s="79">
        <f t="shared" si="38"/>
        <v>3300</v>
      </c>
      <c r="J102" s="79">
        <f t="shared" si="38"/>
        <v>156600</v>
      </c>
      <c r="K102" s="79">
        <f t="shared" si="38"/>
        <v>95400</v>
      </c>
      <c r="L102" s="79">
        <f t="shared" si="38"/>
        <v>41700</v>
      </c>
      <c r="M102" s="79">
        <f t="shared" si="38"/>
        <v>210000</v>
      </c>
      <c r="N102" s="79"/>
      <c r="O102" s="79"/>
      <c r="P102" s="79"/>
      <c r="Q102" s="79">
        <f>SUM(Q101+Q90+Q79+Q68)</f>
        <v>366600</v>
      </c>
      <c r="R102" s="79">
        <f t="shared" ref="R102:S102" si="39">SUM(R101+R90+R79+R68)</f>
        <v>22051.62</v>
      </c>
      <c r="S102" s="79">
        <f t="shared" si="39"/>
        <v>30305</v>
      </c>
      <c r="T102" s="79">
        <f>SUM(R102:S102)</f>
        <v>52356.619999999995</v>
      </c>
      <c r="U102" s="80">
        <f>(Q102*100/G102)-100</f>
        <v>17.274472168905945</v>
      </c>
    </row>
    <row r="103" spans="2:21" ht="18.75" customHeight="1" x14ac:dyDescent="0.25">
      <c r="B103" s="411" t="s">
        <v>42</v>
      </c>
      <c r="C103" s="430"/>
      <c r="D103" s="430"/>
      <c r="E103" s="430"/>
      <c r="F103" s="430"/>
      <c r="G103" s="430"/>
      <c r="H103" s="430"/>
      <c r="I103" s="430"/>
      <c r="J103" s="430"/>
      <c r="K103" s="430"/>
      <c r="L103" s="430"/>
      <c r="M103" s="430"/>
      <c r="N103" s="430"/>
      <c r="O103" s="430"/>
      <c r="P103" s="430"/>
      <c r="Q103" s="430"/>
      <c r="R103" s="430"/>
      <c r="S103" s="430"/>
      <c r="T103" s="430"/>
      <c r="U103" s="431"/>
    </row>
    <row r="104" spans="2:21" ht="18.75" customHeight="1" thickBot="1" x14ac:dyDescent="0.3">
      <c r="B104" s="1"/>
      <c r="C104" s="432" t="s">
        <v>43</v>
      </c>
      <c r="D104" s="412"/>
      <c r="E104" s="412"/>
      <c r="F104" s="412"/>
      <c r="G104" s="412"/>
      <c r="H104" s="412"/>
      <c r="I104" s="412"/>
      <c r="J104" s="412"/>
      <c r="K104" s="412"/>
      <c r="L104" s="412"/>
      <c r="M104" s="412"/>
      <c r="N104" s="412"/>
      <c r="O104" s="412"/>
      <c r="P104" s="412"/>
      <c r="Q104" s="412"/>
      <c r="R104" s="29"/>
      <c r="S104" s="29"/>
      <c r="T104" s="29"/>
      <c r="U104" s="36"/>
    </row>
    <row r="105" spans="2:21" ht="18.75" customHeight="1" thickBot="1" x14ac:dyDescent="0.3">
      <c r="B105" s="1"/>
      <c r="C105" s="30" t="s">
        <v>44</v>
      </c>
      <c r="D105" s="70">
        <f>'[2]1) Tableau budgétaire 1'!D108</f>
        <v>15000</v>
      </c>
      <c r="E105" s="70">
        <v>4860</v>
      </c>
      <c r="F105" s="62">
        <f>'[3]1) Tableau budgétaire 1'!E107</f>
        <v>0</v>
      </c>
      <c r="G105" s="40">
        <f t="shared" ref="G105:G113" si="40">SUM(D105:F105)</f>
        <v>19860</v>
      </c>
      <c r="H105" s="34">
        <f>+H113</f>
        <v>14200</v>
      </c>
      <c r="I105" s="35">
        <f>+I113</f>
        <v>14200</v>
      </c>
      <c r="J105" s="267">
        <f>+D105+H105-I105</f>
        <v>15000</v>
      </c>
      <c r="K105" s="264">
        <f>+K113</f>
        <v>6121.16</v>
      </c>
      <c r="L105" s="264">
        <f>+L113</f>
        <v>0</v>
      </c>
      <c r="M105" s="264">
        <f>+M113</f>
        <v>10981.16</v>
      </c>
      <c r="N105" s="264"/>
      <c r="O105" s="264"/>
      <c r="P105" s="264"/>
      <c r="Q105" s="265">
        <f>J105+M105</f>
        <v>25981.16</v>
      </c>
      <c r="R105" s="288"/>
      <c r="S105" s="281"/>
      <c r="T105" s="289"/>
      <c r="U105" s="36"/>
    </row>
    <row r="106" spans="2:21" ht="18.75" customHeight="1" x14ac:dyDescent="0.25">
      <c r="B106" s="1"/>
      <c r="C106" s="37" t="s">
        <v>17</v>
      </c>
      <c r="D106" s="71">
        <v>0</v>
      </c>
      <c r="E106" s="83">
        <v>0</v>
      </c>
      <c r="F106" s="39"/>
      <c r="G106" s="40">
        <f t="shared" si="40"/>
        <v>0</v>
      </c>
      <c r="H106" s="41"/>
      <c r="I106" s="42"/>
      <c r="J106" s="94">
        <f t="shared" ref="J106:J111" si="41">+D106+H106-I106</f>
        <v>0</v>
      </c>
      <c r="K106" s="247">
        <v>0</v>
      </c>
      <c r="L106" s="247">
        <v>0</v>
      </c>
      <c r="M106" s="244">
        <f t="shared" ref="M106:M112" si="42">E106+K106-L106</f>
        <v>0</v>
      </c>
      <c r="N106" s="215"/>
      <c r="O106" s="215"/>
      <c r="P106" s="215"/>
      <c r="Q106" s="256">
        <f t="shared" ref="Q106:Q112" si="43">SUM(M106+J106)</f>
        <v>0</v>
      </c>
      <c r="R106" s="258"/>
      <c r="S106" s="259"/>
      <c r="T106" s="260">
        <f t="shared" ref="T106:T112" si="44">SUM(R106:S106)</f>
        <v>0</v>
      </c>
      <c r="U106" s="36"/>
    </row>
    <row r="107" spans="2:21" ht="18.75" customHeight="1" x14ac:dyDescent="0.25">
      <c r="B107" s="1"/>
      <c r="C107" s="44" t="s">
        <v>18</v>
      </c>
      <c r="D107" s="43">
        <v>0</v>
      </c>
      <c r="E107" s="39">
        <v>0</v>
      </c>
      <c r="F107" s="39"/>
      <c r="G107" s="40">
        <f t="shared" si="40"/>
        <v>0</v>
      </c>
      <c r="H107" s="41"/>
      <c r="I107" s="42"/>
      <c r="J107" s="94">
        <f t="shared" si="41"/>
        <v>0</v>
      </c>
      <c r="K107" s="247">
        <v>0</v>
      </c>
      <c r="L107" s="247">
        <v>0</v>
      </c>
      <c r="M107" s="244">
        <f t="shared" si="42"/>
        <v>0</v>
      </c>
      <c r="N107" s="215"/>
      <c r="O107" s="215"/>
      <c r="P107" s="215"/>
      <c r="Q107" s="256">
        <f t="shared" si="43"/>
        <v>0</v>
      </c>
      <c r="R107" s="258"/>
      <c r="S107" s="259"/>
      <c r="T107" s="260">
        <f t="shared" si="44"/>
        <v>0</v>
      </c>
      <c r="U107" s="36"/>
    </row>
    <row r="108" spans="2:21" x14ac:dyDescent="0.25">
      <c r="B108" s="1"/>
      <c r="C108" s="44" t="s">
        <v>19</v>
      </c>
      <c r="D108" s="43">
        <v>0</v>
      </c>
      <c r="E108" s="43">
        <v>0</v>
      </c>
      <c r="F108" s="43"/>
      <c r="G108" s="40">
        <f t="shared" si="40"/>
        <v>0</v>
      </c>
      <c r="H108" s="41"/>
      <c r="I108" s="42"/>
      <c r="J108" s="94">
        <f t="shared" si="41"/>
        <v>0</v>
      </c>
      <c r="K108" s="247">
        <v>0</v>
      </c>
      <c r="L108" s="247">
        <v>0</v>
      </c>
      <c r="M108" s="244">
        <f t="shared" si="42"/>
        <v>0</v>
      </c>
      <c r="N108" s="247"/>
      <c r="O108" s="247"/>
      <c r="P108" s="247"/>
      <c r="Q108" s="256">
        <f t="shared" si="43"/>
        <v>0</v>
      </c>
      <c r="R108" s="258"/>
      <c r="S108" s="259"/>
      <c r="T108" s="260">
        <f t="shared" si="44"/>
        <v>0</v>
      </c>
      <c r="U108" s="36"/>
    </row>
    <row r="109" spans="2:21" ht="18.75" customHeight="1" x14ac:dyDescent="0.25">
      <c r="B109" s="1"/>
      <c r="C109" s="45" t="s">
        <v>20</v>
      </c>
      <c r="D109" s="43">
        <v>0</v>
      </c>
      <c r="E109" s="43">
        <v>0</v>
      </c>
      <c r="F109" s="43"/>
      <c r="G109" s="40">
        <f t="shared" si="40"/>
        <v>0</v>
      </c>
      <c r="H109" s="41">
        <v>4000</v>
      </c>
      <c r="I109" s="42"/>
      <c r="J109" s="94">
        <v>4000</v>
      </c>
      <c r="K109" s="247">
        <v>0</v>
      </c>
      <c r="L109" s="247">
        <v>0</v>
      </c>
      <c r="M109" s="244">
        <f t="shared" si="42"/>
        <v>0</v>
      </c>
      <c r="N109" s="247"/>
      <c r="O109" s="247"/>
      <c r="P109" s="247"/>
      <c r="Q109" s="256">
        <f t="shared" si="43"/>
        <v>4000</v>
      </c>
      <c r="R109" s="258"/>
      <c r="S109" s="259"/>
      <c r="T109" s="260">
        <f t="shared" si="44"/>
        <v>0</v>
      </c>
      <c r="U109" s="36"/>
    </row>
    <row r="110" spans="2:21" ht="30.75" customHeight="1" x14ac:dyDescent="0.25">
      <c r="B110" s="1"/>
      <c r="C110" s="44" t="s">
        <v>21</v>
      </c>
      <c r="D110" s="43">
        <v>0</v>
      </c>
      <c r="E110" s="43">
        <v>0</v>
      </c>
      <c r="F110" s="43"/>
      <c r="G110" s="40">
        <f t="shared" si="40"/>
        <v>0</v>
      </c>
      <c r="H110" s="41">
        <v>10200</v>
      </c>
      <c r="I110" s="42"/>
      <c r="J110" s="94">
        <v>10200</v>
      </c>
      <c r="K110" s="248">
        <v>5000</v>
      </c>
      <c r="L110" s="248">
        <v>0</v>
      </c>
      <c r="M110" s="244">
        <f t="shared" si="42"/>
        <v>5000</v>
      </c>
      <c r="N110" s="247"/>
      <c r="O110" s="247"/>
      <c r="P110" s="247"/>
      <c r="Q110" s="256">
        <f t="shared" si="43"/>
        <v>15200</v>
      </c>
      <c r="R110" s="258"/>
      <c r="S110" s="259">
        <v>854</v>
      </c>
      <c r="T110" s="260">
        <f t="shared" si="44"/>
        <v>854</v>
      </c>
      <c r="U110" s="36"/>
    </row>
    <row r="111" spans="2:21" ht="18.75" customHeight="1" x14ac:dyDescent="0.25">
      <c r="B111" s="1"/>
      <c r="C111" s="44" t="s">
        <v>22</v>
      </c>
      <c r="D111" s="43">
        <v>0</v>
      </c>
      <c r="E111" s="43">
        <v>0</v>
      </c>
      <c r="F111" s="43"/>
      <c r="G111" s="40">
        <f t="shared" si="40"/>
        <v>0</v>
      </c>
      <c r="H111" s="41"/>
      <c r="I111" s="42"/>
      <c r="J111" s="94">
        <f t="shared" si="41"/>
        <v>0</v>
      </c>
      <c r="K111" s="248">
        <v>0</v>
      </c>
      <c r="L111" s="248">
        <v>0</v>
      </c>
      <c r="M111" s="244">
        <f t="shared" si="42"/>
        <v>0</v>
      </c>
      <c r="N111" s="247"/>
      <c r="O111" s="247"/>
      <c r="P111" s="247"/>
      <c r="Q111" s="256">
        <f t="shared" si="43"/>
        <v>0</v>
      </c>
      <c r="R111" s="258"/>
      <c r="S111" s="259"/>
      <c r="T111" s="260">
        <f t="shared" si="44"/>
        <v>0</v>
      </c>
      <c r="U111" s="36"/>
    </row>
    <row r="112" spans="2:21" ht="25.5" customHeight="1" x14ac:dyDescent="0.25">
      <c r="B112" s="1"/>
      <c r="C112" s="44" t="s">
        <v>23</v>
      </c>
      <c r="D112" s="43">
        <v>15000</v>
      </c>
      <c r="E112" s="43">
        <v>4860</v>
      </c>
      <c r="F112" s="43"/>
      <c r="G112" s="40">
        <f t="shared" si="40"/>
        <v>19860</v>
      </c>
      <c r="H112" s="41"/>
      <c r="I112" s="42">
        <v>14200</v>
      </c>
      <c r="J112" s="94">
        <v>800</v>
      </c>
      <c r="K112" s="247">
        <v>1121.1600000000001</v>
      </c>
      <c r="L112" s="247">
        <v>0</v>
      </c>
      <c r="M112" s="244">
        <f t="shared" si="42"/>
        <v>5981.16</v>
      </c>
      <c r="N112" s="247"/>
      <c r="O112" s="247"/>
      <c r="P112" s="247"/>
      <c r="Q112" s="256">
        <f t="shared" si="43"/>
        <v>6781.16</v>
      </c>
      <c r="R112" s="258"/>
      <c r="S112" s="259">
        <f>2187</f>
        <v>2187</v>
      </c>
      <c r="T112" s="260">
        <f t="shared" si="44"/>
        <v>2187</v>
      </c>
      <c r="U112" s="36"/>
    </row>
    <row r="113" spans="2:21" ht="23.25" customHeight="1" thickBot="1" x14ac:dyDescent="0.3">
      <c r="B113" s="1"/>
      <c r="C113" s="47" t="s">
        <v>24</v>
      </c>
      <c r="D113" s="81">
        <f>SUM(D106:D112)</f>
        <v>15000</v>
      </c>
      <c r="E113" s="81">
        <f>SUM(E106:E112)</f>
        <v>4860</v>
      </c>
      <c r="F113" s="81">
        <f>SUM(F106:F112)</f>
        <v>0</v>
      </c>
      <c r="G113" s="82">
        <f t="shared" si="40"/>
        <v>19860</v>
      </c>
      <c r="H113" s="51">
        <f>SUM(H106:H112)</f>
        <v>14200</v>
      </c>
      <c r="I113" s="52">
        <f>SUM(I106:I112)</f>
        <v>14200</v>
      </c>
      <c r="J113" s="249">
        <f>D113+H113-I113</f>
        <v>15000</v>
      </c>
      <c r="K113" s="252">
        <f>SUM(K106:K112)</f>
        <v>6121.16</v>
      </c>
      <c r="L113" s="252">
        <f>SUM(L106:L112)</f>
        <v>0</v>
      </c>
      <c r="M113" s="252">
        <f>+E113+K113-L113</f>
        <v>10981.16</v>
      </c>
      <c r="N113" s="252">
        <f>SUM(N106:N112)</f>
        <v>0</v>
      </c>
      <c r="O113" s="252"/>
      <c r="P113" s="252"/>
      <c r="Q113" s="251">
        <f>SUM(Q106:Q112)</f>
        <v>25981.16</v>
      </c>
      <c r="R113" s="242"/>
      <c r="S113" s="257">
        <f>SUM(S110:S112)</f>
        <v>3041</v>
      </c>
      <c r="T113" s="243">
        <f>SUM(T106:T112)</f>
        <v>3041</v>
      </c>
      <c r="U113" s="36"/>
    </row>
    <row r="114" spans="2:21" ht="18.75" customHeight="1" x14ac:dyDescent="0.25">
      <c r="B114" s="53"/>
      <c r="C114" s="408"/>
      <c r="D114" s="409"/>
      <c r="E114" s="409"/>
      <c r="F114" s="409"/>
      <c r="G114" s="409"/>
      <c r="H114" s="409"/>
      <c r="I114" s="409"/>
      <c r="J114" s="409"/>
      <c r="K114" s="409"/>
      <c r="L114" s="409"/>
      <c r="M114" s="409"/>
      <c r="N114" s="409"/>
      <c r="O114" s="409"/>
      <c r="P114" s="409"/>
      <c r="Q114" s="409"/>
      <c r="R114" s="409"/>
      <c r="S114" s="409"/>
      <c r="T114" s="409"/>
      <c r="U114" s="410"/>
    </row>
    <row r="115" spans="2:21" ht="18.75" customHeight="1" thickBot="1" x14ac:dyDescent="0.3">
      <c r="B115" s="1"/>
      <c r="C115" s="432" t="s">
        <v>45</v>
      </c>
      <c r="D115" s="412"/>
      <c r="E115" s="412"/>
      <c r="F115" s="412"/>
      <c r="G115" s="412"/>
      <c r="H115" s="412"/>
      <c r="I115" s="412"/>
      <c r="J115" s="412"/>
      <c r="K115" s="412"/>
      <c r="L115" s="412"/>
      <c r="M115" s="412"/>
      <c r="N115" s="412"/>
      <c r="O115" s="412"/>
      <c r="P115" s="412"/>
      <c r="Q115" s="412"/>
      <c r="R115" s="29"/>
      <c r="S115" s="29"/>
      <c r="T115" s="29"/>
      <c r="U115" s="36"/>
    </row>
    <row r="116" spans="2:21" ht="18.75" customHeight="1" thickBot="1" x14ac:dyDescent="0.3">
      <c r="B116" s="1"/>
      <c r="C116" s="30" t="s">
        <v>46</v>
      </c>
      <c r="D116" s="70">
        <f>'[2]1) Tableau budgétaire 1'!D118</f>
        <v>78250</v>
      </c>
      <c r="E116" s="62">
        <f>'[3]1) Tableau budgétaire 1'!D117</f>
        <v>0</v>
      </c>
      <c r="F116" s="62">
        <f>'[3]1) Tableau budgétaire 1'!E117</f>
        <v>0</v>
      </c>
      <c r="G116" s="40">
        <f t="shared" ref="G116:G124" si="45">SUM(D116:F116)</f>
        <v>78250</v>
      </c>
      <c r="H116" s="34">
        <f>+H124</f>
        <v>32381</v>
      </c>
      <c r="I116" s="35">
        <f>+I124</f>
        <v>33015</v>
      </c>
      <c r="J116" s="267">
        <f>+D116+H116-I116</f>
        <v>77616</v>
      </c>
      <c r="K116" s="264">
        <f>+K124</f>
        <v>0</v>
      </c>
      <c r="L116" s="264">
        <f>+L124</f>
        <v>0</v>
      </c>
      <c r="M116" s="264">
        <f>+M124</f>
        <v>0</v>
      </c>
      <c r="N116" s="264"/>
      <c r="O116" s="264"/>
      <c r="P116" s="264"/>
      <c r="Q116" s="265">
        <f>J116+M116</f>
        <v>77616</v>
      </c>
      <c r="R116" s="288"/>
      <c r="S116" s="281"/>
      <c r="T116" s="289"/>
      <c r="U116" s="36"/>
    </row>
    <row r="117" spans="2:21" ht="18.75" customHeight="1" x14ac:dyDescent="0.25">
      <c r="B117" s="1"/>
      <c r="C117" s="37" t="s">
        <v>17</v>
      </c>
      <c r="D117" s="71">
        <v>0</v>
      </c>
      <c r="E117" s="39"/>
      <c r="F117" s="39"/>
      <c r="G117" s="40">
        <f t="shared" si="45"/>
        <v>0</v>
      </c>
      <c r="H117" s="41"/>
      <c r="I117" s="42"/>
      <c r="J117" s="94">
        <f t="shared" ref="J117:J118" si="46">+D117+H117-I117</f>
        <v>0</v>
      </c>
      <c r="K117" s="247">
        <v>0</v>
      </c>
      <c r="L117" s="247">
        <v>0</v>
      </c>
      <c r="M117" s="244">
        <f t="shared" ref="M117:M123" si="47">E117+K117-L117</f>
        <v>0</v>
      </c>
      <c r="N117" s="215"/>
      <c r="O117" s="215"/>
      <c r="P117" s="215"/>
      <c r="Q117" s="256">
        <f t="shared" ref="Q117:Q123" si="48">SUM(M117+J117)</f>
        <v>0</v>
      </c>
      <c r="R117" s="258"/>
      <c r="S117" s="259"/>
      <c r="T117" s="260">
        <f t="shared" ref="T117:T123" si="49">SUM(R117:S117)</f>
        <v>0</v>
      </c>
      <c r="U117" s="36"/>
    </row>
    <row r="118" spans="2:21" ht="18.75" customHeight="1" x14ac:dyDescent="0.25">
      <c r="B118" s="1"/>
      <c r="C118" s="44" t="s">
        <v>18</v>
      </c>
      <c r="D118" s="43">
        <v>0</v>
      </c>
      <c r="E118" s="39"/>
      <c r="F118" s="39"/>
      <c r="G118" s="40">
        <f t="shared" si="45"/>
        <v>0</v>
      </c>
      <c r="H118" s="41"/>
      <c r="I118" s="42"/>
      <c r="J118" s="94">
        <f t="shared" si="46"/>
        <v>0</v>
      </c>
      <c r="K118" s="247">
        <v>0</v>
      </c>
      <c r="L118" s="247">
        <v>0</v>
      </c>
      <c r="M118" s="244">
        <f t="shared" si="47"/>
        <v>0</v>
      </c>
      <c r="N118" s="215"/>
      <c r="O118" s="215"/>
      <c r="P118" s="215"/>
      <c r="Q118" s="256">
        <f t="shared" si="48"/>
        <v>0</v>
      </c>
      <c r="R118" s="258"/>
      <c r="S118" s="259"/>
      <c r="T118" s="260">
        <f t="shared" si="49"/>
        <v>0</v>
      </c>
      <c r="U118" s="36"/>
    </row>
    <row r="119" spans="2:21" x14ac:dyDescent="0.25">
      <c r="B119" s="1"/>
      <c r="C119" s="44" t="s">
        <v>19</v>
      </c>
      <c r="D119" s="43">
        <v>0</v>
      </c>
      <c r="E119" s="43"/>
      <c r="F119" s="43"/>
      <c r="G119" s="40">
        <f t="shared" si="45"/>
        <v>0</v>
      </c>
      <c r="H119" s="41">
        <v>10348</v>
      </c>
      <c r="I119" s="42"/>
      <c r="J119" s="94">
        <v>10348</v>
      </c>
      <c r="K119" s="247">
        <v>0</v>
      </c>
      <c r="L119" s="247">
        <v>0</v>
      </c>
      <c r="M119" s="244">
        <f t="shared" si="47"/>
        <v>0</v>
      </c>
      <c r="N119" s="247"/>
      <c r="O119" s="247"/>
      <c r="P119" s="247"/>
      <c r="Q119" s="256">
        <f t="shared" si="48"/>
        <v>10348</v>
      </c>
      <c r="R119" s="258"/>
      <c r="S119" s="259"/>
      <c r="T119" s="260">
        <f t="shared" si="49"/>
        <v>0</v>
      </c>
      <c r="U119" s="36"/>
    </row>
    <row r="120" spans="2:21" ht="18.75" customHeight="1" x14ac:dyDescent="0.25">
      <c r="B120" s="1"/>
      <c r="C120" s="45" t="s">
        <v>20</v>
      </c>
      <c r="D120" s="43">
        <v>0</v>
      </c>
      <c r="E120" s="43"/>
      <c r="F120" s="43"/>
      <c r="G120" s="40">
        <f t="shared" si="45"/>
        <v>0</v>
      </c>
      <c r="H120" s="41">
        <v>1183</v>
      </c>
      <c r="I120" s="42"/>
      <c r="J120" s="94">
        <v>1183</v>
      </c>
      <c r="K120" s="247">
        <v>0</v>
      </c>
      <c r="L120" s="247">
        <v>0</v>
      </c>
      <c r="M120" s="244">
        <f t="shared" si="47"/>
        <v>0</v>
      </c>
      <c r="N120" s="247"/>
      <c r="O120" s="247"/>
      <c r="P120" s="247"/>
      <c r="Q120" s="256">
        <f t="shared" si="48"/>
        <v>1183</v>
      </c>
      <c r="R120" s="258"/>
      <c r="S120" s="259"/>
      <c r="T120" s="260">
        <f t="shared" si="49"/>
        <v>0</v>
      </c>
      <c r="U120" s="36"/>
    </row>
    <row r="121" spans="2:21" ht="18.75" customHeight="1" x14ac:dyDescent="0.25">
      <c r="B121" s="1"/>
      <c r="C121" s="44" t="s">
        <v>21</v>
      </c>
      <c r="D121" s="43">
        <v>0</v>
      </c>
      <c r="E121" s="43"/>
      <c r="F121" s="43"/>
      <c r="G121" s="40">
        <f t="shared" si="45"/>
        <v>0</v>
      </c>
      <c r="H121" s="41"/>
      <c r="I121" s="42"/>
      <c r="J121" s="94"/>
      <c r="K121" s="248">
        <v>0</v>
      </c>
      <c r="L121" s="248">
        <v>0</v>
      </c>
      <c r="M121" s="244">
        <f t="shared" si="47"/>
        <v>0</v>
      </c>
      <c r="N121" s="247"/>
      <c r="O121" s="247"/>
      <c r="P121" s="247"/>
      <c r="Q121" s="256">
        <f t="shared" si="48"/>
        <v>0</v>
      </c>
      <c r="R121" s="258"/>
      <c r="S121" s="259"/>
      <c r="T121" s="260">
        <f t="shared" si="49"/>
        <v>0</v>
      </c>
      <c r="U121" s="36"/>
    </row>
    <row r="122" spans="2:21" ht="34.5" customHeight="1" x14ac:dyDescent="0.25">
      <c r="B122" s="1"/>
      <c r="C122" s="44" t="s">
        <v>22</v>
      </c>
      <c r="D122" s="43">
        <v>44000</v>
      </c>
      <c r="E122" s="43"/>
      <c r="F122" s="43"/>
      <c r="G122" s="40">
        <f t="shared" si="45"/>
        <v>44000</v>
      </c>
      <c r="H122" s="41">
        <f>SUM(J122-D122)</f>
        <v>20850</v>
      </c>
      <c r="I122" s="42"/>
      <c r="J122" s="94">
        <v>64850</v>
      </c>
      <c r="K122" s="248">
        <v>0</v>
      </c>
      <c r="L122" s="248">
        <v>0</v>
      </c>
      <c r="M122" s="244">
        <f t="shared" si="47"/>
        <v>0</v>
      </c>
      <c r="N122" s="247"/>
      <c r="O122" s="247"/>
      <c r="P122" s="247"/>
      <c r="Q122" s="256">
        <f t="shared" si="48"/>
        <v>64850</v>
      </c>
      <c r="R122" s="258">
        <v>39218.879999999997</v>
      </c>
      <c r="S122" s="259"/>
      <c r="T122" s="260">
        <f t="shared" si="49"/>
        <v>39218.879999999997</v>
      </c>
      <c r="U122" s="36"/>
    </row>
    <row r="123" spans="2:21" ht="30" customHeight="1" x14ac:dyDescent="0.25">
      <c r="B123" s="1"/>
      <c r="C123" s="44" t="s">
        <v>23</v>
      </c>
      <c r="D123" s="43">
        <v>34250</v>
      </c>
      <c r="E123" s="43"/>
      <c r="F123" s="43"/>
      <c r="G123" s="40">
        <f t="shared" si="45"/>
        <v>34250</v>
      </c>
      <c r="H123" s="41"/>
      <c r="I123" s="42">
        <v>33015</v>
      </c>
      <c r="J123" s="94">
        <v>1235</v>
      </c>
      <c r="K123" s="247">
        <v>0</v>
      </c>
      <c r="L123" s="247">
        <v>0</v>
      </c>
      <c r="M123" s="244">
        <f t="shared" si="47"/>
        <v>0</v>
      </c>
      <c r="N123" s="247"/>
      <c r="O123" s="247"/>
      <c r="P123" s="247"/>
      <c r="Q123" s="256">
        <f t="shared" si="48"/>
        <v>1235</v>
      </c>
      <c r="R123" s="258"/>
      <c r="S123" s="259"/>
      <c r="T123" s="260">
        <f t="shared" si="49"/>
        <v>0</v>
      </c>
      <c r="U123" s="36"/>
    </row>
    <row r="124" spans="2:21" ht="18.75" customHeight="1" thickBot="1" x14ac:dyDescent="0.3">
      <c r="B124" s="1"/>
      <c r="C124" s="47" t="s">
        <v>24</v>
      </c>
      <c r="D124" s="81">
        <f>SUM(D117:D123)</f>
        <v>78250</v>
      </c>
      <c r="E124" s="81">
        <f>SUM(E117:E123)</f>
        <v>0</v>
      </c>
      <c r="F124" s="81">
        <f>SUM(F117:F123)</f>
        <v>0</v>
      </c>
      <c r="G124" s="82">
        <f t="shared" si="45"/>
        <v>78250</v>
      </c>
      <c r="H124" s="51">
        <f>SUM(H117:H123)</f>
        <v>32381</v>
      </c>
      <c r="I124" s="52">
        <f>SUM(I117:I123)</f>
        <v>33015</v>
      </c>
      <c r="J124" s="249">
        <f>D124+H124-I124</f>
        <v>77616</v>
      </c>
      <c r="K124" s="252">
        <f>SUM(K117:K123)</f>
        <v>0</v>
      </c>
      <c r="L124" s="252">
        <f>SUM(L117:L123)</f>
        <v>0</v>
      </c>
      <c r="M124" s="252">
        <f>+E124+K124-L124</f>
        <v>0</v>
      </c>
      <c r="N124" s="252">
        <f>SUM(N117:N123)</f>
        <v>0</v>
      </c>
      <c r="O124" s="252"/>
      <c r="P124" s="252"/>
      <c r="Q124" s="251">
        <f>SUM(Q117:Q123)</f>
        <v>77616</v>
      </c>
      <c r="R124" s="242">
        <f>SUM(R117:R123)</f>
        <v>39218.879999999997</v>
      </c>
      <c r="S124" s="257"/>
      <c r="T124" s="243">
        <f>SUM(T117:T123)</f>
        <v>39218.879999999997</v>
      </c>
      <c r="U124" s="36"/>
    </row>
    <row r="125" spans="2:21" ht="18.75" customHeight="1" x14ac:dyDescent="0.25">
      <c r="B125" s="53"/>
      <c r="C125" s="408"/>
      <c r="D125" s="409"/>
      <c r="E125" s="409"/>
      <c r="F125" s="409"/>
      <c r="G125" s="409"/>
      <c r="H125" s="409"/>
      <c r="I125" s="409"/>
      <c r="J125" s="409"/>
      <c r="K125" s="409"/>
      <c r="L125" s="409"/>
      <c r="M125" s="409"/>
      <c r="N125" s="409"/>
      <c r="O125" s="409"/>
      <c r="P125" s="409"/>
      <c r="Q125" s="409"/>
      <c r="R125" s="409"/>
      <c r="S125" s="409"/>
      <c r="T125" s="409"/>
      <c r="U125" s="410"/>
    </row>
    <row r="126" spans="2:21" ht="18.75" customHeight="1" thickBot="1" x14ac:dyDescent="0.3">
      <c r="B126" s="1"/>
      <c r="C126" s="432" t="s">
        <v>47</v>
      </c>
      <c r="D126" s="412"/>
      <c r="E126" s="412"/>
      <c r="F126" s="412"/>
      <c r="G126" s="412"/>
      <c r="H126" s="412"/>
      <c r="I126" s="412"/>
      <c r="J126" s="412"/>
      <c r="K126" s="412"/>
      <c r="L126" s="412"/>
      <c r="M126" s="412"/>
      <c r="N126" s="412"/>
      <c r="O126" s="412"/>
      <c r="P126" s="412"/>
      <c r="Q126" s="412"/>
      <c r="R126" s="29"/>
      <c r="S126" s="29"/>
      <c r="T126" s="29"/>
      <c r="U126" s="36"/>
    </row>
    <row r="127" spans="2:21" ht="18.75" customHeight="1" thickBot="1" x14ac:dyDescent="0.3">
      <c r="B127" s="1"/>
      <c r="C127" s="30" t="s">
        <v>48</v>
      </c>
      <c r="D127" s="70">
        <f>'[2]1) Tableau budgétaire 1'!D128</f>
        <v>3800</v>
      </c>
      <c r="E127" s="70">
        <v>3800</v>
      </c>
      <c r="F127" s="62">
        <f>'[3]1) Tableau budgétaire 1'!E127</f>
        <v>0</v>
      </c>
      <c r="G127" s="40">
        <f t="shared" ref="G127:G135" si="50">SUM(D127:F127)</f>
        <v>7600</v>
      </c>
      <c r="H127" s="34">
        <f>+H135</f>
        <v>9800</v>
      </c>
      <c r="I127" s="35">
        <f>+I135</f>
        <v>3800</v>
      </c>
      <c r="J127" s="267">
        <f>+D127+H127-I127</f>
        <v>9800</v>
      </c>
      <c r="K127" s="264">
        <f>+K135</f>
        <v>16500</v>
      </c>
      <c r="L127" s="264">
        <f>+L135</f>
        <v>0</v>
      </c>
      <c r="M127" s="264">
        <f>+M135</f>
        <v>20300</v>
      </c>
      <c r="N127" s="264"/>
      <c r="O127" s="264"/>
      <c r="P127" s="264"/>
      <c r="Q127" s="265">
        <f>J127+M127</f>
        <v>30100</v>
      </c>
      <c r="R127" s="288"/>
      <c r="S127" s="281"/>
      <c r="T127" s="289"/>
      <c r="U127" s="36"/>
    </row>
    <row r="128" spans="2:21" ht="18.75" customHeight="1" x14ac:dyDescent="0.25">
      <c r="B128" s="1"/>
      <c r="C128" s="37" t="s">
        <v>17</v>
      </c>
      <c r="D128" s="71">
        <v>0</v>
      </c>
      <c r="E128" s="83">
        <v>0</v>
      </c>
      <c r="F128" s="39"/>
      <c r="G128" s="40">
        <f t="shared" si="50"/>
        <v>0</v>
      </c>
      <c r="H128" s="41"/>
      <c r="I128" s="42"/>
      <c r="J128" s="94">
        <f t="shared" ref="J128:J133" si="51">+D128+H128-I128</f>
        <v>0</v>
      </c>
      <c r="K128" s="247">
        <v>0</v>
      </c>
      <c r="L128" s="247">
        <v>0</v>
      </c>
      <c r="M128" s="244">
        <f t="shared" ref="M128:M134" si="52">E128+K128-L128</f>
        <v>0</v>
      </c>
      <c r="N128" s="215"/>
      <c r="O128" s="215"/>
      <c r="P128" s="215"/>
      <c r="Q128" s="256">
        <f t="shared" ref="Q128:Q134" si="53">SUM(M128+J128)</f>
        <v>0</v>
      </c>
      <c r="R128" s="258"/>
      <c r="S128" s="259"/>
      <c r="T128" s="260">
        <f t="shared" ref="T128:T134" si="54">SUM(R128:S128)</f>
        <v>0</v>
      </c>
      <c r="U128" s="36"/>
    </row>
    <row r="129" spans="2:21" ht="18.75" customHeight="1" x14ac:dyDescent="0.25">
      <c r="B129" s="1"/>
      <c r="C129" s="44" t="s">
        <v>18</v>
      </c>
      <c r="D129" s="43">
        <v>0</v>
      </c>
      <c r="E129" s="39">
        <v>0</v>
      </c>
      <c r="F129" s="39"/>
      <c r="G129" s="40">
        <f t="shared" si="50"/>
        <v>0</v>
      </c>
      <c r="H129" s="41"/>
      <c r="I129" s="42"/>
      <c r="J129" s="94">
        <f t="shared" si="51"/>
        <v>0</v>
      </c>
      <c r="K129" s="247">
        <v>0</v>
      </c>
      <c r="L129" s="247">
        <v>0</v>
      </c>
      <c r="M129" s="244">
        <f t="shared" si="52"/>
        <v>0</v>
      </c>
      <c r="N129" s="215"/>
      <c r="O129" s="215"/>
      <c r="P129" s="215"/>
      <c r="Q129" s="256">
        <f t="shared" si="53"/>
        <v>0</v>
      </c>
      <c r="R129" s="258"/>
      <c r="S129" s="259"/>
      <c r="T129" s="260">
        <f t="shared" si="54"/>
        <v>0</v>
      </c>
      <c r="U129" s="36"/>
    </row>
    <row r="130" spans="2:21" ht="40.5" customHeight="1" x14ac:dyDescent="0.25">
      <c r="B130" s="1"/>
      <c r="C130" s="44" t="s">
        <v>19</v>
      </c>
      <c r="D130" s="43">
        <v>0</v>
      </c>
      <c r="E130" s="43">
        <v>0</v>
      </c>
      <c r="F130" s="43"/>
      <c r="G130" s="40">
        <f t="shared" si="50"/>
        <v>0</v>
      </c>
      <c r="H130" s="41"/>
      <c r="I130" s="42"/>
      <c r="J130" s="94">
        <f t="shared" si="51"/>
        <v>0</v>
      </c>
      <c r="K130" s="247">
        <v>0</v>
      </c>
      <c r="L130" s="247">
        <v>0</v>
      </c>
      <c r="M130" s="244">
        <f t="shared" si="52"/>
        <v>0</v>
      </c>
      <c r="N130" s="247"/>
      <c r="O130" s="247"/>
      <c r="P130" s="247"/>
      <c r="Q130" s="256">
        <f t="shared" si="53"/>
        <v>0</v>
      </c>
      <c r="R130" s="258"/>
      <c r="S130" s="259"/>
      <c r="T130" s="260">
        <f t="shared" si="54"/>
        <v>0</v>
      </c>
      <c r="U130" s="36"/>
    </row>
    <row r="131" spans="2:21" ht="36.75" customHeight="1" x14ac:dyDescent="0.25">
      <c r="B131" s="1"/>
      <c r="C131" s="45" t="s">
        <v>20</v>
      </c>
      <c r="D131" s="43">
        <v>0</v>
      </c>
      <c r="E131" s="43">
        <v>3800</v>
      </c>
      <c r="F131" s="43"/>
      <c r="G131" s="40">
        <f t="shared" si="50"/>
        <v>3800</v>
      </c>
      <c r="H131" s="41">
        <v>8500</v>
      </c>
      <c r="I131" s="42"/>
      <c r="J131" s="94">
        <v>8500</v>
      </c>
      <c r="K131" s="247">
        <v>6200</v>
      </c>
      <c r="L131" s="247">
        <v>0</v>
      </c>
      <c r="M131" s="244">
        <f t="shared" si="52"/>
        <v>10000</v>
      </c>
      <c r="N131" s="247"/>
      <c r="O131" s="247"/>
      <c r="P131" s="247"/>
      <c r="Q131" s="256">
        <f t="shared" si="53"/>
        <v>18500</v>
      </c>
      <c r="R131" s="258">
        <v>6478</v>
      </c>
      <c r="S131" s="259">
        <v>20</v>
      </c>
      <c r="T131" s="260">
        <f t="shared" si="54"/>
        <v>6498</v>
      </c>
      <c r="U131" s="36"/>
    </row>
    <row r="132" spans="2:21" ht="18.75" customHeight="1" x14ac:dyDescent="0.25">
      <c r="B132" s="1"/>
      <c r="C132" s="44" t="s">
        <v>21</v>
      </c>
      <c r="D132" s="43">
        <v>0</v>
      </c>
      <c r="E132" s="43">
        <v>0</v>
      </c>
      <c r="F132" s="43"/>
      <c r="G132" s="40">
        <f t="shared" si="50"/>
        <v>0</v>
      </c>
      <c r="H132" s="41">
        <v>1300</v>
      </c>
      <c r="I132" s="42"/>
      <c r="J132" s="94">
        <v>1300</v>
      </c>
      <c r="K132" s="248">
        <v>2500</v>
      </c>
      <c r="L132" s="248">
        <v>0</v>
      </c>
      <c r="M132" s="358">
        <f t="shared" si="52"/>
        <v>2500</v>
      </c>
      <c r="N132" s="247"/>
      <c r="O132" s="247"/>
      <c r="P132" s="247"/>
      <c r="Q132" s="256">
        <f t="shared" si="53"/>
        <v>3800</v>
      </c>
      <c r="R132" s="258"/>
      <c r="S132" s="357">
        <f>3035+361</f>
        <v>3396</v>
      </c>
      <c r="T132" s="260">
        <f t="shared" si="54"/>
        <v>3396</v>
      </c>
      <c r="U132" s="36"/>
    </row>
    <row r="133" spans="2:21" ht="18.75" customHeight="1" x14ac:dyDescent="0.25">
      <c r="B133" s="1"/>
      <c r="C133" s="44" t="s">
        <v>22</v>
      </c>
      <c r="D133" s="43">
        <v>0</v>
      </c>
      <c r="E133" s="43">
        <v>0</v>
      </c>
      <c r="F133" s="43"/>
      <c r="G133" s="40">
        <f t="shared" si="50"/>
        <v>0</v>
      </c>
      <c r="H133" s="41"/>
      <c r="I133" s="42"/>
      <c r="J133" s="94">
        <f t="shared" si="51"/>
        <v>0</v>
      </c>
      <c r="K133" s="248">
        <v>0</v>
      </c>
      <c r="L133" s="248">
        <v>0</v>
      </c>
      <c r="M133" s="244">
        <f t="shared" si="52"/>
        <v>0</v>
      </c>
      <c r="N133" s="247"/>
      <c r="O133" s="247"/>
      <c r="P133" s="247"/>
      <c r="Q133" s="256">
        <f t="shared" si="53"/>
        <v>0</v>
      </c>
      <c r="R133" s="258"/>
      <c r="S133" s="259"/>
      <c r="T133" s="260">
        <f t="shared" si="54"/>
        <v>0</v>
      </c>
      <c r="U133" s="36"/>
    </row>
    <row r="134" spans="2:21" ht="18.75" customHeight="1" x14ac:dyDescent="0.25">
      <c r="B134" s="1"/>
      <c r="C134" s="44" t="s">
        <v>23</v>
      </c>
      <c r="D134" s="43">
        <v>3800</v>
      </c>
      <c r="E134" s="43">
        <v>0</v>
      </c>
      <c r="F134" s="43"/>
      <c r="G134" s="40">
        <f t="shared" si="50"/>
        <v>3800</v>
      </c>
      <c r="H134" s="41"/>
      <c r="I134" s="42">
        <v>3800</v>
      </c>
      <c r="J134" s="94"/>
      <c r="K134" s="247">
        <v>7800</v>
      </c>
      <c r="L134" s="247">
        <v>0</v>
      </c>
      <c r="M134" s="244">
        <f t="shared" si="52"/>
        <v>7800</v>
      </c>
      <c r="N134" s="247"/>
      <c r="O134" s="247"/>
      <c r="P134" s="247"/>
      <c r="Q134" s="256">
        <f t="shared" si="53"/>
        <v>7800</v>
      </c>
      <c r="R134" s="258"/>
      <c r="S134" s="259">
        <f>4927+1099+120</f>
        <v>6146</v>
      </c>
      <c r="T134" s="260">
        <f t="shared" si="54"/>
        <v>6146</v>
      </c>
      <c r="U134" s="36"/>
    </row>
    <row r="135" spans="2:21" ht="33" customHeight="1" thickBot="1" x14ac:dyDescent="0.3">
      <c r="B135" s="1"/>
      <c r="C135" s="47" t="s">
        <v>24</v>
      </c>
      <c r="D135" s="81">
        <f>SUM(D128:D134)</f>
        <v>3800</v>
      </c>
      <c r="E135" s="81">
        <f>SUM(E128:E134)</f>
        <v>3800</v>
      </c>
      <c r="F135" s="81">
        <f>SUM(F128:F134)</f>
        <v>0</v>
      </c>
      <c r="G135" s="82">
        <f t="shared" si="50"/>
        <v>7600</v>
      </c>
      <c r="H135" s="51">
        <f>SUM(H128:H134)</f>
        <v>9800</v>
      </c>
      <c r="I135" s="52">
        <f>SUM(I128:I134)</f>
        <v>3800</v>
      </c>
      <c r="J135" s="249">
        <f>D135+H135-I135</f>
        <v>9800</v>
      </c>
      <c r="K135" s="252">
        <f>SUM(K128:K134)</f>
        <v>16500</v>
      </c>
      <c r="L135" s="252">
        <f>SUM(L128:L134)</f>
        <v>0</v>
      </c>
      <c r="M135" s="252">
        <f>+E135+K135-L135</f>
        <v>20300</v>
      </c>
      <c r="N135" s="252">
        <f>SUM(N128:N134)</f>
        <v>0</v>
      </c>
      <c r="O135" s="252"/>
      <c r="P135" s="252"/>
      <c r="Q135" s="251">
        <f>SUM(Q128:Q134)</f>
        <v>30100</v>
      </c>
      <c r="R135" s="242">
        <f>SUM(R128:R134)</f>
        <v>6478</v>
      </c>
      <c r="S135" s="257">
        <f>SUM(S131:S134)</f>
        <v>9562</v>
      </c>
      <c r="T135" s="243">
        <f>SUM(T128:T134)</f>
        <v>16040</v>
      </c>
      <c r="U135" s="36"/>
    </row>
    <row r="136" spans="2:21" ht="28.5" customHeight="1" x14ac:dyDescent="0.25">
      <c r="B136" s="53"/>
      <c r="C136" s="408"/>
      <c r="D136" s="409"/>
      <c r="E136" s="409"/>
      <c r="F136" s="409"/>
      <c r="G136" s="409"/>
      <c r="H136" s="409"/>
      <c r="I136" s="409"/>
      <c r="J136" s="409"/>
      <c r="K136" s="409"/>
      <c r="L136" s="409"/>
      <c r="M136" s="409"/>
      <c r="N136" s="409"/>
      <c r="O136" s="409"/>
      <c r="P136" s="409"/>
      <c r="Q136" s="409"/>
      <c r="R136" s="409"/>
      <c r="S136" s="409"/>
      <c r="T136" s="409"/>
      <c r="U136" s="410"/>
    </row>
    <row r="137" spans="2:21" ht="18.75" customHeight="1" thickBot="1" x14ac:dyDescent="0.3">
      <c r="B137" s="1"/>
      <c r="C137" s="432" t="s">
        <v>49</v>
      </c>
      <c r="D137" s="412"/>
      <c r="E137" s="412"/>
      <c r="F137" s="412"/>
      <c r="G137" s="412"/>
      <c r="H137" s="412"/>
      <c r="I137" s="412"/>
      <c r="J137" s="412"/>
      <c r="K137" s="412"/>
      <c r="L137" s="412"/>
      <c r="M137" s="412"/>
      <c r="N137" s="412"/>
      <c r="O137" s="412"/>
      <c r="P137" s="412"/>
      <c r="Q137" s="412"/>
      <c r="R137" s="29"/>
      <c r="S137" s="29"/>
      <c r="T137" s="29"/>
      <c r="U137" s="36"/>
    </row>
    <row r="138" spans="2:21" ht="18.75" customHeight="1" thickBot="1" x14ac:dyDescent="0.3">
      <c r="B138" s="1"/>
      <c r="C138" s="30" t="s">
        <v>50</v>
      </c>
      <c r="D138" s="70">
        <f>'[2]1) Tableau budgétaire 1'!D138</f>
        <v>85200</v>
      </c>
      <c r="E138" s="70">
        <f>E146</f>
        <v>103580</v>
      </c>
      <c r="F138" s="62">
        <f>'[3]1) Tableau budgétaire 1'!E137</f>
        <v>0</v>
      </c>
      <c r="G138" s="40">
        <f t="shared" ref="G138:G146" si="55">SUM(D138:F138)</f>
        <v>188780</v>
      </c>
      <c r="H138" s="34">
        <f>+H146</f>
        <v>85200</v>
      </c>
      <c r="I138" s="35">
        <f>+I146</f>
        <v>85200</v>
      </c>
      <c r="J138" s="267">
        <f>+D138+H138-I138</f>
        <v>85200</v>
      </c>
      <c r="K138" s="264">
        <f>+K146</f>
        <v>54260</v>
      </c>
      <c r="L138" s="264">
        <f>+L146</f>
        <v>1580</v>
      </c>
      <c r="M138" s="264">
        <f>+M146</f>
        <v>156260</v>
      </c>
      <c r="N138" s="264"/>
      <c r="O138" s="264"/>
      <c r="P138" s="264"/>
      <c r="Q138" s="265">
        <f>J138+M138</f>
        <v>241460</v>
      </c>
      <c r="R138" s="288"/>
      <c r="S138" s="281"/>
      <c r="T138" s="289"/>
      <c r="U138" s="36"/>
    </row>
    <row r="139" spans="2:21" ht="18.75" customHeight="1" x14ac:dyDescent="0.25">
      <c r="B139" s="1"/>
      <c r="C139" s="37" t="s">
        <v>17</v>
      </c>
      <c r="D139" s="71">
        <v>0</v>
      </c>
      <c r="E139" s="83">
        <v>0</v>
      </c>
      <c r="F139" s="39"/>
      <c r="G139" s="40">
        <f t="shared" si="55"/>
        <v>0</v>
      </c>
      <c r="H139" s="41"/>
      <c r="I139" s="42"/>
      <c r="J139" s="94">
        <v>0</v>
      </c>
      <c r="K139" s="247">
        <v>0</v>
      </c>
      <c r="L139" s="247">
        <v>0</v>
      </c>
      <c r="M139" s="244">
        <f t="shared" ref="M139:M145" si="56">E139+K139-L139</f>
        <v>0</v>
      </c>
      <c r="N139" s="215"/>
      <c r="O139" s="215"/>
      <c r="P139" s="215"/>
      <c r="Q139" s="256">
        <f t="shared" ref="Q139:Q145" si="57">SUM(M139+J139)</f>
        <v>0</v>
      </c>
      <c r="R139" s="258"/>
      <c r="S139" s="259"/>
      <c r="T139" s="260">
        <f t="shared" ref="T139:T145" si="58">SUM(R139:S139)</f>
        <v>0</v>
      </c>
      <c r="U139" s="36"/>
    </row>
    <row r="140" spans="2:21" ht="18.75" customHeight="1" x14ac:dyDescent="0.25">
      <c r="B140" s="1"/>
      <c r="C140" s="44" t="s">
        <v>18</v>
      </c>
      <c r="D140" s="43">
        <v>0</v>
      </c>
      <c r="E140" s="39">
        <v>0</v>
      </c>
      <c r="F140" s="39"/>
      <c r="G140" s="40">
        <f t="shared" si="55"/>
        <v>0</v>
      </c>
      <c r="H140" s="41"/>
      <c r="I140" s="42"/>
      <c r="J140" s="94">
        <v>0</v>
      </c>
      <c r="K140" s="247">
        <v>0</v>
      </c>
      <c r="L140" s="247">
        <v>0</v>
      </c>
      <c r="M140" s="244">
        <f t="shared" si="56"/>
        <v>0</v>
      </c>
      <c r="N140" s="215"/>
      <c r="O140" s="215"/>
      <c r="P140" s="215"/>
      <c r="Q140" s="256">
        <f t="shared" si="57"/>
        <v>0</v>
      </c>
      <c r="R140" s="258"/>
      <c r="S140" s="259"/>
      <c r="T140" s="260">
        <f t="shared" si="58"/>
        <v>0</v>
      </c>
      <c r="U140" s="36"/>
    </row>
    <row r="141" spans="2:21" ht="36.75" customHeight="1" x14ac:dyDescent="0.25">
      <c r="B141" s="1"/>
      <c r="C141" s="44" t="s">
        <v>19</v>
      </c>
      <c r="D141" s="43">
        <v>0</v>
      </c>
      <c r="E141" s="43">
        <v>0</v>
      </c>
      <c r="F141" s="43"/>
      <c r="G141" s="40">
        <f t="shared" si="55"/>
        <v>0</v>
      </c>
      <c r="H141" s="41"/>
      <c r="I141" s="42"/>
      <c r="J141" s="94">
        <v>0</v>
      </c>
      <c r="K141" s="247">
        <v>8000</v>
      </c>
      <c r="L141" s="247">
        <v>0</v>
      </c>
      <c r="M141" s="244">
        <f t="shared" si="56"/>
        <v>8000</v>
      </c>
      <c r="N141" s="247"/>
      <c r="O141" s="247"/>
      <c r="P141" s="247"/>
      <c r="Q141" s="256">
        <f t="shared" si="57"/>
        <v>8000</v>
      </c>
      <c r="R141" s="258"/>
      <c r="S141" s="259">
        <v>30</v>
      </c>
      <c r="T141" s="260">
        <f t="shared" si="58"/>
        <v>30</v>
      </c>
      <c r="U141" s="36"/>
    </row>
    <row r="142" spans="2:21" ht="39" customHeight="1" x14ac:dyDescent="0.25">
      <c r="B142" s="1"/>
      <c r="C142" s="45" t="s">
        <v>20</v>
      </c>
      <c r="D142" s="43">
        <v>0</v>
      </c>
      <c r="E142" s="43">
        <v>102000</v>
      </c>
      <c r="F142" s="43"/>
      <c r="G142" s="40">
        <f t="shared" si="55"/>
        <v>102000</v>
      </c>
      <c r="H142" s="41">
        <v>84500</v>
      </c>
      <c r="I142" s="42"/>
      <c r="J142" s="94">
        <v>84500</v>
      </c>
      <c r="K142" s="247">
        <v>44680</v>
      </c>
      <c r="L142" s="247"/>
      <c r="M142" s="244">
        <f t="shared" si="56"/>
        <v>146680</v>
      </c>
      <c r="N142" s="247"/>
      <c r="O142" s="247"/>
      <c r="P142" s="247"/>
      <c r="Q142" s="256">
        <f t="shared" si="57"/>
        <v>231180</v>
      </c>
      <c r="R142" s="258">
        <v>18516.349999999999</v>
      </c>
      <c r="S142" s="259">
        <f>1200</f>
        <v>1200</v>
      </c>
      <c r="T142" s="260">
        <f t="shared" si="58"/>
        <v>19716.349999999999</v>
      </c>
      <c r="U142" s="36"/>
    </row>
    <row r="143" spans="2:21" ht="18.75" customHeight="1" x14ac:dyDescent="0.25">
      <c r="B143" s="1"/>
      <c r="C143" s="44" t="s">
        <v>21</v>
      </c>
      <c r="D143" s="43">
        <v>0</v>
      </c>
      <c r="E143" s="43">
        <v>0</v>
      </c>
      <c r="F143" s="43"/>
      <c r="G143" s="40">
        <f t="shared" si="55"/>
        <v>0</v>
      </c>
      <c r="H143" s="41"/>
      <c r="I143" s="42"/>
      <c r="J143" s="94">
        <v>0</v>
      </c>
      <c r="K143" s="248">
        <v>0</v>
      </c>
      <c r="L143" s="248">
        <v>0</v>
      </c>
      <c r="M143" s="244">
        <f t="shared" si="56"/>
        <v>0</v>
      </c>
      <c r="N143" s="247"/>
      <c r="O143" s="247"/>
      <c r="P143" s="247"/>
      <c r="Q143" s="256">
        <f t="shared" si="57"/>
        <v>0</v>
      </c>
      <c r="R143" s="258"/>
      <c r="S143" s="259"/>
      <c r="T143" s="260">
        <f t="shared" si="58"/>
        <v>0</v>
      </c>
      <c r="U143" s="36"/>
    </row>
    <row r="144" spans="2:21" ht="30.75" customHeight="1" x14ac:dyDescent="0.25">
      <c r="B144" s="1"/>
      <c r="C144" s="44" t="s">
        <v>22</v>
      </c>
      <c r="D144" s="43">
        <v>85200</v>
      </c>
      <c r="E144" s="43">
        <v>1580</v>
      </c>
      <c r="F144" s="43"/>
      <c r="G144" s="40">
        <f t="shared" si="55"/>
        <v>86780</v>
      </c>
      <c r="H144" s="41"/>
      <c r="I144" s="85">
        <v>85200</v>
      </c>
      <c r="J144" s="94">
        <v>0</v>
      </c>
      <c r="K144" s="248"/>
      <c r="L144" s="248">
        <v>1580</v>
      </c>
      <c r="M144" s="244">
        <f t="shared" si="56"/>
        <v>0</v>
      </c>
      <c r="N144" s="247"/>
      <c r="O144" s="247"/>
      <c r="P144" s="247"/>
      <c r="Q144" s="256">
        <f t="shared" si="57"/>
        <v>0</v>
      </c>
      <c r="R144" s="258"/>
      <c r="S144" s="259"/>
      <c r="T144" s="260">
        <f t="shared" si="58"/>
        <v>0</v>
      </c>
      <c r="U144" s="36"/>
    </row>
    <row r="145" spans="2:21" ht="30" customHeight="1" x14ac:dyDescent="0.25">
      <c r="B145" s="1"/>
      <c r="C145" s="44" t="s">
        <v>23</v>
      </c>
      <c r="D145" s="43">
        <v>0</v>
      </c>
      <c r="E145" s="43">
        <v>0</v>
      </c>
      <c r="F145" s="43"/>
      <c r="G145" s="40">
        <f t="shared" si="55"/>
        <v>0</v>
      </c>
      <c r="H145" s="41">
        <v>700</v>
      </c>
      <c r="I145" s="42"/>
      <c r="J145" s="94">
        <v>700</v>
      </c>
      <c r="K145" s="247">
        <v>1580</v>
      </c>
      <c r="L145" s="247">
        <v>0</v>
      </c>
      <c r="M145" s="244">
        <f t="shared" si="56"/>
        <v>1580</v>
      </c>
      <c r="N145" s="247"/>
      <c r="O145" s="247"/>
      <c r="P145" s="247"/>
      <c r="Q145" s="256">
        <f t="shared" si="57"/>
        <v>2280</v>
      </c>
      <c r="R145" s="258"/>
      <c r="S145" s="259">
        <v>593</v>
      </c>
      <c r="T145" s="260">
        <f t="shared" si="58"/>
        <v>593</v>
      </c>
      <c r="U145" s="36"/>
    </row>
    <row r="146" spans="2:21" ht="31.5" customHeight="1" thickBot="1" x14ac:dyDescent="0.3">
      <c r="B146" s="1"/>
      <c r="C146" s="72" t="s">
        <v>24</v>
      </c>
      <c r="D146" s="73">
        <f>SUM(D139:D145)</f>
        <v>85200</v>
      </c>
      <c r="E146" s="73">
        <f>SUM(E139:E145)</f>
        <v>103580</v>
      </c>
      <c r="F146" s="73">
        <f>SUM(F139:F145)</f>
        <v>0</v>
      </c>
      <c r="G146" s="86">
        <f t="shared" si="55"/>
        <v>188780</v>
      </c>
      <c r="H146" s="75">
        <f>SUM(H139:H145)</f>
        <v>85200</v>
      </c>
      <c r="I146" s="76">
        <f>SUM(I139:I145)</f>
        <v>85200</v>
      </c>
      <c r="J146" s="249">
        <f>D146+H146-I146</f>
        <v>85200</v>
      </c>
      <c r="K146" s="252">
        <f>SUM(K139:K145)</f>
        <v>54260</v>
      </c>
      <c r="L146" s="252">
        <f>SUM(L139:L145)</f>
        <v>1580</v>
      </c>
      <c r="M146" s="252">
        <f>+E146+K146-L146</f>
        <v>156260</v>
      </c>
      <c r="N146" s="252">
        <f>SUM(N139:N145)</f>
        <v>0</v>
      </c>
      <c r="O146" s="252"/>
      <c r="P146" s="252"/>
      <c r="Q146" s="251">
        <f>SUM(Q139:Q145)</f>
        <v>241460</v>
      </c>
      <c r="R146" s="242">
        <f>SUM(R139:R145)</f>
        <v>18516.349999999999</v>
      </c>
      <c r="S146" s="257">
        <f>SUM(S140:S145)</f>
        <v>1823</v>
      </c>
      <c r="T146" s="243">
        <f>SUM(T139:T145)</f>
        <v>20339.349999999999</v>
      </c>
      <c r="U146" s="77"/>
    </row>
    <row r="147" spans="2:21" ht="30.75" customHeight="1" thickBot="1" x14ac:dyDescent="0.3">
      <c r="B147" s="1"/>
      <c r="C147" s="87" t="s">
        <v>51</v>
      </c>
      <c r="D147" s="79">
        <f t="shared" ref="D147:M147" si="59">SUM(D146+D124+D113+D135)</f>
        <v>182250</v>
      </c>
      <c r="E147" s="79">
        <f t="shared" si="59"/>
        <v>112240</v>
      </c>
      <c r="F147" s="79">
        <f t="shared" si="59"/>
        <v>0</v>
      </c>
      <c r="G147" s="79">
        <f t="shared" si="59"/>
        <v>294490</v>
      </c>
      <c r="H147" s="79">
        <f t="shared" si="59"/>
        <v>141581</v>
      </c>
      <c r="I147" s="79">
        <f t="shared" si="59"/>
        <v>136215</v>
      </c>
      <c r="J147" s="79">
        <f t="shared" si="59"/>
        <v>187616</v>
      </c>
      <c r="K147" s="79">
        <f t="shared" si="59"/>
        <v>76881.16</v>
      </c>
      <c r="L147" s="79">
        <f t="shared" si="59"/>
        <v>1580</v>
      </c>
      <c r="M147" s="79">
        <f t="shared" si="59"/>
        <v>187541.16</v>
      </c>
      <c r="N147" s="79"/>
      <c r="O147" s="79"/>
      <c r="P147" s="79"/>
      <c r="Q147" s="79">
        <f>SUM(Q146+Q124+Q113+Q135)</f>
        <v>375157.16</v>
      </c>
      <c r="R147" s="79">
        <f>SUM(R146+R124+R113+R135)</f>
        <v>64213.229999999996</v>
      </c>
      <c r="S147" s="79">
        <f>SUM(S146+S124+S113+S135)</f>
        <v>14426</v>
      </c>
      <c r="T147" s="79">
        <f>SUM(R147:S147)</f>
        <v>78639.23</v>
      </c>
      <c r="U147" s="80">
        <f>(Q147*100/G147)-100</f>
        <v>27.392155930591869</v>
      </c>
    </row>
    <row r="148" spans="2:21" ht="18.75" customHeight="1" x14ac:dyDescent="0.25">
      <c r="B148" s="411" t="s">
        <v>52</v>
      </c>
      <c r="C148" s="430"/>
      <c r="D148" s="430"/>
      <c r="E148" s="430"/>
      <c r="F148" s="430"/>
      <c r="G148" s="430"/>
      <c r="H148" s="430"/>
      <c r="I148" s="430"/>
      <c r="J148" s="430"/>
      <c r="K148" s="430"/>
      <c r="L148" s="430"/>
      <c r="M148" s="430"/>
      <c r="N148" s="430"/>
      <c r="O148" s="430"/>
      <c r="P148" s="430"/>
      <c r="Q148" s="430"/>
      <c r="R148" s="430"/>
      <c r="S148" s="430"/>
      <c r="T148" s="430"/>
      <c r="U148" s="431"/>
    </row>
    <row r="149" spans="2:21" ht="18.75" customHeight="1" thickBot="1" x14ac:dyDescent="0.3">
      <c r="B149" s="1"/>
      <c r="C149" s="411" t="s">
        <v>53</v>
      </c>
      <c r="D149" s="429"/>
      <c r="E149" s="429"/>
      <c r="F149" s="429"/>
      <c r="G149" s="429"/>
      <c r="H149" s="429"/>
      <c r="I149" s="429"/>
      <c r="J149" s="429"/>
      <c r="K149" s="429"/>
      <c r="L149" s="429"/>
      <c r="M149" s="429"/>
      <c r="N149" s="429"/>
      <c r="O149" s="429"/>
      <c r="P149" s="429"/>
      <c r="Q149" s="429"/>
      <c r="R149" s="28"/>
      <c r="S149" s="28"/>
      <c r="T149" s="28"/>
      <c r="U149" s="36"/>
    </row>
    <row r="150" spans="2:21" ht="18.75" customHeight="1" thickBot="1" x14ac:dyDescent="0.3">
      <c r="B150" s="1"/>
      <c r="C150" s="30" t="s">
        <v>54</v>
      </c>
      <c r="D150" s="70">
        <f>'[2]1) Tableau budgétaire 1'!D150</f>
        <v>0</v>
      </c>
      <c r="E150" s="62">
        <f>'[3]1) Tableau budgétaire 1'!D149</f>
        <v>0</v>
      </c>
      <c r="F150" s="62">
        <f>'[3]1) Tableau budgétaire 1'!E149</f>
        <v>0</v>
      </c>
      <c r="G150" s="40">
        <f t="shared" ref="G150:G158" si="60">SUM(D150:F150)</f>
        <v>0</v>
      </c>
      <c r="H150" s="34">
        <f>+H158</f>
        <v>0</v>
      </c>
      <c r="I150" s="35">
        <f>+I158</f>
        <v>0</v>
      </c>
      <c r="J150" s="267">
        <f>+D150+H150-I150</f>
        <v>0</v>
      </c>
      <c r="K150" s="264">
        <f>+K158</f>
        <v>0</v>
      </c>
      <c r="L150" s="264">
        <f>+L158</f>
        <v>0</v>
      </c>
      <c r="M150" s="264">
        <f>+M158</f>
        <v>0</v>
      </c>
      <c r="N150" s="264"/>
      <c r="O150" s="264"/>
      <c r="P150" s="264"/>
      <c r="Q150" s="265">
        <f>J150+M150</f>
        <v>0</v>
      </c>
      <c r="R150" s="288"/>
      <c r="S150" s="281"/>
      <c r="T150" s="289"/>
      <c r="U150" s="36"/>
    </row>
    <row r="151" spans="2:21" ht="18.75" customHeight="1" x14ac:dyDescent="0.25">
      <c r="B151" s="1"/>
      <c r="C151" s="37" t="s">
        <v>17</v>
      </c>
      <c r="D151" s="71"/>
      <c r="E151" s="39"/>
      <c r="F151" s="39"/>
      <c r="G151" s="40">
        <f t="shared" si="60"/>
        <v>0</v>
      </c>
      <c r="H151" s="41"/>
      <c r="I151" s="42"/>
      <c r="J151" s="94">
        <f t="shared" ref="J151:J157" si="61">+D151+H151-I151</f>
        <v>0</v>
      </c>
      <c r="K151" s="247">
        <v>0</v>
      </c>
      <c r="L151" s="247">
        <v>0</v>
      </c>
      <c r="M151" s="244">
        <f t="shared" ref="M151:M157" si="62">E151+K151-L151</f>
        <v>0</v>
      </c>
      <c r="N151" s="215"/>
      <c r="O151" s="215"/>
      <c r="P151" s="215"/>
      <c r="Q151" s="256">
        <f t="shared" ref="Q151:Q157" si="63">SUM(H151:N151)</f>
        <v>0</v>
      </c>
      <c r="R151" s="258"/>
      <c r="S151" s="259"/>
      <c r="T151" s="260"/>
      <c r="U151" s="36"/>
    </row>
    <row r="152" spans="2:21" ht="18.75" customHeight="1" x14ac:dyDescent="0.25">
      <c r="B152" s="1"/>
      <c r="C152" s="44" t="s">
        <v>18</v>
      </c>
      <c r="D152" s="43"/>
      <c r="E152" s="39"/>
      <c r="F152" s="39"/>
      <c r="G152" s="40">
        <f t="shared" si="60"/>
        <v>0</v>
      </c>
      <c r="H152" s="41"/>
      <c r="I152" s="42"/>
      <c r="J152" s="94">
        <f t="shared" si="61"/>
        <v>0</v>
      </c>
      <c r="K152" s="247">
        <v>0</v>
      </c>
      <c r="L152" s="247">
        <v>0</v>
      </c>
      <c r="M152" s="244">
        <f t="shared" si="62"/>
        <v>0</v>
      </c>
      <c r="N152" s="215"/>
      <c r="O152" s="215"/>
      <c r="P152" s="215"/>
      <c r="Q152" s="256">
        <f t="shared" si="63"/>
        <v>0</v>
      </c>
      <c r="R152" s="258"/>
      <c r="S152" s="259"/>
      <c r="T152" s="260"/>
      <c r="U152" s="36"/>
    </row>
    <row r="153" spans="2:21" ht="18.75" customHeight="1" x14ac:dyDescent="0.25">
      <c r="B153" s="1"/>
      <c r="C153" s="44" t="s">
        <v>19</v>
      </c>
      <c r="D153" s="43"/>
      <c r="E153" s="43"/>
      <c r="F153" s="43"/>
      <c r="G153" s="40">
        <f t="shared" si="60"/>
        <v>0</v>
      </c>
      <c r="H153" s="41"/>
      <c r="I153" s="42"/>
      <c r="J153" s="94">
        <f t="shared" si="61"/>
        <v>0</v>
      </c>
      <c r="K153" s="247">
        <v>0</v>
      </c>
      <c r="L153" s="247">
        <v>0</v>
      </c>
      <c r="M153" s="244">
        <f t="shared" si="62"/>
        <v>0</v>
      </c>
      <c r="N153" s="247"/>
      <c r="O153" s="247"/>
      <c r="P153" s="247"/>
      <c r="Q153" s="256">
        <f t="shared" si="63"/>
        <v>0</v>
      </c>
      <c r="R153" s="258"/>
      <c r="S153" s="259"/>
      <c r="T153" s="260"/>
      <c r="U153" s="36"/>
    </row>
    <row r="154" spans="2:21" ht="18.75" customHeight="1" x14ac:dyDescent="0.25">
      <c r="B154" s="1"/>
      <c r="C154" s="45" t="s">
        <v>20</v>
      </c>
      <c r="D154" s="43"/>
      <c r="E154" s="43"/>
      <c r="F154" s="43"/>
      <c r="G154" s="40">
        <f t="shared" si="60"/>
        <v>0</v>
      </c>
      <c r="H154" s="41">
        <v>0</v>
      </c>
      <c r="I154" s="42"/>
      <c r="J154" s="94">
        <f t="shared" si="61"/>
        <v>0</v>
      </c>
      <c r="K154" s="247">
        <v>0</v>
      </c>
      <c r="L154" s="247">
        <v>0</v>
      </c>
      <c r="M154" s="244">
        <f t="shared" si="62"/>
        <v>0</v>
      </c>
      <c r="N154" s="247"/>
      <c r="O154" s="247"/>
      <c r="P154" s="247"/>
      <c r="Q154" s="256">
        <f t="shared" si="63"/>
        <v>0</v>
      </c>
      <c r="R154" s="258"/>
      <c r="S154" s="259"/>
      <c r="T154" s="260"/>
      <c r="U154" s="36"/>
    </row>
    <row r="155" spans="2:21" ht="18.75" customHeight="1" x14ac:dyDescent="0.25">
      <c r="B155" s="1"/>
      <c r="C155" s="44" t="s">
        <v>21</v>
      </c>
      <c r="D155" s="43"/>
      <c r="E155" s="43"/>
      <c r="F155" s="43"/>
      <c r="G155" s="40">
        <f t="shared" si="60"/>
        <v>0</v>
      </c>
      <c r="H155" s="41"/>
      <c r="I155" s="42"/>
      <c r="J155" s="94">
        <f t="shared" si="61"/>
        <v>0</v>
      </c>
      <c r="K155" s="248">
        <v>0</v>
      </c>
      <c r="L155" s="248">
        <v>0</v>
      </c>
      <c r="M155" s="244">
        <f t="shared" si="62"/>
        <v>0</v>
      </c>
      <c r="N155" s="247"/>
      <c r="O155" s="247"/>
      <c r="P155" s="247"/>
      <c r="Q155" s="256">
        <f t="shared" si="63"/>
        <v>0</v>
      </c>
      <c r="R155" s="258"/>
      <c r="S155" s="259"/>
      <c r="T155" s="260"/>
      <c r="U155" s="36"/>
    </row>
    <row r="156" spans="2:21" ht="18.75" customHeight="1" x14ac:dyDescent="0.25">
      <c r="B156" s="1"/>
      <c r="C156" s="44" t="s">
        <v>22</v>
      </c>
      <c r="D156" s="43"/>
      <c r="E156" s="43"/>
      <c r="F156" s="43"/>
      <c r="G156" s="40">
        <f t="shared" si="60"/>
        <v>0</v>
      </c>
      <c r="H156" s="41"/>
      <c r="I156" s="42"/>
      <c r="J156" s="94">
        <f t="shared" si="61"/>
        <v>0</v>
      </c>
      <c r="K156" s="248">
        <v>0</v>
      </c>
      <c r="L156" s="248">
        <v>0</v>
      </c>
      <c r="M156" s="244">
        <f t="shared" si="62"/>
        <v>0</v>
      </c>
      <c r="N156" s="247"/>
      <c r="O156" s="247"/>
      <c r="P156" s="247"/>
      <c r="Q156" s="256">
        <f t="shared" si="63"/>
        <v>0</v>
      </c>
      <c r="R156" s="258"/>
      <c r="S156" s="259"/>
      <c r="T156" s="260"/>
      <c r="U156" s="36"/>
    </row>
    <row r="157" spans="2:21" ht="18.75" customHeight="1" x14ac:dyDescent="0.25">
      <c r="B157" s="1"/>
      <c r="C157" s="44" t="s">
        <v>23</v>
      </c>
      <c r="D157" s="43"/>
      <c r="E157" s="43"/>
      <c r="F157" s="43"/>
      <c r="G157" s="40">
        <f t="shared" si="60"/>
        <v>0</v>
      </c>
      <c r="H157" s="41"/>
      <c r="I157" s="42"/>
      <c r="J157" s="94">
        <f t="shared" si="61"/>
        <v>0</v>
      </c>
      <c r="K157" s="247">
        <v>0</v>
      </c>
      <c r="L157" s="247">
        <v>0</v>
      </c>
      <c r="M157" s="244">
        <f t="shared" si="62"/>
        <v>0</v>
      </c>
      <c r="N157" s="247"/>
      <c r="O157" s="247"/>
      <c r="P157" s="247"/>
      <c r="Q157" s="256">
        <f t="shared" si="63"/>
        <v>0</v>
      </c>
      <c r="R157" s="258"/>
      <c r="S157" s="259"/>
      <c r="T157" s="260"/>
      <c r="U157" s="36"/>
    </row>
    <row r="158" spans="2:21" ht="18.75" customHeight="1" thickBot="1" x14ac:dyDescent="0.3">
      <c r="B158" s="1"/>
      <c r="C158" s="47" t="s">
        <v>24</v>
      </c>
      <c r="D158" s="81">
        <f>SUM(D151:D157)</f>
        <v>0</v>
      </c>
      <c r="E158" s="81">
        <f>SUM(E151:E157)</f>
        <v>0</v>
      </c>
      <c r="F158" s="81">
        <f>SUM(F151:F157)</f>
        <v>0</v>
      </c>
      <c r="G158" s="40">
        <f t="shared" si="60"/>
        <v>0</v>
      </c>
      <c r="H158" s="51">
        <f>SUM(H151:H157)</f>
        <v>0</v>
      </c>
      <c r="I158" s="52">
        <f>SUM(I151:I157)</f>
        <v>0</v>
      </c>
      <c r="J158" s="249">
        <f>D158+H158-I158</f>
        <v>0</v>
      </c>
      <c r="K158" s="252">
        <f>SUM(K151:K157)</f>
        <v>0</v>
      </c>
      <c r="L158" s="252">
        <f>SUM(L151:L157)</f>
        <v>0</v>
      </c>
      <c r="M158" s="252">
        <f>+E158+K158-L158</f>
        <v>0</v>
      </c>
      <c r="N158" s="252">
        <f>SUM(N151:N157)</f>
        <v>0</v>
      </c>
      <c r="O158" s="252"/>
      <c r="P158" s="252"/>
      <c r="Q158" s="251">
        <f>J158+M158</f>
        <v>0</v>
      </c>
      <c r="R158" s="242"/>
      <c r="S158" s="257"/>
      <c r="T158" s="243"/>
      <c r="U158" s="36"/>
    </row>
    <row r="159" spans="2:21" ht="18.75" customHeight="1" x14ac:dyDescent="0.25">
      <c r="B159" s="53"/>
      <c r="C159" s="408"/>
      <c r="D159" s="409"/>
      <c r="E159" s="409"/>
      <c r="F159" s="409"/>
      <c r="G159" s="409"/>
      <c r="H159" s="409"/>
      <c r="I159" s="409"/>
      <c r="J159" s="409"/>
      <c r="K159" s="409"/>
      <c r="L159" s="409"/>
      <c r="M159" s="409"/>
      <c r="N159" s="409"/>
      <c r="O159" s="409"/>
      <c r="P159" s="409"/>
      <c r="Q159" s="409"/>
      <c r="R159" s="409"/>
      <c r="S159" s="409"/>
      <c r="T159" s="409"/>
      <c r="U159" s="410"/>
    </row>
    <row r="160" spans="2:21" ht="18.75" customHeight="1" thickBot="1" x14ac:dyDescent="0.3">
      <c r="B160" s="1"/>
      <c r="C160" s="411" t="s">
        <v>55</v>
      </c>
      <c r="D160" s="429"/>
      <c r="E160" s="429"/>
      <c r="F160" s="429"/>
      <c r="G160" s="429"/>
      <c r="H160" s="429"/>
      <c r="I160" s="429"/>
      <c r="J160" s="429"/>
      <c r="K160" s="429"/>
      <c r="L160" s="429"/>
      <c r="M160" s="429"/>
      <c r="N160" s="429"/>
      <c r="O160" s="429"/>
      <c r="P160" s="429"/>
      <c r="Q160" s="429"/>
      <c r="R160" s="28"/>
      <c r="S160" s="28"/>
      <c r="T160" s="28"/>
      <c r="U160" s="36"/>
    </row>
    <row r="161" spans="2:21" ht="18.75" customHeight="1" thickBot="1" x14ac:dyDescent="0.3">
      <c r="B161" s="1"/>
      <c r="C161" s="30" t="s">
        <v>56</v>
      </c>
      <c r="D161" s="70">
        <f>'[2]1) Tableau budgétaire 1'!D160</f>
        <v>0</v>
      </c>
      <c r="E161" s="62">
        <f>'[3]1) Tableau budgétaire 1'!D159</f>
        <v>0</v>
      </c>
      <c r="F161" s="62">
        <f>'[3]1) Tableau budgétaire 1'!E159</f>
        <v>0</v>
      </c>
      <c r="G161" s="40">
        <f t="shared" ref="G161:G169" si="64">SUM(D161:F161)</f>
        <v>0</v>
      </c>
      <c r="H161" s="34">
        <f>+H169</f>
        <v>0</v>
      </c>
      <c r="I161" s="35">
        <f>+I169</f>
        <v>0</v>
      </c>
      <c r="J161" s="267">
        <f>+D161+H161-I161</f>
        <v>0</v>
      </c>
      <c r="K161" s="264">
        <f>+K169</f>
        <v>0</v>
      </c>
      <c r="L161" s="264">
        <f>+L169</f>
        <v>0</v>
      </c>
      <c r="M161" s="264">
        <f>+M169</f>
        <v>0</v>
      </c>
      <c r="N161" s="264"/>
      <c r="O161" s="264"/>
      <c r="P161" s="264"/>
      <c r="Q161" s="265">
        <f>J161+M161</f>
        <v>0</v>
      </c>
      <c r="R161" s="288"/>
      <c r="S161" s="281"/>
      <c r="T161" s="289"/>
      <c r="U161" s="36"/>
    </row>
    <row r="162" spans="2:21" ht="18.75" customHeight="1" x14ac:dyDescent="0.25">
      <c r="B162" s="1"/>
      <c r="C162" s="37" t="s">
        <v>17</v>
      </c>
      <c r="D162" s="71"/>
      <c r="E162" s="39"/>
      <c r="F162" s="39"/>
      <c r="G162" s="40">
        <f t="shared" si="64"/>
        <v>0</v>
      </c>
      <c r="H162" s="41"/>
      <c r="I162" s="42"/>
      <c r="J162" s="94">
        <f t="shared" ref="J162:J168" si="65">+D162+H162-I162</f>
        <v>0</v>
      </c>
      <c r="K162" s="247">
        <v>0</v>
      </c>
      <c r="L162" s="247">
        <v>0</v>
      </c>
      <c r="M162" s="244">
        <f t="shared" ref="M162:M168" si="66">E162+K162-L162</f>
        <v>0</v>
      </c>
      <c r="N162" s="215"/>
      <c r="O162" s="215"/>
      <c r="P162" s="215"/>
      <c r="Q162" s="256">
        <f t="shared" ref="Q162:Q168" si="67">SUM(H162:N162)</f>
        <v>0</v>
      </c>
      <c r="R162" s="258"/>
      <c r="S162" s="259"/>
      <c r="T162" s="260"/>
      <c r="U162" s="36"/>
    </row>
    <row r="163" spans="2:21" ht="18.75" customHeight="1" x14ac:dyDescent="0.25">
      <c r="B163" s="1"/>
      <c r="C163" s="44" t="s">
        <v>18</v>
      </c>
      <c r="D163" s="43"/>
      <c r="E163" s="39"/>
      <c r="F163" s="39"/>
      <c r="G163" s="40">
        <f t="shared" si="64"/>
        <v>0</v>
      </c>
      <c r="H163" s="41"/>
      <c r="I163" s="42"/>
      <c r="J163" s="94">
        <f t="shared" si="65"/>
        <v>0</v>
      </c>
      <c r="K163" s="247">
        <v>0</v>
      </c>
      <c r="L163" s="247">
        <v>0</v>
      </c>
      <c r="M163" s="244">
        <f t="shared" si="66"/>
        <v>0</v>
      </c>
      <c r="N163" s="215"/>
      <c r="O163" s="215"/>
      <c r="P163" s="215"/>
      <c r="Q163" s="256">
        <f t="shared" si="67"/>
        <v>0</v>
      </c>
      <c r="R163" s="258"/>
      <c r="S163" s="259"/>
      <c r="T163" s="260"/>
      <c r="U163" s="36"/>
    </row>
    <row r="164" spans="2:21" ht="18.75" customHeight="1" x14ac:dyDescent="0.25">
      <c r="B164" s="1"/>
      <c r="C164" s="44" t="s">
        <v>19</v>
      </c>
      <c r="D164" s="43"/>
      <c r="E164" s="43"/>
      <c r="F164" s="43"/>
      <c r="G164" s="40">
        <f t="shared" si="64"/>
        <v>0</v>
      </c>
      <c r="H164" s="41"/>
      <c r="I164" s="42"/>
      <c r="J164" s="94">
        <f t="shared" si="65"/>
        <v>0</v>
      </c>
      <c r="K164" s="247">
        <v>0</v>
      </c>
      <c r="L164" s="247">
        <v>0</v>
      </c>
      <c r="M164" s="244">
        <f t="shared" si="66"/>
        <v>0</v>
      </c>
      <c r="N164" s="247"/>
      <c r="O164" s="247"/>
      <c r="P164" s="247"/>
      <c r="Q164" s="256">
        <f t="shared" si="67"/>
        <v>0</v>
      </c>
      <c r="R164" s="258"/>
      <c r="S164" s="259"/>
      <c r="T164" s="260"/>
      <c r="U164" s="36"/>
    </row>
    <row r="165" spans="2:21" ht="18.75" customHeight="1" x14ac:dyDescent="0.25">
      <c r="B165" s="1"/>
      <c r="C165" s="45" t="s">
        <v>20</v>
      </c>
      <c r="D165" s="43"/>
      <c r="E165" s="43"/>
      <c r="F165" s="43"/>
      <c r="G165" s="40">
        <f t="shared" si="64"/>
        <v>0</v>
      </c>
      <c r="H165" s="41">
        <v>0</v>
      </c>
      <c r="I165" s="42"/>
      <c r="J165" s="94">
        <f t="shared" si="65"/>
        <v>0</v>
      </c>
      <c r="K165" s="247">
        <v>0</v>
      </c>
      <c r="L165" s="247">
        <v>0</v>
      </c>
      <c r="M165" s="244">
        <f t="shared" si="66"/>
        <v>0</v>
      </c>
      <c r="N165" s="247"/>
      <c r="O165" s="247"/>
      <c r="P165" s="247"/>
      <c r="Q165" s="256">
        <f t="shared" si="67"/>
        <v>0</v>
      </c>
      <c r="R165" s="258"/>
      <c r="S165" s="259"/>
      <c r="T165" s="260"/>
      <c r="U165" s="36"/>
    </row>
    <row r="166" spans="2:21" ht="18.75" customHeight="1" x14ac:dyDescent="0.25">
      <c r="B166" s="1"/>
      <c r="C166" s="44" t="s">
        <v>21</v>
      </c>
      <c r="D166" s="43"/>
      <c r="E166" s="43"/>
      <c r="F166" s="43"/>
      <c r="G166" s="40">
        <f t="shared" si="64"/>
        <v>0</v>
      </c>
      <c r="H166" s="41"/>
      <c r="I166" s="42"/>
      <c r="J166" s="94">
        <f t="shared" si="65"/>
        <v>0</v>
      </c>
      <c r="K166" s="248">
        <v>0</v>
      </c>
      <c r="L166" s="248">
        <v>0</v>
      </c>
      <c r="M166" s="244">
        <f t="shared" si="66"/>
        <v>0</v>
      </c>
      <c r="N166" s="247"/>
      <c r="O166" s="247"/>
      <c r="P166" s="247"/>
      <c r="Q166" s="256">
        <f t="shared" si="67"/>
        <v>0</v>
      </c>
      <c r="R166" s="258"/>
      <c r="S166" s="259"/>
      <c r="T166" s="260"/>
      <c r="U166" s="36"/>
    </row>
    <row r="167" spans="2:21" ht="18.75" customHeight="1" x14ac:dyDescent="0.25">
      <c r="B167" s="1"/>
      <c r="C167" s="44" t="s">
        <v>22</v>
      </c>
      <c r="D167" s="43"/>
      <c r="E167" s="43"/>
      <c r="F167" s="43"/>
      <c r="G167" s="40">
        <f t="shared" si="64"/>
        <v>0</v>
      </c>
      <c r="H167" s="41"/>
      <c r="I167" s="42"/>
      <c r="J167" s="94">
        <f t="shared" si="65"/>
        <v>0</v>
      </c>
      <c r="K167" s="248">
        <v>0</v>
      </c>
      <c r="L167" s="248">
        <v>0</v>
      </c>
      <c r="M167" s="244">
        <f t="shared" si="66"/>
        <v>0</v>
      </c>
      <c r="N167" s="247"/>
      <c r="O167" s="247"/>
      <c r="P167" s="247"/>
      <c r="Q167" s="256">
        <f t="shared" si="67"/>
        <v>0</v>
      </c>
      <c r="R167" s="258"/>
      <c r="S167" s="259"/>
      <c r="T167" s="260"/>
      <c r="U167" s="36"/>
    </row>
    <row r="168" spans="2:21" ht="18.75" customHeight="1" x14ac:dyDescent="0.25">
      <c r="B168" s="1"/>
      <c r="C168" s="44" t="s">
        <v>23</v>
      </c>
      <c r="D168" s="43"/>
      <c r="E168" s="43"/>
      <c r="F168" s="43"/>
      <c r="G168" s="40">
        <f t="shared" si="64"/>
        <v>0</v>
      </c>
      <c r="H168" s="41"/>
      <c r="I168" s="42"/>
      <c r="J168" s="94">
        <f t="shared" si="65"/>
        <v>0</v>
      </c>
      <c r="K168" s="247">
        <v>0</v>
      </c>
      <c r="L168" s="247">
        <v>0</v>
      </c>
      <c r="M168" s="244">
        <f t="shared" si="66"/>
        <v>0</v>
      </c>
      <c r="N168" s="247"/>
      <c r="O168" s="247"/>
      <c r="P168" s="247"/>
      <c r="Q168" s="256">
        <f t="shared" si="67"/>
        <v>0</v>
      </c>
      <c r="R168" s="258"/>
      <c r="S168" s="259"/>
      <c r="T168" s="260"/>
      <c r="U168" s="36"/>
    </row>
    <row r="169" spans="2:21" ht="18.75" customHeight="1" thickBot="1" x14ac:dyDescent="0.3">
      <c r="B169" s="1"/>
      <c r="C169" s="47" t="s">
        <v>24</v>
      </c>
      <c r="D169" s="81">
        <f>SUM(D162:D168)</f>
        <v>0</v>
      </c>
      <c r="E169" s="81">
        <f>SUM(E162:E168)</f>
        <v>0</v>
      </c>
      <c r="F169" s="81">
        <f>SUM(F162:F168)</f>
        <v>0</v>
      </c>
      <c r="G169" s="40">
        <f t="shared" si="64"/>
        <v>0</v>
      </c>
      <c r="H169" s="51">
        <f>SUM(H162:H168)</f>
        <v>0</v>
      </c>
      <c r="I169" s="52">
        <f>SUM(I162:I168)</f>
        <v>0</v>
      </c>
      <c r="J169" s="249">
        <f>D169+H169-I169</f>
        <v>0</v>
      </c>
      <c r="K169" s="252">
        <f>SUM(K162:K168)</f>
        <v>0</v>
      </c>
      <c r="L169" s="252">
        <f>SUM(L162:L168)</f>
        <v>0</v>
      </c>
      <c r="M169" s="252">
        <f>+E169+K169-L169</f>
        <v>0</v>
      </c>
      <c r="N169" s="252">
        <f>SUM(N162:N168)</f>
        <v>0</v>
      </c>
      <c r="O169" s="252"/>
      <c r="P169" s="252"/>
      <c r="Q169" s="251">
        <f>J169+M169</f>
        <v>0</v>
      </c>
      <c r="R169" s="242"/>
      <c r="S169" s="257"/>
      <c r="T169" s="243"/>
      <c r="U169" s="36"/>
    </row>
    <row r="170" spans="2:21" ht="18.75" customHeight="1" x14ac:dyDescent="0.25">
      <c r="B170" s="53"/>
      <c r="C170" s="408"/>
      <c r="D170" s="409"/>
      <c r="E170" s="409"/>
      <c r="F170" s="409"/>
      <c r="G170" s="409"/>
      <c r="H170" s="409"/>
      <c r="I170" s="409"/>
      <c r="J170" s="409"/>
      <c r="K170" s="409"/>
      <c r="L170" s="409"/>
      <c r="M170" s="409"/>
      <c r="N170" s="409"/>
      <c r="O170" s="409"/>
      <c r="P170" s="409"/>
      <c r="Q170" s="409"/>
      <c r="R170" s="409"/>
      <c r="S170" s="409"/>
      <c r="T170" s="409"/>
      <c r="U170" s="410"/>
    </row>
    <row r="171" spans="2:21" ht="18.75" customHeight="1" thickBot="1" x14ac:dyDescent="0.3">
      <c r="B171" s="1"/>
      <c r="C171" s="411" t="s">
        <v>57</v>
      </c>
      <c r="D171" s="429"/>
      <c r="E171" s="429"/>
      <c r="F171" s="429"/>
      <c r="G171" s="429"/>
      <c r="H171" s="429"/>
      <c r="I171" s="429"/>
      <c r="J171" s="429"/>
      <c r="K171" s="429"/>
      <c r="L171" s="429"/>
      <c r="M171" s="429"/>
      <c r="N171" s="429"/>
      <c r="O171" s="429"/>
      <c r="P171" s="429"/>
      <c r="Q171" s="429"/>
      <c r="R171" s="28"/>
      <c r="S171" s="28"/>
      <c r="T171" s="28"/>
      <c r="U171" s="36"/>
    </row>
    <row r="172" spans="2:21" ht="18.75" customHeight="1" thickBot="1" x14ac:dyDescent="0.3">
      <c r="B172" s="1"/>
      <c r="C172" s="30" t="s">
        <v>58</v>
      </c>
      <c r="D172" s="70">
        <f>'[2]1) Tableau budgétaire 1'!D170</f>
        <v>0</v>
      </c>
      <c r="E172" s="62">
        <f>'[3]1) Tableau budgétaire 1'!D169</f>
        <v>0</v>
      </c>
      <c r="F172" s="62">
        <f>'[3]1) Tableau budgétaire 1'!E169</f>
        <v>0</v>
      </c>
      <c r="G172" s="40">
        <f t="shared" ref="G172:G180" si="68">SUM(D172:F172)</f>
        <v>0</v>
      </c>
      <c r="H172" s="34">
        <f>+H180</f>
        <v>0</v>
      </c>
      <c r="I172" s="35">
        <f>+I180</f>
        <v>0</v>
      </c>
      <c r="J172" s="267">
        <f>+D172+H172-I172</f>
        <v>0</v>
      </c>
      <c r="K172" s="264">
        <f>+K180</f>
        <v>0</v>
      </c>
      <c r="L172" s="264">
        <f>+L180</f>
        <v>0</v>
      </c>
      <c r="M172" s="264">
        <f>+M180</f>
        <v>0</v>
      </c>
      <c r="N172" s="264"/>
      <c r="O172" s="264"/>
      <c r="P172" s="264"/>
      <c r="Q172" s="265">
        <f>J172+M172</f>
        <v>0</v>
      </c>
      <c r="R172" s="288"/>
      <c r="S172" s="281"/>
      <c r="T172" s="289"/>
      <c r="U172" s="36"/>
    </row>
    <row r="173" spans="2:21" ht="18.75" customHeight="1" x14ac:dyDescent="0.25">
      <c r="B173" s="1"/>
      <c r="C173" s="37" t="s">
        <v>17</v>
      </c>
      <c r="D173" s="71"/>
      <c r="E173" s="39"/>
      <c r="F173" s="39"/>
      <c r="G173" s="40">
        <f t="shared" si="68"/>
        <v>0</v>
      </c>
      <c r="H173" s="41"/>
      <c r="I173" s="42"/>
      <c r="J173" s="94">
        <f t="shared" ref="J173:J179" si="69">+D173+H173-I173</f>
        <v>0</v>
      </c>
      <c r="K173" s="247">
        <v>0</v>
      </c>
      <c r="L173" s="247">
        <v>0</v>
      </c>
      <c r="M173" s="244">
        <f t="shared" ref="M173:M179" si="70">E173+K173-L173</f>
        <v>0</v>
      </c>
      <c r="N173" s="215"/>
      <c r="O173" s="215"/>
      <c r="P173" s="215"/>
      <c r="Q173" s="256">
        <f t="shared" ref="Q173:Q179" si="71">SUM(H173:N173)</f>
        <v>0</v>
      </c>
      <c r="R173" s="258"/>
      <c r="S173" s="259"/>
      <c r="T173" s="260"/>
      <c r="U173" s="36"/>
    </row>
    <row r="174" spans="2:21" ht="18.75" customHeight="1" x14ac:dyDescent="0.25">
      <c r="B174" s="1"/>
      <c r="C174" s="44" t="s">
        <v>18</v>
      </c>
      <c r="D174" s="43"/>
      <c r="E174" s="39"/>
      <c r="F174" s="39"/>
      <c r="G174" s="40">
        <f t="shared" si="68"/>
        <v>0</v>
      </c>
      <c r="H174" s="41"/>
      <c r="I174" s="42"/>
      <c r="J174" s="94">
        <f t="shared" si="69"/>
        <v>0</v>
      </c>
      <c r="K174" s="247">
        <v>0</v>
      </c>
      <c r="L174" s="247">
        <v>0</v>
      </c>
      <c r="M174" s="244">
        <f t="shared" si="70"/>
        <v>0</v>
      </c>
      <c r="N174" s="215"/>
      <c r="O174" s="215"/>
      <c r="P174" s="215"/>
      <c r="Q174" s="256">
        <f t="shared" si="71"/>
        <v>0</v>
      </c>
      <c r="R174" s="258"/>
      <c r="S174" s="259"/>
      <c r="T174" s="260"/>
      <c r="U174" s="36"/>
    </row>
    <row r="175" spans="2:21" ht="18.75" customHeight="1" x14ac:dyDescent="0.25">
      <c r="B175" s="1"/>
      <c r="C175" s="44" t="s">
        <v>19</v>
      </c>
      <c r="D175" s="43"/>
      <c r="E175" s="43"/>
      <c r="F175" s="43"/>
      <c r="G175" s="40">
        <f t="shared" si="68"/>
        <v>0</v>
      </c>
      <c r="H175" s="41"/>
      <c r="I175" s="42"/>
      <c r="J175" s="94">
        <f t="shared" si="69"/>
        <v>0</v>
      </c>
      <c r="K175" s="247">
        <v>0</v>
      </c>
      <c r="L175" s="247">
        <v>0</v>
      </c>
      <c r="M175" s="244">
        <f t="shared" si="70"/>
        <v>0</v>
      </c>
      <c r="N175" s="247"/>
      <c r="O175" s="247"/>
      <c r="P175" s="247"/>
      <c r="Q175" s="256">
        <f t="shared" si="71"/>
        <v>0</v>
      </c>
      <c r="R175" s="258"/>
      <c r="S175" s="259"/>
      <c r="T175" s="260"/>
      <c r="U175" s="36"/>
    </row>
    <row r="176" spans="2:21" ht="18.75" customHeight="1" x14ac:dyDescent="0.25">
      <c r="B176" s="1"/>
      <c r="C176" s="45" t="s">
        <v>20</v>
      </c>
      <c r="D176" s="43"/>
      <c r="E176" s="43"/>
      <c r="F176" s="43"/>
      <c r="G176" s="40">
        <f t="shared" si="68"/>
        <v>0</v>
      </c>
      <c r="H176" s="41">
        <v>0</v>
      </c>
      <c r="I176" s="42"/>
      <c r="J176" s="94">
        <f t="shared" si="69"/>
        <v>0</v>
      </c>
      <c r="K176" s="247">
        <v>0</v>
      </c>
      <c r="L176" s="247">
        <v>0</v>
      </c>
      <c r="M176" s="244">
        <f t="shared" si="70"/>
        <v>0</v>
      </c>
      <c r="N176" s="247"/>
      <c r="O176" s="247"/>
      <c r="P176" s="247"/>
      <c r="Q176" s="256">
        <f t="shared" si="71"/>
        <v>0</v>
      </c>
      <c r="R176" s="258"/>
      <c r="S176" s="259"/>
      <c r="T176" s="260"/>
      <c r="U176" s="36"/>
    </row>
    <row r="177" spans="2:21" ht="18.75" customHeight="1" x14ac:dyDescent="0.25">
      <c r="B177" s="1"/>
      <c r="C177" s="44" t="s">
        <v>21</v>
      </c>
      <c r="D177" s="43"/>
      <c r="E177" s="43"/>
      <c r="F177" s="43"/>
      <c r="G177" s="40">
        <f t="shared" si="68"/>
        <v>0</v>
      </c>
      <c r="H177" s="41"/>
      <c r="I177" s="42"/>
      <c r="J177" s="94">
        <f t="shared" si="69"/>
        <v>0</v>
      </c>
      <c r="K177" s="248">
        <v>0</v>
      </c>
      <c r="L177" s="248">
        <v>0</v>
      </c>
      <c r="M177" s="244">
        <f t="shared" si="70"/>
        <v>0</v>
      </c>
      <c r="N177" s="247"/>
      <c r="O177" s="247"/>
      <c r="P177" s="247"/>
      <c r="Q177" s="256">
        <f t="shared" si="71"/>
        <v>0</v>
      </c>
      <c r="R177" s="258"/>
      <c r="S177" s="259"/>
      <c r="T177" s="260"/>
      <c r="U177" s="36"/>
    </row>
    <row r="178" spans="2:21" ht="18.75" customHeight="1" x14ac:dyDescent="0.25">
      <c r="B178" s="1"/>
      <c r="C178" s="44" t="s">
        <v>22</v>
      </c>
      <c r="D178" s="43"/>
      <c r="E178" s="43"/>
      <c r="F178" s="43"/>
      <c r="G178" s="40">
        <f t="shared" si="68"/>
        <v>0</v>
      </c>
      <c r="H178" s="41"/>
      <c r="I178" s="42"/>
      <c r="J178" s="94">
        <f t="shared" si="69"/>
        <v>0</v>
      </c>
      <c r="K178" s="248">
        <v>0</v>
      </c>
      <c r="L178" s="248">
        <v>0</v>
      </c>
      <c r="M178" s="244">
        <f t="shared" si="70"/>
        <v>0</v>
      </c>
      <c r="N178" s="247"/>
      <c r="O178" s="247"/>
      <c r="P178" s="247"/>
      <c r="Q178" s="256">
        <f t="shared" si="71"/>
        <v>0</v>
      </c>
      <c r="R178" s="258"/>
      <c r="S178" s="259"/>
      <c r="T178" s="260"/>
      <c r="U178" s="36"/>
    </row>
    <row r="179" spans="2:21" ht="18.75" customHeight="1" x14ac:dyDescent="0.25">
      <c r="B179" s="1"/>
      <c r="C179" s="44" t="s">
        <v>23</v>
      </c>
      <c r="D179" s="43"/>
      <c r="E179" s="43"/>
      <c r="F179" s="43"/>
      <c r="G179" s="40">
        <f t="shared" si="68"/>
        <v>0</v>
      </c>
      <c r="H179" s="41"/>
      <c r="I179" s="42"/>
      <c r="J179" s="94">
        <f t="shared" si="69"/>
        <v>0</v>
      </c>
      <c r="K179" s="247">
        <v>0</v>
      </c>
      <c r="L179" s="247">
        <v>0</v>
      </c>
      <c r="M179" s="244">
        <f t="shared" si="70"/>
        <v>0</v>
      </c>
      <c r="N179" s="247"/>
      <c r="O179" s="247"/>
      <c r="P179" s="247"/>
      <c r="Q179" s="256">
        <f t="shared" si="71"/>
        <v>0</v>
      </c>
      <c r="R179" s="258"/>
      <c r="S179" s="259"/>
      <c r="T179" s="260"/>
      <c r="U179" s="36"/>
    </row>
    <row r="180" spans="2:21" ht="18.75" customHeight="1" thickBot="1" x14ac:dyDescent="0.3">
      <c r="B180" s="1"/>
      <c r="C180" s="47" t="s">
        <v>24</v>
      </c>
      <c r="D180" s="81">
        <f>SUM(D173:D179)</f>
        <v>0</v>
      </c>
      <c r="E180" s="81">
        <f>SUM(E173:E179)</f>
        <v>0</v>
      </c>
      <c r="F180" s="81">
        <f>SUM(F173:F179)</f>
        <v>0</v>
      </c>
      <c r="G180" s="40">
        <f t="shared" si="68"/>
        <v>0</v>
      </c>
      <c r="H180" s="51">
        <f>SUM(H173:H179)</f>
        <v>0</v>
      </c>
      <c r="I180" s="52">
        <f>SUM(I173:I179)</f>
        <v>0</v>
      </c>
      <c r="J180" s="249">
        <f>D180+H180-I180</f>
        <v>0</v>
      </c>
      <c r="K180" s="252">
        <f>SUM(K173:K179)</f>
        <v>0</v>
      </c>
      <c r="L180" s="252">
        <f>SUM(L173:L179)</f>
        <v>0</v>
      </c>
      <c r="M180" s="252">
        <f>+E180+K180-L180</f>
        <v>0</v>
      </c>
      <c r="N180" s="252">
        <f>SUM(N173:N179)</f>
        <v>0</v>
      </c>
      <c r="O180" s="252"/>
      <c r="P180" s="252"/>
      <c r="Q180" s="251">
        <f>J180+M180</f>
        <v>0</v>
      </c>
      <c r="R180" s="242"/>
      <c r="S180" s="257"/>
      <c r="T180" s="243"/>
      <c r="U180" s="36"/>
    </row>
    <row r="181" spans="2:21" ht="18.75" customHeight="1" x14ac:dyDescent="0.25">
      <c r="B181" s="53"/>
      <c r="C181" s="408"/>
      <c r="D181" s="409"/>
      <c r="E181" s="409"/>
      <c r="F181" s="409"/>
      <c r="G181" s="409"/>
      <c r="H181" s="409"/>
      <c r="I181" s="409"/>
      <c r="J181" s="409"/>
      <c r="K181" s="409"/>
      <c r="L181" s="409"/>
      <c r="M181" s="409"/>
      <c r="N181" s="409"/>
      <c r="O181" s="409"/>
      <c r="P181" s="409"/>
      <c r="Q181" s="409"/>
      <c r="R181" s="409"/>
      <c r="S181" s="409"/>
      <c r="T181" s="409"/>
      <c r="U181" s="410"/>
    </row>
    <row r="182" spans="2:21" ht="18.75" customHeight="1" thickBot="1" x14ac:dyDescent="0.3">
      <c r="B182" s="1"/>
      <c r="C182" s="411" t="s">
        <v>59</v>
      </c>
      <c r="D182" s="429"/>
      <c r="E182" s="429"/>
      <c r="F182" s="429"/>
      <c r="G182" s="429"/>
      <c r="H182" s="429"/>
      <c r="I182" s="429"/>
      <c r="J182" s="429"/>
      <c r="K182" s="429"/>
      <c r="L182" s="429"/>
      <c r="M182" s="429"/>
      <c r="N182" s="429"/>
      <c r="O182" s="429"/>
      <c r="P182" s="429"/>
      <c r="Q182" s="429"/>
      <c r="R182" s="28"/>
      <c r="S182" s="28"/>
      <c r="T182" s="28"/>
      <c r="U182" s="36"/>
    </row>
    <row r="183" spans="2:21" ht="18.75" customHeight="1" thickBot="1" x14ac:dyDescent="0.3">
      <c r="B183" s="1"/>
      <c r="C183" s="30" t="s">
        <v>60</v>
      </c>
      <c r="D183" s="70">
        <f>'[2]1) Tableau budgétaire 1'!D180</f>
        <v>0</v>
      </c>
      <c r="E183" s="62">
        <f>'[3]1) Tableau budgétaire 1'!D179</f>
        <v>0</v>
      </c>
      <c r="F183" s="62">
        <f>'[3]1) Tableau budgétaire 1'!E179</f>
        <v>0</v>
      </c>
      <c r="G183" s="40">
        <f t="shared" ref="G183:G191" si="72">SUM(D183:F183)</f>
        <v>0</v>
      </c>
      <c r="H183" s="34">
        <f>+H191</f>
        <v>0</v>
      </c>
      <c r="I183" s="35">
        <f>+I191</f>
        <v>0</v>
      </c>
      <c r="J183" s="267">
        <f>+D183+H183-I183</f>
        <v>0</v>
      </c>
      <c r="K183" s="264">
        <f>+K191</f>
        <v>0</v>
      </c>
      <c r="L183" s="264">
        <f>+L191</f>
        <v>0</v>
      </c>
      <c r="M183" s="264">
        <f>+M191</f>
        <v>0</v>
      </c>
      <c r="N183" s="264"/>
      <c r="O183" s="264"/>
      <c r="P183" s="264"/>
      <c r="Q183" s="265">
        <f>J183+M183</f>
        <v>0</v>
      </c>
      <c r="R183" s="288"/>
      <c r="S183" s="281"/>
      <c r="T183" s="289"/>
      <c r="U183" s="36"/>
    </row>
    <row r="184" spans="2:21" ht="18.75" customHeight="1" x14ac:dyDescent="0.25">
      <c r="B184" s="1"/>
      <c r="C184" s="37" t="s">
        <v>17</v>
      </c>
      <c r="D184" s="71"/>
      <c r="E184" s="39"/>
      <c r="F184" s="39"/>
      <c r="G184" s="40">
        <f t="shared" si="72"/>
        <v>0</v>
      </c>
      <c r="H184" s="41"/>
      <c r="I184" s="42"/>
      <c r="J184" s="94">
        <f t="shared" ref="J184:J190" si="73">+D184+H184-I184</f>
        <v>0</v>
      </c>
      <c r="K184" s="247">
        <v>0</v>
      </c>
      <c r="L184" s="247">
        <v>0</v>
      </c>
      <c r="M184" s="244">
        <f t="shared" ref="M184:M190" si="74">E184+K184-L184</f>
        <v>0</v>
      </c>
      <c r="N184" s="215"/>
      <c r="O184" s="215"/>
      <c r="P184" s="215"/>
      <c r="Q184" s="256">
        <f t="shared" ref="Q184:Q190" si="75">SUM(H184:N184)</f>
        <v>0</v>
      </c>
      <c r="R184" s="258"/>
      <c r="S184" s="259"/>
      <c r="T184" s="260"/>
      <c r="U184" s="36"/>
    </row>
    <row r="185" spans="2:21" ht="18.75" customHeight="1" x14ac:dyDescent="0.25">
      <c r="B185" s="1"/>
      <c r="C185" s="44" t="s">
        <v>18</v>
      </c>
      <c r="D185" s="43"/>
      <c r="E185" s="39"/>
      <c r="F185" s="39"/>
      <c r="G185" s="40">
        <f t="shared" si="72"/>
        <v>0</v>
      </c>
      <c r="H185" s="41"/>
      <c r="I185" s="42"/>
      <c r="J185" s="94">
        <f t="shared" si="73"/>
        <v>0</v>
      </c>
      <c r="K185" s="247">
        <v>0</v>
      </c>
      <c r="L185" s="247">
        <v>0</v>
      </c>
      <c r="M185" s="244">
        <f t="shared" si="74"/>
        <v>0</v>
      </c>
      <c r="N185" s="215"/>
      <c r="O185" s="215"/>
      <c r="P185" s="215"/>
      <c r="Q185" s="256">
        <f t="shared" si="75"/>
        <v>0</v>
      </c>
      <c r="R185" s="258"/>
      <c r="S185" s="259"/>
      <c r="T185" s="260"/>
      <c r="U185" s="36"/>
    </row>
    <row r="186" spans="2:21" ht="18.75" customHeight="1" x14ac:dyDescent="0.25">
      <c r="B186" s="1"/>
      <c r="C186" s="44" t="s">
        <v>19</v>
      </c>
      <c r="D186" s="43"/>
      <c r="E186" s="43"/>
      <c r="F186" s="43"/>
      <c r="G186" s="40">
        <f t="shared" si="72"/>
        <v>0</v>
      </c>
      <c r="H186" s="41"/>
      <c r="I186" s="42"/>
      <c r="J186" s="94">
        <f t="shared" si="73"/>
        <v>0</v>
      </c>
      <c r="K186" s="247">
        <v>0</v>
      </c>
      <c r="L186" s="247">
        <v>0</v>
      </c>
      <c r="M186" s="244">
        <f t="shared" si="74"/>
        <v>0</v>
      </c>
      <c r="N186" s="247"/>
      <c r="O186" s="247"/>
      <c r="P186" s="247"/>
      <c r="Q186" s="256">
        <f t="shared" si="75"/>
        <v>0</v>
      </c>
      <c r="R186" s="258"/>
      <c r="S186" s="259"/>
      <c r="T186" s="260"/>
      <c r="U186" s="36"/>
    </row>
    <row r="187" spans="2:21" ht="18.75" customHeight="1" x14ac:dyDescent="0.25">
      <c r="B187" s="1"/>
      <c r="C187" s="45" t="s">
        <v>20</v>
      </c>
      <c r="D187" s="43"/>
      <c r="E187" s="43"/>
      <c r="F187" s="43"/>
      <c r="G187" s="40">
        <f t="shared" si="72"/>
        <v>0</v>
      </c>
      <c r="H187" s="41">
        <v>0</v>
      </c>
      <c r="I187" s="42"/>
      <c r="J187" s="94">
        <f t="shared" si="73"/>
        <v>0</v>
      </c>
      <c r="K187" s="247">
        <v>0</v>
      </c>
      <c r="L187" s="247">
        <v>0</v>
      </c>
      <c r="M187" s="244">
        <f t="shared" si="74"/>
        <v>0</v>
      </c>
      <c r="N187" s="247"/>
      <c r="O187" s="247"/>
      <c r="P187" s="247"/>
      <c r="Q187" s="256">
        <f t="shared" si="75"/>
        <v>0</v>
      </c>
      <c r="R187" s="258"/>
      <c r="S187" s="259"/>
      <c r="T187" s="260"/>
      <c r="U187" s="36"/>
    </row>
    <row r="188" spans="2:21" ht="18.75" customHeight="1" x14ac:dyDescent="0.25">
      <c r="B188" s="1"/>
      <c r="C188" s="44" t="s">
        <v>21</v>
      </c>
      <c r="D188" s="43"/>
      <c r="E188" s="43"/>
      <c r="F188" s="43"/>
      <c r="G188" s="40">
        <f t="shared" si="72"/>
        <v>0</v>
      </c>
      <c r="H188" s="41"/>
      <c r="I188" s="42"/>
      <c r="J188" s="94">
        <f t="shared" si="73"/>
        <v>0</v>
      </c>
      <c r="K188" s="248">
        <v>0</v>
      </c>
      <c r="L188" s="248">
        <v>0</v>
      </c>
      <c r="M188" s="244">
        <f t="shared" si="74"/>
        <v>0</v>
      </c>
      <c r="N188" s="247"/>
      <c r="O188" s="247"/>
      <c r="P188" s="247"/>
      <c r="Q188" s="256">
        <f t="shared" si="75"/>
        <v>0</v>
      </c>
      <c r="R188" s="258"/>
      <c r="S188" s="259"/>
      <c r="T188" s="260"/>
      <c r="U188" s="36"/>
    </row>
    <row r="189" spans="2:21" ht="18.75" customHeight="1" x14ac:dyDescent="0.25">
      <c r="B189" s="1"/>
      <c r="C189" s="44" t="s">
        <v>22</v>
      </c>
      <c r="D189" s="43"/>
      <c r="E189" s="43"/>
      <c r="F189" s="43"/>
      <c r="G189" s="40">
        <f t="shared" si="72"/>
        <v>0</v>
      </c>
      <c r="H189" s="41"/>
      <c r="I189" s="42"/>
      <c r="J189" s="94">
        <f t="shared" si="73"/>
        <v>0</v>
      </c>
      <c r="K189" s="248">
        <v>0</v>
      </c>
      <c r="L189" s="248">
        <v>0</v>
      </c>
      <c r="M189" s="244">
        <f t="shared" si="74"/>
        <v>0</v>
      </c>
      <c r="N189" s="247"/>
      <c r="O189" s="247"/>
      <c r="P189" s="247"/>
      <c r="Q189" s="256">
        <f t="shared" si="75"/>
        <v>0</v>
      </c>
      <c r="R189" s="258"/>
      <c r="S189" s="259"/>
      <c r="T189" s="260"/>
      <c r="U189" s="36"/>
    </row>
    <row r="190" spans="2:21" ht="18.75" customHeight="1" x14ac:dyDescent="0.25">
      <c r="B190" s="1"/>
      <c r="C190" s="44" t="s">
        <v>23</v>
      </c>
      <c r="D190" s="43"/>
      <c r="E190" s="43"/>
      <c r="F190" s="43"/>
      <c r="G190" s="40">
        <f t="shared" si="72"/>
        <v>0</v>
      </c>
      <c r="H190" s="41"/>
      <c r="I190" s="42"/>
      <c r="J190" s="94">
        <f t="shared" si="73"/>
        <v>0</v>
      </c>
      <c r="K190" s="247">
        <v>0</v>
      </c>
      <c r="L190" s="247">
        <v>0</v>
      </c>
      <c r="M190" s="244">
        <f t="shared" si="74"/>
        <v>0</v>
      </c>
      <c r="N190" s="247"/>
      <c r="O190" s="247"/>
      <c r="P190" s="247"/>
      <c r="Q190" s="256">
        <f t="shared" si="75"/>
        <v>0</v>
      </c>
      <c r="R190" s="258"/>
      <c r="S190" s="259"/>
      <c r="T190" s="260"/>
      <c r="U190" s="36"/>
    </row>
    <row r="191" spans="2:21" ht="18.75" customHeight="1" thickBot="1" x14ac:dyDescent="0.3">
      <c r="B191" s="1"/>
      <c r="C191" s="47" t="s">
        <v>24</v>
      </c>
      <c r="D191" s="81">
        <f>SUM(D184:D190)</f>
        <v>0</v>
      </c>
      <c r="E191" s="81">
        <f>SUM(E184:E190)</f>
        <v>0</v>
      </c>
      <c r="F191" s="81">
        <f>SUM(F184:F190)</f>
        <v>0</v>
      </c>
      <c r="G191" s="40">
        <f t="shared" si="72"/>
        <v>0</v>
      </c>
      <c r="H191" s="51">
        <f>SUM(H184:H190)</f>
        <v>0</v>
      </c>
      <c r="I191" s="52">
        <f>SUM(I184:I190)</f>
        <v>0</v>
      </c>
      <c r="J191" s="249">
        <f>D191+H191-I191</f>
        <v>0</v>
      </c>
      <c r="K191" s="252">
        <f>SUM(K184:K190)</f>
        <v>0</v>
      </c>
      <c r="L191" s="252">
        <f>SUM(L184:L190)</f>
        <v>0</v>
      </c>
      <c r="M191" s="252">
        <f>+E191+K191-L191</f>
        <v>0</v>
      </c>
      <c r="N191" s="252">
        <f>SUM(N184:N190)</f>
        <v>0</v>
      </c>
      <c r="O191" s="252"/>
      <c r="P191" s="252"/>
      <c r="Q191" s="251">
        <f>J191+M191</f>
        <v>0</v>
      </c>
      <c r="R191" s="242"/>
      <c r="S191" s="257"/>
      <c r="T191" s="243"/>
      <c r="U191" s="36"/>
    </row>
    <row r="192" spans="2:21" ht="18.75" customHeight="1" x14ac:dyDescent="0.25">
      <c r="B192" s="1"/>
      <c r="C192" s="427"/>
      <c r="D192" s="427"/>
      <c r="E192" s="427"/>
      <c r="F192" s="427"/>
      <c r="G192" s="427"/>
      <c r="H192" s="427"/>
      <c r="I192" s="427"/>
      <c r="J192" s="427"/>
      <c r="K192" s="427"/>
      <c r="L192" s="427"/>
      <c r="M192" s="427"/>
      <c r="N192" s="427"/>
      <c r="O192" s="427"/>
      <c r="P192" s="427"/>
      <c r="Q192" s="427"/>
      <c r="R192" s="427"/>
      <c r="S192" s="427"/>
      <c r="T192" s="427"/>
      <c r="U192" s="428"/>
    </row>
    <row r="193" spans="2:22" ht="18.75" customHeight="1" thickBot="1" x14ac:dyDescent="0.3">
      <c r="B193" s="1"/>
      <c r="C193" s="445" t="s">
        <v>61</v>
      </c>
      <c r="D193" s="446"/>
      <c r="E193" s="446"/>
      <c r="F193" s="446"/>
      <c r="G193" s="446"/>
      <c r="H193" s="446"/>
      <c r="I193" s="446"/>
      <c r="J193" s="446"/>
      <c r="K193" s="446"/>
      <c r="L193" s="446"/>
      <c r="M193" s="446"/>
      <c r="N193" s="446"/>
      <c r="O193" s="446"/>
      <c r="P193" s="446"/>
      <c r="Q193" s="446"/>
      <c r="R193" s="446"/>
      <c r="S193" s="446"/>
      <c r="T193" s="446"/>
      <c r="U193" s="447"/>
    </row>
    <row r="194" spans="2:22" ht="18.75" customHeight="1" thickBot="1" x14ac:dyDescent="0.3">
      <c r="B194" s="1"/>
      <c r="C194" s="30" t="s">
        <v>62</v>
      </c>
      <c r="D194" s="70">
        <f>'[2]1) Tableau budgétaire 1'!D187</f>
        <v>269920</v>
      </c>
      <c r="E194" s="70">
        <f>E202</f>
        <v>141559.16</v>
      </c>
      <c r="F194" s="62">
        <f>'[3]1) Tableau budgétaire 1'!E186</f>
        <v>0</v>
      </c>
      <c r="G194" s="40">
        <f t="shared" ref="G194:G202" si="76">SUM(D194:F194)</f>
        <v>411479.16000000003</v>
      </c>
      <c r="H194" s="34">
        <f>+H202</f>
        <v>41262</v>
      </c>
      <c r="I194" s="35">
        <f>+I202</f>
        <v>17731</v>
      </c>
      <c r="J194" s="267">
        <f>+D194+H194-I194</f>
        <v>293451</v>
      </c>
      <c r="K194" s="264">
        <f>+K202</f>
        <v>30594</v>
      </c>
      <c r="L194" s="264">
        <f>+L202</f>
        <v>69595.16</v>
      </c>
      <c r="M194" s="264">
        <f>+M202</f>
        <v>102558</v>
      </c>
      <c r="N194" s="264"/>
      <c r="O194" s="264"/>
      <c r="P194" s="264"/>
      <c r="Q194" s="265">
        <f>J194+M194</f>
        <v>396009</v>
      </c>
      <c r="R194" s="288"/>
      <c r="S194" s="281"/>
      <c r="T194" s="289"/>
      <c r="U194" s="36"/>
    </row>
    <row r="195" spans="2:22" ht="36" customHeight="1" x14ac:dyDescent="0.25">
      <c r="B195" s="1"/>
      <c r="C195" s="37" t="s">
        <v>17</v>
      </c>
      <c r="D195" s="71">
        <v>157350</v>
      </c>
      <c r="E195" s="83">
        <v>86094</v>
      </c>
      <c r="F195" s="39"/>
      <c r="G195" s="40">
        <f t="shared" si="76"/>
        <v>243444</v>
      </c>
      <c r="H195" s="41">
        <f>SUM(J195-D195)</f>
        <v>28316</v>
      </c>
      <c r="I195" s="42"/>
      <c r="J195" s="94">
        <v>185666</v>
      </c>
      <c r="K195" s="247"/>
      <c r="L195" s="247">
        <v>41094</v>
      </c>
      <c r="M195" s="358">
        <f t="shared" ref="M195:M201" si="77">E195+K195-L195</f>
        <v>45000</v>
      </c>
      <c r="N195" s="215"/>
      <c r="O195" s="215"/>
      <c r="P195" s="215"/>
      <c r="Q195" s="256">
        <f t="shared" ref="Q195:Q201" si="78">SUM(M195+J195)</f>
        <v>230666</v>
      </c>
      <c r="R195" s="258">
        <v>166545.94</v>
      </c>
      <c r="S195" s="357">
        <f>16797+10099+10933+707+363+827+29+225+4021+1753+2365+137+1165</f>
        <v>49421</v>
      </c>
      <c r="T195" s="260">
        <f>+R195+S195</f>
        <v>215966.94</v>
      </c>
      <c r="U195" s="36"/>
    </row>
    <row r="196" spans="2:22" ht="18.75" customHeight="1" x14ac:dyDescent="0.25">
      <c r="B196" s="1"/>
      <c r="C196" s="44" t="s">
        <v>18</v>
      </c>
      <c r="D196" s="43">
        <v>0</v>
      </c>
      <c r="E196" s="39">
        <v>2000</v>
      </c>
      <c r="F196" s="39"/>
      <c r="G196" s="40">
        <f t="shared" si="76"/>
        <v>2000</v>
      </c>
      <c r="H196" s="41"/>
      <c r="I196" s="42"/>
      <c r="J196" s="94">
        <v>0</v>
      </c>
      <c r="K196" s="247">
        <v>0</v>
      </c>
      <c r="L196" s="247">
        <v>0</v>
      </c>
      <c r="M196" s="244">
        <f t="shared" si="77"/>
        <v>2000</v>
      </c>
      <c r="N196" s="215"/>
      <c r="O196" s="215"/>
      <c r="P196" s="215"/>
      <c r="Q196" s="256">
        <f t="shared" si="78"/>
        <v>2000</v>
      </c>
      <c r="R196" s="258"/>
      <c r="S196" s="259">
        <v>482</v>
      </c>
      <c r="T196" s="260">
        <f t="shared" ref="T196:T201" si="79">+R196+S196</f>
        <v>482</v>
      </c>
      <c r="U196" s="36"/>
    </row>
    <row r="197" spans="2:22" ht="39" customHeight="1" x14ac:dyDescent="0.25">
      <c r="B197" s="1"/>
      <c r="C197" s="44" t="s">
        <v>19</v>
      </c>
      <c r="D197" s="43">
        <v>16740</v>
      </c>
      <c r="E197" s="43">
        <v>13100</v>
      </c>
      <c r="F197" s="43"/>
      <c r="G197" s="40">
        <f t="shared" si="76"/>
        <v>29840</v>
      </c>
      <c r="H197" s="41"/>
      <c r="I197" s="42">
        <v>16740</v>
      </c>
      <c r="J197" s="94"/>
      <c r="K197" s="247">
        <v>0</v>
      </c>
      <c r="L197" s="247">
        <v>8000</v>
      </c>
      <c r="M197" s="358">
        <f t="shared" si="77"/>
        <v>5100</v>
      </c>
      <c r="N197" s="247"/>
      <c r="O197" s="247"/>
      <c r="P197" s="247"/>
      <c r="Q197" s="256">
        <f t="shared" si="78"/>
        <v>5100</v>
      </c>
      <c r="R197" s="258"/>
      <c r="S197" s="357">
        <f>2415+3756+1603</f>
        <v>7774</v>
      </c>
      <c r="T197" s="260">
        <f t="shared" si="79"/>
        <v>7774</v>
      </c>
      <c r="U197" s="36"/>
    </row>
    <row r="198" spans="2:22" ht="39.75" customHeight="1" x14ac:dyDescent="0.25">
      <c r="B198" s="1"/>
      <c r="C198" s="45" t="s">
        <v>20</v>
      </c>
      <c r="D198" s="43">
        <v>46000</v>
      </c>
      <c r="E198" s="43">
        <v>13000</v>
      </c>
      <c r="F198" s="43"/>
      <c r="G198" s="40">
        <f t="shared" si="76"/>
        <v>59000</v>
      </c>
      <c r="H198" s="41">
        <v>0</v>
      </c>
      <c r="I198" s="42">
        <f>SUM(D198-J198)</f>
        <v>991</v>
      </c>
      <c r="J198" s="94">
        <v>45009</v>
      </c>
      <c r="K198" s="247">
        <f>(55094-27000)</f>
        <v>28094</v>
      </c>
      <c r="L198" s="247">
        <v>0</v>
      </c>
      <c r="M198" s="244">
        <f t="shared" si="77"/>
        <v>41094</v>
      </c>
      <c r="N198" s="247"/>
      <c r="O198" s="247"/>
      <c r="P198" s="247"/>
      <c r="Q198" s="256">
        <f t="shared" si="78"/>
        <v>86103</v>
      </c>
      <c r="R198" s="258">
        <f>(3385.73+11834.79-775+0.3)</f>
        <v>14445.82</v>
      </c>
      <c r="S198" s="259">
        <f>1565+1166+2436+4819+4053+73+3238-289+10025+4898-845</f>
        <v>31139</v>
      </c>
      <c r="T198" s="260">
        <f t="shared" si="79"/>
        <v>45584.82</v>
      </c>
      <c r="U198" s="36"/>
    </row>
    <row r="199" spans="2:22" ht="33.75" customHeight="1" x14ac:dyDescent="0.25">
      <c r="B199" s="1"/>
      <c r="C199" s="44" t="s">
        <v>21</v>
      </c>
      <c r="D199" s="43">
        <v>6000</v>
      </c>
      <c r="E199" s="43">
        <v>7500</v>
      </c>
      <c r="F199" s="43"/>
      <c r="G199" s="40">
        <f t="shared" si="76"/>
        <v>13500</v>
      </c>
      <c r="H199" s="41">
        <f>SUM(J199-D199)</f>
        <v>5968</v>
      </c>
      <c r="I199" s="42"/>
      <c r="J199" s="94">
        <v>11968</v>
      </c>
      <c r="K199" s="248">
        <v>2500</v>
      </c>
      <c r="L199" s="248">
        <v>5000</v>
      </c>
      <c r="M199" s="358">
        <f t="shared" si="77"/>
        <v>5000</v>
      </c>
      <c r="N199" s="247"/>
      <c r="O199" s="247"/>
      <c r="P199" s="247"/>
      <c r="Q199" s="256">
        <f t="shared" si="78"/>
        <v>16968</v>
      </c>
      <c r="R199" s="258">
        <v>6202.16</v>
      </c>
      <c r="S199" s="357">
        <f>3376+7902+430</f>
        <v>11708</v>
      </c>
      <c r="T199" s="260">
        <f t="shared" si="79"/>
        <v>17910.16</v>
      </c>
      <c r="U199" s="36"/>
    </row>
    <row r="200" spans="2:22" ht="18.75" customHeight="1" x14ac:dyDescent="0.25">
      <c r="B200" s="1"/>
      <c r="C200" s="44" t="s">
        <v>22</v>
      </c>
      <c r="D200" s="43">
        <v>0</v>
      </c>
      <c r="E200" s="43">
        <v>0</v>
      </c>
      <c r="F200" s="43"/>
      <c r="G200" s="40">
        <f t="shared" si="76"/>
        <v>0</v>
      </c>
      <c r="H200" s="41"/>
      <c r="I200" s="42"/>
      <c r="J200" s="94">
        <v>0</v>
      </c>
      <c r="K200" s="248">
        <v>0</v>
      </c>
      <c r="L200" s="248">
        <v>0</v>
      </c>
      <c r="M200" s="244">
        <f t="shared" si="77"/>
        <v>0</v>
      </c>
      <c r="N200" s="247"/>
      <c r="O200" s="247"/>
      <c r="P200" s="247"/>
      <c r="Q200" s="256">
        <f t="shared" si="78"/>
        <v>0</v>
      </c>
      <c r="R200" s="258"/>
      <c r="S200" s="259"/>
      <c r="T200" s="260">
        <f t="shared" si="79"/>
        <v>0</v>
      </c>
      <c r="U200" s="36"/>
    </row>
    <row r="201" spans="2:22" ht="42.75" customHeight="1" x14ac:dyDescent="0.25">
      <c r="B201" s="1"/>
      <c r="C201" s="44" t="s">
        <v>23</v>
      </c>
      <c r="D201" s="43">
        <f>43830</f>
        <v>43830</v>
      </c>
      <c r="E201" s="43">
        <f>17700+2165.16</f>
        <v>19865.16</v>
      </c>
      <c r="F201" s="43"/>
      <c r="G201" s="40">
        <f t="shared" si="76"/>
        <v>63695.16</v>
      </c>
      <c r="H201" s="41">
        <f>SUM(J201-D201)</f>
        <v>6978</v>
      </c>
      <c r="I201" s="42"/>
      <c r="J201" s="94">
        <v>50808</v>
      </c>
      <c r="K201" s="247">
        <v>0</v>
      </c>
      <c r="L201" s="247">
        <v>15501.16</v>
      </c>
      <c r="M201" s="244">
        <f t="shared" si="77"/>
        <v>4364</v>
      </c>
      <c r="N201" s="247"/>
      <c r="O201" s="247"/>
      <c r="P201" s="247"/>
      <c r="Q201" s="256">
        <f t="shared" si="78"/>
        <v>55172</v>
      </c>
      <c r="R201" s="258">
        <v>33424.89</v>
      </c>
      <c r="S201" s="259">
        <f>1575+1307+137</f>
        <v>3019</v>
      </c>
      <c r="T201" s="260">
        <f t="shared" si="79"/>
        <v>36443.89</v>
      </c>
      <c r="U201" s="36"/>
    </row>
    <row r="202" spans="2:22" ht="18.75" customHeight="1" thickBot="1" x14ac:dyDescent="0.3">
      <c r="B202" s="1"/>
      <c r="C202" s="47" t="s">
        <v>24</v>
      </c>
      <c r="D202" s="81">
        <f>SUM(D195:D201)</f>
        <v>269920</v>
      </c>
      <c r="E202" s="81">
        <f>SUM(E195:E201)</f>
        <v>141559.16</v>
      </c>
      <c r="F202" s="81">
        <f>SUM(F195:F201)</f>
        <v>0</v>
      </c>
      <c r="G202" s="82">
        <f t="shared" si="76"/>
        <v>411479.16000000003</v>
      </c>
      <c r="H202" s="51">
        <f>SUM(H195:H201)</f>
        <v>41262</v>
      </c>
      <c r="I202" s="52">
        <f>SUM(I195:I201)</f>
        <v>17731</v>
      </c>
      <c r="J202" s="249">
        <f>D202+H202-I202</f>
        <v>293451</v>
      </c>
      <c r="K202" s="252">
        <f>SUM(K195:K201)</f>
        <v>30594</v>
      </c>
      <c r="L202" s="252">
        <f>SUM(L195:L201)</f>
        <v>69595.16</v>
      </c>
      <c r="M202" s="252">
        <f>+E202+K202-L202</f>
        <v>102558</v>
      </c>
      <c r="N202" s="252">
        <f>SUM(N195:N201)</f>
        <v>0</v>
      </c>
      <c r="O202" s="252"/>
      <c r="P202" s="252"/>
      <c r="Q202" s="251">
        <f>J202+M202</f>
        <v>396009</v>
      </c>
      <c r="R202" s="242">
        <f>SUM(R195:R201)</f>
        <v>220618.81</v>
      </c>
      <c r="S202" s="257">
        <f>SUM(S195:S201)</f>
        <v>103543</v>
      </c>
      <c r="T202" s="243">
        <f>SUM(T195:T201)</f>
        <v>324161.81</v>
      </c>
      <c r="U202" s="88"/>
      <c r="V202" s="89"/>
    </row>
    <row r="203" spans="2:22" ht="18.75" customHeight="1" thickBot="1" x14ac:dyDescent="0.3">
      <c r="B203" s="1"/>
      <c r="C203" s="443"/>
      <c r="D203" s="443"/>
      <c r="E203" s="443"/>
      <c r="F203" s="443"/>
      <c r="G203" s="443"/>
      <c r="H203" s="443"/>
      <c r="I203" s="443"/>
      <c r="J203" s="443"/>
      <c r="K203" s="443"/>
      <c r="L203" s="443"/>
      <c r="M203" s="443"/>
      <c r="N203" s="443"/>
      <c r="O203" s="443"/>
      <c r="P203" s="443"/>
      <c r="Q203" s="443"/>
      <c r="R203" s="443"/>
      <c r="S203" s="443"/>
      <c r="T203" s="443"/>
      <c r="U203" s="444"/>
      <c r="V203" s="89"/>
    </row>
    <row r="204" spans="2:22" ht="18.75" customHeight="1" thickBot="1" x14ac:dyDescent="0.3">
      <c r="B204" s="1"/>
      <c r="C204" s="448" t="s">
        <v>63</v>
      </c>
      <c r="D204" s="449"/>
      <c r="E204" s="449"/>
      <c r="F204" s="449"/>
      <c r="G204" s="450"/>
      <c r="H204" s="451" t="s">
        <v>64</v>
      </c>
      <c r="I204" s="452"/>
      <c r="J204" s="452"/>
      <c r="K204" s="452"/>
      <c r="L204" s="452"/>
      <c r="M204" s="452"/>
      <c r="N204" s="452"/>
      <c r="O204" s="241"/>
      <c r="P204" s="241"/>
      <c r="Q204" s="453" t="s">
        <v>65</v>
      </c>
      <c r="R204" s="459" t="s">
        <v>187</v>
      </c>
      <c r="S204" s="460"/>
      <c r="T204" s="461"/>
      <c r="U204" s="36"/>
    </row>
    <row r="205" spans="2:22" ht="35.25" customHeight="1" x14ac:dyDescent="0.25">
      <c r="B205" s="1"/>
      <c r="C205" s="90"/>
      <c r="D205" s="91" t="s">
        <v>5</v>
      </c>
      <c r="E205" s="92" t="s">
        <v>6</v>
      </c>
      <c r="F205" s="92" t="s">
        <v>7</v>
      </c>
      <c r="G205" s="454" t="s">
        <v>66</v>
      </c>
      <c r="H205" s="433" t="s">
        <v>67</v>
      </c>
      <c r="I205" s="434"/>
      <c r="J205" s="434" t="s">
        <v>68</v>
      </c>
      <c r="K205" s="434" t="s">
        <v>69</v>
      </c>
      <c r="L205" s="434"/>
      <c r="M205" s="434" t="s">
        <v>70</v>
      </c>
      <c r="N205" s="309" t="s">
        <v>7</v>
      </c>
      <c r="O205" s="309"/>
      <c r="P205" s="309"/>
      <c r="Q205" s="441"/>
      <c r="R205" s="435" t="s">
        <v>10</v>
      </c>
      <c r="S205" s="438" t="s">
        <v>9</v>
      </c>
      <c r="T205" s="456" t="s">
        <v>188</v>
      </c>
      <c r="U205" s="36"/>
    </row>
    <row r="206" spans="2:22" ht="18.75" customHeight="1" x14ac:dyDescent="0.25">
      <c r="B206" s="1"/>
      <c r="C206" s="93"/>
      <c r="D206" s="62" t="str">
        <f>'[2]1) Tableau budgétaire 1'!D13</f>
        <v>OIM</v>
      </c>
      <c r="E206" s="62" t="s">
        <v>9</v>
      </c>
      <c r="F206" s="62"/>
      <c r="G206" s="455"/>
      <c r="H206" s="94" t="s">
        <v>12</v>
      </c>
      <c r="I206" s="95" t="s">
        <v>13</v>
      </c>
      <c r="J206" s="434"/>
      <c r="K206" s="96" t="s">
        <v>12</v>
      </c>
      <c r="L206" s="96" t="s">
        <v>13</v>
      </c>
      <c r="M206" s="434"/>
      <c r="N206" s="244"/>
      <c r="O206" s="244"/>
      <c r="P206" s="244"/>
      <c r="Q206" s="441"/>
      <c r="R206" s="437"/>
      <c r="S206" s="440"/>
      <c r="T206" s="458"/>
      <c r="U206" s="36"/>
    </row>
    <row r="207" spans="2:22" ht="18.75" customHeight="1" x14ac:dyDescent="0.25">
      <c r="B207" s="1"/>
      <c r="C207" s="97" t="s">
        <v>17</v>
      </c>
      <c r="D207" s="98">
        <f t="shared" ref="D207:F213" si="80">SUM(D184,D173,D162,D151,D139,D128,D117,D106,D94,D83,D72,D61,D49,D38,D27,D16,D195)</f>
        <v>157350</v>
      </c>
      <c r="E207" s="99">
        <f t="shared" si="80"/>
        <v>86094</v>
      </c>
      <c r="F207" s="99">
        <f t="shared" si="80"/>
        <v>0</v>
      </c>
      <c r="G207" s="40">
        <f t="shared" ref="G207:G214" si="81">SUM(D207:F207)</f>
        <v>243444</v>
      </c>
      <c r="H207" s="41">
        <f>SUM(H195+H184+H139+H128+H117+H106+H94+H83+H72+H61+H27+H16)</f>
        <v>28316</v>
      </c>
      <c r="I207" s="42">
        <f t="shared" ref="H207:I213" si="82">SUM(I195+I184+I139+I128+I117+I106+I94+I83+I72+I61+I27+I16)</f>
        <v>0</v>
      </c>
      <c r="J207" s="310">
        <f t="shared" ref="J207:J212" si="83">+D207+H207-I207</f>
        <v>185666</v>
      </c>
      <c r="K207" s="57"/>
      <c r="L207" s="57">
        <v>41094</v>
      </c>
      <c r="M207" s="311">
        <f>E207+K207-L207</f>
        <v>45000</v>
      </c>
      <c r="N207" s="147"/>
      <c r="O207" s="147"/>
      <c r="P207" s="147"/>
      <c r="Q207" s="266">
        <f t="shared" ref="Q207:Q213" si="84">SUM(M207+J207)</f>
        <v>230666</v>
      </c>
      <c r="R207" s="308">
        <f>SUM(R195+R184+R139+R128+R117+R106+R94+R83+R72+R61+R27+R16)</f>
        <v>166545.94</v>
      </c>
      <c r="S207" s="357">
        <f>S195</f>
        <v>49421</v>
      </c>
      <c r="T207" s="266">
        <f>+R207+S207</f>
        <v>215966.94</v>
      </c>
      <c r="U207" s="36"/>
    </row>
    <row r="208" spans="2:22" ht="18.75" customHeight="1" x14ac:dyDescent="0.25">
      <c r="B208" s="1"/>
      <c r="C208" s="100" t="s">
        <v>18</v>
      </c>
      <c r="D208" s="98">
        <f t="shared" si="80"/>
        <v>0</v>
      </c>
      <c r="E208" s="99">
        <f t="shared" si="80"/>
        <v>2000</v>
      </c>
      <c r="F208" s="99">
        <f t="shared" si="80"/>
        <v>0</v>
      </c>
      <c r="G208" s="40">
        <f t="shared" si="81"/>
        <v>2000</v>
      </c>
      <c r="H208" s="41">
        <f t="shared" si="82"/>
        <v>0</v>
      </c>
      <c r="I208" s="42">
        <f t="shared" si="82"/>
        <v>0</v>
      </c>
      <c r="J208" s="310">
        <f t="shared" si="83"/>
        <v>0</v>
      </c>
      <c r="K208" s="57">
        <v>0</v>
      </c>
      <c r="L208" s="57">
        <v>0</v>
      </c>
      <c r="M208" s="311">
        <f t="shared" ref="M208:M213" si="85">E208+K208-L208</f>
        <v>2000</v>
      </c>
      <c r="N208" s="147"/>
      <c r="O208" s="147"/>
      <c r="P208" s="147"/>
      <c r="Q208" s="266">
        <f t="shared" si="84"/>
        <v>2000</v>
      </c>
      <c r="R208" s="308">
        <f t="shared" ref="R208:R213" si="86">SUM(R196+R185+R140+R129+R118+R107+R95+R84+R73+R62+R28+R17)</f>
        <v>0</v>
      </c>
      <c r="S208" s="275">
        <f>S196</f>
        <v>482</v>
      </c>
      <c r="T208" s="266">
        <f t="shared" ref="T208:T213" si="87">+R208+S208</f>
        <v>482</v>
      </c>
      <c r="U208" s="36"/>
    </row>
    <row r="209" spans="2:22" ht="36.75" customHeight="1" x14ac:dyDescent="0.25">
      <c r="B209" s="1"/>
      <c r="C209" s="100" t="s">
        <v>19</v>
      </c>
      <c r="D209" s="98">
        <f t="shared" si="80"/>
        <v>16740</v>
      </c>
      <c r="E209" s="99">
        <f t="shared" si="80"/>
        <v>13100</v>
      </c>
      <c r="F209" s="99">
        <f t="shared" si="80"/>
        <v>0</v>
      </c>
      <c r="G209" s="40">
        <f t="shared" si="81"/>
        <v>29840</v>
      </c>
      <c r="H209" s="41">
        <f t="shared" si="82"/>
        <v>10348</v>
      </c>
      <c r="I209" s="42">
        <f t="shared" si="82"/>
        <v>16740</v>
      </c>
      <c r="J209" s="310">
        <f>+D209+H209-I209</f>
        <v>10348</v>
      </c>
      <c r="K209" s="57">
        <v>0</v>
      </c>
      <c r="L209" s="57"/>
      <c r="M209" s="311">
        <f>E209+K209-L209</f>
        <v>13100</v>
      </c>
      <c r="N209" s="65"/>
      <c r="O209" s="65"/>
      <c r="P209" s="65"/>
      <c r="Q209" s="266">
        <f t="shared" si="84"/>
        <v>23448</v>
      </c>
      <c r="R209" s="308">
        <f t="shared" si="86"/>
        <v>0</v>
      </c>
      <c r="S209" s="275">
        <f>S197</f>
        <v>7774</v>
      </c>
      <c r="T209" s="266">
        <f t="shared" si="87"/>
        <v>7774</v>
      </c>
      <c r="U209" s="36"/>
      <c r="V209" t="s">
        <v>162</v>
      </c>
    </row>
    <row r="210" spans="2:22" ht="39.75" customHeight="1" x14ac:dyDescent="0.25">
      <c r="B210" s="1"/>
      <c r="C210" s="101" t="s">
        <v>20</v>
      </c>
      <c r="D210" s="98">
        <f t="shared" si="80"/>
        <v>46000</v>
      </c>
      <c r="E210" s="99">
        <f t="shared" si="80"/>
        <v>211050</v>
      </c>
      <c r="F210" s="99">
        <f t="shared" si="80"/>
        <v>0</v>
      </c>
      <c r="G210" s="40">
        <f t="shared" si="81"/>
        <v>257050</v>
      </c>
      <c r="H210" s="41">
        <f t="shared" si="82"/>
        <v>98733</v>
      </c>
      <c r="I210" s="42">
        <f t="shared" si="82"/>
        <v>991</v>
      </c>
      <c r="J210" s="310">
        <f t="shared" si="83"/>
        <v>143742</v>
      </c>
      <c r="K210" s="57">
        <v>95674</v>
      </c>
      <c r="L210" s="57">
        <v>88950</v>
      </c>
      <c r="M210" s="311">
        <f>E210+K210-L210</f>
        <v>217774</v>
      </c>
      <c r="N210" s="65"/>
      <c r="O210" s="65"/>
      <c r="P210" s="65"/>
      <c r="Q210" s="266">
        <f t="shared" si="84"/>
        <v>361516</v>
      </c>
      <c r="R210" s="308">
        <f t="shared" si="86"/>
        <v>39927.689999999995</v>
      </c>
      <c r="S210" s="275">
        <f>S30+S75+S131+S142+S198</f>
        <v>35664</v>
      </c>
      <c r="T210" s="266">
        <f t="shared" si="87"/>
        <v>75591.69</v>
      </c>
      <c r="U210" s="36"/>
    </row>
    <row r="211" spans="2:22" ht="36" customHeight="1" x14ac:dyDescent="0.25">
      <c r="B211" s="1"/>
      <c r="C211" s="100" t="s">
        <v>21</v>
      </c>
      <c r="D211" s="98">
        <f t="shared" si="80"/>
        <v>6000</v>
      </c>
      <c r="E211" s="99">
        <f t="shared" si="80"/>
        <v>7500</v>
      </c>
      <c r="F211" s="99">
        <f t="shared" si="80"/>
        <v>0</v>
      </c>
      <c r="G211" s="40">
        <f t="shared" si="81"/>
        <v>13500</v>
      </c>
      <c r="H211" s="41">
        <f t="shared" si="82"/>
        <v>20518</v>
      </c>
      <c r="I211" s="42">
        <f t="shared" si="82"/>
        <v>0</v>
      </c>
      <c r="J211" s="310">
        <f t="shared" si="83"/>
        <v>26518</v>
      </c>
      <c r="K211" s="46">
        <v>7500</v>
      </c>
      <c r="L211" s="46">
        <v>0</v>
      </c>
      <c r="M211" s="311">
        <f t="shared" si="85"/>
        <v>15000</v>
      </c>
      <c r="N211" s="65"/>
      <c r="O211" s="65"/>
      <c r="P211" s="65"/>
      <c r="Q211" s="266">
        <f t="shared" si="84"/>
        <v>41518</v>
      </c>
      <c r="R211" s="308">
        <f t="shared" si="86"/>
        <v>9288.85</v>
      </c>
      <c r="S211" s="357">
        <f>S110+S132+S143+S199</f>
        <v>15958</v>
      </c>
      <c r="T211" s="266">
        <f t="shared" si="87"/>
        <v>25246.85</v>
      </c>
      <c r="U211" s="36"/>
      <c r="V211" s="102"/>
    </row>
    <row r="212" spans="2:22" ht="18.75" customHeight="1" x14ac:dyDescent="0.25">
      <c r="B212" s="1"/>
      <c r="C212" s="100" t="s">
        <v>22</v>
      </c>
      <c r="D212" s="98">
        <f t="shared" si="80"/>
        <v>391200</v>
      </c>
      <c r="E212" s="99">
        <f t="shared" si="80"/>
        <v>309630</v>
      </c>
      <c r="F212" s="99">
        <f t="shared" si="80"/>
        <v>0</v>
      </c>
      <c r="G212" s="40">
        <f t="shared" si="81"/>
        <v>700830</v>
      </c>
      <c r="H212" s="41">
        <f t="shared" si="82"/>
        <v>23953</v>
      </c>
      <c r="I212" s="42">
        <f t="shared" si="82"/>
        <v>89200</v>
      </c>
      <c r="J212" s="310">
        <f t="shared" si="83"/>
        <v>325953</v>
      </c>
      <c r="K212" s="46">
        <v>88950</v>
      </c>
      <c r="L212" s="46">
        <v>62080</v>
      </c>
      <c r="M212" s="311">
        <f t="shared" si="85"/>
        <v>336500</v>
      </c>
      <c r="N212" s="65"/>
      <c r="O212" s="65"/>
      <c r="P212" s="65"/>
      <c r="Q212" s="266">
        <f t="shared" si="84"/>
        <v>662453</v>
      </c>
      <c r="R212" s="308">
        <f t="shared" si="86"/>
        <v>90525.92</v>
      </c>
      <c r="S212" s="275">
        <f>S21+S77</f>
        <v>57000</v>
      </c>
      <c r="T212" s="266">
        <f t="shared" si="87"/>
        <v>147525.91999999998</v>
      </c>
      <c r="U212" s="36"/>
    </row>
    <row r="213" spans="2:22" ht="36.75" customHeight="1" x14ac:dyDescent="0.25">
      <c r="B213" s="1"/>
      <c r="C213" s="100" t="s">
        <v>23</v>
      </c>
      <c r="D213" s="99">
        <f t="shared" si="80"/>
        <v>130480</v>
      </c>
      <c r="E213" s="99">
        <f t="shared" si="80"/>
        <v>24725.16</v>
      </c>
      <c r="F213" s="99">
        <f t="shared" si="80"/>
        <v>0</v>
      </c>
      <c r="G213" s="40">
        <f t="shared" si="81"/>
        <v>155205.16</v>
      </c>
      <c r="H213" s="41">
        <f t="shared" si="82"/>
        <v>9678</v>
      </c>
      <c r="I213" s="42">
        <f t="shared" si="82"/>
        <v>84615</v>
      </c>
      <c r="J213" s="310">
        <f>+D213+H213-I213</f>
        <v>55543</v>
      </c>
      <c r="K213" s="43">
        <v>0</v>
      </c>
      <c r="L213" s="43">
        <v>0</v>
      </c>
      <c r="M213" s="311">
        <f t="shared" si="85"/>
        <v>24725.16</v>
      </c>
      <c r="N213" s="65"/>
      <c r="O213" s="65"/>
      <c r="P213" s="65"/>
      <c r="Q213" s="266">
        <f t="shared" si="84"/>
        <v>80268.160000000003</v>
      </c>
      <c r="R213" s="308">
        <f t="shared" si="86"/>
        <v>33424.89</v>
      </c>
      <c r="S213" s="275">
        <f>S22+S78+S112+S134+S201+S145</f>
        <v>11945</v>
      </c>
      <c r="T213" s="266">
        <f t="shared" si="87"/>
        <v>45369.89</v>
      </c>
      <c r="U213" s="36"/>
    </row>
    <row r="214" spans="2:22" ht="18.75" customHeight="1" x14ac:dyDescent="0.25">
      <c r="B214" s="1"/>
      <c r="C214" s="103" t="s">
        <v>71</v>
      </c>
      <c r="D214" s="104">
        <f>SUM(D207:D213)</f>
        <v>747770</v>
      </c>
      <c r="E214" s="105">
        <f>SUM(E207:E213)</f>
        <v>654099.16</v>
      </c>
      <c r="F214" s="105">
        <f>SUM(F207:F213)</f>
        <v>0</v>
      </c>
      <c r="G214" s="106">
        <f t="shared" si="81"/>
        <v>1401869.1600000001</v>
      </c>
      <c r="H214" s="295">
        <f>SUM(H207:H213)</f>
        <v>191546</v>
      </c>
      <c r="I214" s="278">
        <f>SUM(I207:I213)</f>
        <v>191546</v>
      </c>
      <c r="J214" s="277">
        <f>D214+H214-I214</f>
        <v>747770</v>
      </c>
      <c r="K214" s="296">
        <f>SUM(K207:K213)</f>
        <v>192124</v>
      </c>
      <c r="L214" s="296">
        <f>SUM(L207:L213)</f>
        <v>192124</v>
      </c>
      <c r="M214" s="296">
        <f>+E214+K214-L214</f>
        <v>654099.16</v>
      </c>
      <c r="N214" s="280">
        <f>SUM(N207:N213)</f>
        <v>0</v>
      </c>
      <c r="O214" s="280"/>
      <c r="P214" s="280"/>
      <c r="Q214" s="312">
        <f>SUM(Q207:Q213)</f>
        <v>1401869.16</v>
      </c>
      <c r="R214" s="295">
        <f>SUM(R207:R213)</f>
        <v>339713.29000000004</v>
      </c>
      <c r="S214" s="324">
        <f>SUM(S207:S213)</f>
        <v>178244</v>
      </c>
      <c r="T214" s="312">
        <f>SUM(T207:T213)</f>
        <v>517957.29</v>
      </c>
      <c r="U214" s="36"/>
    </row>
    <row r="215" spans="2:22" ht="16.5" thickBot="1" x14ac:dyDescent="0.3">
      <c r="B215" s="1"/>
      <c r="C215" s="103" t="s">
        <v>72</v>
      </c>
      <c r="D215" s="107">
        <f>D214*0.07</f>
        <v>52343.9</v>
      </c>
      <c r="E215" s="108">
        <f t="shared" ref="E215:G215" si="88">E214*0.07</f>
        <v>45786.941200000008</v>
      </c>
      <c r="F215" s="108">
        <f t="shared" si="88"/>
        <v>0</v>
      </c>
      <c r="G215" s="109">
        <f t="shared" si="88"/>
        <v>98130.841200000024</v>
      </c>
      <c r="H215" s="313">
        <f>H214*0.07</f>
        <v>13408.220000000001</v>
      </c>
      <c r="I215" s="314">
        <f>I214*0.07</f>
        <v>13408.220000000001</v>
      </c>
      <c r="J215" s="315">
        <f>J214*0.07</f>
        <v>52343.9</v>
      </c>
      <c r="K215" s="316">
        <f t="shared" ref="K215:N215" si="89">K214*0.07</f>
        <v>13448.680000000002</v>
      </c>
      <c r="L215" s="316">
        <f t="shared" si="89"/>
        <v>13448.680000000002</v>
      </c>
      <c r="M215" s="316">
        <f t="shared" si="89"/>
        <v>45786.941200000008</v>
      </c>
      <c r="N215" s="317">
        <f t="shared" si="89"/>
        <v>0</v>
      </c>
      <c r="O215" s="317"/>
      <c r="P215" s="317"/>
      <c r="Q215" s="318">
        <f>Q214*0.07</f>
        <v>98130.84120000001</v>
      </c>
      <c r="R215" s="313">
        <f>R214*0.07</f>
        <v>23779.930300000004</v>
      </c>
      <c r="S215" s="325">
        <f>S214*0.07</f>
        <v>12477.080000000002</v>
      </c>
      <c r="T215" s="318">
        <f>+R215+S215</f>
        <v>36257.010300000009</v>
      </c>
      <c r="U215" s="36"/>
    </row>
    <row r="216" spans="2:22" ht="18.75" customHeight="1" thickBot="1" x14ac:dyDescent="0.3">
      <c r="B216" s="1"/>
      <c r="C216" s="110" t="s">
        <v>73</v>
      </c>
      <c r="D216" s="111">
        <f>SUM(D214:D215)</f>
        <v>800113.9</v>
      </c>
      <c r="E216" s="112">
        <f t="shared" ref="E216:G216" si="90">SUM(E214:E215)</f>
        <v>699886.10120000003</v>
      </c>
      <c r="F216" s="112">
        <f t="shared" si="90"/>
        <v>0</v>
      </c>
      <c r="G216" s="113">
        <f t="shared" si="90"/>
        <v>1500000.0012000003</v>
      </c>
      <c r="H216" s="319">
        <f>SUM(H214:H215)</f>
        <v>204954.22</v>
      </c>
      <c r="I216" s="320">
        <f>SUM(I214:I215)</f>
        <v>204954.22</v>
      </c>
      <c r="J216" s="321">
        <f>SUM(J214:J215)</f>
        <v>800113.9</v>
      </c>
      <c r="K216" s="321">
        <f t="shared" ref="K216:N216" si="91">SUM(K214:K215)</f>
        <v>205572.68</v>
      </c>
      <c r="L216" s="321">
        <f t="shared" si="91"/>
        <v>205572.68</v>
      </c>
      <c r="M216" s="321">
        <f t="shared" si="91"/>
        <v>699886.10120000003</v>
      </c>
      <c r="N216" s="322">
        <f t="shared" si="91"/>
        <v>0</v>
      </c>
      <c r="O216" s="322"/>
      <c r="P216" s="322"/>
      <c r="Q216" s="323">
        <f>SUM(Q214:Q215)</f>
        <v>1500000.0011999998</v>
      </c>
      <c r="R216" s="319">
        <f>SUM(R214:R215)</f>
        <v>363493.22030000004</v>
      </c>
      <c r="S216" s="360">
        <f>S214+S215</f>
        <v>190721.08000000002</v>
      </c>
      <c r="T216" s="361">
        <f>+R216+S216</f>
        <v>554214.3003</v>
      </c>
      <c r="U216" s="114"/>
    </row>
    <row r="221" spans="2:22" x14ac:dyDescent="0.25">
      <c r="R221" s="435" t="s">
        <v>10</v>
      </c>
      <c r="S221" s="438" t="s">
        <v>9</v>
      </c>
      <c r="T221" s="456" t="s">
        <v>188</v>
      </c>
    </row>
    <row r="222" spans="2:22" x14ac:dyDescent="0.25">
      <c r="R222" s="436"/>
      <c r="S222" s="439"/>
      <c r="T222" s="457"/>
    </row>
    <row r="223" spans="2:22" x14ac:dyDescent="0.25">
      <c r="R223" s="437"/>
      <c r="S223" s="440"/>
      <c r="T223" s="458"/>
    </row>
    <row r="228" spans="20:20" x14ac:dyDescent="0.25">
      <c r="T228" s="355"/>
    </row>
  </sheetData>
  <mergeCells count="64">
    <mergeCell ref="R204:T204"/>
    <mergeCell ref="R221:R223"/>
    <mergeCell ref="S221:S223"/>
    <mergeCell ref="T221:T223"/>
    <mergeCell ref="R205:R206"/>
    <mergeCell ref="S205:S206"/>
    <mergeCell ref="T205:T206"/>
    <mergeCell ref="T12:T14"/>
    <mergeCell ref="R11:T11"/>
    <mergeCell ref="C1:S1"/>
    <mergeCell ref="C4:S4"/>
    <mergeCell ref="C5:S7"/>
    <mergeCell ref="C9:S9"/>
    <mergeCell ref="H11:Q11"/>
    <mergeCell ref="B13:G13"/>
    <mergeCell ref="D11:G11"/>
    <mergeCell ref="C204:G204"/>
    <mergeCell ref="H204:N204"/>
    <mergeCell ref="Q204:Q206"/>
    <mergeCell ref="G205:G206"/>
    <mergeCell ref="H205:I205"/>
    <mergeCell ref="J205:J206"/>
    <mergeCell ref="K205:L205"/>
    <mergeCell ref="M205:M206"/>
    <mergeCell ref="C203:U203"/>
    <mergeCell ref="C137:Q137"/>
    <mergeCell ref="B148:U148"/>
    <mergeCell ref="C149:Q149"/>
    <mergeCell ref="C159:U159"/>
    <mergeCell ref="C160:Q160"/>
    <mergeCell ref="C170:U170"/>
    <mergeCell ref="C171:Q171"/>
    <mergeCell ref="C181:U181"/>
    <mergeCell ref="C182:Q182"/>
    <mergeCell ref="C192:U192"/>
    <mergeCell ref="C193:U193"/>
    <mergeCell ref="C136:U136"/>
    <mergeCell ref="C70:Q70"/>
    <mergeCell ref="C80:U80"/>
    <mergeCell ref="C81:Q81"/>
    <mergeCell ref="C91:U91"/>
    <mergeCell ref="C92:Q92"/>
    <mergeCell ref="B103:U103"/>
    <mergeCell ref="C104:Q104"/>
    <mergeCell ref="C114:U114"/>
    <mergeCell ref="C115:Q115"/>
    <mergeCell ref="C125:U125"/>
    <mergeCell ref="C126:Q126"/>
    <mergeCell ref="C69:U69"/>
    <mergeCell ref="C14:G14"/>
    <mergeCell ref="C24:U24"/>
    <mergeCell ref="C25:Q25"/>
    <mergeCell ref="D35:U35"/>
    <mergeCell ref="U12:U14"/>
    <mergeCell ref="C36:Q36"/>
    <mergeCell ref="C46:U46"/>
    <mergeCell ref="C47:Q47"/>
    <mergeCell ref="B58:U58"/>
    <mergeCell ref="C59:Q59"/>
    <mergeCell ref="H12:J14"/>
    <mergeCell ref="R12:R14"/>
    <mergeCell ref="S12:S14"/>
    <mergeCell ref="Q12:Q14"/>
    <mergeCell ref="K12:M14"/>
  </mergeCells>
  <conditionalFormatting sqref="G45">
    <cfRule type="cellIs" dxfId="9" priority="10" operator="notEqual">
      <formula>$H$38</formula>
    </cfRule>
  </conditionalFormatting>
  <conditionalFormatting sqref="G56">
    <cfRule type="cellIs" dxfId="8" priority="9" operator="notEqual">
      <formula>$H$49</formula>
    </cfRule>
  </conditionalFormatting>
  <conditionalFormatting sqref="G90">
    <cfRule type="cellIs" dxfId="7" priority="8" operator="notEqual">
      <formula>$H$83</formula>
    </cfRule>
  </conditionalFormatting>
  <conditionalFormatting sqref="G101">
    <cfRule type="cellIs" dxfId="6" priority="7" operator="notEqual">
      <formula>$H$94</formula>
    </cfRule>
  </conditionalFormatting>
  <conditionalFormatting sqref="G158">
    <cfRule type="cellIs" dxfId="5" priority="6" operator="notEqual">
      <formula>$H$151</formula>
    </cfRule>
  </conditionalFormatting>
  <conditionalFormatting sqref="G169">
    <cfRule type="cellIs" dxfId="4" priority="5" operator="notEqual">
      <formula>$H$162</formula>
    </cfRule>
  </conditionalFormatting>
  <conditionalFormatting sqref="G180">
    <cfRule type="cellIs" dxfId="3" priority="4" operator="notEqual">
      <formula>$H$162</formula>
    </cfRule>
  </conditionalFormatting>
  <conditionalFormatting sqref="G191">
    <cfRule type="cellIs" dxfId="2" priority="3" operator="notEqual">
      <formula>$H$184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0 C22 C33 C44 C55 C67 C78 C89 C100 C112 C123 C134 C145 C157 C168 C179 C201 C21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9 C21 C32 C43 C54 C66 C77 C88 C99 C111 C122 C133 C144 C156 C167 C178 C200 C212" xr:uid="{00000000-0002-0000-0100-000001000000}"/>
    <dataValidation allowBlank="1" showInputMessage="1" showErrorMessage="1" prompt="Services contracted by an organization which follow the normal procurement processes." sqref="C187 C19 C30 C41 C52 C64 C75 C86 C97 C109 C120 C131 C142 C154 C165 C176 C198 C210" xr:uid="{00000000-0002-0000-0100-000002000000}"/>
    <dataValidation allowBlank="1" showInputMessage="1" showErrorMessage="1" prompt="Includes staff and non-staff travel paid for by the organization directly related to a project." sqref="C188 C20 C31 C42 C53 C65 C76 C87 C98 C110 C121 C132 C143 C155 C166 C177 C199 C21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6 C18 C29 C40 C51 C63 C74 C85 C96 C108 C119 C130 C141 C153 C164 C175 C197 C20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5 C17 C28 C39 C50 C62 C73 C84 C95 C107 C118 C129 C140 C152 C163 C174 C196 C208" xr:uid="{00000000-0002-0000-0100-000005000000}"/>
    <dataValidation allowBlank="1" showInputMessage="1" showErrorMessage="1" prompt="Includes all related staff and temporary staff costs including base salary, post adjustment and all staff entitlements." sqref="C184 C16 C27 C38 C49 C61 C72 C83 C94 C106 C117 C128 C139 C151 C162 C173 C195 C207" xr:uid="{00000000-0002-0000-0100-000006000000}"/>
    <dataValidation allowBlank="1" showInputMessage="1" showErrorMessage="1" prompt="Output totals must match the original total from Table 1, and will show as red if not. " sqref="G23 Q56:T56 Q34:T34 Q45:T45 Q146:T146 Q23:T23 Q68:T68 Q90:T90 Q101:T101 Q79:T79 Q113:T113 Q135:T135 Q124:T124 Q158:T158 Q169:T169 Q180:T180 Q191:T191 Q202:T202" xr:uid="{00000000-0002-0000-0100-000007000000}"/>
  </dataValidations>
  <pageMargins left="0.70866141732283472" right="0.70866141732283472" top="0.74803149606299213" bottom="0.74803149606299213" header="0.31496062992125984" footer="0.31496062992125984"/>
  <pageSetup paperSize="9" scale="42" fitToHeight="4"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ellIs" priority="2" operator="notEqual" id="{67750196-5625-443F-B6B2-44491E8AF101}">
            <xm:f>'\Users\ICT_PROVIDER\Documents\00.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G216</xm:sqref>
        </x14:conditionalFormatting>
        <x14:conditionalFormatting xmlns:xm="http://schemas.microsoft.com/office/excel/2006/main">
          <x14:cfRule type="cellIs" priority="1" operator="notEqual" id="{0842A3BA-4AE0-49C4-A734-C5C3B5BB4D34}">
            <xm:f>'\Users\ICT_PROVIDER\Documents\00.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Q216 S216:T216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topLeftCell="A4" zoomScale="71" workbookViewId="0">
      <selection activeCell="N11" sqref="N11"/>
    </sheetView>
  </sheetViews>
  <sheetFormatPr baseColWidth="10" defaultColWidth="9.140625" defaultRowHeight="15.75" x14ac:dyDescent="0.25"/>
  <cols>
    <col min="1" max="1" width="46.5703125" style="334" customWidth="1"/>
    <col min="2" max="7" width="19.140625" style="334" customWidth="1"/>
    <col min="8" max="16384" width="9.140625" style="334"/>
  </cols>
  <sheetData>
    <row r="1" spans="1:11" ht="21" x14ac:dyDescent="0.35">
      <c r="A1" s="352" t="s">
        <v>178</v>
      </c>
      <c r="B1" s="206"/>
      <c r="C1" s="206"/>
      <c r="D1" s="206"/>
    </row>
    <row r="2" spans="1:11" x14ac:dyDescent="0.25">
      <c r="A2" s="206"/>
      <c r="B2" s="206"/>
      <c r="C2" s="206"/>
      <c r="D2" s="206"/>
    </row>
    <row r="3" spans="1:11" ht="16.5" thickBot="1" x14ac:dyDescent="0.3"/>
    <row r="4" spans="1:11" ht="26.25" customHeight="1" x14ac:dyDescent="0.25">
      <c r="A4" s="479" t="s">
        <v>179</v>
      </c>
      <c r="B4" s="481" t="s">
        <v>10</v>
      </c>
      <c r="C4" s="482"/>
      <c r="D4" s="483" t="s">
        <v>9</v>
      </c>
      <c r="E4" s="484"/>
      <c r="F4" s="481" t="s">
        <v>180</v>
      </c>
      <c r="G4" s="482"/>
    </row>
    <row r="5" spans="1:11" x14ac:dyDescent="0.25">
      <c r="A5" s="480"/>
      <c r="B5" s="335" t="s">
        <v>181</v>
      </c>
      <c r="C5" s="336" t="s">
        <v>182</v>
      </c>
      <c r="D5" s="337" t="s">
        <v>181</v>
      </c>
      <c r="E5" s="338" t="s">
        <v>182</v>
      </c>
      <c r="F5" s="339" t="s">
        <v>181</v>
      </c>
      <c r="G5" s="336" t="s">
        <v>182</v>
      </c>
    </row>
    <row r="6" spans="1:11" ht="31.5" customHeight="1" x14ac:dyDescent="0.25">
      <c r="A6" s="340" t="s">
        <v>17</v>
      </c>
      <c r="B6" s="327">
        <f>+'2) Tableau budgetaire 2'!J207</f>
        <v>185666</v>
      </c>
      <c r="C6" s="328">
        <f>+'2) Tableau budgetaire 2'!R207</f>
        <v>166545.94</v>
      </c>
      <c r="D6" s="326">
        <f>+'2) Tableau budgetaire 2'!M207</f>
        <v>45000</v>
      </c>
      <c r="E6" s="329">
        <f>+'2) Tableau budgetaire 2'!S207</f>
        <v>49421</v>
      </c>
      <c r="F6" s="327">
        <f>+B6+D6</f>
        <v>230666</v>
      </c>
      <c r="G6" s="328">
        <f>+C6+E6</f>
        <v>215966.94</v>
      </c>
    </row>
    <row r="7" spans="1:11" ht="31.5" customHeight="1" x14ac:dyDescent="0.25">
      <c r="A7" s="340" t="s">
        <v>18</v>
      </c>
      <c r="B7" s="327">
        <f>+'2) Tableau budgetaire 2'!J208</f>
        <v>0</v>
      </c>
      <c r="C7" s="328">
        <f>+'2) Tableau budgetaire 2'!R208</f>
        <v>0</v>
      </c>
      <c r="D7" s="326">
        <f>+'2) Tableau budgetaire 2'!M208</f>
        <v>2000</v>
      </c>
      <c r="E7" s="329">
        <f>+'2) Tableau budgetaire 2'!S208</f>
        <v>482</v>
      </c>
      <c r="F7" s="327">
        <f t="shared" ref="F7:F15" si="0">+B7+D7</f>
        <v>2000</v>
      </c>
      <c r="G7" s="328">
        <f t="shared" ref="G7:G12" si="1">+C7+E7</f>
        <v>482</v>
      </c>
    </row>
    <row r="8" spans="1:11" ht="31.5" customHeight="1" x14ac:dyDescent="0.25">
      <c r="A8" s="340" t="s">
        <v>19</v>
      </c>
      <c r="B8" s="327">
        <f>+'2) Tableau budgetaire 2'!J209</f>
        <v>10348</v>
      </c>
      <c r="C8" s="328">
        <f>+'2) Tableau budgetaire 2'!R209</f>
        <v>0</v>
      </c>
      <c r="D8" s="326">
        <f>+'2) Tableau budgetaire 2'!M209</f>
        <v>13100</v>
      </c>
      <c r="E8" s="329">
        <f>+'2) Tableau budgetaire 2'!S209</f>
        <v>7774</v>
      </c>
      <c r="F8" s="327">
        <f t="shared" si="0"/>
        <v>23448</v>
      </c>
      <c r="G8" s="328">
        <f t="shared" si="1"/>
        <v>7774</v>
      </c>
    </row>
    <row r="9" spans="1:11" ht="31.5" customHeight="1" x14ac:dyDescent="0.25">
      <c r="A9" s="340" t="s">
        <v>20</v>
      </c>
      <c r="B9" s="327">
        <f>+'2) Tableau budgetaire 2'!J210</f>
        <v>143742</v>
      </c>
      <c r="C9" s="328">
        <f>+'2) Tableau budgetaire 2'!R210</f>
        <v>39927.689999999995</v>
      </c>
      <c r="D9" s="326">
        <f>+'2) Tableau budgetaire 2'!M210</f>
        <v>217774</v>
      </c>
      <c r="E9" s="329">
        <f>+'2) Tableau budgetaire 2'!S210</f>
        <v>35664</v>
      </c>
      <c r="F9" s="327">
        <f t="shared" si="0"/>
        <v>361516</v>
      </c>
      <c r="G9" s="328">
        <f t="shared" si="1"/>
        <v>75591.69</v>
      </c>
    </row>
    <row r="10" spans="1:11" ht="31.5" customHeight="1" x14ac:dyDescent="0.25">
      <c r="A10" s="340" t="s">
        <v>21</v>
      </c>
      <c r="B10" s="327">
        <f>+'2) Tableau budgetaire 2'!J211</f>
        <v>26518</v>
      </c>
      <c r="C10" s="328">
        <f>+'2) Tableau budgetaire 2'!R211</f>
        <v>9288.85</v>
      </c>
      <c r="D10" s="326">
        <f>+'2) Tableau budgetaire 2'!M211</f>
        <v>15000</v>
      </c>
      <c r="E10" s="329">
        <f>+'2) Tableau budgetaire 2'!S211</f>
        <v>15958</v>
      </c>
      <c r="F10" s="327">
        <f t="shared" si="0"/>
        <v>41518</v>
      </c>
      <c r="G10" s="328">
        <f>+C10+E10</f>
        <v>25246.85</v>
      </c>
      <c r="K10" s="341"/>
    </row>
    <row r="11" spans="1:11" ht="31.5" customHeight="1" x14ac:dyDescent="0.25">
      <c r="A11" s="340" t="s">
        <v>22</v>
      </c>
      <c r="B11" s="327">
        <f>+'2) Tableau budgetaire 2'!J212</f>
        <v>325953</v>
      </c>
      <c r="C11" s="328">
        <f>+'2) Tableau budgetaire 2'!R212</f>
        <v>90525.92</v>
      </c>
      <c r="D11" s="326">
        <f>+'2) Tableau budgetaire 2'!M212</f>
        <v>336500</v>
      </c>
      <c r="E11" s="329">
        <f>+'2) Tableau budgetaire 2'!S212</f>
        <v>57000</v>
      </c>
      <c r="F11" s="327">
        <f t="shared" si="0"/>
        <v>662453</v>
      </c>
      <c r="G11" s="328">
        <f t="shared" si="1"/>
        <v>147525.91999999998</v>
      </c>
    </row>
    <row r="12" spans="1:11" ht="31.5" customHeight="1" x14ac:dyDescent="0.25">
      <c r="A12" s="340" t="s">
        <v>23</v>
      </c>
      <c r="B12" s="327">
        <f>+'2) Tableau budgetaire 2'!J213</f>
        <v>55543</v>
      </c>
      <c r="C12" s="328">
        <f>+'2) Tableau budgetaire 2'!R213</f>
        <v>33424.89</v>
      </c>
      <c r="D12" s="326">
        <f>+'2) Tableau budgetaire 2'!M213</f>
        <v>24725.16</v>
      </c>
      <c r="E12" s="329">
        <f>+'2) Tableau budgetaire 2'!S213</f>
        <v>11945</v>
      </c>
      <c r="F12" s="327">
        <f t="shared" si="0"/>
        <v>80268.160000000003</v>
      </c>
      <c r="G12" s="328">
        <f t="shared" si="1"/>
        <v>45369.89</v>
      </c>
    </row>
    <row r="13" spans="1:11" ht="31.5" customHeight="1" x14ac:dyDescent="0.25">
      <c r="A13" s="342" t="s">
        <v>183</v>
      </c>
      <c r="B13" s="343">
        <f>SUM(B6:B12)</f>
        <v>747770</v>
      </c>
      <c r="C13" s="344">
        <f>+'2) Tableau budgetaire 2'!R214</f>
        <v>339713.29000000004</v>
      </c>
      <c r="D13" s="343">
        <f>+'2) Tableau budgetaire 2'!M214</f>
        <v>654099.16</v>
      </c>
      <c r="E13" s="344">
        <f>+'2) Tableau budgetaire 2'!S214</f>
        <v>178244</v>
      </c>
      <c r="F13" s="343">
        <f t="shared" si="0"/>
        <v>1401869.1600000001</v>
      </c>
      <c r="G13" s="345">
        <f>SUM(G6:G12)</f>
        <v>517957.29</v>
      </c>
    </row>
    <row r="14" spans="1:11" ht="31.5" customHeight="1" x14ac:dyDescent="0.25">
      <c r="A14" s="340" t="s">
        <v>184</v>
      </c>
      <c r="B14" s="346">
        <v>52343.9</v>
      </c>
      <c r="C14" s="330">
        <f>+'2) Tableau budgetaire 2'!R215</f>
        <v>23779.930300000004</v>
      </c>
      <c r="D14" s="331">
        <f>+'2) Tableau budgetaire 2'!M215</f>
        <v>45786.941200000008</v>
      </c>
      <c r="E14" s="332">
        <f>+'2) Tableau budgetaire 2'!S215</f>
        <v>12477.080000000002</v>
      </c>
      <c r="F14" s="333">
        <f t="shared" si="0"/>
        <v>98130.84120000001</v>
      </c>
      <c r="G14" s="347">
        <f>+C14+E14</f>
        <v>36257.010300000009</v>
      </c>
    </row>
    <row r="15" spans="1:11" ht="31.5" customHeight="1" thickBot="1" x14ac:dyDescent="0.3">
      <c r="A15" s="348" t="s">
        <v>73</v>
      </c>
      <c r="B15" s="349">
        <f>+B13+B14</f>
        <v>800113.9</v>
      </c>
      <c r="C15" s="350">
        <f>+'2) Tableau budgetaire 2'!R216</f>
        <v>363493.22030000004</v>
      </c>
      <c r="D15" s="349">
        <f>+'2) Tableau budgetaire 2'!M216</f>
        <v>699886.10120000003</v>
      </c>
      <c r="E15" s="363">
        <f>+'2) Tableau budgetaire 2'!S216</f>
        <v>190721.08000000002</v>
      </c>
      <c r="F15" s="349">
        <f t="shared" si="0"/>
        <v>1500000.0012000001</v>
      </c>
      <c r="G15" s="362">
        <f>+G13+G14</f>
        <v>554214.3003</v>
      </c>
    </row>
    <row r="16" spans="1:11" x14ac:dyDescent="0.25">
      <c r="C16" s="351"/>
    </row>
    <row r="19" spans="7:7" x14ac:dyDescent="0.25">
      <c r="G19" s="341"/>
    </row>
  </sheetData>
  <mergeCells count="4">
    <mergeCell ref="A4:A5"/>
    <mergeCell ref="B4:C4"/>
    <mergeCell ref="D4:E4"/>
    <mergeCell ref="F4:G4"/>
  </mergeCells>
  <pageMargins left="0.7" right="0.7" top="0.75" bottom="0.75" header="0.3" footer="0.3"/>
  <pageSetup orientation="portrait" r:id="rId1"/>
  <ignoredErrors>
    <ignoredError sqref="G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 Tableau rapport financier </vt:lpstr>
      <vt:lpstr>2) Tableau budgetaire 2</vt:lpstr>
      <vt:lpstr>RECAP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ICT_provider</dc:creator>
  <cp:lastModifiedBy>ICT_PROVIDER</cp:lastModifiedBy>
  <dcterms:created xsi:type="dcterms:W3CDTF">2021-07-12T16:22:07Z</dcterms:created>
  <dcterms:modified xsi:type="dcterms:W3CDTF">2021-11-15T08:56:02Z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2021-10-31T07:20:43Z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3eeb4e30-4227-48a7-a314-ed1bf9449eed</vt:lpwstr>
  </property>
  <property fmtid="{D5CDD505-2E9C-101B-9397-08002B2CF9AE}" pid="8" name="MSIP_Label_2059aa38-f392-4105-be92-628035578272_ContentBits">
    <vt:lpwstr>0</vt:lpwstr>
  </property>
</Properties>
</file>