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CT_PROVIDER\Documents\00. Hanitriniony RASON\00. PBF 2021\00. PRODOC 2021\01. Projets en cours 2021\RAPPORT FINANCIER\RAPPORT FINANCIER ANNUEL 2021\TALILY RAIKE\"/>
    </mc:Choice>
  </mc:AlternateContent>
  <xr:revisionPtr revIDLastSave="0" documentId="8_{D28535CB-270E-409F-8267-54E3E01BB493}" xr6:coauthVersionLast="46" xr6:coauthVersionMax="46" xr10:uidLastSave="{00000000-0000-0000-0000-000000000000}"/>
  <bookViews>
    <workbookView xWindow="-120" yWindow="-120" windowWidth="20730" windowHeight="11160" activeTab="1" xr2:uid="{8F3D69FF-03C5-4D57-8001-6A219000F65E}"/>
  </bookViews>
  <sheets>
    <sheet name="Budget tables" sheetId="4" r:id="rId1"/>
    <sheet name="By Category" sheetId="3" r:id="rId2"/>
  </sheets>
  <externalReferences>
    <externalReference r:id="rId3"/>
    <externalReference r:id="rId4"/>
  </externalReferences>
  <definedNames>
    <definedName name="Account_description">'[1]GL Codes'!$J$2:$J$126</definedName>
    <definedName name="Activity_description">'[1]GL Codes'!$G$2:$G$28</definedName>
    <definedName name="Staff_code">'[1]GL Codes'!$M$2:$M$54</definedName>
    <definedName name="_xlnm.Print_Area" localSheetId="0">'Budget tables'!$A$1:$H$223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0" i="4" l="1"/>
  <c r="H100" i="4"/>
  <c r="H68" i="4"/>
  <c r="H58" i="4"/>
  <c r="C65" i="3"/>
  <c r="C73" i="3" s="1"/>
  <c r="C107" i="3"/>
  <c r="C185" i="3"/>
  <c r="C196" i="3"/>
  <c r="C99" i="3"/>
  <c r="C17" i="3"/>
  <c r="H26" i="4"/>
  <c r="C54" i="3"/>
  <c r="C62" i="3" s="1"/>
  <c r="C20" i="3"/>
  <c r="C28" i="3" s="1"/>
  <c r="C9" i="3"/>
  <c r="D190" i="3" l="1"/>
  <c r="D191" i="3"/>
  <c r="D194" i="3"/>
  <c r="D179" i="3"/>
  <c r="D180" i="3"/>
  <c r="D181" i="3"/>
  <c r="D182" i="3"/>
  <c r="D183" i="3"/>
  <c r="D184" i="3"/>
  <c r="D178" i="3"/>
  <c r="D168" i="3"/>
  <c r="D169" i="3"/>
  <c r="D170" i="3"/>
  <c r="D171" i="3"/>
  <c r="D172" i="3"/>
  <c r="D173" i="3"/>
  <c r="D167" i="3"/>
  <c r="D157" i="3"/>
  <c r="D158" i="3"/>
  <c r="D159" i="3"/>
  <c r="D160" i="3"/>
  <c r="D161" i="3"/>
  <c r="D162" i="3"/>
  <c r="D156" i="3"/>
  <c r="D146" i="3"/>
  <c r="D147" i="3"/>
  <c r="D148" i="3"/>
  <c r="D149" i="3"/>
  <c r="D150" i="3"/>
  <c r="D151" i="3"/>
  <c r="D145" i="3"/>
  <c r="D134" i="3"/>
  <c r="D135" i="3"/>
  <c r="D136" i="3"/>
  <c r="D137" i="3"/>
  <c r="D138" i="3"/>
  <c r="D139" i="3"/>
  <c r="D133" i="3"/>
  <c r="D123" i="3"/>
  <c r="D124" i="3"/>
  <c r="D125" i="3"/>
  <c r="D126" i="3"/>
  <c r="D127" i="3"/>
  <c r="D128" i="3"/>
  <c r="D122" i="3"/>
  <c r="D112" i="3"/>
  <c r="D113" i="3"/>
  <c r="D111" i="3"/>
  <c r="D102" i="3"/>
  <c r="D89" i="3"/>
  <c r="D90" i="3"/>
  <c r="D91" i="3"/>
  <c r="D92" i="3"/>
  <c r="D93" i="3"/>
  <c r="D94" i="3"/>
  <c r="D88" i="3"/>
  <c r="D78" i="3"/>
  <c r="D79" i="3"/>
  <c r="D80" i="3"/>
  <c r="D81" i="3"/>
  <c r="D82" i="3"/>
  <c r="D83" i="3"/>
  <c r="D77" i="3"/>
  <c r="D67" i="3"/>
  <c r="D68" i="3"/>
  <c r="D70" i="3"/>
  <c r="D56" i="3"/>
  <c r="D57" i="3"/>
  <c r="D44" i="3"/>
  <c r="D45" i="3"/>
  <c r="D46" i="3"/>
  <c r="D47" i="3"/>
  <c r="D48" i="3"/>
  <c r="D49" i="3"/>
  <c r="D43" i="3"/>
  <c r="D33" i="3"/>
  <c r="D34" i="3"/>
  <c r="D35" i="3"/>
  <c r="D36" i="3"/>
  <c r="D37" i="3"/>
  <c r="D38" i="3"/>
  <c r="D32" i="3"/>
  <c r="D22" i="3"/>
  <c r="D23" i="3"/>
  <c r="D11" i="3"/>
  <c r="C201" i="3" l="1"/>
  <c r="C207" i="3"/>
  <c r="C206" i="3"/>
  <c r="C205" i="3"/>
  <c r="C204" i="3"/>
  <c r="C203" i="3"/>
  <c r="C202" i="3"/>
  <c r="E198" i="4"/>
  <c r="D198" i="4"/>
  <c r="C197" i="4"/>
  <c r="E190" i="4"/>
  <c r="D190" i="4"/>
  <c r="C189" i="4"/>
  <c r="E180" i="4"/>
  <c r="D180" i="4"/>
  <c r="F179" i="4"/>
  <c r="F178" i="4"/>
  <c r="C177" i="4"/>
  <c r="C180" i="4" s="1"/>
  <c r="F176" i="4"/>
  <c r="F175" i="4"/>
  <c r="E172" i="4"/>
  <c r="D172" i="4"/>
  <c r="C172" i="4"/>
  <c r="F171" i="4"/>
  <c r="F170" i="4"/>
  <c r="F169" i="4"/>
  <c r="F168" i="4"/>
  <c r="F167" i="4"/>
  <c r="F166" i="4"/>
  <c r="F165" i="4"/>
  <c r="F164" i="4"/>
  <c r="E162" i="4"/>
  <c r="D162" i="4"/>
  <c r="C162" i="4"/>
  <c r="F161" i="4"/>
  <c r="F160" i="4"/>
  <c r="F159" i="4"/>
  <c r="F158" i="4"/>
  <c r="F157" i="4"/>
  <c r="F156" i="4"/>
  <c r="F155" i="4"/>
  <c r="F154" i="4"/>
  <c r="E152" i="4"/>
  <c r="D152" i="4"/>
  <c r="C152" i="4"/>
  <c r="F151" i="4"/>
  <c r="F150" i="4"/>
  <c r="F149" i="4"/>
  <c r="F148" i="4"/>
  <c r="F147" i="4"/>
  <c r="F146" i="4"/>
  <c r="F145" i="4"/>
  <c r="F144" i="4"/>
  <c r="E142" i="4"/>
  <c r="D142" i="4"/>
  <c r="C142" i="4"/>
  <c r="F141" i="4"/>
  <c r="F140" i="4"/>
  <c r="F139" i="4"/>
  <c r="F138" i="4"/>
  <c r="F137" i="4"/>
  <c r="F136" i="4"/>
  <c r="G142" i="4" s="1"/>
  <c r="F135" i="4"/>
  <c r="F134" i="4"/>
  <c r="E130" i="4"/>
  <c r="D130" i="4"/>
  <c r="C130" i="4"/>
  <c r="F129" i="4"/>
  <c r="F128" i="4"/>
  <c r="F127" i="4"/>
  <c r="F126" i="4"/>
  <c r="F125" i="4"/>
  <c r="F124" i="4"/>
  <c r="F123" i="4"/>
  <c r="F122" i="4"/>
  <c r="E120" i="4"/>
  <c r="D120" i="4"/>
  <c r="C120" i="4"/>
  <c r="F119" i="4"/>
  <c r="F118" i="4"/>
  <c r="F117" i="4"/>
  <c r="F116" i="4"/>
  <c r="F115" i="4"/>
  <c r="F114" i="4"/>
  <c r="F113" i="4"/>
  <c r="F112" i="4"/>
  <c r="E110" i="4"/>
  <c r="D110" i="4"/>
  <c r="F109" i="4"/>
  <c r="F108" i="4"/>
  <c r="F107" i="4"/>
  <c r="F106" i="4"/>
  <c r="F105" i="4"/>
  <c r="F104" i="4"/>
  <c r="F103" i="4"/>
  <c r="C102" i="4"/>
  <c r="C110" i="4" s="1"/>
  <c r="E100" i="4"/>
  <c r="D100" i="4"/>
  <c r="F99" i="4"/>
  <c r="F98" i="4"/>
  <c r="F97" i="4"/>
  <c r="F96" i="4"/>
  <c r="C95" i="4"/>
  <c r="F95" i="4" s="1"/>
  <c r="C94" i="4"/>
  <c r="F94" i="4" s="1"/>
  <c r="C93" i="4"/>
  <c r="F93" i="4" s="1"/>
  <c r="C92" i="4"/>
  <c r="F92" i="4" s="1"/>
  <c r="E88" i="4"/>
  <c r="D88" i="4"/>
  <c r="C88" i="4"/>
  <c r="F87" i="4"/>
  <c r="F86" i="4"/>
  <c r="F85" i="4"/>
  <c r="F84" i="4"/>
  <c r="F83" i="4"/>
  <c r="F82" i="4"/>
  <c r="F81" i="4"/>
  <c r="F80" i="4"/>
  <c r="E78" i="4"/>
  <c r="D78" i="4"/>
  <c r="C78" i="4"/>
  <c r="F77" i="4"/>
  <c r="F76" i="4"/>
  <c r="F75" i="4"/>
  <c r="F74" i="4"/>
  <c r="F73" i="4"/>
  <c r="F72" i="4"/>
  <c r="F71" i="4"/>
  <c r="F70" i="4"/>
  <c r="E68" i="4"/>
  <c r="D68" i="4"/>
  <c r="F67" i="4"/>
  <c r="F66" i="4"/>
  <c r="F65" i="4"/>
  <c r="F64" i="4"/>
  <c r="F63" i="4"/>
  <c r="F62" i="4"/>
  <c r="F61" i="4"/>
  <c r="C60" i="4"/>
  <c r="C68" i="4" s="1"/>
  <c r="E58" i="4"/>
  <c r="D58" i="4"/>
  <c r="F57" i="4"/>
  <c r="F56" i="4"/>
  <c r="F55" i="4"/>
  <c r="F54" i="4"/>
  <c r="F53" i="4"/>
  <c r="F52" i="4"/>
  <c r="C51" i="4"/>
  <c r="C50" i="4"/>
  <c r="F50" i="4" s="1"/>
  <c r="E46" i="4"/>
  <c r="D46" i="4"/>
  <c r="C46" i="4"/>
  <c r="F45" i="4"/>
  <c r="F44" i="4"/>
  <c r="F43" i="4"/>
  <c r="F42" i="4"/>
  <c r="F41" i="4"/>
  <c r="F40" i="4"/>
  <c r="F39" i="4"/>
  <c r="F38" i="4"/>
  <c r="E36" i="4"/>
  <c r="D36" i="4"/>
  <c r="C36" i="4"/>
  <c r="F35" i="4"/>
  <c r="F34" i="4"/>
  <c r="F33" i="4"/>
  <c r="F32" i="4"/>
  <c r="F31" i="4"/>
  <c r="F30" i="4"/>
  <c r="F29" i="4"/>
  <c r="F28" i="4"/>
  <c r="E26" i="4"/>
  <c r="D26" i="4"/>
  <c r="F25" i="4"/>
  <c r="F24" i="4"/>
  <c r="F23" i="4"/>
  <c r="F22" i="4"/>
  <c r="F21" i="4"/>
  <c r="F20" i="4"/>
  <c r="C19" i="4"/>
  <c r="F19" i="4" s="1"/>
  <c r="C18" i="4"/>
  <c r="F18" i="4" s="1"/>
  <c r="E16" i="4"/>
  <c r="D16" i="4"/>
  <c r="F15" i="4"/>
  <c r="F14" i="4"/>
  <c r="F13" i="4"/>
  <c r="F12" i="4"/>
  <c r="F11" i="4"/>
  <c r="F10" i="4"/>
  <c r="F9" i="4"/>
  <c r="C8" i="4"/>
  <c r="F8" i="4" s="1"/>
  <c r="B199" i="3"/>
  <c r="B195" i="3"/>
  <c r="D195" i="3" s="1"/>
  <c r="B193" i="3"/>
  <c r="D193" i="3" s="1"/>
  <c r="B192" i="3"/>
  <c r="D192" i="3" s="1"/>
  <c r="B189" i="3"/>
  <c r="D189" i="3" s="1"/>
  <c r="B188" i="3"/>
  <c r="D188" i="3" s="1"/>
  <c r="B185" i="3"/>
  <c r="D185" i="3" s="1"/>
  <c r="B177" i="3"/>
  <c r="D177" i="3" s="1"/>
  <c r="B174" i="3"/>
  <c r="D174" i="3" s="1"/>
  <c r="B166" i="3"/>
  <c r="B163" i="3"/>
  <c r="D163" i="3" s="1"/>
  <c r="B155" i="3"/>
  <c r="D155" i="3" s="1"/>
  <c r="B152" i="3"/>
  <c r="D152" i="3" s="1"/>
  <c r="B144" i="3"/>
  <c r="B140" i="3"/>
  <c r="D140" i="3" s="1"/>
  <c r="B132" i="3"/>
  <c r="D132" i="3" s="1"/>
  <c r="B129" i="3"/>
  <c r="D129" i="3" s="1"/>
  <c r="B121" i="3"/>
  <c r="B117" i="3"/>
  <c r="D117" i="3" s="1"/>
  <c r="B116" i="3"/>
  <c r="D116" i="3" s="1"/>
  <c r="B115" i="3"/>
  <c r="D115" i="3" s="1"/>
  <c r="B114" i="3"/>
  <c r="D114" i="3" s="1"/>
  <c r="B110" i="3"/>
  <c r="D110" i="3" s="1"/>
  <c r="B106" i="3"/>
  <c r="D106" i="3" s="1"/>
  <c r="B105" i="3"/>
  <c r="D105" i="3" s="1"/>
  <c r="B104" i="3"/>
  <c r="D104" i="3" s="1"/>
  <c r="B103" i="3"/>
  <c r="D103" i="3" s="1"/>
  <c r="B101" i="3"/>
  <c r="B100" i="3"/>
  <c r="D100" i="3" s="1"/>
  <c r="B99" i="3"/>
  <c r="D99" i="3" s="1"/>
  <c r="B95" i="3"/>
  <c r="D95" i="3" s="1"/>
  <c r="B87" i="3"/>
  <c r="D87" i="3" s="1"/>
  <c r="B84" i="3"/>
  <c r="D84" i="3" s="1"/>
  <c r="B76" i="3"/>
  <c r="D76" i="3" s="1"/>
  <c r="B72" i="3"/>
  <c r="D72" i="3" s="1"/>
  <c r="B71" i="3"/>
  <c r="D71" i="3" s="1"/>
  <c r="B69" i="3"/>
  <c r="D69" i="3" s="1"/>
  <c r="B66" i="3"/>
  <c r="D66" i="3" s="1"/>
  <c r="B65" i="3"/>
  <c r="D65" i="3" s="1"/>
  <c r="B61" i="3"/>
  <c r="D61" i="3" s="1"/>
  <c r="B60" i="3"/>
  <c r="D60" i="3" s="1"/>
  <c r="B59" i="3"/>
  <c r="D59" i="3" s="1"/>
  <c r="B58" i="3"/>
  <c r="D58" i="3" s="1"/>
  <c r="B55" i="3"/>
  <c r="D55" i="3" s="1"/>
  <c r="B54" i="3"/>
  <c r="D54" i="3" s="1"/>
  <c r="B50" i="3"/>
  <c r="D50" i="3" s="1"/>
  <c r="B42" i="3"/>
  <c r="D42" i="3" s="1"/>
  <c r="B39" i="3"/>
  <c r="D39" i="3" s="1"/>
  <c r="B31" i="3"/>
  <c r="D31" i="3" s="1"/>
  <c r="B27" i="3"/>
  <c r="D27" i="3" s="1"/>
  <c r="B26" i="3"/>
  <c r="D26" i="3" s="1"/>
  <c r="B25" i="3"/>
  <c r="D25" i="3" s="1"/>
  <c r="B24" i="3"/>
  <c r="D24" i="3" s="1"/>
  <c r="B21" i="3"/>
  <c r="D21" i="3" s="1"/>
  <c r="B20" i="3"/>
  <c r="D20" i="3" s="1"/>
  <c r="B16" i="3"/>
  <c r="D16" i="3" s="1"/>
  <c r="B15" i="3"/>
  <c r="D15" i="3" s="1"/>
  <c r="B14" i="3"/>
  <c r="D14" i="3" s="1"/>
  <c r="B13" i="3"/>
  <c r="D13" i="3" s="1"/>
  <c r="B12" i="3"/>
  <c r="B10" i="3"/>
  <c r="D10" i="3" s="1"/>
  <c r="B9" i="3"/>
  <c r="D9" i="3" s="1"/>
  <c r="B6" i="3"/>
  <c r="F142" i="4" l="1"/>
  <c r="C208" i="3"/>
  <c r="G26" i="4"/>
  <c r="B202" i="3"/>
  <c r="D202" i="3" s="1"/>
  <c r="D101" i="3"/>
  <c r="B203" i="3"/>
  <c r="D203" i="3" s="1"/>
  <c r="D12" i="3"/>
  <c r="C58" i="4"/>
  <c r="F130" i="4"/>
  <c r="F51" i="4"/>
  <c r="G58" i="4" s="1"/>
  <c r="F78" i="4"/>
  <c r="G88" i="4"/>
  <c r="G130" i="4"/>
  <c r="G152" i="4"/>
  <c r="G172" i="4"/>
  <c r="F46" i="4"/>
  <c r="C26" i="4"/>
  <c r="G46" i="4"/>
  <c r="G78" i="4"/>
  <c r="F88" i="4"/>
  <c r="C16" i="4"/>
  <c r="G120" i="4"/>
  <c r="D191" i="4"/>
  <c r="D192" i="4" s="1"/>
  <c r="D199" i="4" s="1"/>
  <c r="F60" i="4"/>
  <c r="G68" i="4" s="1"/>
  <c r="G162" i="4"/>
  <c r="E191" i="4"/>
  <c r="E192" i="4" s="1"/>
  <c r="E199" i="4" s="1"/>
  <c r="G36" i="4"/>
  <c r="G100" i="4"/>
  <c r="F100" i="4"/>
  <c r="F16" i="4"/>
  <c r="G16" i="4"/>
  <c r="F102" i="4"/>
  <c r="F172" i="4"/>
  <c r="F177" i="4"/>
  <c r="G180" i="4" s="1"/>
  <c r="C100" i="4"/>
  <c r="F36" i="4"/>
  <c r="F120" i="4"/>
  <c r="F162" i="4"/>
  <c r="F26" i="4"/>
  <c r="F152" i="4"/>
  <c r="C207" i="4"/>
  <c r="B62" i="3"/>
  <c r="D62" i="3" s="1"/>
  <c r="B207" i="3"/>
  <c r="D207" i="3" s="1"/>
  <c r="B28" i="3"/>
  <c r="D28" i="3" s="1"/>
  <c r="D121" i="3"/>
  <c r="D166" i="3"/>
  <c r="B17" i="3"/>
  <c r="D17" i="3" s="1"/>
  <c r="D144" i="3"/>
  <c r="B201" i="3"/>
  <c r="D201" i="3" s="1"/>
  <c r="B206" i="3"/>
  <c r="D206" i="3" s="1"/>
  <c r="B107" i="3"/>
  <c r="D107" i="3" s="1"/>
  <c r="B196" i="3"/>
  <c r="D196" i="3" s="1"/>
  <c r="B204" i="3"/>
  <c r="D204" i="3" s="1"/>
  <c r="B118" i="3"/>
  <c r="D118" i="3" s="1"/>
  <c r="B73" i="3"/>
  <c r="D73" i="3" s="1"/>
  <c r="B205" i="3"/>
  <c r="D205" i="3" s="1"/>
  <c r="D200" i="4" l="1"/>
  <c r="D202" i="4" s="1"/>
  <c r="D193" i="4"/>
  <c r="C209" i="3"/>
  <c r="C210" i="3" s="1"/>
  <c r="F68" i="4"/>
  <c r="F180" i="4"/>
  <c r="C191" i="4"/>
  <c r="C192" i="4" s="1"/>
  <c r="C193" i="4" s="1"/>
  <c r="E200" i="4"/>
  <c r="E202" i="4" s="1"/>
  <c r="E193" i="4"/>
  <c r="F58" i="4"/>
  <c r="G110" i="4"/>
  <c r="C204" i="4" s="1"/>
  <c r="F110" i="4"/>
  <c r="B208" i="3"/>
  <c r="D208" i="3" s="1"/>
  <c r="F191" i="4" l="1"/>
  <c r="C205" i="4"/>
  <c r="B209" i="3"/>
  <c r="D209" i="3" s="1"/>
  <c r="C201" i="4"/>
  <c r="C200" i="4"/>
  <c r="C199" i="4"/>
  <c r="C208" i="4"/>
  <c r="F192" i="4" l="1"/>
  <c r="F193" i="4" s="1"/>
  <c r="B210" i="3"/>
  <c r="C202" i="4"/>
  <c r="H16" i="4" l="1"/>
  <c r="H191" i="4" s="1"/>
  <c r="H193" i="4" s="1"/>
  <c r="H204" i="4" s="1"/>
  <c r="H205" i="4" s="1"/>
</calcChain>
</file>

<file path=xl/sharedStrings.xml><?xml version="1.0" encoding="utf-8"?>
<sst xmlns="http://schemas.openxmlformats.org/spreadsheetml/2006/main" count="422" uniqueCount="238">
  <si>
    <t xml:space="preserve">Annex D - PBF Project Budget </t>
  </si>
  <si>
    <t>CSO Version</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</si>
  <si>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</si>
  <si>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</si>
  <si>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</si>
  <si>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</si>
  <si>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</si>
  <si>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</si>
  <si>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</si>
  <si>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</si>
  <si>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</si>
  <si>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</si>
  <si>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</si>
  <si>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</si>
  <si>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R1: La participation des femmes et des jeunes aux efforts de prévention des conflits communautaires est renforcée</t>
  </si>
  <si>
    <t>Output 1.1:</t>
  </si>
  <si>
    <t>P 1.1 : Les femmes et les jeunes femmes activistes de la société civile de la région AA disposent de compétences en matière de prévention des conflits</t>
  </si>
  <si>
    <t>Activity 1.1.1:</t>
  </si>
  <si>
    <t>Act 1.1.1 : Renforcement des compétences des femmes et jeunes femmes, des hommes et jeunes hommes de la société civile de la région AA en leadership, conception et facilitation de dialogues communautaires</t>
  </si>
  <si>
    <t>Activity 1.1.2:</t>
  </si>
  <si>
    <t>Activity 1.1.3:</t>
  </si>
  <si>
    <t>Activity 1.1.4</t>
  </si>
  <si>
    <t>Activity 1.1.5</t>
  </si>
  <si>
    <t>Activity 1.1.6</t>
  </si>
  <si>
    <t>Activity 1.1.7</t>
  </si>
  <si>
    <t>Activity 1.1.8</t>
  </si>
  <si>
    <t>Output Total</t>
  </si>
  <si>
    <t>Output 1.2:</t>
  </si>
  <si>
    <t>P1.2 : Les femmes, les jeunes et les hommes des communes cibles sont conscientisés sur l’importance de l’inclusivité dans les mécanismes de prise de décision pour une cohésion sociale</t>
  </si>
  <si>
    <t>Activity 1.2.1</t>
  </si>
  <si>
    <t>Act 1.2.1 : Focus group de conscientisation avec les chefs traditionnels et coutumiers, les femmes et les jeunes dans les communes cibles</t>
  </si>
  <si>
    <t>Activity 1.2.2</t>
  </si>
  <si>
    <t>Act 1.2.2 : Organisations de sessions de dialogues intergénérationnels mixtes. Mission Préparatoire</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</si>
  <si>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</si>
  <si>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</si>
  <si>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</si>
  <si>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</si>
  <si>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</si>
  <si>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</si>
  <si>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</si>
  <si>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</si>
  <si>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</si>
  <si>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</si>
  <si>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</si>
  <si>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</si>
  <si>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</si>
  <si>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</si>
  <si>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</si>
  <si>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</si>
  <si>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</si>
  <si>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</si>
  <si>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</si>
  <si>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</si>
  <si>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</si>
  <si>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</si>
  <si>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</si>
  <si>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</si>
  <si>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</si>
  <si>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R2 : La contribution et l’influence des femmes et jeunes femmes sont renforcées au niveau des communes</t>
  </si>
  <si>
    <t>Outcome 2.1</t>
  </si>
  <si>
    <t xml:space="preserve">P2.1 : Les femmes élues assurent leurs rôles et responsabilités de manière efficace et effective </t>
  </si>
  <si>
    <t>Activity 2.1.1</t>
  </si>
  <si>
    <t xml:space="preserve">Act 2.1.1 : Renforcement des compétences des maires et des conseillers municipaux en gestion communale et mécanismes de redevabilité et d’inclusivité </t>
  </si>
  <si>
    <t>Activity 2.1.2</t>
  </si>
  <si>
    <t>Act 2.1.2 : Plateforme d’échanges entre les gouvernements locaux et les OSC locales</t>
  </si>
  <si>
    <t>Activity 2.1.3</t>
  </si>
  <si>
    <t>Activity 2.1.4</t>
  </si>
  <si>
    <t>Activity 2.1.5</t>
  </si>
  <si>
    <t>Activity 2.1.6</t>
  </si>
  <si>
    <t>Activity 2.1.7</t>
  </si>
  <si>
    <t>Activity 2.1.8</t>
  </si>
  <si>
    <t>Output 2.2</t>
  </si>
  <si>
    <t>Activity 2.2.1</t>
  </si>
  <si>
    <t>Act. 2.2.1 : Promotion de la contribution positive des femmes à travers des programmes médiatiques et culturels</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</si>
  <si>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</si>
  <si>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</si>
  <si>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</si>
  <si>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</si>
  <si>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</si>
  <si>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</si>
  <si>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</si>
  <si>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</si>
  <si>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</si>
  <si>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</si>
  <si>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</si>
  <si>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</si>
  <si>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</si>
  <si>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</si>
  <si>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</si>
  <si>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</si>
  <si>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</si>
  <si>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</si>
  <si>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</si>
  <si>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</si>
  <si>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</si>
  <si>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</si>
  <si>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</si>
  <si>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</si>
  <si>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</si>
  <si>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</si>
  <si>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R3 : Les hommes et les femmes sont engagés dans la promotion d’une meilleure participation des femmes aux processus de prise de décision</t>
  </si>
  <si>
    <t>Output 3.1</t>
  </si>
  <si>
    <t xml:space="preserve">P3.1 : Les citoyens sont sensibilisés sur la masculinité positive </t>
  </si>
  <si>
    <t>Activity 3.1.1</t>
  </si>
  <si>
    <t xml:space="preserve">Act 3.1.1 : Formation des représentants des OSCs, y compris les hommes et les jeunes sur la sensibilisation à la masculinité positive </t>
  </si>
  <si>
    <t>Activity 3.1.2</t>
  </si>
  <si>
    <t xml:space="preserve">Act 3.1.2 : Sensibilisation des hommes à l’égalité hommes-femmes </t>
  </si>
  <si>
    <t>Activity 3.1.3</t>
  </si>
  <si>
    <t>Act 3.1.3 : Accompagnement pour la création d’un réseau Gender Champion</t>
  </si>
  <si>
    <t>Activity 3.1.4</t>
  </si>
  <si>
    <t xml:space="preserve">Act 3.1.4 : Campagne de plaidoyer du réseau Gender Champion auprès des décideurs pour une meilleure représentation des femmes dans les instances démocratiques </t>
  </si>
  <si>
    <t>Activity 3.1.5</t>
  </si>
  <si>
    <t>Activity 3.1.6</t>
  </si>
  <si>
    <t>Activity 3.1.7</t>
  </si>
  <si>
    <t>Activity 3.1.8</t>
  </si>
  <si>
    <t>Output 3.2:</t>
  </si>
  <si>
    <t xml:space="preserve">P 3.2 : Le rôle des hommes dans la promotion de l’égalité hommes-femmes est reconnu </t>
  </si>
  <si>
    <t>Activity 3.2.1</t>
  </si>
  <si>
    <t xml:space="preserve">Act 3.2.1 : Cérémonie de récompense en faveur des gender champions </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</si>
  <si>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</si>
  <si>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</si>
  <si>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</si>
  <si>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</si>
  <si>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</si>
  <si>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</si>
  <si>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</si>
  <si>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</si>
  <si>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</si>
  <si>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</si>
  <si>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</si>
  <si>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</si>
  <si>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</si>
  <si>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</si>
  <si>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</si>
  <si>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</si>
  <si>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</si>
  <si>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</si>
  <si>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</si>
  <si>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</si>
  <si>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</si>
  <si>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</si>
  <si>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</si>
  <si>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</si>
  <si>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</si>
  <si>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</si>
  <si>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</si>
  <si>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</si>
  <si>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</si>
  <si>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</si>
  <si>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</si>
  <si>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</si>
  <si>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</si>
  <si>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</si>
  <si>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</si>
  <si>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</si>
  <si>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</si>
  <si>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</si>
  <si>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</si>
  <si>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</si>
  <si>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</si>
  <si>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</si>
  <si>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</si>
  <si>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</si>
  <si>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</si>
  <si>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</si>
  <si>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</si>
  <si>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</si>
  <si>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</si>
  <si>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</si>
  <si>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</si>
  <si>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</si>
  <si>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</si>
  <si>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</si>
  <si>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</si>
  <si>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</si>
  <si>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</si>
  <si>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</si>
  <si>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</si>
  <si>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</si>
  <si>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</si>
  <si>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</si>
  <si>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</si>
  <si>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1. Ressources humaines</t>
  </si>
  <si>
    <t>Additional operational costs</t>
  </si>
  <si>
    <t>Operation Costs 3-4-5-6-7-8</t>
  </si>
  <si>
    <t>Monitoring budget</t>
  </si>
  <si>
    <t>Monitoring</t>
  </si>
  <si>
    <t>Budget for independent final evaluation</t>
  </si>
  <si>
    <t>Evaluation</t>
  </si>
  <si>
    <t>Budget for independent audit</t>
  </si>
  <si>
    <t>Audit</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</si>
  <si>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</si>
  <si>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</si>
  <si>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</si>
  <si>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</si>
  <si>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</si>
  <si>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</si>
  <si>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</si>
  <si>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</si>
  <si>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</si>
  <si>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</si>
  <si>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</si>
  <si>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</si>
  <si>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</si>
  <si>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</si>
  <si>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</si>
  <si>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</si>
  <si>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</si>
  <si>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</si>
  <si>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</si>
  <si>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Annex D - PBF Project Budget</t>
  </si>
  <si>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</si>
  <si>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</si>
  <si>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</si>
  <si>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</si>
  <si>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</si>
  <si>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</si>
  <si>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</si>
  <si>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</si>
  <si>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</si>
  <si>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</si>
  <si>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</si>
  <si>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</si>
  <si>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</si>
  <si>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</si>
  <si>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</si>
  <si>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</si>
  <si>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</si>
  <si>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</si>
  <si>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</si>
  <si>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</si>
  <si>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</si>
  <si>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</si>
  <si>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</si>
  <si>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</si>
  <si>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</si>
  <si>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 xml:space="preserve">Current level of expenditure/ commitment (to be completed at time of project progress reporting) </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</si>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</sst>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quot;$&quot;* #,##0_);_(&quot;$&quot;* \(#,##0\);_(&quot;$&quot;* &quot;-&quot;??_);_(@_)"/>
    <numFmt numFmtId="166" formatCode="_-* #,##0.00\ _€_-;\-* #,##0.00\ _€_-;_-* &quot;-&quot;??\ _€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b/>
      <sz val="12"/>
      <color theme="1"/>
      <name val="Calibri"/>
      <family val="2"/>
    </font>
    <font>
      <sz val="12"/>
      <color theme="1"/>
      <name val="Calibri"/>
      <family val="2"/>
    </font>
    <font>
      <b/>
      <sz val="8"/>
      <color theme="1"/>
      <name val="Calibri"/>
      <family val="2"/>
      <scheme val="minor"/>
    </font>
    <font>
      <b/>
      <sz val="16"/>
      <color theme="1"/>
      <name val="Calibri"/>
      <family val="2"/>
      <scheme val="minor"/>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7999816888943144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164" fontId="6" fillId="0" borderId="0" xfId="2" applyFont="1" applyBorder="1" applyAlignment="1">
      <alignment wrapText="1"/>
    </xf>
    <xf numFmtId="0" fontId="7" fillId="0" borderId="0" xfId="0" applyFont="1" applyAlignment="1">
      <alignment wrapText="1"/>
    </xf>
    <xf numFmtId="164" fontId="0" fillId="0" borderId="0" xfId="2" applyFont="1" applyBorder="1" applyAlignment="1">
      <alignment wrapText="1"/>
    </xf>
    <xf numFmtId="0" fontId="8" fillId="0" borderId="1" xfId="0" applyFont="1" applyBorder="1" applyAlignment="1">
      <alignment horizontal="left" wrapText="1"/>
    </xf>
    <xf numFmtId="0" fontId="9" fillId="2" borderId="2" xfId="0" applyFont="1" applyFill="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10" fillId="2" borderId="2" xfId="0" applyFont="1" applyFill="1" applyBorder="1" applyAlignment="1">
      <alignment vertical="center" wrapText="1"/>
    </xf>
    <xf numFmtId="164" fontId="12" fillId="0" borderId="0" xfId="2" applyFont="1" applyFill="1" applyBorder="1" applyAlignment="1" applyProtection="1">
      <alignment vertical="center" wrapText="1"/>
    </xf>
    <xf numFmtId="164" fontId="10" fillId="0" borderId="0" xfId="2" applyFont="1" applyFill="1" applyBorder="1" applyAlignment="1" applyProtection="1">
      <alignment vertical="center" wrapText="1"/>
    </xf>
    <xf numFmtId="0" fontId="9" fillId="2" borderId="2" xfId="0" applyFont="1" applyFill="1" applyBorder="1" applyAlignment="1">
      <alignment vertical="center" wrapText="1"/>
    </xf>
    <xf numFmtId="0" fontId="9" fillId="0" borderId="2" xfId="0" applyFont="1" applyBorder="1" applyAlignment="1" applyProtection="1">
      <alignment horizontal="left" vertical="top" wrapText="1"/>
      <protection locked="0"/>
    </xf>
    <xf numFmtId="164" fontId="9" fillId="0" borderId="2" xfId="2" applyFont="1" applyBorder="1" applyAlignment="1" applyProtection="1">
      <alignment horizontal="center" vertical="center" wrapText="1"/>
      <protection locked="0"/>
    </xf>
    <xf numFmtId="164" fontId="9" fillId="2" borderId="2" xfId="2" applyFont="1" applyFill="1" applyBorder="1" applyAlignment="1" applyProtection="1">
      <alignment horizontal="center" vertical="center" wrapText="1"/>
    </xf>
    <xf numFmtId="9" fontId="9" fillId="0" borderId="2" xfId="3" applyFont="1" applyBorder="1" applyAlignment="1" applyProtection="1">
      <alignment horizontal="center" vertical="center" wrapText="1"/>
      <protection locked="0"/>
    </xf>
    <xf numFmtId="164" fontId="9" fillId="3" borderId="2" xfId="2" applyFont="1" applyFill="1" applyBorder="1" applyAlignment="1" applyProtection="1">
      <alignment horizontal="center" vertical="center" wrapText="1"/>
      <protection locked="0"/>
    </xf>
    <xf numFmtId="49" fontId="9" fillId="0" borderId="2" xfId="2" applyNumberFormat="1" applyFont="1" applyBorder="1" applyAlignment="1" applyProtection="1">
      <alignment horizontal="left" wrapText="1"/>
      <protection locked="0"/>
    </xf>
    <xf numFmtId="164" fontId="9" fillId="0" borderId="0" xfId="2" applyFont="1" applyFill="1" applyBorder="1" applyAlignment="1" applyProtection="1">
      <alignment horizontal="center" vertical="center" wrapText="1"/>
    </xf>
    <xf numFmtId="0" fontId="0" fillId="0" borderId="0" xfId="0" applyAlignment="1" applyProtection="1">
      <alignment wrapText="1"/>
      <protection locked="0"/>
    </xf>
    <xf numFmtId="0" fontId="9" fillId="3" borderId="2" xfId="0" applyFont="1" applyFill="1" applyBorder="1" applyAlignment="1" applyProtection="1">
      <alignment horizontal="left" vertical="top" wrapText="1"/>
      <protection locked="0"/>
    </xf>
    <xf numFmtId="9" fontId="9" fillId="3" borderId="2" xfId="3" applyFont="1" applyFill="1" applyBorder="1" applyAlignment="1" applyProtection="1">
      <alignment horizontal="center" vertical="center" wrapText="1"/>
      <protection locked="0"/>
    </xf>
    <xf numFmtId="49" fontId="9" fillId="3" borderId="2" xfId="2" applyNumberFormat="1" applyFont="1" applyFill="1" applyBorder="1" applyAlignment="1" applyProtection="1">
      <alignment horizontal="left" wrapText="1"/>
      <protection locked="0"/>
    </xf>
    <xf numFmtId="0" fontId="0" fillId="3" borderId="0" xfId="0" applyFill="1" applyAlignment="1">
      <alignment wrapText="1"/>
    </xf>
    <xf numFmtId="164" fontId="10" fillId="2" borderId="2" xfId="2" applyFont="1" applyFill="1" applyBorder="1" applyAlignment="1" applyProtection="1">
      <alignment horizontal="center" vertical="center" wrapText="1"/>
    </xf>
    <xf numFmtId="164" fontId="10" fillId="3" borderId="2" xfId="2" applyFont="1" applyFill="1" applyBorder="1" applyAlignment="1" applyProtection="1">
      <alignment horizontal="center" vertical="center" wrapText="1"/>
    </xf>
    <xf numFmtId="164" fontId="10" fillId="0" borderId="0" xfId="2" applyFont="1" applyFill="1" applyBorder="1" applyAlignment="1" applyProtection="1">
      <alignment horizontal="center" vertical="center" wrapText="1"/>
    </xf>
    <xf numFmtId="164" fontId="10" fillId="2" borderId="3" xfId="2" applyFont="1" applyFill="1" applyBorder="1" applyAlignment="1" applyProtection="1">
      <alignment horizontal="center" vertical="center" wrapText="1"/>
    </xf>
    <xf numFmtId="0" fontId="9" fillId="3" borderId="0" xfId="0" applyFont="1" applyFill="1" applyAlignment="1" applyProtection="1">
      <alignment vertical="center" wrapText="1"/>
      <protection locked="0"/>
    </xf>
    <xf numFmtId="0" fontId="9" fillId="3" borderId="0" xfId="0" applyFont="1" applyFill="1" applyAlignment="1" applyProtection="1">
      <alignment horizontal="left" vertical="top" wrapText="1"/>
      <protection locked="0"/>
    </xf>
    <xf numFmtId="164" fontId="9" fillId="3" borderId="0" xfId="2" applyFont="1" applyFill="1" applyBorder="1" applyAlignment="1" applyProtection="1">
      <alignment horizontal="center" vertical="center" wrapText="1"/>
      <protection locked="0"/>
    </xf>
    <xf numFmtId="0" fontId="10" fillId="3" borderId="0" xfId="0" applyFont="1" applyFill="1" applyAlignment="1">
      <alignment vertical="center" wrapText="1"/>
    </xf>
    <xf numFmtId="164" fontId="9" fillId="3" borderId="0" xfId="2" applyFont="1" applyFill="1" applyBorder="1" applyAlignment="1" applyProtection="1">
      <alignment vertical="center" wrapText="1"/>
      <protection locked="0"/>
    </xf>
    <xf numFmtId="0" fontId="10" fillId="0" borderId="0" xfId="0" applyFont="1" applyAlignment="1" applyProtection="1">
      <alignment vertical="center" wrapText="1"/>
      <protection locked="0"/>
    </xf>
    <xf numFmtId="165" fontId="9" fillId="0" borderId="2" xfId="2" applyNumberFormat="1" applyFont="1" applyBorder="1" applyAlignment="1" applyProtection="1">
      <alignment horizontal="center" vertical="center" wrapText="1"/>
      <protection locked="0"/>
    </xf>
    <xf numFmtId="0" fontId="9" fillId="3" borderId="4" xfId="0" applyFont="1" applyFill="1"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164" fontId="9" fillId="0" borderId="2" xfId="2" applyFont="1" applyBorder="1" applyAlignment="1" applyProtection="1">
      <alignment vertical="center" wrapText="1"/>
      <protection locked="0"/>
    </xf>
    <xf numFmtId="164" fontId="9" fillId="2" borderId="2" xfId="2" applyFont="1" applyFill="1" applyBorder="1" applyAlignment="1" applyProtection="1">
      <alignment vertical="center" wrapText="1"/>
    </xf>
    <xf numFmtId="9" fontId="9" fillId="0" borderId="2" xfId="3" applyFont="1" applyBorder="1" applyAlignment="1" applyProtection="1">
      <alignment vertical="center" wrapText="1"/>
      <protection locked="0"/>
    </xf>
    <xf numFmtId="49" fontId="9" fillId="0" borderId="2" xfId="0" applyNumberFormat="1" applyFont="1" applyBorder="1" applyAlignment="1" applyProtection="1">
      <alignment horizontal="left" wrapText="1"/>
      <protection locked="0"/>
    </xf>
    <xf numFmtId="0" fontId="9" fillId="3" borderId="5" xfId="0" applyFont="1" applyFill="1" applyBorder="1" applyAlignment="1" applyProtection="1">
      <alignment vertical="center" wrapText="1"/>
      <protection locked="0"/>
    </xf>
    <xf numFmtId="43" fontId="9" fillId="0" borderId="2" xfId="1" applyFont="1" applyBorder="1" applyAlignment="1" applyProtection="1">
      <alignment vertical="center" wrapText="1"/>
      <protection locked="0"/>
    </xf>
    <xf numFmtId="0" fontId="10" fillId="2" borderId="6" xfId="0" applyFont="1" applyFill="1" applyBorder="1" applyAlignment="1">
      <alignment vertical="center" wrapText="1"/>
    </xf>
    <xf numFmtId="0" fontId="10" fillId="4" borderId="2" xfId="0" applyFont="1" applyFill="1" applyBorder="1" applyAlignment="1" applyProtection="1">
      <alignment vertical="center" wrapText="1"/>
      <protection locked="0"/>
    </xf>
    <xf numFmtId="164" fontId="10" fillId="4" borderId="2" xfId="2" applyFont="1" applyFill="1" applyBorder="1" applyAlignment="1" applyProtection="1">
      <alignment vertical="center" wrapText="1"/>
    </xf>
    <xf numFmtId="0" fontId="10" fillId="3" borderId="0" xfId="0" applyFont="1" applyFill="1" applyAlignment="1" applyProtection="1">
      <alignment vertical="center" wrapText="1"/>
      <protection locked="0"/>
    </xf>
    <xf numFmtId="0" fontId="10" fillId="4" borderId="9" xfId="0" applyFont="1" applyFill="1" applyBorder="1" applyAlignment="1">
      <alignment vertical="center" wrapText="1"/>
    </xf>
    <xf numFmtId="164" fontId="10" fillId="3" borderId="0" xfId="2" applyFont="1" applyFill="1" applyBorder="1" applyAlignment="1" applyProtection="1">
      <alignment vertical="center" wrapText="1"/>
      <protection locked="0"/>
    </xf>
    <xf numFmtId="164" fontId="10" fillId="2" borderId="5" xfId="2" applyFont="1" applyFill="1" applyBorder="1" applyAlignment="1" applyProtection="1">
      <alignment horizontal="center" vertical="center" wrapText="1"/>
    </xf>
    <xf numFmtId="0" fontId="10" fillId="2" borderId="5" xfId="2" applyNumberFormat="1" applyFont="1" applyFill="1" applyBorder="1" applyAlignment="1" applyProtection="1">
      <alignment vertical="center" wrapText="1"/>
    </xf>
    <xf numFmtId="0" fontId="10" fillId="2" borderId="2" xfId="2" applyNumberFormat="1" applyFont="1" applyFill="1" applyBorder="1" applyAlignment="1" applyProtection="1">
      <alignment vertical="center" wrapText="1"/>
    </xf>
    <xf numFmtId="0" fontId="9" fillId="3" borderId="0" xfId="0" applyFont="1" applyFill="1" applyAlignment="1">
      <alignment vertical="center" wrapText="1"/>
    </xf>
    <xf numFmtId="0" fontId="9" fillId="2" borderId="14" xfId="0" applyFont="1" applyFill="1" applyBorder="1" applyAlignment="1">
      <alignment vertical="center" wrapText="1"/>
    </xf>
    <xf numFmtId="164" fontId="9" fillId="2" borderId="15" xfId="0" applyNumberFormat="1" applyFont="1" applyFill="1" applyBorder="1" applyAlignment="1">
      <alignment vertical="center" wrapText="1"/>
    </xf>
    <xf numFmtId="164" fontId="9" fillId="2" borderId="5" xfId="0" applyNumberFormat="1" applyFont="1" applyFill="1" applyBorder="1" applyAlignment="1">
      <alignment vertical="center" wrapText="1"/>
    </xf>
    <xf numFmtId="164" fontId="9" fillId="2" borderId="2" xfId="0" applyNumberFormat="1" applyFont="1" applyFill="1" applyBorder="1" applyAlignment="1">
      <alignment vertical="center" wrapText="1"/>
    </xf>
    <xf numFmtId="164" fontId="9" fillId="2" borderId="16" xfId="0" applyNumberFormat="1" applyFont="1" applyFill="1" applyBorder="1" applyAlignment="1">
      <alignment vertical="center" wrapText="1"/>
    </xf>
    <xf numFmtId="0" fontId="9" fillId="0" borderId="0" xfId="0" applyFont="1" applyAlignment="1" applyProtection="1">
      <alignment vertical="center" wrapText="1"/>
      <protection locked="0"/>
    </xf>
    <xf numFmtId="164" fontId="9" fillId="0" borderId="0" xfId="2" applyFont="1" applyFill="1" applyBorder="1" applyAlignment="1" applyProtection="1">
      <alignment vertical="center" wrapText="1"/>
      <protection locked="0"/>
    </xf>
    <xf numFmtId="0" fontId="9" fillId="0" borderId="0" xfId="0" applyFont="1" applyAlignment="1">
      <alignment vertical="center" wrapText="1"/>
    </xf>
    <xf numFmtId="0" fontId="10" fillId="2" borderId="17" xfId="0" applyFont="1" applyFill="1" applyBorder="1" applyAlignment="1">
      <alignment vertical="center" wrapText="1"/>
    </xf>
    <xf numFmtId="164" fontId="10" fillId="2" borderId="18" xfId="2" applyFont="1" applyFill="1" applyBorder="1" applyAlignment="1" applyProtection="1">
      <alignment vertical="center" wrapText="1"/>
    </xf>
    <xf numFmtId="164" fontId="10" fillId="2" borderId="19" xfId="2" applyFont="1" applyFill="1" applyBorder="1" applyAlignment="1" applyProtection="1">
      <alignment vertical="center" wrapText="1"/>
    </xf>
    <xf numFmtId="164" fontId="10" fillId="2" borderId="20" xfId="2" applyFont="1" applyFill="1" applyBorder="1" applyAlignment="1" applyProtection="1">
      <alignment vertical="center" wrapText="1"/>
    </xf>
    <xf numFmtId="164" fontId="10" fillId="3" borderId="0" xfId="0" applyNumberFormat="1" applyFont="1" applyFill="1" applyAlignment="1">
      <alignment vertical="center" wrapText="1"/>
    </xf>
    <xf numFmtId="164" fontId="10" fillId="3" borderId="0" xfId="2" applyFont="1" applyFill="1" applyBorder="1" applyAlignment="1">
      <alignment vertical="center" wrapText="1"/>
    </xf>
    <xf numFmtId="164" fontId="10" fillId="3" borderId="0" xfId="2" applyFont="1" applyFill="1" applyBorder="1" applyAlignment="1" applyProtection="1">
      <alignment horizontal="center" vertical="center" wrapText="1"/>
    </xf>
    <xf numFmtId="0" fontId="10" fillId="2" borderId="1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4" xfId="0" applyFont="1" applyFill="1" applyBorder="1" applyAlignment="1">
      <alignment vertical="center" wrapText="1"/>
    </xf>
    <xf numFmtId="164" fontId="10" fillId="2" borderId="2" xfId="2" applyFont="1" applyFill="1" applyBorder="1" applyAlignment="1" applyProtection="1">
      <alignment vertical="center" wrapText="1"/>
    </xf>
    <xf numFmtId="164" fontId="10" fillId="2" borderId="16" xfId="2" applyFont="1" applyFill="1" applyBorder="1" applyAlignment="1" applyProtection="1">
      <alignment vertical="center" wrapText="1"/>
    </xf>
    <xf numFmtId="10" fontId="10" fillId="3" borderId="15" xfId="3" applyNumberFormat="1" applyFont="1" applyFill="1" applyBorder="1" applyAlignment="1" applyProtection="1">
      <alignment vertical="center" wrapText="1"/>
      <protection locked="0"/>
    </xf>
    <xf numFmtId="0" fontId="10" fillId="2" borderId="10" xfId="0" applyFont="1" applyFill="1" applyBorder="1" applyAlignment="1">
      <alignment vertical="center" wrapText="1"/>
    </xf>
    <xf numFmtId="164" fontId="10" fillId="2" borderId="3" xfId="2" applyFont="1" applyFill="1" applyBorder="1" applyAlignment="1" applyProtection="1">
      <alignment vertical="center" wrapText="1"/>
    </xf>
    <xf numFmtId="164" fontId="10" fillId="2" borderId="25" xfId="2" applyFont="1" applyFill="1" applyBorder="1" applyAlignment="1" applyProtection="1">
      <alignment vertical="center" wrapText="1"/>
    </xf>
    <xf numFmtId="164" fontId="10" fillId="2" borderId="26" xfId="2" applyFont="1" applyFill="1" applyBorder="1" applyAlignment="1" applyProtection="1">
      <alignment vertical="center" wrapText="1"/>
    </xf>
    <xf numFmtId="9" fontId="10" fillId="2" borderId="18" xfId="3" applyFont="1" applyFill="1" applyBorder="1" applyAlignment="1" applyProtection="1">
      <alignment vertical="center" wrapText="1"/>
    </xf>
    <xf numFmtId="164" fontId="10" fillId="3" borderId="0" xfId="2" applyFont="1" applyFill="1" applyBorder="1" applyAlignment="1" applyProtection="1">
      <alignment vertical="center" wrapText="1"/>
    </xf>
    <xf numFmtId="0" fontId="10" fillId="0" borderId="0" xfId="0" applyFont="1" applyAlignment="1">
      <alignment vertical="center" wrapText="1"/>
    </xf>
    <xf numFmtId="164" fontId="10" fillId="0" borderId="0" xfId="0" applyNumberFormat="1" applyFont="1" applyAlignment="1">
      <alignment vertical="center" wrapText="1"/>
    </xf>
    <xf numFmtId="164" fontId="10" fillId="0" borderId="0" xfId="2" applyFont="1" applyFill="1" applyBorder="1" applyAlignment="1">
      <alignment vertical="center" wrapText="1"/>
    </xf>
    <xf numFmtId="0" fontId="3" fillId="2" borderId="21" xfId="0" applyFont="1" applyFill="1" applyBorder="1" applyAlignment="1">
      <alignment horizontal="left" vertical="center" wrapText="1"/>
    </xf>
    <xf numFmtId="164" fontId="10" fillId="2" borderId="24" xfId="0" applyNumberFormat="1" applyFont="1" applyFill="1" applyBorder="1" applyAlignment="1">
      <alignment vertical="center" wrapText="1"/>
    </xf>
    <xf numFmtId="164" fontId="10" fillId="2" borderId="21" xfId="0" applyNumberFormat="1" applyFont="1" applyFill="1" applyBorder="1" applyAlignment="1">
      <alignment vertical="center" wrapText="1"/>
    </xf>
    <xf numFmtId="164" fontId="0" fillId="0" borderId="0" xfId="2" applyFont="1" applyFill="1" applyBorder="1" applyAlignment="1">
      <alignment vertical="center" wrapText="1"/>
    </xf>
    <xf numFmtId="0" fontId="3" fillId="2" borderId="14" xfId="0" applyFont="1" applyFill="1" applyBorder="1" applyAlignment="1">
      <alignment horizontal="left" vertical="center" wrapText="1"/>
    </xf>
    <xf numFmtId="10" fontId="10" fillId="2" borderId="15" xfId="3" applyNumberFormat="1" applyFont="1" applyFill="1" applyBorder="1" applyAlignment="1" applyProtection="1">
      <alignment wrapText="1"/>
    </xf>
    <xf numFmtId="9" fontId="10" fillId="3" borderId="0" xfId="3" applyFont="1" applyFill="1" applyBorder="1" applyAlignment="1">
      <alignment wrapText="1"/>
    </xf>
    <xf numFmtId="0" fontId="3" fillId="2" borderId="17" xfId="0" applyFont="1" applyFill="1" applyBorder="1" applyAlignment="1">
      <alignment wrapText="1"/>
    </xf>
    <xf numFmtId="9" fontId="3" fillId="0" borderId="0" xfId="3" applyFont="1" applyFill="1" applyBorder="1" applyAlignment="1">
      <alignment wrapText="1"/>
    </xf>
    <xf numFmtId="0" fontId="3" fillId="3" borderId="0" xfId="0" applyFont="1" applyFill="1" applyAlignment="1">
      <alignment horizontal="center" vertical="center" wrapText="1"/>
    </xf>
    <xf numFmtId="164" fontId="10" fillId="2" borderId="15" xfId="3" applyNumberFormat="1" applyFont="1" applyFill="1" applyBorder="1" applyAlignment="1" applyProtection="1">
      <alignment wrapText="1"/>
    </xf>
    <xf numFmtId="164" fontId="10" fillId="3" borderId="0" xfId="3" applyNumberFormat="1" applyFont="1" applyFill="1" applyBorder="1" applyAlignment="1">
      <alignment wrapText="1"/>
    </xf>
    <xf numFmtId="0" fontId="0" fillId="3" borderId="0" xfId="0" applyFill="1" applyAlignment="1">
      <alignment horizontal="center" vertical="center" wrapText="1"/>
    </xf>
    <xf numFmtId="164" fontId="0" fillId="0" borderId="0" xfId="2" applyFont="1" applyFill="1" applyBorder="1" applyAlignment="1">
      <alignment wrapText="1"/>
    </xf>
    <xf numFmtId="0" fontId="9" fillId="0" borderId="0" xfId="0" applyFont="1" applyAlignment="1">
      <alignment wrapText="1"/>
    </xf>
    <xf numFmtId="0" fontId="9" fillId="3" borderId="0" xfId="0" applyFont="1" applyFill="1" applyAlignment="1">
      <alignment wrapText="1"/>
    </xf>
    <xf numFmtId="164" fontId="13" fillId="3" borderId="0" xfId="2" applyFont="1" applyFill="1" applyBorder="1" applyAlignment="1" applyProtection="1">
      <alignment vertical="center" wrapText="1"/>
    </xf>
    <xf numFmtId="0" fontId="14" fillId="0" borderId="0" xfId="0" applyFont="1" applyAlignment="1">
      <alignment vertical="center" wrapText="1"/>
    </xf>
    <xf numFmtId="0" fontId="10" fillId="3" borderId="0" xfId="0" applyFont="1" applyFill="1" applyAlignment="1">
      <alignment horizontal="left" wrapText="1"/>
    </xf>
    <xf numFmtId="0" fontId="10" fillId="2" borderId="3" xfId="0" applyFont="1" applyFill="1" applyBorder="1" applyAlignment="1">
      <alignment horizontal="center" vertical="center" wrapText="1"/>
    </xf>
    <xf numFmtId="0" fontId="10" fillId="2" borderId="20" xfId="0" applyFont="1" applyFill="1" applyBorder="1" applyAlignment="1">
      <alignment horizontal="left" wrapText="1"/>
    </xf>
    <xf numFmtId="164" fontId="10" fillId="2" borderId="20" xfId="0" applyNumberFormat="1" applyFont="1" applyFill="1" applyBorder="1" applyAlignment="1">
      <alignment horizontal="center" wrapText="1"/>
    </xf>
    <xf numFmtId="164" fontId="10" fillId="2" borderId="20" xfId="0" applyNumberFormat="1" applyFont="1" applyFill="1" applyBorder="1" applyAlignment="1">
      <alignment wrapText="1"/>
    </xf>
    <xf numFmtId="0" fontId="14" fillId="2" borderId="6" xfId="0" applyFont="1" applyFill="1" applyBorder="1" applyAlignment="1">
      <alignment vertical="center" wrapText="1"/>
    </xf>
    <xf numFmtId="164" fontId="9" fillId="0" borderId="6" xfId="0" applyNumberFormat="1" applyFont="1" applyBorder="1" applyAlignment="1" applyProtection="1">
      <alignment wrapText="1"/>
      <protection locked="0"/>
    </xf>
    <xf numFmtId="164" fontId="10" fillId="2" borderId="6" xfId="0" applyNumberFormat="1" applyFont="1" applyFill="1" applyBorder="1" applyAlignment="1">
      <alignment wrapText="1"/>
    </xf>
    <xf numFmtId="0" fontId="14" fillId="2" borderId="2" xfId="0" applyFont="1" applyFill="1" applyBorder="1" applyAlignment="1">
      <alignment vertical="center" wrapText="1"/>
    </xf>
    <xf numFmtId="164" fontId="9" fillId="0" borderId="2" xfId="0" applyNumberFormat="1" applyFont="1" applyBorder="1" applyAlignment="1" applyProtection="1">
      <alignment wrapText="1"/>
      <protection locked="0"/>
    </xf>
    <xf numFmtId="164" fontId="10" fillId="2" borderId="2" xfId="0" applyNumberFormat="1" applyFont="1" applyFill="1" applyBorder="1" applyAlignment="1">
      <alignment wrapText="1"/>
    </xf>
    <xf numFmtId="0" fontId="14" fillId="2" borderId="2" xfId="0" applyFont="1" applyFill="1" applyBorder="1" applyAlignment="1" applyProtection="1">
      <alignment vertical="center" wrapText="1"/>
      <protection locked="0"/>
    </xf>
    <xf numFmtId="164" fontId="10" fillId="4" borderId="2" xfId="2" applyFont="1" applyFill="1" applyBorder="1" applyAlignment="1" applyProtection="1">
      <alignment wrapText="1"/>
    </xf>
    <xf numFmtId="164" fontId="10" fillId="4" borderId="2" xfId="2" applyFont="1" applyFill="1" applyBorder="1" applyAlignment="1">
      <alignment wrapText="1"/>
    </xf>
    <xf numFmtId="164" fontId="10" fillId="2" borderId="16" xfId="0" applyNumberFormat="1" applyFont="1" applyFill="1" applyBorder="1" applyAlignment="1">
      <alignment wrapText="1"/>
    </xf>
    <xf numFmtId="164" fontId="10" fillId="3" borderId="16" xfId="2" applyFont="1" applyFill="1" applyBorder="1" applyAlignment="1" applyProtection="1">
      <alignment wrapText="1"/>
    </xf>
    <xf numFmtId="164" fontId="10" fillId="3" borderId="4" xfId="2" applyFont="1" applyFill="1" applyBorder="1" applyAlignment="1">
      <alignment wrapText="1"/>
    </xf>
    <xf numFmtId="164" fontId="10" fillId="3" borderId="4" xfId="0" applyNumberFormat="1" applyFont="1" applyFill="1" applyBorder="1" applyAlignment="1">
      <alignment wrapText="1"/>
    </xf>
    <xf numFmtId="164" fontId="10" fillId="3" borderId="5" xfId="0" applyNumberFormat="1" applyFont="1" applyFill="1" applyBorder="1" applyAlignment="1">
      <alignment wrapText="1"/>
    </xf>
    <xf numFmtId="164" fontId="10" fillId="3" borderId="4" xfId="2" applyFont="1" applyFill="1" applyBorder="1" applyAlignment="1" applyProtection="1">
      <alignment wrapText="1"/>
    </xf>
    <xf numFmtId="164" fontId="9" fillId="0" borderId="6" xfId="1" applyNumberFormat="1" applyFont="1" applyBorder="1" applyAlignment="1" applyProtection="1">
      <alignment wrapText="1"/>
      <protection locked="0"/>
    </xf>
    <xf numFmtId="164" fontId="9" fillId="0" borderId="2" xfId="1" applyNumberFormat="1" applyFont="1" applyBorder="1" applyAlignment="1" applyProtection="1">
      <alignment wrapText="1"/>
      <protection locked="0"/>
    </xf>
    <xf numFmtId="0" fontId="10" fillId="2" borderId="32" xfId="0" applyFont="1" applyFill="1" applyBorder="1" applyAlignment="1">
      <alignment horizontal="center" wrapText="1"/>
    </xf>
    <xf numFmtId="0" fontId="13" fillId="2" borderId="14" xfId="0" applyFont="1" applyFill="1" applyBorder="1" applyAlignment="1">
      <alignment vertical="center" wrapText="1"/>
    </xf>
    <xf numFmtId="164" fontId="9" fillId="2" borderId="6" xfId="0" applyNumberFormat="1" applyFont="1" applyFill="1" applyBorder="1" applyAlignment="1">
      <alignment wrapText="1"/>
    </xf>
    <xf numFmtId="164" fontId="10" fillId="2" borderId="13" xfId="0" applyNumberFormat="1" applyFont="1" applyFill="1" applyBorder="1" applyAlignment="1">
      <alignment wrapText="1"/>
    </xf>
    <xf numFmtId="0" fontId="13" fillId="2" borderId="14" xfId="0" applyFont="1" applyFill="1" applyBorder="1" applyAlignment="1" applyProtection="1">
      <alignment vertical="center" wrapText="1"/>
      <protection locked="0"/>
    </xf>
    <xf numFmtId="0" fontId="13" fillId="2" borderId="10" xfId="0" applyFont="1" applyFill="1" applyBorder="1" applyAlignment="1">
      <alignment vertical="center" wrapText="1"/>
    </xf>
    <xf numFmtId="164" fontId="9" fillId="2" borderId="34" xfId="0" applyNumberFormat="1" applyFont="1" applyFill="1" applyBorder="1" applyAlignment="1">
      <alignment wrapText="1"/>
    </xf>
    <xf numFmtId="164" fontId="9" fillId="3" borderId="0" xfId="2" applyFont="1" applyFill="1" applyBorder="1" applyAlignment="1" applyProtection="1">
      <alignment vertical="center" wrapText="1"/>
    </xf>
    <xf numFmtId="164" fontId="9" fillId="2" borderId="2" xfId="0" applyNumberFormat="1" applyFont="1" applyFill="1" applyBorder="1" applyAlignment="1">
      <alignment wrapText="1"/>
    </xf>
    <xf numFmtId="164" fontId="9" fillId="2" borderId="14" xfId="2" applyFont="1" applyFill="1" applyBorder="1" applyAlignment="1" applyProtection="1">
      <alignment wrapText="1"/>
    </xf>
    <xf numFmtId="164" fontId="9" fillId="2" borderId="2" xfId="2" applyFont="1" applyFill="1" applyBorder="1" applyAlignment="1">
      <alignment wrapText="1"/>
    </xf>
    <xf numFmtId="164" fontId="10" fillId="2" borderId="17" xfId="2" applyFont="1" applyFill="1" applyBorder="1" applyAlignment="1" applyProtection="1">
      <alignment wrapText="1"/>
    </xf>
    <xf numFmtId="164" fontId="10" fillId="2" borderId="20" xfId="2" applyFont="1" applyFill="1" applyBorder="1" applyAlignment="1">
      <alignment wrapText="1"/>
    </xf>
    <xf numFmtId="164" fontId="9" fillId="3" borderId="0" xfId="0" applyNumberFormat="1" applyFont="1" applyFill="1" applyAlignment="1">
      <alignment vertical="center" wrapText="1"/>
    </xf>
    <xf numFmtId="164" fontId="10" fillId="0" borderId="0" xfId="0" applyNumberFormat="1" applyFont="1" applyAlignment="1">
      <alignment wrapText="1"/>
    </xf>
    <xf numFmtId="0" fontId="10" fillId="0" borderId="0" xfId="0" applyFont="1" applyAlignment="1">
      <alignment horizontal="center" vertical="center" wrapText="1"/>
    </xf>
    <xf numFmtId="164" fontId="14" fillId="0" borderId="0" xfId="2" applyFont="1" applyFill="1" applyBorder="1" applyAlignment="1">
      <alignment horizontal="right" vertical="center" wrapText="1"/>
    </xf>
    <xf numFmtId="164" fontId="6" fillId="7" borderId="0" xfId="2" applyFont="1" applyFill="1" applyBorder="1" applyAlignment="1">
      <alignment wrapText="1"/>
    </xf>
    <xf numFmtId="164" fontId="0" fillId="7" borderId="0" xfId="2" applyFont="1" applyFill="1" applyBorder="1" applyAlignment="1">
      <alignment wrapText="1"/>
    </xf>
    <xf numFmtId="0" fontId="9" fillId="7" borderId="2" xfId="0" applyFont="1" applyFill="1" applyBorder="1" applyAlignment="1">
      <alignment horizontal="center" vertical="center" wrapText="1"/>
    </xf>
    <xf numFmtId="164" fontId="9" fillId="7" borderId="2" xfId="2" applyFont="1" applyFill="1" applyBorder="1" applyAlignment="1" applyProtection="1">
      <alignment horizontal="center" vertical="center" wrapText="1"/>
      <protection locked="0"/>
    </xf>
    <xf numFmtId="164" fontId="10" fillId="7" borderId="2" xfId="2" applyFont="1" applyFill="1" applyBorder="1" applyAlignment="1" applyProtection="1">
      <alignment horizontal="center" vertical="center" wrapText="1"/>
    </xf>
    <xf numFmtId="164" fontId="9" fillId="7" borderId="0" xfId="2" applyFont="1" applyFill="1" applyBorder="1" applyAlignment="1" applyProtection="1">
      <alignment horizontal="center" vertical="center" wrapText="1"/>
      <protection locked="0"/>
    </xf>
    <xf numFmtId="164" fontId="9" fillId="7" borderId="0" xfId="2" applyFont="1" applyFill="1" applyBorder="1" applyAlignment="1" applyProtection="1">
      <alignment vertical="center" wrapText="1"/>
      <protection locked="0"/>
    </xf>
    <xf numFmtId="164" fontId="9" fillId="7" borderId="2" xfId="2" applyFont="1" applyFill="1" applyBorder="1" applyAlignment="1" applyProtection="1">
      <alignment vertical="center" wrapText="1"/>
      <protection locked="0"/>
    </xf>
    <xf numFmtId="164" fontId="10" fillId="7" borderId="0" xfId="2" applyFont="1" applyFill="1" applyBorder="1" applyAlignment="1" applyProtection="1">
      <alignment vertical="center" wrapText="1"/>
      <protection locked="0"/>
    </xf>
    <xf numFmtId="164" fontId="10" fillId="7" borderId="0" xfId="2" applyFont="1" applyFill="1" applyBorder="1" applyAlignment="1">
      <alignment vertical="center" wrapText="1"/>
    </xf>
    <xf numFmtId="164" fontId="10" fillId="7" borderId="0" xfId="2" applyFont="1" applyFill="1" applyBorder="1" applyAlignment="1" applyProtection="1">
      <alignment horizontal="center" vertical="center" wrapText="1"/>
    </xf>
    <xf numFmtId="164" fontId="10" fillId="7" borderId="0" xfId="2" applyFont="1" applyFill="1" applyBorder="1" applyAlignment="1" applyProtection="1">
      <alignment vertical="center" wrapText="1"/>
    </xf>
    <xf numFmtId="164" fontId="10" fillId="5" borderId="2" xfId="2" applyFont="1" applyFill="1" applyBorder="1" applyAlignment="1" applyProtection="1">
      <alignment vertical="center" wrapText="1"/>
      <protection locked="0"/>
    </xf>
    <xf numFmtId="164" fontId="9" fillId="5" borderId="2" xfId="2" applyFont="1" applyFill="1" applyBorder="1" applyAlignment="1" applyProtection="1">
      <alignment vertical="center" wrapText="1"/>
      <protection locked="0"/>
    </xf>
    <xf numFmtId="0" fontId="10" fillId="5" borderId="2" xfId="0" applyFont="1" applyFill="1" applyBorder="1" applyAlignment="1" applyProtection="1">
      <alignment vertical="center" wrapText="1"/>
      <protection locked="0"/>
    </xf>
    <xf numFmtId="0" fontId="9" fillId="5" borderId="2" xfId="0" applyFont="1" applyFill="1" applyBorder="1" applyAlignment="1" applyProtection="1">
      <alignment vertical="center" wrapText="1"/>
      <protection locked="0"/>
    </xf>
    <xf numFmtId="0" fontId="10" fillId="2" borderId="36" xfId="0" applyFont="1" applyFill="1" applyBorder="1" applyAlignment="1">
      <alignment horizontal="center" wrapText="1"/>
    </xf>
    <xf numFmtId="164" fontId="10" fillId="2" borderId="2" xfId="2" applyFont="1" applyFill="1" applyBorder="1" applyAlignment="1">
      <alignment wrapText="1"/>
    </xf>
    <xf numFmtId="164" fontId="15" fillId="4" borderId="2" xfId="2" applyFont="1" applyFill="1" applyBorder="1" applyAlignment="1">
      <alignment horizontal="center" vertical="center" wrapText="1"/>
    </xf>
    <xf numFmtId="43" fontId="9" fillId="0" borderId="0" xfId="1" applyFont="1" applyAlignment="1">
      <alignment wrapText="1"/>
    </xf>
    <xf numFmtId="43" fontId="6" fillId="0" borderId="0" xfId="1" applyFont="1" applyAlignment="1">
      <alignment wrapText="1"/>
    </xf>
    <xf numFmtId="43" fontId="0" fillId="0" borderId="0" xfId="1" applyFont="1" applyAlignment="1">
      <alignment wrapText="1"/>
    </xf>
    <xf numFmtId="43" fontId="9" fillId="3" borderId="0" xfId="1" applyFont="1" applyFill="1" applyAlignment="1">
      <alignment wrapText="1"/>
    </xf>
    <xf numFmtId="43" fontId="9" fillId="3" borderId="0" xfId="1" applyFont="1" applyFill="1" applyBorder="1" applyAlignment="1" applyProtection="1">
      <alignment vertical="center" wrapText="1"/>
      <protection locked="0"/>
    </xf>
    <xf numFmtId="43" fontId="10" fillId="3" borderId="0" xfId="1" applyFont="1" applyFill="1" applyAlignment="1">
      <alignment vertical="center" wrapText="1"/>
    </xf>
    <xf numFmtId="43" fontId="10" fillId="0" borderId="0" xfId="1" applyFont="1" applyAlignment="1">
      <alignment horizontal="center" vertical="center" wrapText="1"/>
    </xf>
    <xf numFmtId="43" fontId="9" fillId="3" borderId="0" xfId="1" applyFont="1" applyFill="1" applyAlignment="1">
      <alignment horizontal="center" vertical="center" wrapText="1"/>
    </xf>
    <xf numFmtId="43" fontId="9" fillId="0" borderId="0" xfId="0" applyNumberFormat="1" applyFont="1" applyAlignment="1">
      <alignment wrapText="1"/>
    </xf>
    <xf numFmtId="10" fontId="8" fillId="7" borderId="18" xfId="3" applyNumberFormat="1" applyFont="1" applyFill="1" applyBorder="1" applyAlignment="1">
      <alignment wrapText="1"/>
    </xf>
    <xf numFmtId="166" fontId="0" fillId="0" borderId="0" xfId="0" applyNumberFormat="1" applyAlignment="1">
      <alignment wrapText="1"/>
    </xf>
    <xf numFmtId="43" fontId="17" fillId="5" borderId="2" xfId="1" applyFont="1" applyFill="1" applyBorder="1" applyAlignment="1" applyProtection="1">
      <alignment vertical="center" wrapText="1"/>
      <protection locked="0"/>
    </xf>
    <xf numFmtId="0" fontId="10" fillId="2" borderId="2" xfId="0" applyFont="1" applyFill="1" applyBorder="1" applyAlignment="1">
      <alignment wrapText="1"/>
    </xf>
    <xf numFmtId="0" fontId="10" fillId="2" borderId="16" xfId="0" applyFont="1" applyFill="1" applyBorder="1" applyAlignment="1">
      <alignment wrapText="1"/>
    </xf>
    <xf numFmtId="0" fontId="10" fillId="2" borderId="4" xfId="0" applyFont="1" applyFill="1" applyBorder="1" applyAlignment="1">
      <alignment wrapText="1"/>
    </xf>
    <xf numFmtId="0" fontId="10" fillId="2" borderId="5" xfId="0" applyFont="1" applyFill="1" applyBorder="1" applyAlignment="1">
      <alignment wrapText="1"/>
    </xf>
    <xf numFmtId="164" fontId="9" fillId="2" borderId="3" xfId="2" applyNumberFormat="1" applyFont="1" applyFill="1" applyBorder="1" applyAlignment="1">
      <alignment wrapText="1"/>
    </xf>
    <xf numFmtId="164" fontId="16" fillId="5" borderId="2" xfId="2" applyNumberFormat="1" applyFont="1" applyFill="1" applyBorder="1" applyAlignment="1" applyProtection="1">
      <alignment vertical="center" wrapText="1"/>
      <protection locked="0"/>
    </xf>
    <xf numFmtId="164" fontId="3" fillId="7" borderId="24" xfId="2" applyNumberFormat="1" applyFont="1" applyFill="1" applyBorder="1" applyAlignment="1">
      <alignmen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0" borderId="0" xfId="0" applyFont="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10" fillId="2" borderId="11" xfId="2" applyFont="1" applyFill="1" applyBorder="1" applyAlignment="1" applyProtection="1">
      <alignment horizontal="center" vertical="center" wrapText="1"/>
      <protection locked="0"/>
    </xf>
    <xf numFmtId="164" fontId="10" fillId="2" borderId="13" xfId="2" applyFont="1" applyFill="1" applyBorder="1" applyAlignment="1" applyProtection="1">
      <alignment horizontal="center" vertical="center" wrapText="1"/>
      <protection locked="0"/>
    </xf>
    <xf numFmtId="164" fontId="10" fillId="2" borderId="25" xfId="2" applyFont="1" applyFill="1" applyBorder="1" applyAlignment="1" applyProtection="1">
      <alignment horizontal="center" vertical="center" wrapText="1"/>
    </xf>
    <xf numFmtId="164" fontId="10" fillId="2" borderId="35" xfId="2" applyFont="1" applyFill="1" applyBorder="1" applyAlignment="1" applyProtection="1">
      <alignment horizontal="center" vertical="center" wrapText="1"/>
    </xf>
    <xf numFmtId="0" fontId="10" fillId="3" borderId="2" xfId="0" applyFont="1" applyFill="1" applyBorder="1" applyAlignment="1" applyProtection="1">
      <alignment horizontal="left" vertical="top" wrapText="1"/>
      <protection locked="0"/>
    </xf>
    <xf numFmtId="164" fontId="10" fillId="3" borderId="2" xfId="2"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164" fontId="9" fillId="3" borderId="2" xfId="2" applyFont="1" applyFill="1" applyBorder="1" applyAlignment="1" applyProtection="1">
      <alignment horizontal="left" vertical="top" wrapText="1"/>
      <protection locked="0"/>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4" fillId="0" borderId="0" xfId="0" applyFont="1" applyAlignment="1">
      <alignment horizontal="left" vertical="top" wrapText="1"/>
    </xf>
    <xf numFmtId="0" fontId="8" fillId="0" borderId="1" xfId="0" applyFont="1" applyBorder="1" applyAlignment="1">
      <alignment horizontal="left" wrapText="1"/>
    </xf>
    <xf numFmtId="49" fontId="10" fillId="3" borderId="2" xfId="0" applyNumberFormat="1" applyFont="1" applyFill="1" applyBorder="1" applyAlignment="1" applyProtection="1">
      <alignment horizontal="left" vertical="top" wrapText="1"/>
      <protection locked="0"/>
    </xf>
    <xf numFmtId="49" fontId="9" fillId="3" borderId="2" xfId="0" applyNumberFormat="1" applyFont="1" applyFill="1" applyBorder="1" applyAlignment="1" applyProtection="1">
      <alignment horizontal="left" vertical="top" wrapText="1"/>
      <protection locked="0"/>
    </xf>
    <xf numFmtId="0" fontId="10" fillId="2" borderId="33" xfId="0" applyFont="1" applyFill="1" applyBorder="1" applyAlignment="1">
      <alignment horizontal="center" vertical="center" wrapText="1"/>
    </xf>
    <xf numFmtId="0" fontId="10" fillId="2" borderId="37" xfId="0" applyFont="1" applyFill="1" applyBorder="1" applyAlignment="1">
      <alignment horizontal="center" vertical="center" wrapText="1"/>
    </xf>
    <xf numFmtId="164" fontId="15" fillId="2" borderId="33" xfId="2" applyFont="1" applyFill="1" applyBorder="1" applyAlignment="1" applyProtection="1">
      <alignment horizontal="center" vertical="center" wrapText="1"/>
    </xf>
    <xf numFmtId="164" fontId="15" fillId="2" borderId="6" xfId="2" applyFont="1" applyFill="1" applyBorder="1" applyAlignment="1" applyProtection="1">
      <alignment horizontal="center" vertical="center" wrapText="1"/>
    </xf>
    <xf numFmtId="0" fontId="10" fillId="2" borderId="16"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29" xfId="0" applyFont="1" applyFill="1" applyBorder="1" applyAlignment="1">
      <alignment horizontal="center" wrapText="1"/>
    </xf>
    <xf numFmtId="0" fontId="10" fillId="2" borderId="30" xfId="0" applyFont="1" applyFill="1" applyBorder="1" applyAlignment="1">
      <alignment horizontal="center" wrapText="1"/>
    </xf>
    <xf numFmtId="0" fontId="10" fillId="2" borderId="31" xfId="0" applyFont="1" applyFill="1" applyBorder="1" applyAlignment="1">
      <alignment horizontal="center" wrapText="1"/>
    </xf>
    <xf numFmtId="0" fontId="10" fillId="2" borderId="2" xfId="0" applyFont="1" applyFill="1" applyBorder="1" applyAlignment="1">
      <alignment horizontal="left" wrapText="1"/>
    </xf>
  </cellXfs>
  <cellStyles count="4">
    <cellStyle name="Milliers" xfId="1" builtinId="3"/>
    <cellStyle name="Monétaire" xfId="2" builtinId="4"/>
    <cellStyle name="Normal" xfId="0" builtinId="0"/>
    <cellStyle name="Pourcentage" xfId="3"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aina%20Ramarshon/Documents/Niaina/Documents/NIAINA%202021/FINANCE%20REPORT%202021/Field%20Officers%20Monthly%20Report%20Madagascar%2031%20January%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aina%20Ramarshon/Documents/Niaina/Documents/NIAINA%202021/BUDGET%20UNPBF%202021/Budget%20up%20date/EISA%20GPI%202020_project__annex_d_project_budget_cso_31%20Mai%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Codes"/>
      <sheetName val="BOA BANK"/>
      <sheetName val="BMOI BANK"/>
      <sheetName val="BOA-Jessica"/>
      <sheetName val="Petty cash"/>
      <sheetName val="Sheet1"/>
    </sheetNames>
    <sheetDataSet>
      <sheetData sheetId="0">
        <row r="2">
          <cell r="G2" t="str">
            <v>No Activity</v>
          </cell>
          <cell r="J2" t="str">
            <v>Consulting Income or BES</v>
          </cell>
          <cell r="M2" t="str">
            <v>None</v>
          </cell>
        </row>
        <row r="3">
          <cell r="G3" t="str">
            <v>Activity 1</v>
          </cell>
          <cell r="J3" t="str">
            <v>Administration Fee</v>
          </cell>
          <cell r="M3" t="str">
            <v>Cecile Bassomo</v>
          </cell>
        </row>
        <row r="4">
          <cell r="G4" t="str">
            <v>Activity 2</v>
          </cell>
          <cell r="J4" t="str">
            <v>Angola Recovered</v>
          </cell>
          <cell r="M4" t="str">
            <v>Ebrahim Fakir</v>
          </cell>
        </row>
        <row r="5">
          <cell r="G5" t="str">
            <v>Activity 3</v>
          </cell>
          <cell r="J5" t="str">
            <v>Grants</v>
          </cell>
          <cell r="M5" t="str">
            <v>Grant Masterson</v>
          </cell>
        </row>
        <row r="6">
          <cell r="G6" t="str">
            <v>Activity 4</v>
          </cell>
          <cell r="J6" t="str">
            <v>Interest Received</v>
          </cell>
          <cell r="M6" t="str">
            <v>Lucien Toulou</v>
          </cell>
        </row>
        <row r="7">
          <cell r="G7" t="str">
            <v>Activity 5</v>
          </cell>
          <cell r="J7" t="str">
            <v>Sundry Income</v>
          </cell>
          <cell r="M7" t="str">
            <v>Naphtaly Sekamogeng</v>
          </cell>
        </row>
        <row r="8">
          <cell r="G8" t="str">
            <v>Activity 6</v>
          </cell>
          <cell r="J8" t="str">
            <v>Profit or Loss on Sale of Fixed Asset</v>
          </cell>
          <cell r="M8" t="str">
            <v>Ntokozo Ngidi</v>
          </cell>
        </row>
        <row r="9">
          <cell r="G9" t="str">
            <v>Activity 7</v>
          </cell>
          <cell r="J9" t="str">
            <v>Rent Income</v>
          </cell>
          <cell r="M9" t="str">
            <v>Olufunto Akinduro</v>
          </cell>
        </row>
        <row r="10">
          <cell r="G10" t="str">
            <v>Activity 8</v>
          </cell>
          <cell r="J10" t="str">
            <v>Profit or Loss on Foreign Exchange</v>
          </cell>
          <cell r="M10" t="str">
            <v>Robert Gerenge</v>
          </cell>
        </row>
        <row r="11">
          <cell r="G11" t="str">
            <v>Activity 9</v>
          </cell>
          <cell r="J11" t="str">
            <v>Recovery of Salaries</v>
          </cell>
          <cell r="M11" t="str">
            <v>Vincent Tohbi</v>
          </cell>
        </row>
        <row r="12">
          <cell r="G12" t="str">
            <v>Activity 10</v>
          </cell>
          <cell r="J12" t="str">
            <v>Equipment Rental Recovery</v>
          </cell>
          <cell r="M12" t="str">
            <v>Yvette Walljee</v>
          </cell>
        </row>
        <row r="13">
          <cell r="G13" t="str">
            <v>Activity 11</v>
          </cell>
          <cell r="J13" t="str">
            <v>Insurance (Assets &amp; Indemnity) Recovery</v>
          </cell>
          <cell r="M13" t="str">
            <v>Deane Stuart</v>
          </cell>
        </row>
        <row r="14">
          <cell r="G14" t="str">
            <v>Activity 12</v>
          </cell>
          <cell r="J14" t="str">
            <v>Recovery of Premise Costs</v>
          </cell>
          <cell r="M14" t="str">
            <v>Ilona Tip</v>
          </cell>
        </row>
        <row r="15">
          <cell r="G15" t="str">
            <v>Activity 13</v>
          </cell>
          <cell r="J15" t="str">
            <v>Revaluation of Forex Currencies</v>
          </cell>
          <cell r="M15" t="str">
            <v>Irene Maboea</v>
          </cell>
        </row>
        <row r="16">
          <cell r="G16" t="str">
            <v>Activity 14</v>
          </cell>
          <cell r="J16" t="str">
            <v>Bank Charges</v>
          </cell>
          <cell r="M16" t="str">
            <v>Denis Kadima</v>
          </cell>
        </row>
        <row r="17">
          <cell r="G17" t="str">
            <v>Activity 15</v>
          </cell>
          <cell r="J17" t="str">
            <v>Bad Debts</v>
          </cell>
          <cell r="M17" t="str">
            <v>Zahira Seedat</v>
          </cell>
        </row>
        <row r="18">
          <cell r="G18" t="str">
            <v>Activity 16</v>
          </cell>
          <cell r="J18" t="str">
            <v>Advertising</v>
          </cell>
          <cell r="M18" t="str">
            <v>Dipti Bava</v>
          </cell>
        </row>
        <row r="19">
          <cell r="G19" t="str">
            <v>Activity 17</v>
          </cell>
          <cell r="J19" t="str">
            <v>Audit Fees</v>
          </cell>
          <cell r="M19" t="str">
            <v>Eralda Vahidi</v>
          </cell>
        </row>
        <row r="20">
          <cell r="G20" t="str">
            <v>Activity 18</v>
          </cell>
          <cell r="J20" t="str">
            <v>Company Secretarial Costs</v>
          </cell>
          <cell r="M20" t="str">
            <v>Ivy Pillay</v>
          </cell>
        </row>
        <row r="21">
          <cell r="G21" t="str">
            <v>Activity 19</v>
          </cell>
          <cell r="J21" t="str">
            <v>Consulting &amp; Sitting &amp; Stipent Fees</v>
          </cell>
          <cell r="M21" t="str">
            <v>Maria Hooper</v>
          </cell>
        </row>
        <row r="22">
          <cell r="G22" t="str">
            <v>Activity 20</v>
          </cell>
          <cell r="J22" t="str">
            <v>Depreciation</v>
          </cell>
          <cell r="M22" t="str">
            <v>Mathembi Mehlomekhulu</v>
          </cell>
        </row>
        <row r="23">
          <cell r="G23" t="str">
            <v>HQ staff salaries</v>
          </cell>
          <cell r="J23" t="str">
            <v>Electricity, Water &amp; Rates</v>
          </cell>
          <cell r="M23" t="str">
            <v>Peter Mahlomola Maje</v>
          </cell>
        </row>
        <row r="24">
          <cell r="G24" t="str">
            <v>Project staff salaries</v>
          </cell>
          <cell r="J24" t="str">
            <v>Entertainment</v>
          </cell>
          <cell r="M24" t="str">
            <v>Pontsho Motaung</v>
          </cell>
        </row>
        <row r="25">
          <cell r="G25" t="str">
            <v>Operating cost</v>
          </cell>
          <cell r="J25" t="str">
            <v>Equipment Purchases</v>
          </cell>
          <cell r="M25" t="str">
            <v>Usha Kala</v>
          </cell>
        </row>
        <row r="26">
          <cell r="G26" t="str">
            <v>EISA support</v>
          </cell>
          <cell r="J26" t="str">
            <v>Equipment Rental</v>
          </cell>
          <cell r="M26" t="str">
            <v>Michael Moleffe</v>
          </cell>
        </row>
        <row r="27">
          <cell r="G27" t="str">
            <v>Administration fee</v>
          </cell>
          <cell r="J27" t="str">
            <v>Events Materials</v>
          </cell>
          <cell r="M27" t="str">
            <v>Miguel De Brito</v>
          </cell>
        </row>
        <row r="28">
          <cell r="G28" t="str">
            <v>Income</v>
          </cell>
          <cell r="J28" t="str">
            <v>Furniture Purchases</v>
          </cell>
          <cell r="M28" t="str">
            <v>Francisco Langa</v>
          </cell>
        </row>
        <row r="29">
          <cell r="J29" t="str">
            <v>Insurance (Assets &amp; Indemnity)</v>
          </cell>
          <cell r="M29" t="str">
            <v>Anissa Izidine</v>
          </cell>
        </row>
        <row r="30">
          <cell r="J30" t="str">
            <v>Interest Paid</v>
          </cell>
          <cell r="M30" t="str">
            <v xml:space="preserve">Aime Konan </v>
          </cell>
        </row>
        <row r="31">
          <cell r="J31" t="str">
            <v>IT Expenses</v>
          </cell>
          <cell r="M31" t="str">
            <v>Zaiarivelo Rajaonarisoa</v>
          </cell>
        </row>
        <row r="32">
          <cell r="J32" t="str">
            <v>Legal Expenses</v>
          </cell>
          <cell r="M32" t="str">
            <v>Malala-Tiana Ranovona</v>
          </cell>
        </row>
        <row r="33">
          <cell r="J33" t="str">
            <v>Medical Expenses &amp; Insurance</v>
          </cell>
          <cell r="M33" t="str">
            <v>Niaina Ramaroshon</v>
          </cell>
        </row>
        <row r="34">
          <cell r="J34" t="str">
            <v>Motor Expenses &amp; Insurance</v>
          </cell>
          <cell r="M34" t="str">
            <v>Florent Musakayi Kabongo</v>
          </cell>
        </row>
        <row r="35">
          <cell r="J35" t="str">
            <v>Office Supplies</v>
          </cell>
          <cell r="M35" t="str">
            <v>Hikmat Abramane Adamou</v>
          </cell>
        </row>
        <row r="36">
          <cell r="J36" t="str">
            <v>Postage &amp; Delivery</v>
          </cell>
          <cell r="M36" t="str">
            <v>Baidessou Soukolhue</v>
          </cell>
        </row>
        <row r="37">
          <cell r="J37" t="str">
            <v>Printing &amp; Stationery</v>
          </cell>
          <cell r="M37" t="str">
            <v>Souleymane Ndigua El-Hajd</v>
          </cell>
        </row>
        <row r="38">
          <cell r="J38" t="str">
            <v>Publication - Distribution</v>
          </cell>
          <cell r="M38" t="str">
            <v>Angele Mayangar Mobeti</v>
          </cell>
        </row>
        <row r="39">
          <cell r="J39" t="str">
            <v>Publication - Layout &amp; Design</v>
          </cell>
          <cell r="M39" t="str">
            <v>Lucien Toulou</v>
          </cell>
        </row>
        <row r="40">
          <cell r="J40" t="str">
            <v>Publication - Printing</v>
          </cell>
          <cell r="M40" t="str">
            <v>Gamushirai Matsheza</v>
          </cell>
        </row>
        <row r="41">
          <cell r="J41" t="str">
            <v>Publication - Proof-reading &amp; Editing</v>
          </cell>
          <cell r="M41" t="str">
            <v>Phillip Muziri</v>
          </cell>
        </row>
        <row r="42">
          <cell r="J42" t="str">
            <v>Translation &amp; Intepretation</v>
          </cell>
          <cell r="M42" t="str">
            <v>Victor Shale</v>
          </cell>
        </row>
        <row r="43">
          <cell r="J43" t="str">
            <v>Recruitment &amp; Relocation Costs</v>
          </cell>
          <cell r="M43" t="str">
            <v>Felix Odhiambo Owuor</v>
          </cell>
        </row>
        <row r="44">
          <cell r="J44" t="str">
            <v>Rent</v>
          </cell>
          <cell r="M44" t="str">
            <v>Ange-Marie Grace Nijimbere</v>
          </cell>
        </row>
        <row r="45">
          <cell r="J45" t="str">
            <v>Repairs &amp; Maint.</v>
          </cell>
          <cell r="M45" t="str">
            <v>Willis Evans Otieno K'Ochieng</v>
          </cell>
        </row>
        <row r="46">
          <cell r="J46" t="str">
            <v>Salaries - Salaries</v>
          </cell>
          <cell r="M46" t="str">
            <v>Magdalena Kieti</v>
          </cell>
        </row>
        <row r="47">
          <cell r="J47" t="str">
            <v>Salaries - Temp Staff Pay</v>
          </cell>
          <cell r="M47" t="str">
            <v>Fred Ouma</v>
          </cell>
        </row>
        <row r="48">
          <cell r="J48" t="str">
            <v>Salaries - Non Core</v>
          </cell>
          <cell r="M48" t="str">
            <v>Dito Canazache</v>
          </cell>
        </row>
        <row r="49">
          <cell r="J49" t="str">
            <v>Security</v>
          </cell>
          <cell r="M49" t="str">
            <v>Justin Doua</v>
          </cell>
        </row>
        <row r="50">
          <cell r="J50" t="str">
            <v>Staff Training &amp; Development Fee</v>
          </cell>
          <cell r="M50" t="str">
            <v>Shingirai Mutandwa</v>
          </cell>
        </row>
        <row r="51">
          <cell r="J51" t="str">
            <v>Subscriptions</v>
          </cell>
          <cell r="M51" t="str">
            <v>Nivoarivony</v>
          </cell>
        </row>
        <row r="52">
          <cell r="J52" t="str">
            <v>Telephone &amp; Fax</v>
          </cell>
          <cell r="M52" t="str">
            <v>Jessica Ranohefy</v>
          </cell>
        </row>
        <row r="53">
          <cell r="J53" t="str">
            <v>Travel - Accommodation</v>
          </cell>
          <cell r="M53" t="str">
            <v>Onja Ramiliarijaona</v>
          </cell>
        </row>
        <row r="54">
          <cell r="J54" t="str">
            <v>Travel - Flights, Train, Bus</v>
          </cell>
          <cell r="M54" t="str">
            <v>Randrara Rakotomalala</v>
          </cell>
        </row>
        <row r="55">
          <cell r="J55" t="str">
            <v>Travel - Insurance</v>
          </cell>
        </row>
        <row r="56">
          <cell r="J56" t="str">
            <v>Travel - Perdiem</v>
          </cell>
        </row>
        <row r="57">
          <cell r="J57" t="str">
            <v>Travel - Transfers or Local Transport</v>
          </cell>
        </row>
        <row r="58">
          <cell r="J58" t="str">
            <v>Travel - Visa</v>
          </cell>
        </row>
        <row r="59">
          <cell r="J59" t="str">
            <v>Vehicle Purchases</v>
          </cell>
        </row>
        <row r="60">
          <cell r="J60" t="str">
            <v>Venue &amp; Catering</v>
          </cell>
        </row>
        <row r="61">
          <cell r="J61" t="str">
            <v>Adminstration Charges</v>
          </cell>
        </row>
        <row r="62">
          <cell r="J62" t="str">
            <v>Vehicle Rental</v>
          </cell>
        </row>
        <row r="63">
          <cell r="J63" t="str">
            <v>Sustainability Reserve Fund</v>
          </cell>
        </row>
        <row r="64">
          <cell r="J64" t="str">
            <v>Operating Fund</v>
          </cell>
        </row>
        <row r="65">
          <cell r="J65" t="str">
            <v>Retrenchment Fund</v>
          </cell>
        </row>
        <row r="66">
          <cell r="J66" t="str">
            <v>Revaluation Reserve Fund</v>
          </cell>
        </row>
        <row r="67">
          <cell r="J67" t="str">
            <v>Buildings - Cost</v>
          </cell>
        </row>
        <row r="68">
          <cell r="J68" t="str">
            <v>Buildings - Acc. Depreciation</v>
          </cell>
        </row>
        <row r="69">
          <cell r="J69" t="str">
            <v>Computer Equipment-Acc. Depreciation</v>
          </cell>
        </row>
        <row r="70">
          <cell r="J70" t="str">
            <v>Computer Equipment-Cost</v>
          </cell>
        </row>
        <row r="71">
          <cell r="J71" t="str">
            <v>Furniture &amp; Fittings-Acc. Depreciation</v>
          </cell>
        </row>
        <row r="72">
          <cell r="J72" t="str">
            <v>Furniture &amp; Fittings-Cost</v>
          </cell>
        </row>
        <row r="73">
          <cell r="J73" t="str">
            <v>Motor Vehicles-Acc. Depreciation</v>
          </cell>
        </row>
        <row r="74">
          <cell r="J74" t="str">
            <v>Motor Vehicles-Cost</v>
          </cell>
        </row>
        <row r="75">
          <cell r="J75" t="str">
            <v>Office Equipment-Acc. Depreciation</v>
          </cell>
        </row>
        <row r="76">
          <cell r="J76" t="str">
            <v>Office Equipment-Cost</v>
          </cell>
        </row>
        <row r="77">
          <cell r="J77" t="str">
            <v>Receivables Control</v>
          </cell>
        </row>
        <row r="78">
          <cell r="J78" t="str">
            <v>Staff Personal Advances</v>
          </cell>
        </row>
        <row r="79">
          <cell r="J79" t="str">
            <v>Project Advances</v>
          </cell>
        </row>
        <row r="80">
          <cell r="J80" t="str">
            <v>Deposits</v>
          </cell>
        </row>
        <row r="81">
          <cell r="J81" t="str">
            <v>Travel Insurance Advances</v>
          </cell>
        </row>
        <row r="82">
          <cell r="J82" t="str">
            <v>Accrued Income</v>
          </cell>
        </row>
        <row r="83">
          <cell r="J83" t="str">
            <v>Credit Card</v>
          </cell>
        </row>
        <row r="84">
          <cell r="J84" t="str">
            <v>Chad (XAF)</v>
          </cell>
        </row>
        <row r="85">
          <cell r="J85" t="str">
            <v>DRC (USD)</v>
          </cell>
        </row>
        <row r="86">
          <cell r="J86" t="str">
            <v>Investec (Rands)</v>
          </cell>
        </row>
        <row r="87">
          <cell r="J87" t="str">
            <v>Investec Sida (Rands)</v>
          </cell>
        </row>
        <row r="88">
          <cell r="J88" t="str">
            <v>Investec CRF (Rands)</v>
          </cell>
        </row>
        <row r="89">
          <cell r="J89" t="str">
            <v>Kenya (KES)</v>
          </cell>
        </row>
        <row r="90">
          <cell r="J90" t="str">
            <v>Madagascar(Ariary)</v>
          </cell>
        </row>
        <row r="91">
          <cell r="J91" t="str">
            <v>Mozambique (USD)</v>
          </cell>
        </row>
        <row r="92">
          <cell r="J92" t="str">
            <v>Mozambique (Meticals)</v>
          </cell>
        </row>
        <row r="93">
          <cell r="J93" t="str">
            <v>Nedbank Danida (Rands)</v>
          </cell>
        </row>
        <row r="94">
          <cell r="J94" t="str">
            <v>Nedbank Current (Rands)</v>
          </cell>
        </row>
        <row r="95">
          <cell r="J95" t="str">
            <v>Nedbank CFC (USD)</v>
          </cell>
        </row>
        <row r="96">
          <cell r="J96" t="str">
            <v>Zimbabwe (USD)</v>
          </cell>
        </row>
        <row r="97">
          <cell r="J97" t="str">
            <v>Petty Cash (USD)</v>
          </cell>
        </row>
        <row r="98">
          <cell r="J98" t="str">
            <v>Petty Cash (EUR)</v>
          </cell>
        </row>
        <row r="99">
          <cell r="J99" t="str">
            <v>Petty Cash (GBP)</v>
          </cell>
        </row>
        <row r="100">
          <cell r="J100" t="str">
            <v>Petty Cash (other)</v>
          </cell>
        </row>
        <row r="101">
          <cell r="J101" t="str">
            <v>Petty Cash - Kenya (KES)</v>
          </cell>
        </row>
        <row r="102">
          <cell r="J102" t="str">
            <v>Petty Cash - Chad (XAF)</v>
          </cell>
        </row>
        <row r="103">
          <cell r="J103" t="str">
            <v>Petty Cash - DRC (USD)</v>
          </cell>
        </row>
        <row r="104">
          <cell r="J104" t="str">
            <v>Petty Cash - Mozambique (Meticals)</v>
          </cell>
        </row>
        <row r="105">
          <cell r="J105" t="str">
            <v>Petty Cash - Madagscar (Ariary)</v>
          </cell>
        </row>
        <row r="106">
          <cell r="J106" t="str">
            <v>Petty Cash - Zimbabwe (USD)</v>
          </cell>
        </row>
        <row r="107">
          <cell r="J107" t="str">
            <v>Petty Cash - (Rands)</v>
          </cell>
        </row>
        <row r="108">
          <cell r="J108" t="str">
            <v>Currency Clearing</v>
          </cell>
        </row>
        <row r="109">
          <cell r="J109" t="str">
            <v>Nedbank (Euro)</v>
          </cell>
        </row>
        <row r="110">
          <cell r="J110" t="str">
            <v>Nedbank (GBP)</v>
          </cell>
        </row>
        <row r="111">
          <cell r="J111" t="str">
            <v>Payables Control</v>
          </cell>
        </row>
        <row r="112">
          <cell r="J112" t="str">
            <v>Payroll Liabilities - PAYE</v>
          </cell>
        </row>
        <row r="113">
          <cell r="J113" t="str">
            <v>Payroll Liabilities - UIF</v>
          </cell>
        </row>
        <row r="114">
          <cell r="J114" t="str">
            <v>Payroll Liabilities - Medical Aid</v>
          </cell>
        </row>
        <row r="115">
          <cell r="J115" t="str">
            <v>Payroll Liabilities - Group Life</v>
          </cell>
        </row>
        <row r="116">
          <cell r="J116" t="str">
            <v>Payroll Liabilities - Provident Fund</v>
          </cell>
        </row>
        <row r="117">
          <cell r="J117" t="str">
            <v>Payroll Liabilities - SDL</v>
          </cell>
        </row>
        <row r="118">
          <cell r="J118" t="str">
            <v>Payroll Liabilities - Funeral Cover</v>
          </cell>
        </row>
        <row r="119">
          <cell r="J119" t="str">
            <v>Payroll Liabilities - Salaries</v>
          </cell>
        </row>
        <row r="120">
          <cell r="J120" t="str">
            <v>Payroll Liabilities - Temp Salaries</v>
          </cell>
        </row>
        <row r="121">
          <cell r="J121" t="str">
            <v>Provision - Leave Pay</v>
          </cell>
        </row>
        <row r="122">
          <cell r="J122" t="str">
            <v>Refundables on Projects</v>
          </cell>
        </row>
        <row r="123">
          <cell r="J123" t="str">
            <v>Provisions</v>
          </cell>
        </row>
        <row r="124">
          <cell r="J124" t="str">
            <v>Vat Control</v>
          </cell>
        </row>
        <row r="125">
          <cell r="J125" t="str">
            <v>Deferred Income</v>
          </cell>
        </row>
        <row r="126">
          <cell r="J126" t="str">
            <v>Cost of Sales</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MO"/>
      <sheetName val="Category confirme"/>
      <sheetName val="PBF 2021 Budget"/>
      <sheetName val="Videaste"/>
      <sheetName val="Depense "/>
      <sheetName val="Expenditure report"/>
      <sheetName val="1) Budget Tables"/>
      <sheetName val="2) By Category"/>
      <sheetName val="3) Explanatory Notes"/>
      <sheetName val="4) For PBSO Use"/>
      <sheetName val="5) For MPTF Use"/>
      <sheetName val="Sheet2"/>
    </sheetNames>
    <sheetDataSet>
      <sheetData sheetId="0"/>
      <sheetData sheetId="1"/>
      <sheetData sheetId="2"/>
      <sheetData sheetId="3">
        <row r="13">
          <cell r="N13">
            <v>5450.81</v>
          </cell>
        </row>
        <row r="16">
          <cell r="K16">
            <v>2057.1428571428573</v>
          </cell>
        </row>
        <row r="17">
          <cell r="K17">
            <v>1649.1428571428569</v>
          </cell>
        </row>
        <row r="18">
          <cell r="K18">
            <v>385.43428571428569</v>
          </cell>
        </row>
        <row r="19">
          <cell r="K19">
            <v>428.57142857142856</v>
          </cell>
        </row>
        <row r="20">
          <cell r="K20">
            <v>669.71428571428567</v>
          </cell>
        </row>
        <row r="21">
          <cell r="K21">
            <v>5917.4242857142854</v>
          </cell>
        </row>
        <row r="22">
          <cell r="K22">
            <v>11107.43</v>
          </cell>
        </row>
        <row r="24">
          <cell r="K24">
            <v>2057.1428571428573</v>
          </cell>
        </row>
        <row r="25">
          <cell r="K25">
            <v>325.71314285714283</v>
          </cell>
        </row>
        <row r="26">
          <cell r="K26">
            <v>1234.2857142857142</v>
          </cell>
        </row>
        <row r="27">
          <cell r="K27">
            <v>308.57142857142856</v>
          </cell>
        </row>
        <row r="28">
          <cell r="K28">
            <v>2468.5714285714284</v>
          </cell>
        </row>
        <row r="29">
          <cell r="K29">
            <v>2271.4285714285716</v>
          </cell>
        </row>
        <row r="30">
          <cell r="K30">
            <v>142.85714285714286</v>
          </cell>
        </row>
        <row r="31">
          <cell r="K31">
            <v>71.428571428571431</v>
          </cell>
        </row>
        <row r="32">
          <cell r="K32">
            <v>171.42857142857142</v>
          </cell>
        </row>
        <row r="33">
          <cell r="K33">
            <v>167.42857142857144</v>
          </cell>
        </row>
        <row r="34">
          <cell r="K34">
            <v>4893.6397200000001</v>
          </cell>
        </row>
        <row r="35">
          <cell r="K35">
            <v>68.571428571428569</v>
          </cell>
        </row>
        <row r="36">
          <cell r="K36">
            <v>205.71428571428572</v>
          </cell>
        </row>
        <row r="37">
          <cell r="K37">
            <v>171.42857142857142</v>
          </cell>
        </row>
        <row r="38">
          <cell r="K38">
            <v>14558.210005714285</v>
          </cell>
        </row>
        <row r="40">
          <cell r="K40">
            <v>1000.8571428571429</v>
          </cell>
        </row>
        <row r="41">
          <cell r="K41">
            <v>873.56571428571431</v>
          </cell>
        </row>
        <row r="42">
          <cell r="K42">
            <v>1902.2785714285715</v>
          </cell>
        </row>
        <row r="43">
          <cell r="K43">
            <v>205.71428571428572</v>
          </cell>
        </row>
        <row r="44">
          <cell r="K44">
            <v>279.42171428571424</v>
          </cell>
        </row>
        <row r="45">
          <cell r="K45">
            <v>514.28571428571433</v>
          </cell>
        </row>
        <row r="46">
          <cell r="K46">
            <v>140.56</v>
          </cell>
        </row>
        <row r="47">
          <cell r="K47">
            <v>137.14285714285714</v>
          </cell>
        </row>
        <row r="48">
          <cell r="K48">
            <v>925.71428571428578</v>
          </cell>
        </row>
        <row r="49">
          <cell r="K49">
            <v>171.42857142857142</v>
          </cell>
        </row>
        <row r="50">
          <cell r="K50">
            <v>6150.9688571428587</v>
          </cell>
        </row>
        <row r="52">
          <cell r="K52">
            <v>1028.5714285714287</v>
          </cell>
        </row>
        <row r="53">
          <cell r="K53">
            <v>873.56571428571431</v>
          </cell>
        </row>
        <row r="54">
          <cell r="K54">
            <v>1902.2811428571429</v>
          </cell>
        </row>
        <row r="55">
          <cell r="K55">
            <v>205.71428571428572</v>
          </cell>
        </row>
        <row r="56">
          <cell r="K56">
            <v>238.43600000000001</v>
          </cell>
        </row>
        <row r="57">
          <cell r="K57">
            <v>114.28571428571429</v>
          </cell>
        </row>
        <row r="58">
          <cell r="K58">
            <v>514.28571428571433</v>
          </cell>
        </row>
        <row r="59">
          <cell r="K59">
            <v>1142.8571428571429</v>
          </cell>
        </row>
        <row r="60">
          <cell r="K60">
            <v>1142.8571428571429</v>
          </cell>
        </row>
        <row r="61">
          <cell r="K61">
            <v>137.14285714285714</v>
          </cell>
        </row>
        <row r="62">
          <cell r="K62">
            <v>925.71428571428578</v>
          </cell>
        </row>
        <row r="63">
          <cell r="K63">
            <v>171.42857142857142</v>
          </cell>
        </row>
        <row r="64">
          <cell r="K64">
            <v>8397.1400000000012</v>
          </cell>
        </row>
        <row r="66">
          <cell r="K66">
            <v>2571.4285714285716</v>
          </cell>
        </row>
        <row r="67">
          <cell r="K67">
            <v>1418.2857142799999</v>
          </cell>
        </row>
        <row r="68">
          <cell r="K68">
            <v>1840.2814285714285</v>
          </cell>
        </row>
        <row r="69">
          <cell r="K69">
            <v>308.57142857142856</v>
          </cell>
        </row>
        <row r="70">
          <cell r="K70">
            <v>20674.285715700003</v>
          </cell>
        </row>
        <row r="71">
          <cell r="K71">
            <v>6541.7142857142862</v>
          </cell>
        </row>
        <row r="72">
          <cell r="K72">
            <v>500</v>
          </cell>
        </row>
        <row r="73">
          <cell r="K73">
            <v>85.714285714285722</v>
          </cell>
        </row>
        <row r="74">
          <cell r="K74">
            <v>121.14999999999999</v>
          </cell>
        </row>
        <row r="75">
          <cell r="K75">
            <v>131.77142857142857</v>
          </cell>
        </row>
        <row r="76">
          <cell r="K76">
            <v>2857.1428559999999</v>
          </cell>
        </row>
        <row r="77">
          <cell r="K77">
            <v>68.571428571428569</v>
          </cell>
        </row>
        <row r="78">
          <cell r="K78">
            <v>205.71428571428572</v>
          </cell>
        </row>
        <row r="79">
          <cell r="K79">
            <v>171.42857142857142</v>
          </cell>
        </row>
        <row r="80">
          <cell r="K80">
            <v>37496.060000265818</v>
          </cell>
        </row>
        <row r="82">
          <cell r="K82">
            <v>2057.1428571428573</v>
          </cell>
        </row>
        <row r="83">
          <cell r="K83">
            <v>22.857142857142858</v>
          </cell>
        </row>
        <row r="84">
          <cell r="K84">
            <v>1901.8285714285714</v>
          </cell>
        </row>
        <row r="85">
          <cell r="K85">
            <v>411.42857142857144</v>
          </cell>
        </row>
        <row r="86">
          <cell r="K86">
            <v>462.85714285714289</v>
          </cell>
        </row>
        <row r="87">
          <cell r="K87">
            <v>938.91999999999985</v>
          </cell>
        </row>
        <row r="88">
          <cell r="K88">
            <v>259.42628571428571</v>
          </cell>
        </row>
        <row r="89">
          <cell r="K89">
            <v>34.285714285714285</v>
          </cell>
        </row>
        <row r="90">
          <cell r="K90">
            <v>462.85714285714289</v>
          </cell>
        </row>
        <row r="91">
          <cell r="K91">
            <v>171.42857142857142</v>
          </cell>
        </row>
        <row r="92">
          <cell r="K92">
            <v>6723.0320000000011</v>
          </cell>
        </row>
        <row r="94">
          <cell r="K94">
            <v>1285.7142857142858</v>
          </cell>
        </row>
        <row r="95">
          <cell r="K95">
            <v>1285.7142857142858</v>
          </cell>
        </row>
        <row r="96">
          <cell r="K96">
            <v>2400</v>
          </cell>
        </row>
        <row r="97">
          <cell r="K97">
            <v>257.14285714285711</v>
          </cell>
        </row>
        <row r="98">
          <cell r="K98">
            <v>1714.2857142857142</v>
          </cell>
        </row>
        <row r="99">
          <cell r="K99">
            <v>1200</v>
          </cell>
        </row>
        <row r="100">
          <cell r="K100">
            <v>130.28571428571428</v>
          </cell>
        </row>
        <row r="101">
          <cell r="K101">
            <v>3714.2857142857142</v>
          </cell>
        </row>
        <row r="102">
          <cell r="K102">
            <v>5142.8571428571431</v>
          </cell>
        </row>
        <row r="103">
          <cell r="K103">
            <v>17130.285714285714</v>
          </cell>
        </row>
        <row r="105">
          <cell r="K105">
            <v>2571.4285714285716</v>
          </cell>
        </row>
        <row r="106">
          <cell r="K106">
            <v>785.82857142857142</v>
          </cell>
        </row>
        <row r="107">
          <cell r="K107">
            <v>1450.574571428572</v>
          </cell>
        </row>
        <row r="108">
          <cell r="K108">
            <v>10285.714285714284</v>
          </cell>
        </row>
        <row r="109">
          <cell r="K109">
            <v>205.71428571428572</v>
          </cell>
        </row>
        <row r="110">
          <cell r="K110">
            <v>4603.4285714285716</v>
          </cell>
        </row>
        <row r="111">
          <cell r="K111">
            <v>262.28571428571428</v>
          </cell>
        </row>
        <row r="112">
          <cell r="K112">
            <v>171.42857142857144</v>
          </cell>
        </row>
        <row r="113">
          <cell r="K113">
            <v>102.85714285714286</v>
          </cell>
        </row>
        <row r="114">
          <cell r="K114">
            <v>133.4757142857143</v>
          </cell>
        </row>
        <row r="115">
          <cell r="K115">
            <v>2857.1428571428573</v>
          </cell>
        </row>
        <row r="116">
          <cell r="K116">
            <v>68.571428571428569</v>
          </cell>
        </row>
        <row r="117">
          <cell r="K117">
            <v>205.71428571428572</v>
          </cell>
        </row>
        <row r="118">
          <cell r="K118">
            <v>171.42857142857142</v>
          </cell>
        </row>
        <row r="119">
          <cell r="K119">
            <v>23875.593142857146</v>
          </cell>
        </row>
        <row r="121">
          <cell r="K121">
            <v>27771.428571428572</v>
          </cell>
        </row>
        <row r="122">
          <cell r="K122">
            <v>1371.4285714285713</v>
          </cell>
        </row>
        <row r="123">
          <cell r="K123">
            <v>894.85856000000001</v>
          </cell>
        </row>
        <row r="124">
          <cell r="K124">
            <v>257.14285714285717</v>
          </cell>
        </row>
        <row r="125">
          <cell r="K125">
            <v>205.71428571428572</v>
          </cell>
        </row>
        <row r="126">
          <cell r="K126">
            <v>771.42857142857156</v>
          </cell>
        </row>
        <row r="127">
          <cell r="K127">
            <v>171.42857142857142</v>
          </cell>
        </row>
        <row r="128">
          <cell r="K128">
            <v>31443.429988571435</v>
          </cell>
        </row>
        <row r="130">
          <cell r="K130">
            <v>928.57142857142867</v>
          </cell>
        </row>
        <row r="131">
          <cell r="K131">
            <v>28.571428571428573</v>
          </cell>
        </row>
        <row r="132">
          <cell r="K132">
            <v>131.77142857142857</v>
          </cell>
        </row>
        <row r="133">
          <cell r="K133">
            <v>171.42857142857142</v>
          </cell>
        </row>
        <row r="134">
          <cell r="K134">
            <v>1260.3428571428572</v>
          </cell>
        </row>
        <row r="136">
          <cell r="K136">
            <v>514.28571428571422</v>
          </cell>
        </row>
        <row r="137">
          <cell r="K137">
            <v>171.42857142857144</v>
          </cell>
        </row>
        <row r="138">
          <cell r="K138">
            <v>428.57142857142856</v>
          </cell>
        </row>
        <row r="139">
          <cell r="K139">
            <v>1428.5714285714287</v>
          </cell>
        </row>
        <row r="140">
          <cell r="K140">
            <v>2542.8571428571431</v>
          </cell>
        </row>
        <row r="142">
          <cell r="K142">
            <v>3600.0000000000005</v>
          </cell>
        </row>
        <row r="143">
          <cell r="K143">
            <v>315</v>
          </cell>
        </row>
        <row r="144">
          <cell r="K144">
            <v>624.51428571428573</v>
          </cell>
        </row>
        <row r="145">
          <cell r="K145">
            <v>249.80571428571432</v>
          </cell>
        </row>
        <row r="146">
          <cell r="K146">
            <v>28.571428571428573</v>
          </cell>
        </row>
        <row r="147">
          <cell r="K147">
            <v>857.14285714285711</v>
          </cell>
        </row>
        <row r="148">
          <cell r="K148">
            <v>1300</v>
          </cell>
        </row>
        <row r="149">
          <cell r="K149">
            <v>857.14285714285711</v>
          </cell>
        </row>
        <row r="150">
          <cell r="K150">
            <v>1428.5714285714287</v>
          </cell>
        </row>
        <row r="151">
          <cell r="K151">
            <v>9260.7485714285722</v>
          </cell>
        </row>
        <row r="182">
          <cell r="K182">
            <v>857.14285714285711</v>
          </cell>
        </row>
        <row r="185">
          <cell r="N185">
            <v>1434.2550831657145</v>
          </cell>
        </row>
        <row r="188">
          <cell r="K188">
            <v>15000</v>
          </cell>
        </row>
        <row r="196">
          <cell r="K196">
            <v>2057.1428571428573</v>
          </cell>
        </row>
        <row r="197">
          <cell r="K197">
            <v>1352.5714285714284</v>
          </cell>
        </row>
        <row r="198">
          <cell r="K198">
            <v>2700</v>
          </cell>
        </row>
        <row r="199">
          <cell r="K199">
            <v>2725.16</v>
          </cell>
        </row>
        <row r="200">
          <cell r="K200">
            <v>8834.8742857142861</v>
          </cell>
        </row>
        <row r="203">
          <cell r="K203">
            <v>10000</v>
          </cell>
        </row>
      </sheetData>
      <sheetData sheetId="4"/>
      <sheetData sheetId="5"/>
      <sheetData sheetId="6"/>
      <sheetData sheetId="7">
        <row r="5">
          <cell r="D5" t="str">
            <v>Recipient Organization</v>
          </cell>
        </row>
        <row r="16">
          <cell r="D16">
            <v>33407.847946022855</v>
          </cell>
        </row>
        <row r="26">
          <cell r="D26">
            <v>28318.239023474289</v>
          </cell>
        </row>
        <row r="36">
          <cell r="D36">
            <v>0</v>
          </cell>
        </row>
        <row r="46">
          <cell r="D46">
            <v>0</v>
          </cell>
        </row>
        <row r="58">
          <cell r="D58">
            <v>57989.222166597247</v>
          </cell>
        </row>
        <row r="68">
          <cell r="D68">
            <v>24015.350797451429</v>
          </cell>
        </row>
        <row r="78">
          <cell r="D78">
            <v>0</v>
          </cell>
        </row>
        <row r="88">
          <cell r="D88">
            <v>0</v>
          </cell>
        </row>
        <row r="100">
          <cell r="D100">
            <v>86662.483464091434</v>
          </cell>
        </row>
        <row r="110">
          <cell r="D110">
            <v>16145.813654594287</v>
          </cell>
        </row>
        <row r="120">
          <cell r="D120">
            <v>0</v>
          </cell>
        </row>
        <row r="130">
          <cell r="D130">
            <v>0</v>
          </cell>
        </row>
        <row r="142">
          <cell r="D142">
            <v>0</v>
          </cell>
        </row>
        <row r="152">
          <cell r="D152">
            <v>0</v>
          </cell>
        </row>
        <row r="162">
          <cell r="D162">
            <v>0</v>
          </cell>
        </row>
        <row r="172">
          <cell r="D172">
            <v>0</v>
          </cell>
        </row>
        <row r="175">
          <cell r="D175"/>
        </row>
        <row r="176">
          <cell r="D176">
            <v>0</v>
          </cell>
        </row>
        <row r="180">
          <cell r="D180">
            <v>33834.874285714286</v>
          </cell>
        </row>
      </sheetData>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F17A-F0DC-45D1-B18F-6513D6CAF5B8}">
  <sheetPr>
    <tabColor theme="0"/>
  </sheetPr>
  <dimension ref="A1:K223"/>
  <sheetViews>
    <sheetView view="pageBreakPreview" topLeftCell="A110" zoomScale="60" zoomScaleNormal="62" workbookViewId="0">
      <selection activeCell="B175" sqref="B175"/>
    </sheetView>
  </sheetViews>
  <sheetFormatPr baseColWidth="10" defaultColWidth="9.140625" defaultRowHeight="15" x14ac:dyDescent="0.25"/>
  <cols>
    <col min="1" max="1" width="30.7109375" style="1" customWidth="1"/>
    <col min="2" max="2" width="32.42578125" style="1" customWidth="1"/>
    <col min="3" max="3" width="20.7109375" style="1" customWidth="1"/>
    <col min="4" max="5" width="23.140625" style="1" hidden="1" customWidth="1"/>
    <col min="6" max="6" width="19.7109375" style="1" customWidth="1"/>
    <col min="7" max="7" width="29.85546875" style="1" bestFit="1" customWidth="1"/>
    <col min="8" max="8" width="28.140625" style="144" customWidth="1"/>
    <col min="9" max="9" width="32.85546875" style="6" hidden="1" customWidth="1"/>
    <col min="10" max="10" width="30.5703125" style="1" hidden="1" customWidth="1"/>
    <col min="11" max="11" width="18.85546875" style="1" customWidth="1"/>
    <col min="12" max="12" width="9.140625" style="1"/>
    <col min="13" max="13" width="17.7109375" style="1" customWidth="1"/>
    <col min="14" max="14" width="26.42578125" style="1" customWidth="1"/>
    <col min="15" max="15" width="22.42578125" style="1" customWidth="1"/>
    <col min="16" max="16" width="29.7109375" style="1" customWidth="1"/>
    <col min="17" max="17" width="23.42578125" style="1" customWidth="1"/>
    <col min="18" max="18" width="18.42578125" style="1" customWidth="1"/>
    <col min="19" max="19" width="17.42578125" style="1" customWidth="1"/>
    <col min="20" max="20" width="25.140625" style="1" customWidth="1"/>
    <col min="21" max="16384" width="9.140625" style="1"/>
  </cols>
  <sheetData>
    <row r="1" spans="1:11" ht="30" customHeight="1" x14ac:dyDescent="0.7">
      <c r="A1" s="208" t="s">
        <v>0</v>
      </c>
      <c r="B1" s="208"/>
      <c r="C1" s="208"/>
      <c r="D1" s="208"/>
      <c r="E1" s="2"/>
      <c r="F1" s="2"/>
      <c r="G1" s="3"/>
      <c r="H1" s="143"/>
      <c r="I1" s="4"/>
      <c r="J1" s="3"/>
    </row>
    <row r="2" spans="1:11" ht="15.75" x14ac:dyDescent="0.25">
      <c r="A2" s="5" t="s">
        <v>1</v>
      </c>
    </row>
    <row r="3" spans="1:11" ht="18.75" x14ac:dyDescent="0.3">
      <c r="A3" s="209" t="s">
        <v>2</v>
      </c>
      <c r="B3" s="209"/>
      <c r="C3" s="209"/>
      <c r="D3" s="209"/>
    </row>
    <row r="4" spans="1:11" ht="18.75" x14ac:dyDescent="0.3">
      <c r="A4" s="7"/>
      <c r="B4" s="7"/>
      <c r="C4" s="7"/>
      <c r="D4" s="7"/>
    </row>
    <row r="5" spans="1:11" ht="99.75" customHeight="1" x14ac:dyDescent="0.25">
      <c r="A5" s="8" t="s">
        <v>3</v>
      </c>
      <c r="B5" s="8" t="s">
        <v>4</v>
      </c>
      <c r="C5" s="9" t="s">
        <v>5</v>
      </c>
      <c r="D5" s="8" t="s">
        <v>6</v>
      </c>
      <c r="E5" s="8" t="s">
        <v>7</v>
      </c>
      <c r="F5" s="8" t="s">
        <v>8</v>
      </c>
      <c r="G5" s="8" t="s">
        <v>9</v>
      </c>
      <c r="H5" s="145" t="s">
        <v>10</v>
      </c>
      <c r="I5" s="8" t="s">
        <v>11</v>
      </c>
      <c r="J5" s="8" t="s">
        <v>12</v>
      </c>
      <c r="K5" s="10"/>
    </row>
    <row r="6" spans="1:11" ht="51" customHeight="1" x14ac:dyDescent="0.25">
      <c r="A6" s="11" t="s">
        <v>13</v>
      </c>
      <c r="B6" s="210" t="s">
        <v>14</v>
      </c>
      <c r="C6" s="210"/>
      <c r="D6" s="210"/>
      <c r="E6" s="210"/>
      <c r="F6" s="210"/>
      <c r="G6" s="210"/>
      <c r="H6" s="203"/>
      <c r="I6" s="203"/>
      <c r="J6" s="210"/>
      <c r="K6" s="12"/>
    </row>
    <row r="7" spans="1:11" ht="51" customHeight="1" x14ac:dyDescent="0.25">
      <c r="A7" s="11" t="s">
        <v>15</v>
      </c>
      <c r="B7" s="211" t="s">
        <v>16</v>
      </c>
      <c r="C7" s="211"/>
      <c r="D7" s="211"/>
      <c r="E7" s="211"/>
      <c r="F7" s="211"/>
      <c r="G7" s="211"/>
      <c r="H7" s="205"/>
      <c r="I7" s="205"/>
      <c r="J7" s="211"/>
      <c r="K7" s="13"/>
    </row>
    <row r="8" spans="1:11" ht="135.75" customHeight="1" x14ac:dyDescent="0.25">
      <c r="A8" s="14" t="s">
        <v>17</v>
      </c>
      <c r="B8" s="15" t="s">
        <v>18</v>
      </c>
      <c r="C8" s="16">
        <f>+'[2]PBF 2021 Budget'!K22+'[2]PBF 2021 Budget'!K38+'[2]PBF 2021 Budget'!N13+'[2]PBF 2021 Budget'!N185+'[2]PBF 2021 Budget'!K182</f>
        <v>33407.847946022855</v>
      </c>
      <c r="D8" s="16"/>
      <c r="E8" s="16"/>
      <c r="F8" s="17">
        <f>C8</f>
        <v>33407.847946022855</v>
      </c>
      <c r="G8" s="18">
        <v>1</v>
      </c>
      <c r="H8" s="146">
        <v>23095.69</v>
      </c>
      <c r="I8" s="19"/>
      <c r="J8" s="20"/>
      <c r="K8" s="21"/>
    </row>
    <row r="9" spans="1:11" ht="15.75" hidden="1" x14ac:dyDescent="0.25">
      <c r="A9" s="14" t="s">
        <v>19</v>
      </c>
      <c r="B9" s="22"/>
      <c r="C9" s="16"/>
      <c r="D9" s="16"/>
      <c r="E9" s="16"/>
      <c r="F9" s="17">
        <f t="shared" ref="F9:F15" si="0">C9</f>
        <v>0</v>
      </c>
      <c r="G9" s="18"/>
      <c r="H9" s="146"/>
      <c r="I9" s="19"/>
      <c r="J9" s="20"/>
      <c r="K9" s="21"/>
    </row>
    <row r="10" spans="1:11" ht="15.75" hidden="1" x14ac:dyDescent="0.25">
      <c r="A10" s="14" t="s">
        <v>20</v>
      </c>
      <c r="B10" s="15"/>
      <c r="C10" s="16"/>
      <c r="D10" s="16"/>
      <c r="E10" s="16"/>
      <c r="F10" s="17">
        <f t="shared" si="0"/>
        <v>0</v>
      </c>
      <c r="G10" s="18"/>
      <c r="H10" s="146"/>
      <c r="I10" s="19"/>
      <c r="J10" s="20"/>
      <c r="K10" s="21"/>
    </row>
    <row r="11" spans="1:11" ht="15.75" hidden="1" x14ac:dyDescent="0.25">
      <c r="A11" s="14" t="s">
        <v>21</v>
      </c>
      <c r="B11" s="15"/>
      <c r="C11" s="16"/>
      <c r="D11" s="16"/>
      <c r="E11" s="16"/>
      <c r="F11" s="17">
        <f t="shared" si="0"/>
        <v>0</v>
      </c>
      <c r="G11" s="18"/>
      <c r="H11" s="146"/>
      <c r="I11" s="19"/>
      <c r="J11" s="20"/>
      <c r="K11" s="21"/>
    </row>
    <row r="12" spans="1:11" ht="15.75" hidden="1" x14ac:dyDescent="0.25">
      <c r="A12" s="14" t="s">
        <v>22</v>
      </c>
      <c r="B12" s="15"/>
      <c r="C12" s="16"/>
      <c r="D12" s="16"/>
      <c r="E12" s="16"/>
      <c r="F12" s="17">
        <f t="shared" si="0"/>
        <v>0</v>
      </c>
      <c r="G12" s="18"/>
      <c r="H12" s="146"/>
      <c r="I12" s="19"/>
      <c r="J12" s="20"/>
      <c r="K12" s="21"/>
    </row>
    <row r="13" spans="1:11" ht="15.75" hidden="1" x14ac:dyDescent="0.25">
      <c r="A13" s="14" t="s">
        <v>23</v>
      </c>
      <c r="B13" s="15"/>
      <c r="C13" s="16"/>
      <c r="D13" s="16"/>
      <c r="E13" s="16"/>
      <c r="F13" s="17">
        <f t="shared" si="0"/>
        <v>0</v>
      </c>
      <c r="G13" s="18"/>
      <c r="H13" s="146"/>
      <c r="I13" s="19"/>
      <c r="J13" s="20"/>
      <c r="K13" s="21"/>
    </row>
    <row r="14" spans="1:11" ht="15.75" hidden="1" x14ac:dyDescent="0.25">
      <c r="A14" s="14" t="s">
        <v>24</v>
      </c>
      <c r="B14" s="23"/>
      <c r="C14" s="19"/>
      <c r="D14" s="19"/>
      <c r="E14" s="19"/>
      <c r="F14" s="17">
        <f t="shared" si="0"/>
        <v>0</v>
      </c>
      <c r="G14" s="24"/>
      <c r="H14" s="146"/>
      <c r="I14" s="19"/>
      <c r="J14" s="25"/>
      <c r="K14" s="21"/>
    </row>
    <row r="15" spans="1:11" ht="15.75" hidden="1" x14ac:dyDescent="0.25">
      <c r="A15" s="14" t="s">
        <v>25</v>
      </c>
      <c r="B15" s="23"/>
      <c r="C15" s="19"/>
      <c r="D15" s="19"/>
      <c r="E15" s="19"/>
      <c r="F15" s="17">
        <f t="shared" si="0"/>
        <v>0</v>
      </c>
      <c r="G15" s="24"/>
      <c r="H15" s="146"/>
      <c r="I15" s="19"/>
      <c r="J15" s="25"/>
    </row>
    <row r="16" spans="1:11" ht="15.75" x14ac:dyDescent="0.25">
      <c r="B16" s="11" t="s">
        <v>26</v>
      </c>
      <c r="C16" s="27">
        <f>SUM(C8:C15)</f>
        <v>33407.847946022855</v>
      </c>
      <c r="D16" s="27">
        <f>SUM(D8:D15)</f>
        <v>0</v>
      </c>
      <c r="E16" s="27">
        <f>SUM(E8:E15)</f>
        <v>0</v>
      </c>
      <c r="F16" s="27">
        <f>SUM(F8:F15)</f>
        <v>33407.847946022855</v>
      </c>
      <c r="G16" s="27">
        <f>(G8*F8)+(G9*F9)+(G10*F10)+(G11*F11)+(G12*F12)+(G13*F13)+(G14*F14)+(G15*F15)</f>
        <v>33407.847946022855</v>
      </c>
      <c r="H16" s="147">
        <f>SUM(H8:H15)</f>
        <v>23095.69</v>
      </c>
      <c r="I16" s="28"/>
      <c r="J16" s="25"/>
      <c r="K16" s="29"/>
    </row>
    <row r="17" spans="1:11" ht="51" customHeight="1" x14ac:dyDescent="0.25">
      <c r="A17" s="11" t="s">
        <v>27</v>
      </c>
      <c r="B17" s="204" t="s">
        <v>28</v>
      </c>
      <c r="C17" s="204"/>
      <c r="D17" s="204"/>
      <c r="E17" s="204"/>
      <c r="F17" s="204"/>
      <c r="G17" s="204"/>
      <c r="H17" s="205"/>
      <c r="I17" s="205"/>
      <c r="J17" s="204"/>
      <c r="K17" s="13"/>
    </row>
    <row r="18" spans="1:11" ht="78.75" x14ac:dyDescent="0.25">
      <c r="A18" s="14" t="s">
        <v>29</v>
      </c>
      <c r="B18" s="15" t="s">
        <v>30</v>
      </c>
      <c r="C18" s="16">
        <f>+'[2]PBF 2021 Budget'!K50+'[2]PBF 2021 Budget'!N13+'[2]PBF 2021 Budget'!N185</f>
        <v>13036.033940308575</v>
      </c>
      <c r="D18" s="16"/>
      <c r="E18" s="16"/>
      <c r="F18" s="17">
        <f>C18</f>
        <v>13036.033940308575</v>
      </c>
      <c r="G18" s="18">
        <v>1</v>
      </c>
      <c r="H18" s="146">
        <v>3478.83</v>
      </c>
      <c r="I18" s="16"/>
      <c r="J18" s="20"/>
      <c r="K18" s="21"/>
    </row>
    <row r="19" spans="1:11" ht="63" x14ac:dyDescent="0.25">
      <c r="A19" s="14" t="s">
        <v>31</v>
      </c>
      <c r="B19" s="15" t="s">
        <v>32</v>
      </c>
      <c r="C19" s="16">
        <f>+'[2]PBF 2021 Budget'!K64+'[2]PBF 2021 Budget'!N13+'[2]PBF 2021 Budget'!N185</f>
        <v>15282.205083165714</v>
      </c>
      <c r="D19" s="16"/>
      <c r="E19" s="16"/>
      <c r="F19" s="17">
        <f t="shared" ref="F19:F25" si="1">C19</f>
        <v>15282.205083165714</v>
      </c>
      <c r="G19" s="18">
        <v>1</v>
      </c>
      <c r="H19" s="146">
        <v>2659.29</v>
      </c>
      <c r="I19" s="16"/>
      <c r="J19" s="20"/>
      <c r="K19" s="21"/>
    </row>
    <row r="20" spans="1:11" ht="15.75" hidden="1" x14ac:dyDescent="0.25">
      <c r="A20" s="14" t="s">
        <v>33</v>
      </c>
      <c r="B20" s="15"/>
      <c r="C20" s="16"/>
      <c r="D20" s="16"/>
      <c r="E20" s="16"/>
      <c r="F20" s="17">
        <f t="shared" si="1"/>
        <v>0</v>
      </c>
      <c r="G20" s="18"/>
      <c r="H20" s="146"/>
      <c r="I20" s="16"/>
      <c r="J20" s="20"/>
      <c r="K20" s="21"/>
    </row>
    <row r="21" spans="1:11" ht="15.75" hidden="1" x14ac:dyDescent="0.25">
      <c r="A21" s="14" t="s">
        <v>34</v>
      </c>
      <c r="B21" s="15"/>
      <c r="C21" s="16"/>
      <c r="D21" s="16"/>
      <c r="E21" s="16"/>
      <c r="F21" s="17">
        <f t="shared" si="1"/>
        <v>0</v>
      </c>
      <c r="G21" s="18"/>
      <c r="H21" s="146"/>
      <c r="I21" s="16"/>
      <c r="J21" s="20"/>
      <c r="K21" s="21"/>
    </row>
    <row r="22" spans="1:11" ht="15.75" hidden="1" x14ac:dyDescent="0.25">
      <c r="A22" s="14" t="s">
        <v>35</v>
      </c>
      <c r="B22" s="15"/>
      <c r="C22" s="16"/>
      <c r="D22" s="16"/>
      <c r="E22" s="16"/>
      <c r="F22" s="17">
        <f t="shared" si="1"/>
        <v>0</v>
      </c>
      <c r="G22" s="18"/>
      <c r="H22" s="146"/>
      <c r="I22" s="16"/>
      <c r="J22" s="20"/>
      <c r="K22" s="21"/>
    </row>
    <row r="23" spans="1:11" ht="15.75" hidden="1" x14ac:dyDescent="0.25">
      <c r="A23" s="14" t="s">
        <v>36</v>
      </c>
      <c r="B23" s="15"/>
      <c r="C23" s="16"/>
      <c r="D23" s="16"/>
      <c r="E23" s="16"/>
      <c r="F23" s="17">
        <f t="shared" si="1"/>
        <v>0</v>
      </c>
      <c r="G23" s="18"/>
      <c r="H23" s="146"/>
      <c r="I23" s="16"/>
      <c r="J23" s="20"/>
      <c r="K23" s="21"/>
    </row>
    <row r="24" spans="1:11" ht="15.75" hidden="1" x14ac:dyDescent="0.25">
      <c r="A24" s="14" t="s">
        <v>37</v>
      </c>
      <c r="B24" s="23"/>
      <c r="C24" s="19"/>
      <c r="D24" s="19"/>
      <c r="E24" s="19"/>
      <c r="F24" s="17">
        <f t="shared" si="1"/>
        <v>0</v>
      </c>
      <c r="G24" s="24"/>
      <c r="H24" s="146"/>
      <c r="I24" s="19"/>
      <c r="J24" s="25"/>
      <c r="K24" s="21"/>
    </row>
    <row r="25" spans="1:11" ht="15.75" hidden="1" x14ac:dyDescent="0.25">
      <c r="A25" s="14" t="s">
        <v>38</v>
      </c>
      <c r="B25" s="23"/>
      <c r="C25" s="19"/>
      <c r="D25" s="19"/>
      <c r="E25" s="19"/>
      <c r="F25" s="17">
        <f t="shared" si="1"/>
        <v>0</v>
      </c>
      <c r="G25" s="24"/>
      <c r="H25" s="146"/>
      <c r="I25" s="19"/>
      <c r="J25" s="25"/>
      <c r="K25" s="21"/>
    </row>
    <row r="26" spans="1:11" ht="15.75" x14ac:dyDescent="0.25">
      <c r="B26" s="11" t="s">
        <v>26</v>
      </c>
      <c r="C26" s="30">
        <f>SUM(C18:C25)</f>
        <v>28318.239023474289</v>
      </c>
      <c r="D26" s="30">
        <f t="shared" ref="D26:F26" si="2">SUM(D18:D25)</f>
        <v>0</v>
      </c>
      <c r="E26" s="30">
        <f t="shared" si="2"/>
        <v>0</v>
      </c>
      <c r="F26" s="30">
        <f t="shared" si="2"/>
        <v>28318.239023474289</v>
      </c>
      <c r="G26" s="27">
        <f>(G18*F18)+(G19*F19)+(G20*F20)+(G21*F21)+(G22*F22)+(G23*F23)+(G24*F24)+(G25*F25)</f>
        <v>28318.239023474289</v>
      </c>
      <c r="H26" s="147">
        <f>SUM(H18:H25)</f>
        <v>6138.12</v>
      </c>
      <c r="I26" s="28"/>
      <c r="J26" s="25"/>
      <c r="K26" s="29"/>
    </row>
    <row r="27" spans="1:11" ht="51" hidden="1" customHeight="1" x14ac:dyDescent="0.25">
      <c r="A27" s="11" t="s">
        <v>39</v>
      </c>
      <c r="B27" s="204"/>
      <c r="C27" s="204"/>
      <c r="D27" s="204"/>
      <c r="E27" s="204"/>
      <c r="F27" s="204"/>
      <c r="G27" s="204"/>
      <c r="H27" s="205"/>
      <c r="I27" s="205"/>
      <c r="J27" s="204"/>
      <c r="K27" s="13"/>
    </row>
    <row r="28" spans="1:11" ht="15.75" hidden="1" x14ac:dyDescent="0.25">
      <c r="A28" s="14" t="s">
        <v>40</v>
      </c>
      <c r="B28" s="15"/>
      <c r="C28" s="16"/>
      <c r="D28" s="16"/>
      <c r="E28" s="16"/>
      <c r="F28" s="17">
        <f>C28</f>
        <v>0</v>
      </c>
      <c r="G28" s="18"/>
      <c r="H28" s="146"/>
      <c r="I28" s="16"/>
      <c r="J28" s="20"/>
      <c r="K28" s="21"/>
    </row>
    <row r="29" spans="1:11" ht="15.75" hidden="1" x14ac:dyDescent="0.25">
      <c r="A29" s="14" t="s">
        <v>41</v>
      </c>
      <c r="B29" s="15"/>
      <c r="C29" s="16"/>
      <c r="D29" s="16"/>
      <c r="E29" s="16"/>
      <c r="F29" s="17">
        <f t="shared" ref="F29:F35" si="3">C29</f>
        <v>0</v>
      </c>
      <c r="G29" s="18"/>
      <c r="H29" s="146"/>
      <c r="I29" s="16"/>
      <c r="J29" s="20"/>
      <c r="K29" s="21"/>
    </row>
    <row r="30" spans="1:11" ht="15.75" hidden="1" x14ac:dyDescent="0.25">
      <c r="A30" s="14" t="s">
        <v>42</v>
      </c>
      <c r="B30" s="15"/>
      <c r="C30" s="16"/>
      <c r="D30" s="16"/>
      <c r="E30" s="16"/>
      <c r="F30" s="17">
        <f t="shared" si="3"/>
        <v>0</v>
      </c>
      <c r="G30" s="18"/>
      <c r="H30" s="146"/>
      <c r="I30" s="16"/>
      <c r="J30" s="20"/>
      <c r="K30" s="21"/>
    </row>
    <row r="31" spans="1:11" ht="15.75" hidden="1" x14ac:dyDescent="0.25">
      <c r="A31" s="14" t="s">
        <v>43</v>
      </c>
      <c r="B31" s="15"/>
      <c r="C31" s="16"/>
      <c r="D31" s="16"/>
      <c r="E31" s="16"/>
      <c r="F31" s="17">
        <f t="shared" si="3"/>
        <v>0</v>
      </c>
      <c r="G31" s="18"/>
      <c r="H31" s="146"/>
      <c r="I31" s="16"/>
      <c r="J31" s="20"/>
      <c r="K31" s="21"/>
    </row>
    <row r="32" spans="1:11" s="26" customFormat="1" ht="15.75" hidden="1" x14ac:dyDescent="0.25">
      <c r="A32" s="14" t="s">
        <v>44</v>
      </c>
      <c r="B32" s="15"/>
      <c r="C32" s="16"/>
      <c r="D32" s="16"/>
      <c r="E32" s="16"/>
      <c r="F32" s="17">
        <f t="shared" si="3"/>
        <v>0</v>
      </c>
      <c r="G32" s="18"/>
      <c r="H32" s="146"/>
      <c r="I32" s="16"/>
      <c r="J32" s="20"/>
      <c r="K32" s="21"/>
    </row>
    <row r="33" spans="1:11" s="26" customFormat="1" ht="15.75" hidden="1" x14ac:dyDescent="0.25">
      <c r="A33" s="14" t="s">
        <v>45</v>
      </c>
      <c r="B33" s="15"/>
      <c r="C33" s="16"/>
      <c r="D33" s="16"/>
      <c r="E33" s="16"/>
      <c r="F33" s="17">
        <f t="shared" si="3"/>
        <v>0</v>
      </c>
      <c r="G33" s="18"/>
      <c r="H33" s="146"/>
      <c r="I33" s="16"/>
      <c r="J33" s="20"/>
      <c r="K33" s="21"/>
    </row>
    <row r="34" spans="1:11" s="26" customFormat="1" ht="15.75" hidden="1" x14ac:dyDescent="0.25">
      <c r="A34" s="14" t="s">
        <v>46</v>
      </c>
      <c r="B34" s="23"/>
      <c r="C34" s="19"/>
      <c r="D34" s="19"/>
      <c r="E34" s="19"/>
      <c r="F34" s="17">
        <f t="shared" si="3"/>
        <v>0</v>
      </c>
      <c r="G34" s="24"/>
      <c r="H34" s="146"/>
      <c r="I34" s="19"/>
      <c r="J34" s="25"/>
      <c r="K34" s="21"/>
    </row>
    <row r="35" spans="1:11" ht="15.75" hidden="1" x14ac:dyDescent="0.25">
      <c r="A35" s="14" t="s">
        <v>47</v>
      </c>
      <c r="B35" s="23"/>
      <c r="C35" s="19"/>
      <c r="D35" s="19"/>
      <c r="E35" s="19"/>
      <c r="F35" s="17">
        <f t="shared" si="3"/>
        <v>0</v>
      </c>
      <c r="G35" s="24"/>
      <c r="H35" s="146"/>
      <c r="I35" s="19"/>
      <c r="J35" s="25"/>
      <c r="K35" s="21"/>
    </row>
    <row r="36" spans="1:11" ht="15.75" hidden="1" x14ac:dyDescent="0.25">
      <c r="B36" s="11" t="s">
        <v>26</v>
      </c>
      <c r="C36" s="30">
        <f>SUM(C28:C35)</f>
        <v>0</v>
      </c>
      <c r="D36" s="30">
        <f t="shared" ref="D36:F36" si="4">SUM(D28:D35)</f>
        <v>0</v>
      </c>
      <c r="E36" s="30">
        <f t="shared" si="4"/>
        <v>0</v>
      </c>
      <c r="F36" s="30">
        <f t="shared" si="4"/>
        <v>0</v>
      </c>
      <c r="G36" s="27">
        <f>(G28*F28)+(G29*F29)+(G30*F30)+(G31*F31)+(G32*F32)+(G33*F33)+(G34*F34)+(G35*F35)</f>
        <v>0</v>
      </c>
      <c r="H36" s="147">
        <v>0</v>
      </c>
      <c r="I36" s="28"/>
      <c r="J36" s="25"/>
      <c r="K36" s="29"/>
    </row>
    <row r="37" spans="1:11" ht="51" hidden="1" customHeight="1" x14ac:dyDescent="0.25">
      <c r="A37" s="11" t="s">
        <v>48</v>
      </c>
      <c r="B37" s="204"/>
      <c r="C37" s="204"/>
      <c r="D37" s="204"/>
      <c r="E37" s="204"/>
      <c r="F37" s="204"/>
      <c r="G37" s="204"/>
      <c r="H37" s="205"/>
      <c r="I37" s="205"/>
      <c r="J37" s="204"/>
      <c r="K37" s="13"/>
    </row>
    <row r="38" spans="1:11" ht="15.75" hidden="1" x14ac:dyDescent="0.25">
      <c r="A38" s="14" t="s">
        <v>49</v>
      </c>
      <c r="B38" s="15"/>
      <c r="C38" s="16"/>
      <c r="D38" s="16"/>
      <c r="E38" s="16"/>
      <c r="F38" s="17">
        <f>C38</f>
        <v>0</v>
      </c>
      <c r="G38" s="18"/>
      <c r="H38" s="146"/>
      <c r="I38" s="16"/>
      <c r="J38" s="20"/>
      <c r="K38" s="21"/>
    </row>
    <row r="39" spans="1:11" ht="15.75" hidden="1" x14ac:dyDescent="0.25">
      <c r="A39" s="14" t="s">
        <v>50</v>
      </c>
      <c r="B39" s="15"/>
      <c r="C39" s="16"/>
      <c r="D39" s="16"/>
      <c r="E39" s="16"/>
      <c r="F39" s="17">
        <f t="shared" ref="F39:F45" si="5">C39</f>
        <v>0</v>
      </c>
      <c r="G39" s="18"/>
      <c r="H39" s="146"/>
      <c r="I39" s="16"/>
      <c r="J39" s="20"/>
      <c r="K39" s="21"/>
    </row>
    <row r="40" spans="1:11" ht="15.75" hidden="1" x14ac:dyDescent="0.25">
      <c r="A40" s="14" t="s">
        <v>51</v>
      </c>
      <c r="B40" s="15"/>
      <c r="C40" s="16"/>
      <c r="D40" s="16"/>
      <c r="E40" s="16"/>
      <c r="F40" s="17">
        <f t="shared" si="5"/>
        <v>0</v>
      </c>
      <c r="G40" s="18"/>
      <c r="H40" s="146"/>
      <c r="I40" s="16"/>
      <c r="J40" s="20"/>
      <c r="K40" s="21"/>
    </row>
    <row r="41" spans="1:11" ht="15.75" hidden="1" x14ac:dyDescent="0.25">
      <c r="A41" s="14" t="s">
        <v>52</v>
      </c>
      <c r="B41" s="15"/>
      <c r="C41" s="16"/>
      <c r="D41" s="16"/>
      <c r="E41" s="16"/>
      <c r="F41" s="17">
        <f t="shared" si="5"/>
        <v>0</v>
      </c>
      <c r="G41" s="18"/>
      <c r="H41" s="146"/>
      <c r="I41" s="16"/>
      <c r="J41" s="20"/>
      <c r="K41" s="21"/>
    </row>
    <row r="42" spans="1:11" ht="15.75" hidden="1" x14ac:dyDescent="0.25">
      <c r="A42" s="14" t="s">
        <v>53</v>
      </c>
      <c r="B42" s="15"/>
      <c r="C42" s="16"/>
      <c r="D42" s="16"/>
      <c r="E42" s="16"/>
      <c r="F42" s="17">
        <f t="shared" si="5"/>
        <v>0</v>
      </c>
      <c r="G42" s="18"/>
      <c r="H42" s="146"/>
      <c r="I42" s="16"/>
      <c r="J42" s="20"/>
      <c r="K42" s="21"/>
    </row>
    <row r="43" spans="1:11" ht="15.75" hidden="1" x14ac:dyDescent="0.25">
      <c r="A43" s="14" t="s">
        <v>54</v>
      </c>
      <c r="B43" s="15"/>
      <c r="C43" s="16"/>
      <c r="D43" s="16"/>
      <c r="E43" s="16"/>
      <c r="F43" s="17">
        <f t="shared" si="5"/>
        <v>0</v>
      </c>
      <c r="G43" s="18"/>
      <c r="H43" s="146"/>
      <c r="I43" s="16"/>
      <c r="J43" s="20"/>
      <c r="K43" s="21"/>
    </row>
    <row r="44" spans="1:11" s="26" customFormat="1" ht="15.75" hidden="1" x14ac:dyDescent="0.25">
      <c r="A44" s="14" t="s">
        <v>55</v>
      </c>
      <c r="B44" s="23"/>
      <c r="C44" s="19"/>
      <c r="D44" s="19"/>
      <c r="E44" s="19"/>
      <c r="F44" s="17">
        <f t="shared" si="5"/>
        <v>0</v>
      </c>
      <c r="G44" s="24"/>
      <c r="H44" s="146"/>
      <c r="I44" s="19"/>
      <c r="J44" s="25"/>
      <c r="K44" s="21"/>
    </row>
    <row r="45" spans="1:11" ht="15.75" hidden="1" x14ac:dyDescent="0.25">
      <c r="A45" s="14" t="s">
        <v>56</v>
      </c>
      <c r="B45" s="23"/>
      <c r="C45" s="19"/>
      <c r="D45" s="19"/>
      <c r="E45" s="19"/>
      <c r="F45" s="17">
        <f t="shared" si="5"/>
        <v>0</v>
      </c>
      <c r="G45" s="24"/>
      <c r="H45" s="146"/>
      <c r="I45" s="19"/>
      <c r="J45" s="25"/>
      <c r="K45" s="21"/>
    </row>
    <row r="46" spans="1:11" ht="15.75" hidden="1" x14ac:dyDescent="0.25">
      <c r="B46" s="11" t="s">
        <v>26</v>
      </c>
      <c r="C46" s="27">
        <f>SUM(C38:C45)</f>
        <v>0</v>
      </c>
      <c r="D46" s="27">
        <f t="shared" ref="D46:F46" si="6">SUM(D38:D45)</f>
        <v>0</v>
      </c>
      <c r="E46" s="27">
        <f t="shared" si="6"/>
        <v>0</v>
      </c>
      <c r="F46" s="27">
        <f t="shared" si="6"/>
        <v>0</v>
      </c>
      <c r="G46" s="27">
        <f>(G38*F38)+(G39*F39)+(G40*F40)+(G41*F41)+(G42*F42)+(G43*F43)+(G44*F44)+(G45*F45)</f>
        <v>0</v>
      </c>
      <c r="H46" s="147">
        <v>0</v>
      </c>
      <c r="I46" s="28"/>
      <c r="J46" s="25"/>
      <c r="K46" s="29"/>
    </row>
    <row r="47" spans="1:11" ht="15.75" hidden="1" x14ac:dyDescent="0.25">
      <c r="A47" s="31"/>
      <c r="B47" s="32"/>
      <c r="C47" s="33"/>
      <c r="D47" s="33"/>
      <c r="E47" s="33"/>
      <c r="F47" s="33"/>
      <c r="G47" s="33"/>
      <c r="H47" s="148"/>
      <c r="I47" s="33"/>
      <c r="J47" s="33"/>
      <c r="K47" s="21"/>
    </row>
    <row r="48" spans="1:11" ht="51" customHeight="1" x14ac:dyDescent="0.25">
      <c r="A48" s="11" t="s">
        <v>57</v>
      </c>
      <c r="B48" s="202" t="s">
        <v>58</v>
      </c>
      <c r="C48" s="202"/>
      <c r="D48" s="202"/>
      <c r="E48" s="202"/>
      <c r="F48" s="202"/>
      <c r="G48" s="202"/>
      <c r="H48" s="203"/>
      <c r="I48" s="203"/>
      <c r="J48" s="202"/>
      <c r="K48" s="12"/>
    </row>
    <row r="49" spans="1:11" ht="51" customHeight="1" x14ac:dyDescent="0.25">
      <c r="A49" s="11" t="s">
        <v>59</v>
      </c>
      <c r="B49" s="204" t="s">
        <v>60</v>
      </c>
      <c r="C49" s="204"/>
      <c r="D49" s="204"/>
      <c r="E49" s="204"/>
      <c r="F49" s="204"/>
      <c r="G49" s="204"/>
      <c r="H49" s="205"/>
      <c r="I49" s="205"/>
      <c r="J49" s="204"/>
      <c r="K49" s="13"/>
    </row>
    <row r="50" spans="1:11" ht="94.5" x14ac:dyDescent="0.25">
      <c r="A50" s="14" t="s">
        <v>61</v>
      </c>
      <c r="B50" s="15" t="s">
        <v>62</v>
      </c>
      <c r="C50" s="16">
        <f>+'[2]PBF 2021 Budget'!K80+'[2]PBF 2021 Budget'!N13+'[2]PBF 2021 Budget'!N185</f>
        <v>44381.125083431529</v>
      </c>
      <c r="D50" s="16"/>
      <c r="E50" s="16"/>
      <c r="F50" s="17">
        <f>C50</f>
        <v>44381.125083431529</v>
      </c>
      <c r="G50" s="18">
        <v>1</v>
      </c>
      <c r="H50" s="146">
        <v>30673.804</v>
      </c>
      <c r="I50" s="16"/>
      <c r="J50" s="20"/>
      <c r="K50" s="21"/>
    </row>
    <row r="51" spans="1:11" ht="63" x14ac:dyDescent="0.25">
      <c r="A51" s="14" t="s">
        <v>63</v>
      </c>
      <c r="B51" s="15" t="s">
        <v>64</v>
      </c>
      <c r="C51" s="16">
        <f>+'[2]PBF 2021 Budget'!K92+'[2]PBF 2021 Budget'!N13+'[2]PBF 2021 Budget'!N185</f>
        <v>13608.097083165714</v>
      </c>
      <c r="D51" s="16"/>
      <c r="E51" s="16"/>
      <c r="F51" s="17">
        <f t="shared" ref="F51:F57" si="7">C51</f>
        <v>13608.097083165714</v>
      </c>
      <c r="G51" s="18">
        <v>1</v>
      </c>
      <c r="H51" s="146">
        <v>0</v>
      </c>
      <c r="I51" s="16"/>
      <c r="J51" s="20"/>
      <c r="K51" s="21"/>
    </row>
    <row r="52" spans="1:11" ht="15.75" hidden="1" x14ac:dyDescent="0.25">
      <c r="A52" s="14" t="s">
        <v>65</v>
      </c>
      <c r="B52" s="15"/>
      <c r="C52" s="16"/>
      <c r="D52" s="16"/>
      <c r="E52" s="16"/>
      <c r="F52" s="17">
        <f t="shared" si="7"/>
        <v>0</v>
      </c>
      <c r="G52" s="18"/>
      <c r="H52" s="146"/>
      <c r="I52" s="16"/>
      <c r="J52" s="20"/>
      <c r="K52" s="21"/>
    </row>
    <row r="53" spans="1:11" ht="15.75" hidden="1" x14ac:dyDescent="0.25">
      <c r="A53" s="14" t="s">
        <v>66</v>
      </c>
      <c r="B53" s="15"/>
      <c r="C53" s="16"/>
      <c r="D53" s="16"/>
      <c r="E53" s="16"/>
      <c r="F53" s="17">
        <f t="shared" si="7"/>
        <v>0</v>
      </c>
      <c r="G53" s="18"/>
      <c r="H53" s="146"/>
      <c r="I53" s="16"/>
      <c r="J53" s="20"/>
      <c r="K53" s="21"/>
    </row>
    <row r="54" spans="1:11" ht="15.75" hidden="1" x14ac:dyDescent="0.25">
      <c r="A54" s="14" t="s">
        <v>67</v>
      </c>
      <c r="B54" s="15"/>
      <c r="C54" s="16"/>
      <c r="D54" s="16"/>
      <c r="E54" s="16"/>
      <c r="F54" s="17">
        <f t="shared" si="7"/>
        <v>0</v>
      </c>
      <c r="G54" s="18"/>
      <c r="H54" s="146"/>
      <c r="I54" s="16"/>
      <c r="J54" s="20"/>
      <c r="K54" s="21"/>
    </row>
    <row r="55" spans="1:11" ht="15.75" hidden="1" x14ac:dyDescent="0.25">
      <c r="A55" s="14" t="s">
        <v>68</v>
      </c>
      <c r="B55" s="15"/>
      <c r="C55" s="16"/>
      <c r="D55" s="16"/>
      <c r="E55" s="16"/>
      <c r="F55" s="17">
        <f t="shared" si="7"/>
        <v>0</v>
      </c>
      <c r="G55" s="18"/>
      <c r="H55" s="146"/>
      <c r="I55" s="16"/>
      <c r="J55" s="20"/>
      <c r="K55" s="21"/>
    </row>
    <row r="56" spans="1:11" ht="15.75" hidden="1" x14ac:dyDescent="0.25">
      <c r="A56" s="14" t="s">
        <v>69</v>
      </c>
      <c r="B56" s="23"/>
      <c r="C56" s="19"/>
      <c r="D56" s="19"/>
      <c r="E56" s="19"/>
      <c r="F56" s="17">
        <f t="shared" si="7"/>
        <v>0</v>
      </c>
      <c r="G56" s="24"/>
      <c r="H56" s="146"/>
      <c r="I56" s="19"/>
      <c r="J56" s="25"/>
      <c r="K56" s="21"/>
    </row>
    <row r="57" spans="1:11" s="26" customFormat="1" ht="15.75" hidden="1" x14ac:dyDescent="0.25">
      <c r="A57" s="14" t="s">
        <v>70</v>
      </c>
      <c r="B57" s="23"/>
      <c r="C57" s="19"/>
      <c r="D57" s="19"/>
      <c r="E57" s="19"/>
      <c r="F57" s="17">
        <f t="shared" si="7"/>
        <v>0</v>
      </c>
      <c r="G57" s="24"/>
      <c r="H57" s="146"/>
      <c r="I57" s="19"/>
      <c r="J57" s="25"/>
      <c r="K57" s="21"/>
    </row>
    <row r="58" spans="1:11" s="26" customFormat="1" ht="15.75" x14ac:dyDescent="0.25">
      <c r="A58" s="1"/>
      <c r="B58" s="11" t="s">
        <v>26</v>
      </c>
      <c r="C58" s="27">
        <f>SUM(C50:C57)</f>
        <v>57989.222166597247</v>
      </c>
      <c r="D58" s="27">
        <f t="shared" ref="D58:F58" si="8">SUM(D50:D57)</f>
        <v>0</v>
      </c>
      <c r="E58" s="27">
        <f t="shared" si="8"/>
        <v>0</v>
      </c>
      <c r="F58" s="30">
        <f t="shared" si="8"/>
        <v>57989.222166597247</v>
      </c>
      <c r="G58" s="27">
        <f>(G50*F50)+(G51*F51)+(G52*F52)+(G53*F53)+(G54*F54)+(G55*F55)+(G56*F56)+(G57*F57)</f>
        <v>57989.222166597247</v>
      </c>
      <c r="H58" s="147">
        <f>SUM(H50:H57)</f>
        <v>30673.804</v>
      </c>
      <c r="I58" s="28"/>
      <c r="J58" s="25"/>
      <c r="K58" s="29"/>
    </row>
    <row r="59" spans="1:11" ht="51" customHeight="1" x14ac:dyDescent="0.25">
      <c r="A59" s="11" t="s">
        <v>71</v>
      </c>
      <c r="B59" s="204"/>
      <c r="C59" s="204"/>
      <c r="D59" s="204"/>
      <c r="E59" s="204"/>
      <c r="F59" s="204"/>
      <c r="G59" s="204"/>
      <c r="H59" s="205"/>
      <c r="I59" s="205"/>
      <c r="J59" s="204"/>
      <c r="K59" s="13"/>
    </row>
    <row r="60" spans="1:11" ht="72" customHeight="1" x14ac:dyDescent="0.25">
      <c r="A60" s="14" t="s">
        <v>72</v>
      </c>
      <c r="B60" s="15" t="s">
        <v>73</v>
      </c>
      <c r="C60" s="16">
        <f>+'[2]PBF 2021 Budget'!K103+5450.81+'[2]PBF 2021 Budget'!N185</f>
        <v>24015.350797451429</v>
      </c>
      <c r="D60" s="16"/>
      <c r="E60" s="16"/>
      <c r="F60" s="17">
        <f>C60</f>
        <v>24015.350797451429</v>
      </c>
      <c r="G60" s="18">
        <v>1</v>
      </c>
      <c r="H60" s="146">
        <v>3059.9839999999999</v>
      </c>
      <c r="I60" s="16"/>
      <c r="J60" s="20"/>
      <c r="K60" s="21"/>
    </row>
    <row r="61" spans="1:11" ht="15.75" hidden="1" x14ac:dyDescent="0.25">
      <c r="A61" s="14" t="s">
        <v>74</v>
      </c>
      <c r="B61" s="15"/>
      <c r="C61" s="16"/>
      <c r="D61" s="16"/>
      <c r="E61" s="16"/>
      <c r="F61" s="17">
        <f t="shared" ref="F61:F67" si="9">C61</f>
        <v>0</v>
      </c>
      <c r="G61" s="18"/>
      <c r="H61" s="146"/>
      <c r="I61" s="16"/>
      <c r="J61" s="20"/>
      <c r="K61" s="21"/>
    </row>
    <row r="62" spans="1:11" ht="15.75" hidden="1" x14ac:dyDescent="0.25">
      <c r="A62" s="14" t="s">
        <v>75</v>
      </c>
      <c r="B62" s="15"/>
      <c r="C62" s="16"/>
      <c r="D62" s="16"/>
      <c r="E62" s="16"/>
      <c r="F62" s="17">
        <f t="shared" si="9"/>
        <v>0</v>
      </c>
      <c r="G62" s="18"/>
      <c r="H62" s="146"/>
      <c r="I62" s="16"/>
      <c r="J62" s="20"/>
      <c r="K62" s="21"/>
    </row>
    <row r="63" spans="1:11" ht="15.75" hidden="1" x14ac:dyDescent="0.25">
      <c r="A63" s="14" t="s">
        <v>76</v>
      </c>
      <c r="B63" s="15"/>
      <c r="C63" s="16"/>
      <c r="D63" s="16"/>
      <c r="E63" s="16"/>
      <c r="F63" s="17">
        <f t="shared" si="9"/>
        <v>0</v>
      </c>
      <c r="G63" s="18"/>
      <c r="H63" s="146"/>
      <c r="I63" s="16"/>
      <c r="J63" s="20"/>
      <c r="K63" s="21"/>
    </row>
    <row r="64" spans="1:11" ht="15.75" hidden="1" x14ac:dyDescent="0.25">
      <c r="A64" s="14" t="s">
        <v>77</v>
      </c>
      <c r="B64" s="15"/>
      <c r="C64" s="16"/>
      <c r="D64" s="16"/>
      <c r="E64" s="16"/>
      <c r="F64" s="17">
        <f t="shared" si="9"/>
        <v>0</v>
      </c>
      <c r="G64" s="18"/>
      <c r="H64" s="146"/>
      <c r="I64" s="16"/>
      <c r="J64" s="20"/>
      <c r="K64" s="21"/>
    </row>
    <row r="65" spans="1:11" ht="15.75" hidden="1" x14ac:dyDescent="0.25">
      <c r="A65" s="14" t="s">
        <v>78</v>
      </c>
      <c r="B65" s="15"/>
      <c r="C65" s="16"/>
      <c r="D65" s="16"/>
      <c r="E65" s="16"/>
      <c r="F65" s="17">
        <f t="shared" si="9"/>
        <v>0</v>
      </c>
      <c r="G65" s="18"/>
      <c r="H65" s="146"/>
      <c r="I65" s="16"/>
      <c r="J65" s="20"/>
      <c r="K65" s="21"/>
    </row>
    <row r="66" spans="1:11" ht="15.75" hidden="1" x14ac:dyDescent="0.25">
      <c r="A66" s="14" t="s">
        <v>79</v>
      </c>
      <c r="B66" s="23"/>
      <c r="C66" s="19"/>
      <c r="D66" s="19"/>
      <c r="E66" s="19"/>
      <c r="F66" s="17">
        <f t="shared" si="9"/>
        <v>0</v>
      </c>
      <c r="G66" s="24"/>
      <c r="H66" s="146"/>
      <c r="I66" s="19"/>
      <c r="J66" s="25"/>
      <c r="K66" s="21"/>
    </row>
    <row r="67" spans="1:11" ht="15.75" hidden="1" x14ac:dyDescent="0.25">
      <c r="A67" s="14" t="s">
        <v>80</v>
      </c>
      <c r="B67" s="23"/>
      <c r="C67" s="19"/>
      <c r="D67" s="19"/>
      <c r="E67" s="19"/>
      <c r="F67" s="17">
        <f t="shared" si="9"/>
        <v>0</v>
      </c>
      <c r="G67" s="24"/>
      <c r="H67" s="146"/>
      <c r="I67" s="19"/>
      <c r="J67" s="25"/>
      <c r="K67" s="21"/>
    </row>
    <row r="68" spans="1:11" ht="15.75" x14ac:dyDescent="0.25">
      <c r="B68" s="11" t="s">
        <v>26</v>
      </c>
      <c r="C68" s="30">
        <f>SUM(C60:C67)</f>
        <v>24015.350797451429</v>
      </c>
      <c r="D68" s="30">
        <f t="shared" ref="D68:F68" si="10">SUM(D60:D67)</f>
        <v>0</v>
      </c>
      <c r="E68" s="30">
        <f t="shared" si="10"/>
        <v>0</v>
      </c>
      <c r="F68" s="30">
        <f t="shared" si="10"/>
        <v>24015.350797451429</v>
      </c>
      <c r="G68" s="27">
        <f>(G60*F60)+(G61*F61)+(G62*F62)+(G63*F63)+(G64*F64)+(G65*F65)+(G66*F66)+(G67*F67)</f>
        <v>24015.350797451429</v>
      </c>
      <c r="H68" s="147">
        <f>SUM(H60:H67)</f>
        <v>3059.9839999999999</v>
      </c>
      <c r="I68" s="28"/>
      <c r="J68" s="25"/>
      <c r="K68" s="29"/>
    </row>
    <row r="69" spans="1:11" ht="51" hidden="1" customHeight="1" x14ac:dyDescent="0.25">
      <c r="A69" s="11" t="s">
        <v>81</v>
      </c>
      <c r="B69" s="204"/>
      <c r="C69" s="204"/>
      <c r="D69" s="204"/>
      <c r="E69" s="204"/>
      <c r="F69" s="204"/>
      <c r="G69" s="204"/>
      <c r="H69" s="205"/>
      <c r="I69" s="205"/>
      <c r="J69" s="204"/>
      <c r="K69" s="13"/>
    </row>
    <row r="70" spans="1:11" ht="15.75" hidden="1" x14ac:dyDescent="0.25">
      <c r="A70" s="14" t="s">
        <v>82</v>
      </c>
      <c r="B70" s="15"/>
      <c r="C70" s="16"/>
      <c r="D70" s="16"/>
      <c r="E70" s="16"/>
      <c r="F70" s="17">
        <f>C70</f>
        <v>0</v>
      </c>
      <c r="G70" s="18"/>
      <c r="H70" s="146"/>
      <c r="I70" s="16"/>
      <c r="J70" s="20"/>
      <c r="K70" s="21"/>
    </row>
    <row r="71" spans="1:11" ht="15.75" hidden="1" x14ac:dyDescent="0.25">
      <c r="A71" s="14" t="s">
        <v>83</v>
      </c>
      <c r="B71" s="15"/>
      <c r="C71" s="16"/>
      <c r="D71" s="16"/>
      <c r="E71" s="16"/>
      <c r="F71" s="17">
        <f t="shared" ref="F71:F77" si="11">C71</f>
        <v>0</v>
      </c>
      <c r="G71" s="18"/>
      <c r="H71" s="146"/>
      <c r="I71" s="16"/>
      <c r="J71" s="20"/>
      <c r="K71" s="21"/>
    </row>
    <row r="72" spans="1:11" ht="15.75" hidden="1" x14ac:dyDescent="0.25">
      <c r="A72" s="14" t="s">
        <v>84</v>
      </c>
      <c r="B72" s="15"/>
      <c r="C72" s="16"/>
      <c r="D72" s="16"/>
      <c r="E72" s="16"/>
      <c r="F72" s="17">
        <f t="shared" si="11"/>
        <v>0</v>
      </c>
      <c r="G72" s="18"/>
      <c r="H72" s="146"/>
      <c r="I72" s="16"/>
      <c r="J72" s="20"/>
      <c r="K72" s="21"/>
    </row>
    <row r="73" spans="1:11" ht="15.75" hidden="1" x14ac:dyDescent="0.25">
      <c r="A73" s="14" t="s">
        <v>85</v>
      </c>
      <c r="B73" s="15"/>
      <c r="C73" s="16"/>
      <c r="D73" s="16"/>
      <c r="E73" s="16"/>
      <c r="F73" s="17">
        <f t="shared" si="11"/>
        <v>0</v>
      </c>
      <c r="G73" s="18"/>
      <c r="H73" s="146"/>
      <c r="I73" s="16"/>
      <c r="J73" s="20"/>
      <c r="K73" s="21"/>
    </row>
    <row r="74" spans="1:11" s="26" customFormat="1" ht="15.75" hidden="1" x14ac:dyDescent="0.25">
      <c r="A74" s="14" t="s">
        <v>86</v>
      </c>
      <c r="B74" s="15"/>
      <c r="C74" s="16"/>
      <c r="D74" s="16"/>
      <c r="E74" s="16"/>
      <c r="F74" s="17">
        <f t="shared" si="11"/>
        <v>0</v>
      </c>
      <c r="G74" s="18"/>
      <c r="H74" s="146"/>
      <c r="I74" s="16"/>
      <c r="J74" s="20"/>
      <c r="K74" s="21"/>
    </row>
    <row r="75" spans="1:11" ht="15.75" hidden="1" x14ac:dyDescent="0.25">
      <c r="A75" s="14" t="s">
        <v>87</v>
      </c>
      <c r="B75" s="15"/>
      <c r="C75" s="16"/>
      <c r="D75" s="16"/>
      <c r="E75" s="16"/>
      <c r="F75" s="17">
        <f t="shared" si="11"/>
        <v>0</v>
      </c>
      <c r="G75" s="18"/>
      <c r="H75" s="146"/>
      <c r="I75" s="16"/>
      <c r="J75" s="20"/>
      <c r="K75" s="21"/>
    </row>
    <row r="76" spans="1:11" ht="15.75" hidden="1" x14ac:dyDescent="0.25">
      <c r="A76" s="14" t="s">
        <v>88</v>
      </c>
      <c r="B76" s="23"/>
      <c r="C76" s="19"/>
      <c r="D76" s="19"/>
      <c r="E76" s="19"/>
      <c r="F76" s="17">
        <f t="shared" si="11"/>
        <v>0</v>
      </c>
      <c r="G76" s="24"/>
      <c r="H76" s="146"/>
      <c r="I76" s="19"/>
      <c r="J76" s="25"/>
      <c r="K76" s="21"/>
    </row>
    <row r="77" spans="1:11" ht="15.75" hidden="1" x14ac:dyDescent="0.25">
      <c r="A77" s="14" t="s">
        <v>89</v>
      </c>
      <c r="B77" s="23"/>
      <c r="C77" s="19"/>
      <c r="D77" s="19"/>
      <c r="E77" s="19"/>
      <c r="F77" s="17">
        <f t="shared" si="11"/>
        <v>0</v>
      </c>
      <c r="G77" s="24"/>
      <c r="H77" s="146"/>
      <c r="I77" s="19"/>
      <c r="J77" s="25"/>
      <c r="K77" s="21"/>
    </row>
    <row r="78" spans="1:11" ht="15.75" hidden="1" x14ac:dyDescent="0.25">
      <c r="B78" s="11" t="s">
        <v>26</v>
      </c>
      <c r="C78" s="30">
        <f>SUM(C70:C77)</f>
        <v>0</v>
      </c>
      <c r="D78" s="30">
        <f t="shared" ref="D78:F78" si="12">SUM(D70:D77)</f>
        <v>0</v>
      </c>
      <c r="E78" s="30">
        <f t="shared" si="12"/>
        <v>0</v>
      </c>
      <c r="F78" s="30">
        <f t="shared" si="12"/>
        <v>0</v>
      </c>
      <c r="G78" s="27">
        <f>(G70*F70)+(G71*F71)+(G72*F72)+(G73*F73)+(G74*F74)+(G75*F75)+(G76*F76)+(G77*F77)</f>
        <v>0</v>
      </c>
      <c r="H78" s="147">
        <v>0</v>
      </c>
      <c r="I78" s="28"/>
      <c r="J78" s="25"/>
      <c r="K78" s="29"/>
    </row>
    <row r="79" spans="1:11" ht="51" hidden="1" customHeight="1" x14ac:dyDescent="0.25">
      <c r="A79" s="11" t="s">
        <v>90</v>
      </c>
      <c r="B79" s="204"/>
      <c r="C79" s="204"/>
      <c r="D79" s="204"/>
      <c r="E79" s="204"/>
      <c r="F79" s="204"/>
      <c r="G79" s="204"/>
      <c r="H79" s="205"/>
      <c r="I79" s="205"/>
      <c r="J79" s="204"/>
      <c r="K79" s="13"/>
    </row>
    <row r="80" spans="1:11" ht="15.75" hidden="1" x14ac:dyDescent="0.25">
      <c r="A80" s="14" t="s">
        <v>91</v>
      </c>
      <c r="B80" s="15"/>
      <c r="C80" s="16"/>
      <c r="D80" s="16"/>
      <c r="E80" s="16"/>
      <c r="F80" s="17">
        <f>C80</f>
        <v>0</v>
      </c>
      <c r="G80" s="18"/>
      <c r="H80" s="146"/>
      <c r="I80" s="16"/>
      <c r="J80" s="20"/>
      <c r="K80" s="21"/>
    </row>
    <row r="81" spans="1:11" ht="15.75" hidden="1" x14ac:dyDescent="0.25">
      <c r="A81" s="14" t="s">
        <v>92</v>
      </c>
      <c r="B81" s="15"/>
      <c r="C81" s="16"/>
      <c r="D81" s="16"/>
      <c r="E81" s="16"/>
      <c r="F81" s="17">
        <f t="shared" ref="F81:F87" si="13">C81</f>
        <v>0</v>
      </c>
      <c r="G81" s="18"/>
      <c r="H81" s="146"/>
      <c r="I81" s="16"/>
      <c r="J81" s="20"/>
      <c r="K81" s="21"/>
    </row>
    <row r="82" spans="1:11" ht="15.75" hidden="1" x14ac:dyDescent="0.25">
      <c r="A82" s="14" t="s">
        <v>93</v>
      </c>
      <c r="B82" s="15"/>
      <c r="C82" s="16"/>
      <c r="D82" s="16"/>
      <c r="E82" s="16"/>
      <c r="F82" s="17">
        <f t="shared" si="13"/>
        <v>0</v>
      </c>
      <c r="G82" s="18"/>
      <c r="H82" s="146"/>
      <c r="I82" s="16"/>
      <c r="J82" s="20"/>
      <c r="K82" s="21"/>
    </row>
    <row r="83" spans="1:11" ht="15.75" hidden="1" x14ac:dyDescent="0.25">
      <c r="A83" s="14" t="s">
        <v>94</v>
      </c>
      <c r="B83" s="15"/>
      <c r="C83" s="16"/>
      <c r="D83" s="16"/>
      <c r="E83" s="16"/>
      <c r="F83" s="17">
        <f t="shared" si="13"/>
        <v>0</v>
      </c>
      <c r="G83" s="18"/>
      <c r="H83" s="146"/>
      <c r="I83" s="16"/>
      <c r="J83" s="20"/>
      <c r="K83" s="21"/>
    </row>
    <row r="84" spans="1:11" ht="15.75" hidden="1" x14ac:dyDescent="0.25">
      <c r="A84" s="14" t="s">
        <v>95</v>
      </c>
      <c r="B84" s="15"/>
      <c r="C84" s="16"/>
      <c r="D84" s="16"/>
      <c r="E84" s="16"/>
      <c r="F84" s="17">
        <f t="shared" si="13"/>
        <v>0</v>
      </c>
      <c r="G84" s="18"/>
      <c r="H84" s="146"/>
      <c r="I84" s="16"/>
      <c r="J84" s="20"/>
      <c r="K84" s="21"/>
    </row>
    <row r="85" spans="1:11" ht="15.75" hidden="1" x14ac:dyDescent="0.25">
      <c r="A85" s="14" t="s">
        <v>96</v>
      </c>
      <c r="B85" s="15"/>
      <c r="C85" s="16"/>
      <c r="D85" s="16"/>
      <c r="E85" s="16"/>
      <c r="F85" s="17">
        <f t="shared" si="13"/>
        <v>0</v>
      </c>
      <c r="G85" s="18"/>
      <c r="H85" s="146"/>
      <c r="I85" s="16"/>
      <c r="J85" s="20"/>
      <c r="K85" s="21"/>
    </row>
    <row r="86" spans="1:11" ht="15.75" hidden="1" x14ac:dyDescent="0.25">
      <c r="A86" s="14" t="s">
        <v>97</v>
      </c>
      <c r="B86" s="23"/>
      <c r="C86" s="19"/>
      <c r="D86" s="19"/>
      <c r="E86" s="19"/>
      <c r="F86" s="17">
        <f t="shared" si="13"/>
        <v>0</v>
      </c>
      <c r="G86" s="24"/>
      <c r="H86" s="146"/>
      <c r="I86" s="19"/>
      <c r="J86" s="25"/>
      <c r="K86" s="21"/>
    </row>
    <row r="87" spans="1:11" ht="15.75" hidden="1" x14ac:dyDescent="0.25">
      <c r="A87" s="14" t="s">
        <v>98</v>
      </c>
      <c r="B87" s="23"/>
      <c r="C87" s="19"/>
      <c r="D87" s="19"/>
      <c r="E87" s="19"/>
      <c r="F87" s="17">
        <f t="shared" si="13"/>
        <v>0</v>
      </c>
      <c r="G87" s="24"/>
      <c r="H87" s="146"/>
      <c r="I87" s="19"/>
      <c r="J87" s="25"/>
      <c r="K87" s="21"/>
    </row>
    <row r="88" spans="1:11" ht="15.75" hidden="1" x14ac:dyDescent="0.25">
      <c r="B88" s="11" t="s">
        <v>26</v>
      </c>
      <c r="C88" s="27">
        <f>SUM(C80:C87)</f>
        <v>0</v>
      </c>
      <c r="D88" s="27">
        <f t="shared" ref="D88:F88" si="14">SUM(D80:D87)</f>
        <v>0</v>
      </c>
      <c r="E88" s="27">
        <f t="shared" si="14"/>
        <v>0</v>
      </c>
      <c r="F88" s="27">
        <f t="shared" si="14"/>
        <v>0</v>
      </c>
      <c r="G88" s="27">
        <f>(G80*F80)+(G81*F81)+(G82*F82)+(G83*F83)+(G84*F84)+(G85*F85)+(G86*F86)+(G87*F87)</f>
        <v>0</v>
      </c>
      <c r="H88" s="147">
        <v>0</v>
      </c>
      <c r="I88" s="28"/>
      <c r="J88" s="25"/>
      <c r="K88" s="29"/>
    </row>
    <row r="89" spans="1:11" ht="15.75" customHeight="1" x14ac:dyDescent="0.25">
      <c r="A89" s="34"/>
      <c r="B89" s="31"/>
      <c r="C89" s="35"/>
      <c r="D89" s="35"/>
      <c r="E89" s="35"/>
      <c r="F89" s="35"/>
      <c r="G89" s="35"/>
      <c r="H89" s="149"/>
      <c r="I89" s="35"/>
      <c r="J89" s="31"/>
      <c r="K89" s="36"/>
    </row>
    <row r="90" spans="1:11" ht="51" customHeight="1" x14ac:dyDescent="0.25">
      <c r="A90" s="11" t="s">
        <v>99</v>
      </c>
      <c r="B90" s="202" t="s">
        <v>100</v>
      </c>
      <c r="C90" s="202"/>
      <c r="D90" s="202"/>
      <c r="E90" s="202"/>
      <c r="F90" s="202"/>
      <c r="G90" s="202"/>
      <c r="H90" s="203"/>
      <c r="I90" s="203"/>
      <c r="J90" s="202"/>
      <c r="K90" s="12"/>
    </row>
    <row r="91" spans="1:11" ht="51" customHeight="1" x14ac:dyDescent="0.25">
      <c r="A91" s="11" t="s">
        <v>101</v>
      </c>
      <c r="B91" s="204" t="s">
        <v>102</v>
      </c>
      <c r="C91" s="204"/>
      <c r="D91" s="204"/>
      <c r="E91" s="204"/>
      <c r="F91" s="204"/>
      <c r="G91" s="204"/>
      <c r="H91" s="205"/>
      <c r="I91" s="205"/>
      <c r="J91" s="204"/>
      <c r="K91" s="13"/>
    </row>
    <row r="92" spans="1:11" ht="78.75" x14ac:dyDescent="0.25">
      <c r="A92" s="14" t="s">
        <v>103</v>
      </c>
      <c r="B92" s="15" t="s">
        <v>104</v>
      </c>
      <c r="C92" s="16">
        <f>+'[2]PBF 2021 Budget'!K119+5450.81+'[2]PBF 2021 Budget'!N185</f>
        <v>30760.658226022861</v>
      </c>
      <c r="D92" s="16"/>
      <c r="E92" s="16"/>
      <c r="F92" s="17">
        <f>C92</f>
        <v>30760.658226022861</v>
      </c>
      <c r="G92" s="18">
        <v>1</v>
      </c>
      <c r="H92" s="146">
        <v>0</v>
      </c>
      <c r="I92" s="16"/>
      <c r="J92" s="20"/>
      <c r="K92" s="21"/>
    </row>
    <row r="93" spans="1:11" ht="47.25" x14ac:dyDescent="0.25">
      <c r="A93" s="14" t="s">
        <v>105</v>
      </c>
      <c r="B93" s="15" t="s">
        <v>106</v>
      </c>
      <c r="C93" s="16">
        <f>+'[2]PBF 2021 Budget'!K128+5450.81+'[2]PBF 2021 Budget'!N185</f>
        <v>38328.495071737147</v>
      </c>
      <c r="D93" s="16"/>
      <c r="E93" s="16"/>
      <c r="F93" s="17">
        <f t="shared" ref="F93:F99" si="15">C93</f>
        <v>38328.495071737147</v>
      </c>
      <c r="G93" s="18">
        <v>1</v>
      </c>
      <c r="H93" s="146">
        <v>0</v>
      </c>
      <c r="I93" s="16"/>
      <c r="J93" s="20"/>
      <c r="K93" s="21"/>
    </row>
    <row r="94" spans="1:11" ht="47.25" x14ac:dyDescent="0.25">
      <c r="A94" s="14" t="s">
        <v>107</v>
      </c>
      <c r="B94" s="15" t="s">
        <v>108</v>
      </c>
      <c r="C94" s="16">
        <f>+'[2]PBF 2021 Budget'!K134+5450.81+'[2]PBF 2021 Budget'!N185</f>
        <v>8145.4079403085716</v>
      </c>
      <c r="D94" s="16"/>
      <c r="E94" s="16"/>
      <c r="F94" s="17">
        <f t="shared" si="15"/>
        <v>8145.4079403085716</v>
      </c>
      <c r="G94" s="18">
        <v>1</v>
      </c>
      <c r="H94" s="146">
        <v>0</v>
      </c>
      <c r="I94" s="16"/>
      <c r="J94" s="20"/>
      <c r="K94" s="21"/>
    </row>
    <row r="95" spans="1:11" ht="94.5" x14ac:dyDescent="0.25">
      <c r="A95" s="14" t="s">
        <v>109</v>
      </c>
      <c r="B95" s="15" t="s">
        <v>110</v>
      </c>
      <c r="C95" s="16">
        <f>+'[2]PBF 2021 Budget'!K140+5450.81+'[2]PBF 2021 Budget'!N185</f>
        <v>9427.922226022858</v>
      </c>
      <c r="D95" s="16"/>
      <c r="E95" s="16"/>
      <c r="F95" s="17">
        <f t="shared" si="15"/>
        <v>9427.922226022858</v>
      </c>
      <c r="G95" s="18">
        <v>1</v>
      </c>
      <c r="H95" s="146">
        <v>0</v>
      </c>
      <c r="I95" s="16"/>
      <c r="J95" s="20"/>
      <c r="K95" s="21"/>
    </row>
    <row r="96" spans="1:11" ht="15.75" hidden="1" x14ac:dyDescent="0.25">
      <c r="A96" s="14" t="s">
        <v>111</v>
      </c>
      <c r="B96" s="15"/>
      <c r="C96" s="16"/>
      <c r="D96" s="16"/>
      <c r="E96" s="16"/>
      <c r="F96" s="17">
        <f t="shared" si="15"/>
        <v>0</v>
      </c>
      <c r="G96" s="18"/>
      <c r="H96" s="146"/>
      <c r="I96" s="16"/>
      <c r="J96" s="20"/>
      <c r="K96" s="21"/>
    </row>
    <row r="97" spans="1:11" ht="15.75" hidden="1" x14ac:dyDescent="0.25">
      <c r="A97" s="14" t="s">
        <v>112</v>
      </c>
      <c r="B97" s="15"/>
      <c r="C97" s="16"/>
      <c r="D97" s="16"/>
      <c r="E97" s="16"/>
      <c r="F97" s="17">
        <f t="shared" si="15"/>
        <v>0</v>
      </c>
      <c r="G97" s="18"/>
      <c r="H97" s="146"/>
      <c r="I97" s="16"/>
      <c r="J97" s="20"/>
      <c r="K97" s="21"/>
    </row>
    <row r="98" spans="1:11" ht="15.75" hidden="1" x14ac:dyDescent="0.25">
      <c r="A98" s="14" t="s">
        <v>113</v>
      </c>
      <c r="B98" s="23"/>
      <c r="C98" s="19"/>
      <c r="D98" s="19"/>
      <c r="E98" s="19"/>
      <c r="F98" s="17">
        <f t="shared" si="15"/>
        <v>0</v>
      </c>
      <c r="G98" s="24"/>
      <c r="H98" s="146"/>
      <c r="I98" s="19"/>
      <c r="J98" s="25"/>
      <c r="K98" s="21"/>
    </row>
    <row r="99" spans="1:11" ht="15.75" hidden="1" x14ac:dyDescent="0.25">
      <c r="A99" s="14" t="s">
        <v>114</v>
      </c>
      <c r="B99" s="23"/>
      <c r="C99" s="19"/>
      <c r="D99" s="19"/>
      <c r="E99" s="19"/>
      <c r="F99" s="17">
        <f t="shared" si="15"/>
        <v>0</v>
      </c>
      <c r="G99" s="24"/>
      <c r="H99" s="146"/>
      <c r="I99" s="19"/>
      <c r="J99" s="25"/>
      <c r="K99" s="21"/>
    </row>
    <row r="100" spans="1:11" ht="15.75" x14ac:dyDescent="0.25">
      <c r="B100" s="11" t="s">
        <v>26</v>
      </c>
      <c r="C100" s="27">
        <f>SUM(C92:C99)</f>
        <v>86662.483464091434</v>
      </c>
      <c r="D100" s="27">
        <f t="shared" ref="D100:F100" si="16">SUM(D92:D99)</f>
        <v>0</v>
      </c>
      <c r="E100" s="27">
        <f t="shared" si="16"/>
        <v>0</v>
      </c>
      <c r="F100" s="30">
        <f t="shared" si="16"/>
        <v>86662.483464091434</v>
      </c>
      <c r="G100" s="27">
        <f>(G92*F92)+(G93*F93)+(G94*F94)+(G95*F95)+(G96*F96)+(G97*F97)+(G98*F98)+(G99*F99)</f>
        <v>86662.483464091434</v>
      </c>
      <c r="H100" s="147">
        <f>SUM(H92:H99)</f>
        <v>0</v>
      </c>
      <c r="I100" s="28"/>
      <c r="J100" s="25"/>
      <c r="K100" s="29"/>
    </row>
    <row r="101" spans="1:11" ht="51" customHeight="1" x14ac:dyDescent="0.25">
      <c r="A101" s="11" t="s">
        <v>115</v>
      </c>
      <c r="B101" s="204" t="s">
        <v>116</v>
      </c>
      <c r="C101" s="204"/>
      <c r="D101" s="204"/>
      <c r="E101" s="204"/>
      <c r="F101" s="204"/>
      <c r="G101" s="204"/>
      <c r="H101" s="205"/>
      <c r="I101" s="205"/>
      <c r="J101" s="204"/>
      <c r="K101" s="13"/>
    </row>
    <row r="102" spans="1:11" ht="47.25" x14ac:dyDescent="0.25">
      <c r="A102" s="14" t="s">
        <v>117</v>
      </c>
      <c r="B102" s="15" t="s">
        <v>118</v>
      </c>
      <c r="C102" s="16">
        <f>+'[2]PBF 2021 Budget'!N13+'[2]PBF 2021 Budget'!K151+'[2]PBF 2021 Budget'!N185</f>
        <v>16145.813654594287</v>
      </c>
      <c r="D102" s="16"/>
      <c r="E102" s="16"/>
      <c r="F102" s="17">
        <f>C102</f>
        <v>16145.813654594287</v>
      </c>
      <c r="G102" s="18">
        <v>1</v>
      </c>
      <c r="H102" s="146">
        <v>0</v>
      </c>
      <c r="I102" s="16"/>
      <c r="J102" s="20"/>
      <c r="K102" s="21"/>
    </row>
    <row r="103" spans="1:11" ht="15.75" hidden="1" x14ac:dyDescent="0.25">
      <c r="A103" s="14" t="s">
        <v>119</v>
      </c>
      <c r="B103" s="15"/>
      <c r="C103" s="37"/>
      <c r="D103" s="16"/>
      <c r="E103" s="16"/>
      <c r="F103" s="17">
        <f t="shared" ref="F103:F109" si="17">C103</f>
        <v>0</v>
      </c>
      <c r="G103" s="18"/>
      <c r="H103" s="146"/>
      <c r="I103" s="16"/>
      <c r="J103" s="20"/>
      <c r="K103" s="21"/>
    </row>
    <row r="104" spans="1:11" ht="15.75" hidden="1" x14ac:dyDescent="0.25">
      <c r="A104" s="14" t="s">
        <v>120</v>
      </c>
      <c r="B104" s="15"/>
      <c r="C104" s="16"/>
      <c r="D104" s="16"/>
      <c r="E104" s="16"/>
      <c r="F104" s="17">
        <f t="shared" si="17"/>
        <v>0</v>
      </c>
      <c r="G104" s="18"/>
      <c r="H104" s="146"/>
      <c r="I104" s="16"/>
      <c r="J104" s="20"/>
      <c r="K104" s="21"/>
    </row>
    <row r="105" spans="1:11" ht="15.75" hidden="1" x14ac:dyDescent="0.25">
      <c r="A105" s="14" t="s">
        <v>121</v>
      </c>
      <c r="B105" s="15"/>
      <c r="C105" s="16"/>
      <c r="D105" s="16"/>
      <c r="E105" s="16"/>
      <c r="F105" s="17">
        <f t="shared" si="17"/>
        <v>0</v>
      </c>
      <c r="G105" s="18"/>
      <c r="H105" s="146"/>
      <c r="I105" s="16"/>
      <c r="J105" s="20"/>
      <c r="K105" s="21"/>
    </row>
    <row r="106" spans="1:11" ht="15.75" hidden="1" x14ac:dyDescent="0.25">
      <c r="A106" s="14" t="s">
        <v>122</v>
      </c>
      <c r="B106" s="15"/>
      <c r="C106" s="16"/>
      <c r="D106" s="16"/>
      <c r="E106" s="16"/>
      <c r="F106" s="17">
        <f t="shared" si="17"/>
        <v>0</v>
      </c>
      <c r="G106" s="18"/>
      <c r="H106" s="146"/>
      <c r="I106" s="16"/>
      <c r="J106" s="20"/>
      <c r="K106" s="21"/>
    </row>
    <row r="107" spans="1:11" ht="15.75" hidden="1" x14ac:dyDescent="0.25">
      <c r="A107" s="14" t="s">
        <v>123</v>
      </c>
      <c r="B107" s="15"/>
      <c r="C107" s="16"/>
      <c r="D107" s="16"/>
      <c r="E107" s="16"/>
      <c r="F107" s="17">
        <f t="shared" si="17"/>
        <v>0</v>
      </c>
      <c r="G107" s="18"/>
      <c r="H107" s="146"/>
      <c r="I107" s="16"/>
      <c r="J107" s="20"/>
      <c r="K107" s="21"/>
    </row>
    <row r="108" spans="1:11" ht="15.75" hidden="1" x14ac:dyDescent="0.25">
      <c r="A108" s="14" t="s">
        <v>124</v>
      </c>
      <c r="B108" s="23"/>
      <c r="C108" s="19"/>
      <c r="D108" s="19"/>
      <c r="E108" s="19"/>
      <c r="F108" s="17">
        <f t="shared" si="17"/>
        <v>0</v>
      </c>
      <c r="G108" s="24"/>
      <c r="H108" s="146"/>
      <c r="I108" s="19"/>
      <c r="J108" s="25"/>
      <c r="K108" s="21"/>
    </row>
    <row r="109" spans="1:11" ht="15.75" hidden="1" x14ac:dyDescent="0.25">
      <c r="A109" s="14" t="s">
        <v>125</v>
      </c>
      <c r="B109" s="23"/>
      <c r="C109" s="19"/>
      <c r="D109" s="19"/>
      <c r="E109" s="19"/>
      <c r="F109" s="17">
        <f t="shared" si="17"/>
        <v>0</v>
      </c>
      <c r="G109" s="24"/>
      <c r="H109" s="146"/>
      <c r="I109" s="19"/>
      <c r="J109" s="25"/>
      <c r="K109" s="21"/>
    </row>
    <row r="110" spans="1:11" ht="15.75" x14ac:dyDescent="0.25">
      <c r="B110" s="11" t="s">
        <v>26</v>
      </c>
      <c r="C110" s="30">
        <f>SUM(C102:C109)</f>
        <v>16145.813654594287</v>
      </c>
      <c r="D110" s="30">
        <f t="shared" ref="D110:F110" si="18">SUM(D102:D109)</f>
        <v>0</v>
      </c>
      <c r="E110" s="30">
        <f t="shared" si="18"/>
        <v>0</v>
      </c>
      <c r="F110" s="30">
        <f t="shared" si="18"/>
        <v>16145.813654594287</v>
      </c>
      <c r="G110" s="27">
        <f>(G102*F102)+(G103*F103)+(G104*F104)+(G105*F105)+(G106*F106)+(G107*F107)+(G108*F108)+(G109*F109)</f>
        <v>16145.813654594287</v>
      </c>
      <c r="H110" s="147">
        <v>0</v>
      </c>
      <c r="I110" s="28"/>
      <c r="J110" s="25"/>
      <c r="K110" s="29"/>
    </row>
    <row r="111" spans="1:11" ht="51" hidden="1" customHeight="1" x14ac:dyDescent="0.25">
      <c r="A111" s="11" t="s">
        <v>126</v>
      </c>
      <c r="B111" s="204"/>
      <c r="C111" s="204"/>
      <c r="D111" s="204"/>
      <c r="E111" s="204"/>
      <c r="F111" s="204"/>
      <c r="G111" s="204"/>
      <c r="H111" s="205"/>
      <c r="I111" s="205"/>
      <c r="J111" s="204"/>
      <c r="K111" s="13"/>
    </row>
    <row r="112" spans="1:11" ht="15.75" hidden="1" x14ac:dyDescent="0.25">
      <c r="A112" s="14" t="s">
        <v>127</v>
      </c>
      <c r="B112" s="15"/>
      <c r="C112" s="16"/>
      <c r="D112" s="16"/>
      <c r="E112" s="16"/>
      <c r="F112" s="17">
        <f>C112</f>
        <v>0</v>
      </c>
      <c r="G112" s="18"/>
      <c r="H112" s="146"/>
      <c r="I112" s="16"/>
      <c r="J112" s="20"/>
      <c r="K112" s="21"/>
    </row>
    <row r="113" spans="1:11" ht="15.75" hidden="1" x14ac:dyDescent="0.25">
      <c r="A113" s="14" t="s">
        <v>128</v>
      </c>
      <c r="B113" s="15"/>
      <c r="C113" s="16"/>
      <c r="D113" s="16"/>
      <c r="E113" s="16"/>
      <c r="F113" s="17">
        <f t="shared" ref="F113:F119" si="19">C113</f>
        <v>0</v>
      </c>
      <c r="G113" s="18"/>
      <c r="H113" s="146"/>
      <c r="I113" s="16"/>
      <c r="J113" s="20"/>
      <c r="K113" s="21"/>
    </row>
    <row r="114" spans="1:11" ht="15.75" hidden="1" x14ac:dyDescent="0.25">
      <c r="A114" s="14" t="s">
        <v>129</v>
      </c>
      <c r="B114" s="15"/>
      <c r="C114" s="16"/>
      <c r="D114" s="16"/>
      <c r="E114" s="16"/>
      <c r="F114" s="17">
        <f t="shared" si="19"/>
        <v>0</v>
      </c>
      <c r="G114" s="18"/>
      <c r="H114" s="146"/>
      <c r="I114" s="16"/>
      <c r="J114" s="20"/>
      <c r="K114" s="21"/>
    </row>
    <row r="115" spans="1:11" ht="15.75" hidden="1" x14ac:dyDescent="0.25">
      <c r="A115" s="14" t="s">
        <v>130</v>
      </c>
      <c r="B115" s="15"/>
      <c r="C115" s="16"/>
      <c r="D115" s="16"/>
      <c r="E115" s="16"/>
      <c r="F115" s="17">
        <f t="shared" si="19"/>
        <v>0</v>
      </c>
      <c r="G115" s="18"/>
      <c r="H115" s="146"/>
      <c r="I115" s="16"/>
      <c r="J115" s="20"/>
      <c r="K115" s="21"/>
    </row>
    <row r="116" spans="1:11" ht="15.75" hidden="1" x14ac:dyDescent="0.25">
      <c r="A116" s="14" t="s">
        <v>131</v>
      </c>
      <c r="B116" s="15"/>
      <c r="C116" s="16"/>
      <c r="D116" s="16"/>
      <c r="E116" s="16"/>
      <c r="F116" s="17">
        <f t="shared" si="19"/>
        <v>0</v>
      </c>
      <c r="G116" s="18"/>
      <c r="H116" s="146"/>
      <c r="I116" s="16"/>
      <c r="J116" s="20"/>
      <c r="K116" s="21"/>
    </row>
    <row r="117" spans="1:11" ht="15.75" hidden="1" x14ac:dyDescent="0.25">
      <c r="A117" s="14" t="s">
        <v>132</v>
      </c>
      <c r="B117" s="15"/>
      <c r="C117" s="16"/>
      <c r="D117" s="16"/>
      <c r="E117" s="16"/>
      <c r="F117" s="17">
        <f t="shared" si="19"/>
        <v>0</v>
      </c>
      <c r="G117" s="18"/>
      <c r="H117" s="146"/>
      <c r="I117" s="16"/>
      <c r="J117" s="20"/>
      <c r="K117" s="21"/>
    </row>
    <row r="118" spans="1:11" ht="15.75" hidden="1" x14ac:dyDescent="0.25">
      <c r="A118" s="14" t="s">
        <v>133</v>
      </c>
      <c r="B118" s="23"/>
      <c r="C118" s="19"/>
      <c r="D118" s="19"/>
      <c r="E118" s="19"/>
      <c r="F118" s="17">
        <f t="shared" si="19"/>
        <v>0</v>
      </c>
      <c r="G118" s="24"/>
      <c r="H118" s="146"/>
      <c r="I118" s="19"/>
      <c r="J118" s="25"/>
      <c r="K118" s="21"/>
    </row>
    <row r="119" spans="1:11" ht="15.75" hidden="1" x14ac:dyDescent="0.25">
      <c r="A119" s="14" t="s">
        <v>134</v>
      </c>
      <c r="B119" s="23"/>
      <c r="C119" s="19"/>
      <c r="D119" s="19"/>
      <c r="E119" s="19"/>
      <c r="F119" s="17">
        <f t="shared" si="19"/>
        <v>0</v>
      </c>
      <c r="G119" s="24"/>
      <c r="H119" s="146"/>
      <c r="I119" s="19"/>
      <c r="J119" s="25"/>
      <c r="K119" s="21"/>
    </row>
    <row r="120" spans="1:11" ht="15.75" hidden="1" x14ac:dyDescent="0.25">
      <c r="B120" s="11" t="s">
        <v>26</v>
      </c>
      <c r="C120" s="30">
        <f>SUM(C112:C119)</f>
        <v>0</v>
      </c>
      <c r="D120" s="30">
        <f t="shared" ref="D120:F120" si="20">SUM(D112:D119)</f>
        <v>0</v>
      </c>
      <c r="E120" s="30">
        <f t="shared" si="20"/>
        <v>0</v>
      </c>
      <c r="F120" s="30">
        <f t="shared" si="20"/>
        <v>0</v>
      </c>
      <c r="G120" s="27">
        <f>(G112*F112)+(G113*F113)+(G114*F114)+(G115*F115)+(G116*F116)+(G117*F117)+(G118*F118)+(G119*F119)</f>
        <v>0</v>
      </c>
      <c r="H120" s="147">
        <v>0</v>
      </c>
      <c r="I120" s="28"/>
      <c r="J120" s="25"/>
      <c r="K120" s="29"/>
    </row>
    <row r="121" spans="1:11" ht="51" hidden="1" customHeight="1" x14ac:dyDescent="0.25">
      <c r="A121" s="11" t="s">
        <v>135</v>
      </c>
      <c r="B121" s="204"/>
      <c r="C121" s="204"/>
      <c r="D121" s="204"/>
      <c r="E121" s="204"/>
      <c r="F121" s="204"/>
      <c r="G121" s="204"/>
      <c r="H121" s="205"/>
      <c r="I121" s="205"/>
      <c r="J121" s="204"/>
      <c r="K121" s="13"/>
    </row>
    <row r="122" spans="1:11" ht="15.75" hidden="1" x14ac:dyDescent="0.25">
      <c r="A122" s="14" t="s">
        <v>136</v>
      </c>
      <c r="B122" s="15"/>
      <c r="C122" s="16"/>
      <c r="D122" s="16"/>
      <c r="E122" s="16"/>
      <c r="F122" s="17">
        <f>C122</f>
        <v>0</v>
      </c>
      <c r="G122" s="18"/>
      <c r="H122" s="146"/>
      <c r="I122" s="16"/>
      <c r="J122" s="20"/>
      <c r="K122" s="21"/>
    </row>
    <row r="123" spans="1:11" ht="15.75" hidden="1" x14ac:dyDescent="0.25">
      <c r="A123" s="14" t="s">
        <v>137</v>
      </c>
      <c r="B123" s="15"/>
      <c r="C123" s="16"/>
      <c r="D123" s="16"/>
      <c r="E123" s="16"/>
      <c r="F123" s="17">
        <f t="shared" ref="F123:F129" si="21">C123</f>
        <v>0</v>
      </c>
      <c r="G123" s="18"/>
      <c r="H123" s="146"/>
      <c r="I123" s="16"/>
      <c r="J123" s="20"/>
      <c r="K123" s="21"/>
    </row>
    <row r="124" spans="1:11" ht="15.75" hidden="1" x14ac:dyDescent="0.25">
      <c r="A124" s="14" t="s">
        <v>138</v>
      </c>
      <c r="B124" s="15"/>
      <c r="C124" s="16"/>
      <c r="D124" s="16"/>
      <c r="E124" s="16"/>
      <c r="F124" s="17">
        <f t="shared" si="21"/>
        <v>0</v>
      </c>
      <c r="G124" s="18"/>
      <c r="H124" s="146"/>
      <c r="I124" s="16"/>
      <c r="J124" s="20"/>
      <c r="K124" s="21"/>
    </row>
    <row r="125" spans="1:11" ht="15.75" hidden="1" x14ac:dyDescent="0.25">
      <c r="A125" s="14" t="s">
        <v>139</v>
      </c>
      <c r="B125" s="15"/>
      <c r="C125" s="16"/>
      <c r="D125" s="16"/>
      <c r="E125" s="16"/>
      <c r="F125" s="17">
        <f t="shared" si="21"/>
        <v>0</v>
      </c>
      <c r="G125" s="18"/>
      <c r="H125" s="146"/>
      <c r="I125" s="16"/>
      <c r="J125" s="20"/>
      <c r="K125" s="21"/>
    </row>
    <row r="126" spans="1:11" ht="15.75" hidden="1" x14ac:dyDescent="0.25">
      <c r="A126" s="14" t="s">
        <v>140</v>
      </c>
      <c r="B126" s="15"/>
      <c r="C126" s="16"/>
      <c r="D126" s="16"/>
      <c r="E126" s="16"/>
      <c r="F126" s="17">
        <f t="shared" si="21"/>
        <v>0</v>
      </c>
      <c r="G126" s="18"/>
      <c r="H126" s="146"/>
      <c r="I126" s="16"/>
      <c r="J126" s="20"/>
      <c r="K126" s="21"/>
    </row>
    <row r="127" spans="1:11" ht="15.75" hidden="1" x14ac:dyDescent="0.25">
      <c r="A127" s="14" t="s">
        <v>141</v>
      </c>
      <c r="B127" s="15"/>
      <c r="C127" s="16"/>
      <c r="D127" s="16"/>
      <c r="E127" s="16"/>
      <c r="F127" s="17">
        <f t="shared" si="21"/>
        <v>0</v>
      </c>
      <c r="G127" s="18"/>
      <c r="H127" s="146"/>
      <c r="I127" s="16"/>
      <c r="J127" s="20"/>
      <c r="K127" s="21"/>
    </row>
    <row r="128" spans="1:11" ht="15.75" hidden="1" x14ac:dyDescent="0.25">
      <c r="A128" s="14" t="s">
        <v>142</v>
      </c>
      <c r="B128" s="23"/>
      <c r="C128" s="19"/>
      <c r="D128" s="19"/>
      <c r="E128" s="19"/>
      <c r="F128" s="17">
        <f t="shared" si="21"/>
        <v>0</v>
      </c>
      <c r="G128" s="24"/>
      <c r="H128" s="146"/>
      <c r="I128" s="19"/>
      <c r="J128" s="25"/>
      <c r="K128" s="21"/>
    </row>
    <row r="129" spans="1:11" ht="15.75" hidden="1" x14ac:dyDescent="0.25">
      <c r="A129" s="14" t="s">
        <v>143</v>
      </c>
      <c r="B129" s="23"/>
      <c r="C129" s="19"/>
      <c r="D129" s="19"/>
      <c r="E129" s="19"/>
      <c r="F129" s="17">
        <f t="shared" si="21"/>
        <v>0</v>
      </c>
      <c r="G129" s="24"/>
      <c r="H129" s="146"/>
      <c r="I129" s="19"/>
      <c r="J129" s="25"/>
      <c r="K129" s="21"/>
    </row>
    <row r="130" spans="1:11" ht="15.75" hidden="1" x14ac:dyDescent="0.25">
      <c r="B130" s="11" t="s">
        <v>26</v>
      </c>
      <c r="C130" s="27">
        <f>SUM(C122:C129)</f>
        <v>0</v>
      </c>
      <c r="D130" s="27">
        <f t="shared" ref="D130:F130" si="22">SUM(D122:D129)</f>
        <v>0</v>
      </c>
      <c r="E130" s="27">
        <f t="shared" si="22"/>
        <v>0</v>
      </c>
      <c r="F130" s="27">
        <f t="shared" si="22"/>
        <v>0</v>
      </c>
      <c r="G130" s="27">
        <f>(G122*F122)+(G123*F123)+(G124*F124)+(G125*F125)+(G126*F126)+(G127*F127)+(G128*F128)+(G129*F129)</f>
        <v>0</v>
      </c>
      <c r="H130" s="147">
        <v>0</v>
      </c>
      <c r="I130" s="28"/>
      <c r="J130" s="25"/>
      <c r="K130" s="29"/>
    </row>
    <row r="131" spans="1:11" ht="15.75" customHeight="1" x14ac:dyDescent="0.25">
      <c r="A131" s="34"/>
      <c r="B131" s="31"/>
      <c r="C131" s="35"/>
      <c r="D131" s="35"/>
      <c r="E131" s="35"/>
      <c r="F131" s="35"/>
      <c r="G131" s="35"/>
      <c r="H131" s="149"/>
      <c r="I131" s="35"/>
      <c r="J131" s="38"/>
      <c r="K131" s="36"/>
    </row>
    <row r="132" spans="1:11" ht="51" hidden="1" customHeight="1" x14ac:dyDescent="0.25">
      <c r="A132" s="11" t="s">
        <v>144</v>
      </c>
      <c r="B132" s="202"/>
      <c r="C132" s="202"/>
      <c r="D132" s="202"/>
      <c r="E132" s="202"/>
      <c r="F132" s="202"/>
      <c r="G132" s="202"/>
      <c r="H132" s="203"/>
      <c r="I132" s="203"/>
      <c r="J132" s="202"/>
      <c r="K132" s="12"/>
    </row>
    <row r="133" spans="1:11" ht="51" hidden="1" customHeight="1" x14ac:dyDescent="0.25">
      <c r="A133" s="11" t="s">
        <v>145</v>
      </c>
      <c r="B133" s="204"/>
      <c r="C133" s="204"/>
      <c r="D133" s="204"/>
      <c r="E133" s="204"/>
      <c r="F133" s="204"/>
      <c r="G133" s="204"/>
      <c r="H133" s="205"/>
      <c r="I133" s="205"/>
      <c r="J133" s="204"/>
      <c r="K133" s="13"/>
    </row>
    <row r="134" spans="1:11" ht="15.75" hidden="1" x14ac:dyDescent="0.25">
      <c r="A134" s="14" t="s">
        <v>146</v>
      </c>
      <c r="B134" s="15"/>
      <c r="C134" s="16"/>
      <c r="D134" s="16"/>
      <c r="E134" s="16"/>
      <c r="F134" s="17">
        <f>C134</f>
        <v>0</v>
      </c>
      <c r="G134" s="18"/>
      <c r="H134" s="146"/>
      <c r="I134" s="16"/>
      <c r="J134" s="20"/>
      <c r="K134" s="21"/>
    </row>
    <row r="135" spans="1:11" ht="15.75" hidden="1" x14ac:dyDescent="0.25">
      <c r="A135" s="14" t="s">
        <v>147</v>
      </c>
      <c r="B135" s="15"/>
      <c r="C135" s="16"/>
      <c r="D135" s="16"/>
      <c r="E135" s="16"/>
      <c r="F135" s="17">
        <f t="shared" ref="F135:F141" si="23">C135</f>
        <v>0</v>
      </c>
      <c r="G135" s="18"/>
      <c r="H135" s="146"/>
      <c r="I135" s="16"/>
      <c r="J135" s="20"/>
      <c r="K135" s="21"/>
    </row>
    <row r="136" spans="1:11" ht="15.75" hidden="1" x14ac:dyDescent="0.25">
      <c r="A136" s="14" t="s">
        <v>148</v>
      </c>
      <c r="B136" s="15"/>
      <c r="C136" s="16"/>
      <c r="D136" s="16"/>
      <c r="E136" s="16"/>
      <c r="F136" s="17">
        <f t="shared" si="23"/>
        <v>0</v>
      </c>
      <c r="G136" s="18"/>
      <c r="H136" s="146"/>
      <c r="I136" s="16"/>
      <c r="J136" s="20"/>
      <c r="K136" s="21"/>
    </row>
    <row r="137" spans="1:11" ht="15.75" hidden="1" x14ac:dyDescent="0.25">
      <c r="A137" s="14" t="s">
        <v>149</v>
      </c>
      <c r="B137" s="15"/>
      <c r="C137" s="16"/>
      <c r="D137" s="16"/>
      <c r="E137" s="16"/>
      <c r="F137" s="17">
        <f t="shared" si="23"/>
        <v>0</v>
      </c>
      <c r="G137" s="18"/>
      <c r="H137" s="146"/>
      <c r="I137" s="16"/>
      <c r="J137" s="20"/>
      <c r="K137" s="21"/>
    </row>
    <row r="138" spans="1:11" ht="15.75" hidden="1" x14ac:dyDescent="0.25">
      <c r="A138" s="14" t="s">
        <v>150</v>
      </c>
      <c r="B138" s="15"/>
      <c r="C138" s="16"/>
      <c r="D138" s="16"/>
      <c r="E138" s="16"/>
      <c r="F138" s="17">
        <f t="shared" si="23"/>
        <v>0</v>
      </c>
      <c r="G138" s="18"/>
      <c r="H138" s="146"/>
      <c r="I138" s="16"/>
      <c r="J138" s="20"/>
      <c r="K138" s="21"/>
    </row>
    <row r="139" spans="1:11" ht="15.75" hidden="1" x14ac:dyDescent="0.25">
      <c r="A139" s="14" t="s">
        <v>151</v>
      </c>
      <c r="B139" s="15"/>
      <c r="C139" s="16"/>
      <c r="D139" s="16"/>
      <c r="E139" s="16"/>
      <c r="F139" s="17">
        <f t="shared" si="23"/>
        <v>0</v>
      </c>
      <c r="G139" s="18"/>
      <c r="H139" s="146"/>
      <c r="I139" s="16"/>
      <c r="J139" s="20"/>
      <c r="K139" s="21"/>
    </row>
    <row r="140" spans="1:11" ht="15.75" hidden="1" x14ac:dyDescent="0.25">
      <c r="A140" s="14" t="s">
        <v>152</v>
      </c>
      <c r="B140" s="23"/>
      <c r="C140" s="19"/>
      <c r="D140" s="19"/>
      <c r="E140" s="19"/>
      <c r="F140" s="17">
        <f t="shared" si="23"/>
        <v>0</v>
      </c>
      <c r="G140" s="24"/>
      <c r="H140" s="146"/>
      <c r="I140" s="19"/>
      <c r="J140" s="25"/>
      <c r="K140" s="21"/>
    </row>
    <row r="141" spans="1:11" ht="15.75" hidden="1" x14ac:dyDescent="0.25">
      <c r="A141" s="14" t="s">
        <v>153</v>
      </c>
      <c r="B141" s="23"/>
      <c r="C141" s="19"/>
      <c r="D141" s="19"/>
      <c r="E141" s="19"/>
      <c r="F141" s="17">
        <f t="shared" si="23"/>
        <v>0</v>
      </c>
      <c r="G141" s="24"/>
      <c r="H141" s="146"/>
      <c r="I141" s="19"/>
      <c r="J141" s="25"/>
      <c r="K141" s="21"/>
    </row>
    <row r="142" spans="1:11" ht="15.75" hidden="1" x14ac:dyDescent="0.25">
      <c r="B142" s="11" t="s">
        <v>26</v>
      </c>
      <c r="C142" s="27">
        <f>SUM(C134:C141)</f>
        <v>0</v>
      </c>
      <c r="D142" s="27">
        <f t="shared" ref="D142:F142" si="24">SUM(D134:D141)</f>
        <v>0</v>
      </c>
      <c r="E142" s="27">
        <f t="shared" si="24"/>
        <v>0</v>
      </c>
      <c r="F142" s="30">
        <f t="shared" si="24"/>
        <v>0</v>
      </c>
      <c r="G142" s="27">
        <f>(G134*F134)+(G135*F135)+(G136*F136)+(G137*F137)+(G138*F138)+(G139*F139)+(G140*F140)+(G141*F141)</f>
        <v>0</v>
      </c>
      <c r="H142" s="147">
        <v>0</v>
      </c>
      <c r="I142" s="28"/>
      <c r="J142" s="25"/>
      <c r="K142" s="29"/>
    </row>
    <row r="143" spans="1:11" ht="51" hidden="1" customHeight="1" x14ac:dyDescent="0.25">
      <c r="A143" s="11" t="s">
        <v>154</v>
      </c>
      <c r="B143" s="204"/>
      <c r="C143" s="204"/>
      <c r="D143" s="204"/>
      <c r="E143" s="204"/>
      <c r="F143" s="204"/>
      <c r="G143" s="204"/>
      <c r="H143" s="205"/>
      <c r="I143" s="205"/>
      <c r="J143" s="204"/>
      <c r="K143" s="13"/>
    </row>
    <row r="144" spans="1:11" ht="15.75" hidden="1" x14ac:dyDescent="0.25">
      <c r="A144" s="14" t="s">
        <v>155</v>
      </c>
      <c r="B144" s="15"/>
      <c r="C144" s="16"/>
      <c r="D144" s="16"/>
      <c r="E144" s="16"/>
      <c r="F144" s="17">
        <f>C144</f>
        <v>0</v>
      </c>
      <c r="G144" s="18"/>
      <c r="H144" s="146"/>
      <c r="I144" s="16"/>
      <c r="J144" s="20"/>
      <c r="K144" s="21"/>
    </row>
    <row r="145" spans="1:11" ht="15.75" hidden="1" x14ac:dyDescent="0.25">
      <c r="A145" s="14" t="s">
        <v>156</v>
      </c>
      <c r="B145" s="15"/>
      <c r="C145" s="16"/>
      <c r="D145" s="16"/>
      <c r="E145" s="16"/>
      <c r="F145" s="17">
        <f t="shared" ref="F145:F151" si="25">C145</f>
        <v>0</v>
      </c>
      <c r="G145" s="18"/>
      <c r="H145" s="146"/>
      <c r="I145" s="16"/>
      <c r="J145" s="20"/>
      <c r="K145" s="21"/>
    </row>
    <row r="146" spans="1:11" ht="15.75" hidden="1" x14ac:dyDescent="0.25">
      <c r="A146" s="14" t="s">
        <v>157</v>
      </c>
      <c r="B146" s="15"/>
      <c r="C146" s="16"/>
      <c r="D146" s="16"/>
      <c r="E146" s="16"/>
      <c r="F146" s="17">
        <f t="shared" si="25"/>
        <v>0</v>
      </c>
      <c r="G146" s="18"/>
      <c r="H146" s="146"/>
      <c r="I146" s="16"/>
      <c r="J146" s="20"/>
      <c r="K146" s="21"/>
    </row>
    <row r="147" spans="1:11" ht="15.75" hidden="1" x14ac:dyDescent="0.25">
      <c r="A147" s="14" t="s">
        <v>158</v>
      </c>
      <c r="B147" s="15"/>
      <c r="C147" s="16"/>
      <c r="D147" s="16"/>
      <c r="E147" s="16"/>
      <c r="F147" s="17">
        <f t="shared" si="25"/>
        <v>0</v>
      </c>
      <c r="G147" s="18"/>
      <c r="H147" s="146"/>
      <c r="I147" s="16"/>
      <c r="J147" s="20"/>
      <c r="K147" s="21"/>
    </row>
    <row r="148" spans="1:11" ht="15.75" hidden="1" x14ac:dyDescent="0.25">
      <c r="A148" s="14" t="s">
        <v>159</v>
      </c>
      <c r="B148" s="15"/>
      <c r="C148" s="16"/>
      <c r="D148" s="16"/>
      <c r="E148" s="16"/>
      <c r="F148" s="17">
        <f t="shared" si="25"/>
        <v>0</v>
      </c>
      <c r="G148" s="18"/>
      <c r="H148" s="146"/>
      <c r="I148" s="16"/>
      <c r="J148" s="20"/>
      <c r="K148" s="21"/>
    </row>
    <row r="149" spans="1:11" ht="15.75" hidden="1" x14ac:dyDescent="0.25">
      <c r="A149" s="14" t="s">
        <v>160</v>
      </c>
      <c r="B149" s="15"/>
      <c r="C149" s="16"/>
      <c r="D149" s="16"/>
      <c r="E149" s="16"/>
      <c r="F149" s="17">
        <f t="shared" si="25"/>
        <v>0</v>
      </c>
      <c r="G149" s="18"/>
      <c r="H149" s="146"/>
      <c r="I149" s="16"/>
      <c r="J149" s="20"/>
      <c r="K149" s="21"/>
    </row>
    <row r="150" spans="1:11" ht="15.75" hidden="1" x14ac:dyDescent="0.25">
      <c r="A150" s="14" t="s">
        <v>161</v>
      </c>
      <c r="B150" s="23"/>
      <c r="C150" s="19"/>
      <c r="D150" s="19"/>
      <c r="E150" s="19"/>
      <c r="F150" s="17">
        <f t="shared" si="25"/>
        <v>0</v>
      </c>
      <c r="G150" s="24"/>
      <c r="H150" s="146"/>
      <c r="I150" s="19"/>
      <c r="J150" s="25"/>
      <c r="K150" s="21"/>
    </row>
    <row r="151" spans="1:11" ht="15.75" hidden="1" x14ac:dyDescent="0.25">
      <c r="A151" s="14" t="s">
        <v>162</v>
      </c>
      <c r="B151" s="23"/>
      <c r="C151" s="19"/>
      <c r="D151" s="19"/>
      <c r="E151" s="19"/>
      <c r="F151" s="17">
        <f t="shared" si="25"/>
        <v>0</v>
      </c>
      <c r="G151" s="24"/>
      <c r="H151" s="146"/>
      <c r="I151" s="19"/>
      <c r="J151" s="25"/>
      <c r="K151" s="21"/>
    </row>
    <row r="152" spans="1:11" ht="15.75" hidden="1" x14ac:dyDescent="0.25">
      <c r="B152" s="11" t="s">
        <v>26</v>
      </c>
      <c r="C152" s="30">
        <f>SUM(C144:C151)</f>
        <v>0</v>
      </c>
      <c r="D152" s="30">
        <f t="shared" ref="D152:F152" si="26">SUM(D144:D151)</f>
        <v>0</v>
      </c>
      <c r="E152" s="30">
        <f t="shared" si="26"/>
        <v>0</v>
      </c>
      <c r="F152" s="30">
        <f t="shared" si="26"/>
        <v>0</v>
      </c>
      <c r="G152" s="27">
        <f>(G144*F144)+(G145*F145)+(G146*F146)+(G147*F147)+(G148*F148)+(G149*F149)+(G150*F150)+(G151*F151)</f>
        <v>0</v>
      </c>
      <c r="H152" s="147">
        <v>0</v>
      </c>
      <c r="I152" s="28"/>
      <c r="J152" s="25"/>
      <c r="K152" s="29"/>
    </row>
    <row r="153" spans="1:11" ht="51" hidden="1" customHeight="1" x14ac:dyDescent="0.25">
      <c r="A153" s="11" t="s">
        <v>163</v>
      </c>
      <c r="B153" s="204"/>
      <c r="C153" s="204"/>
      <c r="D153" s="204"/>
      <c r="E153" s="204"/>
      <c r="F153" s="204"/>
      <c r="G153" s="204"/>
      <c r="H153" s="205"/>
      <c r="I153" s="205"/>
      <c r="J153" s="204"/>
      <c r="K153" s="13"/>
    </row>
    <row r="154" spans="1:11" ht="15.75" hidden="1" x14ac:dyDescent="0.25">
      <c r="A154" s="14" t="s">
        <v>164</v>
      </c>
      <c r="B154" s="15"/>
      <c r="C154" s="16"/>
      <c r="D154" s="16"/>
      <c r="E154" s="16"/>
      <c r="F154" s="17">
        <f>C154</f>
        <v>0</v>
      </c>
      <c r="G154" s="18"/>
      <c r="H154" s="146"/>
      <c r="I154" s="16"/>
      <c r="J154" s="20"/>
      <c r="K154" s="21"/>
    </row>
    <row r="155" spans="1:11" ht="15.75" hidden="1" x14ac:dyDescent="0.25">
      <c r="A155" s="14" t="s">
        <v>165</v>
      </c>
      <c r="B155" s="15"/>
      <c r="C155" s="16"/>
      <c r="D155" s="16"/>
      <c r="E155" s="16"/>
      <c r="F155" s="17">
        <f t="shared" ref="F155:F161" si="27">C155</f>
        <v>0</v>
      </c>
      <c r="G155" s="18"/>
      <c r="H155" s="146"/>
      <c r="I155" s="16"/>
      <c r="J155" s="20"/>
      <c r="K155" s="21"/>
    </row>
    <row r="156" spans="1:11" ht="15.75" hidden="1" x14ac:dyDescent="0.25">
      <c r="A156" s="14" t="s">
        <v>166</v>
      </c>
      <c r="B156" s="15"/>
      <c r="C156" s="16"/>
      <c r="D156" s="16"/>
      <c r="E156" s="16"/>
      <c r="F156" s="17">
        <f t="shared" si="27"/>
        <v>0</v>
      </c>
      <c r="G156" s="18"/>
      <c r="H156" s="146"/>
      <c r="I156" s="16"/>
      <c r="J156" s="20"/>
      <c r="K156" s="21"/>
    </row>
    <row r="157" spans="1:11" ht="15.75" hidden="1" x14ac:dyDescent="0.25">
      <c r="A157" s="14" t="s">
        <v>167</v>
      </c>
      <c r="B157" s="15"/>
      <c r="C157" s="16"/>
      <c r="D157" s="16"/>
      <c r="E157" s="16"/>
      <c r="F157" s="17">
        <f t="shared" si="27"/>
        <v>0</v>
      </c>
      <c r="G157" s="18"/>
      <c r="H157" s="146"/>
      <c r="I157" s="16"/>
      <c r="J157" s="20"/>
      <c r="K157" s="21"/>
    </row>
    <row r="158" spans="1:11" ht="15.75" hidden="1" x14ac:dyDescent="0.25">
      <c r="A158" s="14" t="s">
        <v>168</v>
      </c>
      <c r="B158" s="15"/>
      <c r="C158" s="16"/>
      <c r="D158" s="16"/>
      <c r="E158" s="16"/>
      <c r="F158" s="17">
        <f t="shared" si="27"/>
        <v>0</v>
      </c>
      <c r="G158" s="18"/>
      <c r="H158" s="146"/>
      <c r="I158" s="16"/>
      <c r="J158" s="20"/>
      <c r="K158" s="21"/>
    </row>
    <row r="159" spans="1:11" ht="15.75" hidden="1" x14ac:dyDescent="0.25">
      <c r="A159" s="14" t="s">
        <v>169</v>
      </c>
      <c r="B159" s="15"/>
      <c r="C159" s="16"/>
      <c r="D159" s="16"/>
      <c r="E159" s="16"/>
      <c r="F159" s="17">
        <f t="shared" si="27"/>
        <v>0</v>
      </c>
      <c r="G159" s="18"/>
      <c r="H159" s="146"/>
      <c r="I159" s="16"/>
      <c r="J159" s="20"/>
      <c r="K159" s="21"/>
    </row>
    <row r="160" spans="1:11" ht="15.75" hidden="1" x14ac:dyDescent="0.25">
      <c r="A160" s="14" t="s">
        <v>170</v>
      </c>
      <c r="B160" s="23"/>
      <c r="C160" s="19"/>
      <c r="D160" s="19"/>
      <c r="E160" s="19"/>
      <c r="F160" s="17">
        <f t="shared" si="27"/>
        <v>0</v>
      </c>
      <c r="G160" s="24"/>
      <c r="H160" s="146"/>
      <c r="I160" s="19"/>
      <c r="J160" s="25"/>
      <c r="K160" s="21"/>
    </row>
    <row r="161" spans="1:11" ht="15.75" hidden="1" x14ac:dyDescent="0.25">
      <c r="A161" s="14" t="s">
        <v>171</v>
      </c>
      <c r="B161" s="23"/>
      <c r="C161" s="19"/>
      <c r="D161" s="19"/>
      <c r="E161" s="19"/>
      <c r="F161" s="17">
        <f t="shared" si="27"/>
        <v>0</v>
      </c>
      <c r="G161" s="24"/>
      <c r="H161" s="146"/>
      <c r="I161" s="19"/>
      <c r="J161" s="25"/>
      <c r="K161" s="21"/>
    </row>
    <row r="162" spans="1:11" ht="15.75" hidden="1" x14ac:dyDescent="0.25">
      <c r="B162" s="11" t="s">
        <v>26</v>
      </c>
      <c r="C162" s="30">
        <f>SUM(C154:C161)</f>
        <v>0</v>
      </c>
      <c r="D162" s="30">
        <f t="shared" ref="D162:F162" si="28">SUM(D154:D161)</f>
        <v>0</v>
      </c>
      <c r="E162" s="30">
        <f t="shared" si="28"/>
        <v>0</v>
      </c>
      <c r="F162" s="30">
        <f t="shared" si="28"/>
        <v>0</v>
      </c>
      <c r="G162" s="27">
        <f>(G154*F154)+(G155*F155)+(G156*F156)+(G157*F157)+(G158*F158)+(G159*F159)+(G160*F160)+(G161*F161)</f>
        <v>0</v>
      </c>
      <c r="H162" s="147">
        <v>0</v>
      </c>
      <c r="I162" s="28"/>
      <c r="J162" s="25"/>
      <c r="K162" s="29"/>
    </row>
    <row r="163" spans="1:11" ht="51" hidden="1" customHeight="1" x14ac:dyDescent="0.25">
      <c r="A163" s="11" t="s">
        <v>172</v>
      </c>
      <c r="B163" s="204"/>
      <c r="C163" s="204"/>
      <c r="D163" s="204"/>
      <c r="E163" s="204"/>
      <c r="F163" s="204"/>
      <c r="G163" s="204"/>
      <c r="H163" s="205"/>
      <c r="I163" s="205"/>
      <c r="J163" s="204"/>
      <c r="K163" s="13"/>
    </row>
    <row r="164" spans="1:11" ht="15.75" hidden="1" x14ac:dyDescent="0.25">
      <c r="A164" s="14" t="s">
        <v>173</v>
      </c>
      <c r="B164" s="15"/>
      <c r="C164" s="16"/>
      <c r="D164" s="16"/>
      <c r="E164" s="16"/>
      <c r="F164" s="17">
        <f>C164</f>
        <v>0</v>
      </c>
      <c r="G164" s="18"/>
      <c r="H164" s="146"/>
      <c r="I164" s="16"/>
      <c r="J164" s="20"/>
      <c r="K164" s="21"/>
    </row>
    <row r="165" spans="1:11" ht="15.75" hidden="1" x14ac:dyDescent="0.25">
      <c r="A165" s="14" t="s">
        <v>174</v>
      </c>
      <c r="B165" s="15"/>
      <c r="C165" s="16"/>
      <c r="D165" s="16"/>
      <c r="E165" s="16"/>
      <c r="F165" s="17">
        <f t="shared" ref="F165:F171" si="29">C165</f>
        <v>0</v>
      </c>
      <c r="G165" s="18"/>
      <c r="H165" s="146"/>
      <c r="I165" s="16"/>
      <c r="J165" s="20"/>
      <c r="K165" s="21"/>
    </row>
    <row r="166" spans="1:11" ht="15.75" hidden="1" x14ac:dyDescent="0.25">
      <c r="A166" s="14" t="s">
        <v>175</v>
      </c>
      <c r="B166" s="15"/>
      <c r="C166" s="16"/>
      <c r="D166" s="16"/>
      <c r="E166" s="16"/>
      <c r="F166" s="17">
        <f t="shared" si="29"/>
        <v>0</v>
      </c>
      <c r="G166" s="18"/>
      <c r="H166" s="146"/>
      <c r="I166" s="16"/>
      <c r="J166" s="20"/>
      <c r="K166" s="21"/>
    </row>
    <row r="167" spans="1:11" ht="15.75" hidden="1" x14ac:dyDescent="0.25">
      <c r="A167" s="14" t="s">
        <v>176</v>
      </c>
      <c r="B167" s="15"/>
      <c r="C167" s="16"/>
      <c r="D167" s="16"/>
      <c r="E167" s="16"/>
      <c r="F167" s="17">
        <f t="shared" si="29"/>
        <v>0</v>
      </c>
      <c r="G167" s="18"/>
      <c r="H167" s="146"/>
      <c r="I167" s="16"/>
      <c r="J167" s="20"/>
      <c r="K167" s="21"/>
    </row>
    <row r="168" spans="1:11" ht="15.75" hidden="1" x14ac:dyDescent="0.25">
      <c r="A168" s="14" t="s">
        <v>177</v>
      </c>
      <c r="B168" s="15"/>
      <c r="C168" s="16"/>
      <c r="D168" s="16"/>
      <c r="E168" s="16"/>
      <c r="F168" s="17">
        <f t="shared" si="29"/>
        <v>0</v>
      </c>
      <c r="G168" s="18"/>
      <c r="H168" s="146"/>
      <c r="I168" s="16"/>
      <c r="J168" s="20"/>
      <c r="K168" s="21"/>
    </row>
    <row r="169" spans="1:11" ht="15.75" hidden="1" x14ac:dyDescent="0.25">
      <c r="A169" s="14" t="s">
        <v>178</v>
      </c>
      <c r="B169" s="15"/>
      <c r="C169" s="16"/>
      <c r="D169" s="16"/>
      <c r="E169" s="16"/>
      <c r="F169" s="17">
        <f t="shared" si="29"/>
        <v>0</v>
      </c>
      <c r="G169" s="18"/>
      <c r="H169" s="146"/>
      <c r="I169" s="16"/>
      <c r="J169" s="20"/>
      <c r="K169" s="21"/>
    </row>
    <row r="170" spans="1:11" ht="15.75" hidden="1" x14ac:dyDescent="0.25">
      <c r="A170" s="14" t="s">
        <v>179</v>
      </c>
      <c r="B170" s="23"/>
      <c r="C170" s="19"/>
      <c r="D170" s="19"/>
      <c r="E170" s="19"/>
      <c r="F170" s="17">
        <f t="shared" si="29"/>
        <v>0</v>
      </c>
      <c r="G170" s="24"/>
      <c r="H170" s="146"/>
      <c r="I170" s="19"/>
      <c r="J170" s="25"/>
      <c r="K170" s="21"/>
    </row>
    <row r="171" spans="1:11" ht="15.75" hidden="1" x14ac:dyDescent="0.25">
      <c r="A171" s="14" t="s">
        <v>180</v>
      </c>
      <c r="B171" s="23"/>
      <c r="C171" s="19"/>
      <c r="D171" s="19"/>
      <c r="E171" s="19"/>
      <c r="F171" s="17">
        <f t="shared" si="29"/>
        <v>0</v>
      </c>
      <c r="G171" s="24"/>
      <c r="H171" s="146"/>
      <c r="I171" s="19"/>
      <c r="J171" s="25"/>
      <c r="K171" s="21"/>
    </row>
    <row r="172" spans="1:11" ht="15.75" hidden="1" x14ac:dyDescent="0.25">
      <c r="B172" s="11" t="s">
        <v>26</v>
      </c>
      <c r="C172" s="27">
        <f>SUM(C164:C171)</f>
        <v>0</v>
      </c>
      <c r="D172" s="27">
        <f t="shared" ref="D172:F172" si="30">SUM(D164:D171)</f>
        <v>0</v>
      </c>
      <c r="E172" s="27">
        <f t="shared" si="30"/>
        <v>0</v>
      </c>
      <c r="F172" s="27">
        <f t="shared" si="30"/>
        <v>0</v>
      </c>
      <c r="G172" s="27">
        <f>(G164*F164)+(G165*F165)+(G166*F166)+(G167*F167)+(G168*F168)+(G169*F169)+(G170*F170)+(G171*F171)</f>
        <v>0</v>
      </c>
      <c r="H172" s="147">
        <v>0</v>
      </c>
      <c r="I172" s="28"/>
      <c r="J172" s="25"/>
      <c r="K172" s="29"/>
    </row>
    <row r="173" spans="1:11" ht="15.75" customHeight="1" x14ac:dyDescent="0.25">
      <c r="A173" s="34"/>
      <c r="B173" s="31"/>
      <c r="C173" s="35"/>
      <c r="D173" s="35"/>
      <c r="E173" s="35"/>
      <c r="F173" s="35"/>
      <c r="G173" s="35"/>
      <c r="H173" s="149"/>
      <c r="I173" s="35"/>
      <c r="J173" s="31"/>
      <c r="K173" s="36"/>
    </row>
    <row r="174" spans="1:11" ht="15.75" customHeight="1" x14ac:dyDescent="0.25">
      <c r="A174" s="34"/>
      <c r="B174" s="31"/>
      <c r="C174" s="35"/>
      <c r="D174" s="35"/>
      <c r="E174" s="35"/>
      <c r="F174" s="35"/>
      <c r="G174" s="35"/>
      <c r="H174" s="149"/>
      <c r="I174" s="35"/>
      <c r="J174" s="31"/>
      <c r="K174" s="36"/>
    </row>
    <row r="175" spans="1:11" ht="63.75" customHeight="1" x14ac:dyDescent="0.25">
      <c r="A175" s="11" t="s">
        <v>181</v>
      </c>
      <c r="B175" s="39" t="s">
        <v>182</v>
      </c>
      <c r="C175" s="40"/>
      <c r="D175" s="40"/>
      <c r="E175" s="40"/>
      <c r="F175" s="41">
        <f>C175</f>
        <v>0</v>
      </c>
      <c r="G175" s="42"/>
      <c r="H175" s="150">
        <v>18357.41</v>
      </c>
      <c r="I175" s="40"/>
      <c r="J175" s="43"/>
      <c r="K175" s="29"/>
    </row>
    <row r="176" spans="1:11" ht="69.75" customHeight="1" x14ac:dyDescent="0.25">
      <c r="A176" s="11" t="s">
        <v>183</v>
      </c>
      <c r="B176" s="39" t="s">
        <v>184</v>
      </c>
      <c r="C176" s="40"/>
      <c r="D176" s="40"/>
      <c r="E176" s="40"/>
      <c r="F176" s="41">
        <f t="shared" ref="F176:F177" si="31">C176</f>
        <v>0</v>
      </c>
      <c r="G176" s="42"/>
      <c r="H176" s="150">
        <v>3120.02</v>
      </c>
      <c r="I176" s="40"/>
      <c r="J176" s="43"/>
      <c r="K176" s="29"/>
    </row>
    <row r="177" spans="1:11" ht="57" customHeight="1" x14ac:dyDescent="0.25">
      <c r="A177" s="11" t="s">
        <v>185</v>
      </c>
      <c r="B177" s="44" t="s">
        <v>186</v>
      </c>
      <c r="C177" s="45">
        <f>+'[2]PBF 2021 Budget'!K200</f>
        <v>8834.8742857142861</v>
      </c>
      <c r="D177" s="40"/>
      <c r="E177" s="40"/>
      <c r="F177" s="41">
        <f t="shared" si="31"/>
        <v>8834.8742857142861</v>
      </c>
      <c r="G177" s="42">
        <v>1</v>
      </c>
      <c r="H177" s="150">
        <v>0</v>
      </c>
      <c r="I177" s="40"/>
      <c r="J177" s="43"/>
      <c r="K177" s="29"/>
    </row>
    <row r="178" spans="1:11" ht="65.25" customHeight="1" x14ac:dyDescent="0.25">
      <c r="A178" s="46" t="s">
        <v>187</v>
      </c>
      <c r="B178" s="39" t="s">
        <v>188</v>
      </c>
      <c r="C178" s="40">
        <v>10000</v>
      </c>
      <c r="D178" s="40"/>
      <c r="E178" s="40"/>
      <c r="F178" s="41">
        <f>C178</f>
        <v>10000</v>
      </c>
      <c r="G178" s="42">
        <v>1</v>
      </c>
      <c r="H178" s="150">
        <v>0</v>
      </c>
      <c r="I178" s="40"/>
      <c r="J178" s="43"/>
      <c r="K178" s="29"/>
    </row>
    <row r="179" spans="1:11" ht="65.25" customHeight="1" x14ac:dyDescent="0.25">
      <c r="A179" s="11" t="s">
        <v>189</v>
      </c>
      <c r="B179" s="39" t="s">
        <v>190</v>
      </c>
      <c r="C179" s="40">
        <v>15000</v>
      </c>
      <c r="D179" s="40"/>
      <c r="E179" s="40"/>
      <c r="F179" s="41">
        <f>C179</f>
        <v>15000</v>
      </c>
      <c r="G179" s="42">
        <v>1</v>
      </c>
      <c r="H179" s="150">
        <v>0</v>
      </c>
      <c r="I179" s="40"/>
      <c r="J179" s="43"/>
      <c r="K179" s="29"/>
    </row>
    <row r="180" spans="1:11" ht="21.75" customHeight="1" x14ac:dyDescent="0.25">
      <c r="A180" s="34"/>
      <c r="B180" s="47" t="s">
        <v>191</v>
      </c>
      <c r="C180" s="48">
        <f>SUM(C175:C179)</f>
        <v>33834.874285714286</v>
      </c>
      <c r="D180" s="48">
        <f>SUM(D175:D178)</f>
        <v>0</v>
      </c>
      <c r="E180" s="48">
        <f>SUM(E175:E178)</f>
        <v>0</v>
      </c>
      <c r="F180" s="48">
        <f>SUM(F175:F179)</f>
        <v>33834.874285714286</v>
      </c>
      <c r="G180" s="27">
        <f>(G175*F175)+(G176*F176)+(G177*F177)+(G178*F178)+(G179*F179)</f>
        <v>33834.874285714286</v>
      </c>
      <c r="H180" s="147">
        <f>SUM(H175:H179)</f>
        <v>21477.43</v>
      </c>
      <c r="I180" s="28"/>
      <c r="J180" s="39"/>
      <c r="K180" s="49"/>
    </row>
    <row r="181" spans="1:11" ht="15.75" customHeight="1" x14ac:dyDescent="0.25">
      <c r="A181" s="34"/>
      <c r="B181" s="31"/>
      <c r="C181" s="35"/>
      <c r="D181" s="35"/>
      <c r="E181" s="35"/>
      <c r="F181" s="35"/>
      <c r="G181" s="35"/>
      <c r="H181" s="149"/>
      <c r="I181" s="35"/>
      <c r="J181" s="31"/>
      <c r="K181" s="49"/>
    </row>
    <row r="182" spans="1:11" ht="15.75" customHeight="1" x14ac:dyDescent="0.25">
      <c r="A182" s="34"/>
      <c r="B182" s="31"/>
      <c r="C182" s="35"/>
      <c r="D182" s="35"/>
      <c r="E182" s="35"/>
      <c r="F182" s="35"/>
      <c r="G182" s="35"/>
      <c r="H182" s="149"/>
      <c r="I182" s="35"/>
      <c r="J182" s="31"/>
      <c r="K182" s="49"/>
    </row>
    <row r="183" spans="1:11" ht="15.75" customHeight="1" x14ac:dyDescent="0.25">
      <c r="A183" s="34"/>
      <c r="B183" s="31"/>
      <c r="C183" s="35"/>
      <c r="D183" s="35"/>
      <c r="E183" s="35"/>
      <c r="F183" s="35"/>
      <c r="G183" s="35"/>
      <c r="H183" s="149"/>
      <c r="I183" s="35"/>
      <c r="J183" s="31"/>
      <c r="K183" s="49"/>
    </row>
    <row r="184" spans="1:11" ht="15.75" customHeight="1" x14ac:dyDescent="0.25">
      <c r="A184" s="34"/>
      <c r="B184" s="31"/>
      <c r="C184" s="35"/>
      <c r="D184" s="35"/>
      <c r="E184" s="35"/>
      <c r="F184" s="35"/>
      <c r="G184" s="35"/>
      <c r="H184" s="149"/>
      <c r="I184" s="35"/>
      <c r="J184" s="31"/>
      <c r="K184" s="49"/>
    </row>
    <row r="185" spans="1:11" ht="15.75" customHeight="1" x14ac:dyDescent="0.25">
      <c r="A185" s="34"/>
      <c r="B185" s="31"/>
      <c r="C185" s="35"/>
      <c r="D185" s="35"/>
      <c r="E185" s="35"/>
      <c r="F185" s="35"/>
      <c r="G185" s="35"/>
      <c r="H185" s="149"/>
      <c r="I185" s="35"/>
      <c r="J185" s="31"/>
      <c r="K185" s="49"/>
    </row>
    <row r="186" spans="1:11" ht="15.75" customHeight="1" x14ac:dyDescent="0.25">
      <c r="A186" s="34"/>
      <c r="B186" s="31"/>
      <c r="C186" s="35"/>
      <c r="D186" s="35"/>
      <c r="E186" s="35"/>
      <c r="F186" s="35"/>
      <c r="G186" s="35"/>
      <c r="H186" s="149"/>
      <c r="I186" s="35"/>
      <c r="J186" s="31"/>
      <c r="K186" s="49"/>
    </row>
    <row r="187" spans="1:11" ht="15.75" customHeight="1" thickBot="1" x14ac:dyDescent="0.3">
      <c r="A187" s="34"/>
      <c r="B187" s="31"/>
      <c r="C187" s="35"/>
      <c r="D187" s="35"/>
      <c r="E187" s="35"/>
      <c r="F187" s="35"/>
      <c r="G187" s="35"/>
      <c r="H187" s="149"/>
      <c r="I187" s="35"/>
      <c r="J187" s="31"/>
      <c r="K187" s="49"/>
    </row>
    <row r="188" spans="1:11" ht="15.75" x14ac:dyDescent="0.25">
      <c r="A188" s="34"/>
      <c r="B188" s="206" t="s">
        <v>192</v>
      </c>
      <c r="C188" s="207"/>
      <c r="D188" s="50"/>
      <c r="E188" s="50"/>
      <c r="F188" s="50"/>
      <c r="G188" s="157"/>
      <c r="H188" s="155"/>
      <c r="I188" s="51"/>
      <c r="J188" s="49"/>
    </row>
    <row r="189" spans="1:11" ht="40.5" customHeight="1" x14ac:dyDescent="0.25">
      <c r="A189" s="34"/>
      <c r="B189" s="196"/>
      <c r="C189" s="198" t="str">
        <f>C5</f>
        <v>Recipient Organization</v>
      </c>
      <c r="D189" s="52" t="s">
        <v>193</v>
      </c>
      <c r="E189" s="27" t="s">
        <v>194</v>
      </c>
      <c r="F189" s="200" t="s">
        <v>8</v>
      </c>
      <c r="G189" s="158"/>
      <c r="H189" s="156"/>
      <c r="I189" s="35"/>
      <c r="J189" s="49"/>
    </row>
    <row r="190" spans="1:11" ht="24.75" customHeight="1" x14ac:dyDescent="0.25">
      <c r="A190" s="34"/>
      <c r="B190" s="197"/>
      <c r="C190" s="199"/>
      <c r="D190" s="53" t="e">
        <f>#REF!</f>
        <v>#REF!</v>
      </c>
      <c r="E190" s="54" t="e">
        <f>#REF!</f>
        <v>#REF!</v>
      </c>
      <c r="F190" s="201"/>
      <c r="G190" s="158"/>
      <c r="H190" s="156"/>
      <c r="I190" s="35"/>
      <c r="J190" s="49"/>
    </row>
    <row r="191" spans="1:11" ht="41.25" customHeight="1" x14ac:dyDescent="0.25">
      <c r="A191" s="55"/>
      <c r="B191" s="56" t="s">
        <v>195</v>
      </c>
      <c r="C191" s="57">
        <f>SUM(C16,C26,C36,C46,C58,C68,C78,C88,C100,C110,C120,C130,C142,C152,C162,C172,C175,C176,C177,C178,C179)</f>
        <v>280373.83133794589</v>
      </c>
      <c r="D191" s="58">
        <f>SUM(D16,D26,D36,D46,D58,D68,D78,D88,D100,D110,D120,D130,D142,D152,D162,D172,D175,D176,D177)</f>
        <v>0</v>
      </c>
      <c r="E191" s="59">
        <f>SUM(E16,E26,E36,E46,E58,E68,E78,E88,E100,E110,E120,E130,E142,E152,E162,E172,E175,E176,E177)</f>
        <v>0</v>
      </c>
      <c r="F191" s="60">
        <f>SUM(C191:E191)</f>
        <v>280373.83133794589</v>
      </c>
      <c r="G191" s="158"/>
      <c r="H191" s="173">
        <f>SUM(H16+H26+H36+H46+H58+H68+H78+H88+H100+H110+H120+H130+H142+H152+H162+H172+H180)</f>
        <v>84445.027999999991</v>
      </c>
      <c r="I191" s="35"/>
      <c r="J191" s="55"/>
    </row>
    <row r="192" spans="1:11" ht="51.75" customHeight="1" x14ac:dyDescent="0.25">
      <c r="A192" s="61"/>
      <c r="B192" s="56" t="s">
        <v>196</v>
      </c>
      <c r="C192" s="57">
        <f>C191*0.07</f>
        <v>19626.168193656213</v>
      </c>
      <c r="D192" s="58">
        <f t="shared" ref="D192:E192" si="32">D191*0.07</f>
        <v>0</v>
      </c>
      <c r="E192" s="59">
        <f t="shared" si="32"/>
        <v>0</v>
      </c>
      <c r="F192" s="60">
        <f>F191*0.07</f>
        <v>19626.168193656213</v>
      </c>
      <c r="G192" s="158"/>
      <c r="H192" s="173">
        <v>5911.152</v>
      </c>
      <c r="I192" s="62"/>
      <c r="J192" s="63"/>
    </row>
    <row r="193" spans="1:11" ht="51.75" customHeight="1" thickBot="1" x14ac:dyDescent="0.3">
      <c r="A193" s="61"/>
      <c r="B193" s="64" t="s">
        <v>8</v>
      </c>
      <c r="C193" s="65">
        <f>SUM(C191:C192)</f>
        <v>299999.99953160208</v>
      </c>
      <c r="D193" s="66">
        <f t="shared" ref="D193:E193" si="33">SUM(D191:D192)</f>
        <v>0</v>
      </c>
      <c r="E193" s="67">
        <f t="shared" si="33"/>
        <v>0</v>
      </c>
      <c r="F193" s="80">
        <f>SUM(F191:F192)</f>
        <v>299999.99953160208</v>
      </c>
      <c r="G193" s="158"/>
      <c r="H193" s="179">
        <f>SUM(H191:H192)</f>
        <v>90356.18</v>
      </c>
      <c r="I193" s="62"/>
      <c r="J193" s="63"/>
    </row>
    <row r="194" spans="1:11" ht="42" customHeight="1" x14ac:dyDescent="0.25">
      <c r="A194" s="61"/>
      <c r="J194" s="36"/>
      <c r="K194" s="63"/>
    </row>
    <row r="195" spans="1:11" s="26" customFormat="1" ht="29.25" customHeight="1" thickBot="1" x14ac:dyDescent="0.3">
      <c r="A195" s="31"/>
      <c r="B195" s="34"/>
      <c r="C195" s="68"/>
      <c r="D195" s="68"/>
      <c r="E195" s="68"/>
      <c r="F195" s="68"/>
      <c r="G195" s="68"/>
      <c r="H195" s="152"/>
      <c r="I195" s="69"/>
      <c r="J195" s="49"/>
      <c r="K195" s="55"/>
    </row>
    <row r="196" spans="1:11" ht="23.25" customHeight="1" x14ac:dyDescent="0.25">
      <c r="A196" s="63"/>
      <c r="B196" s="181" t="s">
        <v>197</v>
      </c>
      <c r="C196" s="182"/>
      <c r="D196" s="183"/>
      <c r="E196" s="183"/>
      <c r="F196" s="183"/>
      <c r="G196" s="184"/>
      <c r="H196" s="153"/>
      <c r="I196" s="70"/>
      <c r="J196" s="63"/>
    </row>
    <row r="197" spans="1:11" ht="41.25" customHeight="1" x14ac:dyDescent="0.25">
      <c r="A197" s="63"/>
      <c r="B197" s="71"/>
      <c r="C197" s="185" t="str">
        <f>C5</f>
        <v>Recipient Organization</v>
      </c>
      <c r="D197" s="72" t="s">
        <v>193</v>
      </c>
      <c r="E197" s="72" t="s">
        <v>194</v>
      </c>
      <c r="F197" s="187" t="s">
        <v>8</v>
      </c>
      <c r="G197" s="189" t="s">
        <v>198</v>
      </c>
      <c r="H197" s="153"/>
      <c r="I197" s="70"/>
      <c r="J197" s="63"/>
    </row>
    <row r="198" spans="1:11" ht="27.75" customHeight="1" x14ac:dyDescent="0.25">
      <c r="A198" s="63"/>
      <c r="B198" s="71"/>
      <c r="C198" s="186"/>
      <c r="D198" s="72" t="e">
        <f>#REF!</f>
        <v>#REF!</v>
      </c>
      <c r="E198" s="72" t="e">
        <f>#REF!</f>
        <v>#REF!</v>
      </c>
      <c r="F198" s="188"/>
      <c r="G198" s="190"/>
      <c r="H198" s="153"/>
      <c r="I198" s="70"/>
      <c r="J198" s="63"/>
    </row>
    <row r="199" spans="1:11" ht="55.5" customHeight="1" x14ac:dyDescent="0.25">
      <c r="A199" s="63"/>
      <c r="B199" s="73" t="s">
        <v>199</v>
      </c>
      <c r="C199" s="74">
        <f>C193*G199</f>
        <v>99999.998843867361</v>
      </c>
      <c r="D199" s="75">
        <f>SUM(D191:D192)*0.7</f>
        <v>0</v>
      </c>
      <c r="E199" s="75">
        <f>SUM(E191:E192)*0.7</f>
        <v>0</v>
      </c>
      <c r="F199" s="75"/>
      <c r="G199" s="76">
        <v>0.33333332999999998</v>
      </c>
      <c r="H199" s="151"/>
      <c r="I199" s="51"/>
      <c r="J199" s="63"/>
    </row>
    <row r="200" spans="1:11" ht="57.75" customHeight="1" x14ac:dyDescent="0.25">
      <c r="A200" s="191"/>
      <c r="B200" s="77" t="s">
        <v>200</v>
      </c>
      <c r="C200" s="78">
        <f>C193*G200</f>
        <v>99999.998843867361</v>
      </c>
      <c r="D200" s="79">
        <f>SUM(D191:D192)*0.3</f>
        <v>0</v>
      </c>
      <c r="E200" s="79">
        <f>SUM(E191:E192)*0.3</f>
        <v>0</v>
      </c>
      <c r="F200" s="79"/>
      <c r="G200" s="76">
        <v>0.33333332999999998</v>
      </c>
      <c r="H200" s="151"/>
      <c r="I200" s="51"/>
    </row>
    <row r="201" spans="1:11" ht="57.75" customHeight="1" x14ac:dyDescent="0.25">
      <c r="A201" s="191"/>
      <c r="B201" s="77" t="s">
        <v>201</v>
      </c>
      <c r="C201" s="78">
        <f>C193*G201</f>
        <v>99999.998843867361</v>
      </c>
      <c r="D201" s="79"/>
      <c r="E201" s="79"/>
      <c r="F201" s="79"/>
      <c r="G201" s="76">
        <v>0.33333332999999998</v>
      </c>
      <c r="H201" s="151"/>
      <c r="I201" s="51"/>
    </row>
    <row r="202" spans="1:11" ht="38.25" customHeight="1" thickBot="1" x14ac:dyDescent="0.3">
      <c r="A202" s="191"/>
      <c r="B202" s="64" t="s">
        <v>202</v>
      </c>
      <c r="C202" s="67">
        <f>SUM(C199:C201)</f>
        <v>299999.99653160211</v>
      </c>
      <c r="D202" s="67">
        <f t="shared" ref="D202:E202" si="34">SUM(D199:D200)</f>
        <v>0</v>
      </c>
      <c r="E202" s="67">
        <f t="shared" si="34"/>
        <v>0</v>
      </c>
      <c r="F202" s="80"/>
      <c r="G202" s="81"/>
      <c r="H202" s="154"/>
      <c r="I202" s="82"/>
    </row>
    <row r="203" spans="1:11" ht="21.75" customHeight="1" thickBot="1" x14ac:dyDescent="0.3">
      <c r="A203" s="191"/>
      <c r="B203" s="83"/>
      <c r="C203" s="84"/>
      <c r="D203" s="84"/>
      <c r="E203" s="84"/>
      <c r="F203" s="84"/>
      <c r="G203" s="84"/>
      <c r="H203" s="152"/>
      <c r="I203" s="85"/>
    </row>
    <row r="204" spans="1:11" ht="49.5" customHeight="1" x14ac:dyDescent="0.25">
      <c r="A204" s="191"/>
      <c r="B204" s="86" t="s">
        <v>203</v>
      </c>
      <c r="C204" s="87">
        <f>SUM(G16,G26,G36,G46,G58,G68,G78,G88,G100,G110,G120,G130,G142,G152,G162,G172,G180)*1.07</f>
        <v>299999.99953160208</v>
      </c>
      <c r="D204" s="68"/>
      <c r="E204" s="68"/>
      <c r="F204" s="68"/>
      <c r="G204" s="88" t="s">
        <v>204</v>
      </c>
      <c r="H204" s="180">
        <f>H193</f>
        <v>90356.18</v>
      </c>
      <c r="I204" s="89"/>
      <c r="J204" s="172"/>
    </row>
    <row r="205" spans="1:11" ht="28.5" customHeight="1" thickBot="1" x14ac:dyDescent="0.35">
      <c r="A205" s="191"/>
      <c r="B205" s="90" t="s">
        <v>205</v>
      </c>
      <c r="C205" s="91">
        <f>C204/C193</f>
        <v>1</v>
      </c>
      <c r="D205" s="92"/>
      <c r="E205" s="92"/>
      <c r="F205" s="92"/>
      <c r="G205" s="93" t="s">
        <v>206</v>
      </c>
      <c r="H205" s="171">
        <f>+H204/C193</f>
        <v>0.30118726713691829</v>
      </c>
      <c r="I205" s="94"/>
    </row>
    <row r="206" spans="1:11" ht="28.5" customHeight="1" x14ac:dyDescent="0.25">
      <c r="A206" s="191"/>
      <c r="B206" s="192"/>
      <c r="C206" s="193"/>
      <c r="D206" s="95"/>
      <c r="E206" s="95"/>
      <c r="F206" s="95"/>
    </row>
    <row r="207" spans="1:11" ht="28.5" customHeight="1" x14ac:dyDescent="0.25">
      <c r="A207" s="191"/>
      <c r="B207" s="90" t="s">
        <v>207</v>
      </c>
      <c r="C207" s="96">
        <f>SUM(C177:C178)*1.07</f>
        <v>20153.315485714287</v>
      </c>
      <c r="D207" s="97"/>
      <c r="E207" s="97"/>
      <c r="F207" s="97"/>
    </row>
    <row r="208" spans="1:11" ht="23.25" customHeight="1" x14ac:dyDescent="0.25">
      <c r="A208" s="191"/>
      <c r="B208" s="90" t="s">
        <v>208</v>
      </c>
      <c r="C208" s="91">
        <f>C207/C193</f>
        <v>6.7177718390600633E-2</v>
      </c>
      <c r="D208" s="97"/>
      <c r="E208" s="97"/>
      <c r="F208" s="97"/>
    </row>
    <row r="209" spans="1:11" ht="68.25" customHeight="1" thickBot="1" x14ac:dyDescent="0.3">
      <c r="A209" s="191"/>
      <c r="B209" s="194" t="s">
        <v>209</v>
      </c>
      <c r="C209" s="195"/>
      <c r="D209" s="98"/>
      <c r="E209" s="98"/>
      <c r="F209" s="98"/>
      <c r="I209" s="99"/>
    </row>
    <row r="210" spans="1:11" ht="55.5" customHeight="1" x14ac:dyDescent="0.25">
      <c r="A210" s="191"/>
      <c r="K210" s="26"/>
    </row>
    <row r="211" spans="1:11" ht="42.75" customHeight="1" x14ac:dyDescent="0.25">
      <c r="A211" s="191"/>
    </row>
    <row r="212" spans="1:11" ht="21.75" customHeight="1" x14ac:dyDescent="0.25">
      <c r="A212" s="191"/>
    </row>
    <row r="213" spans="1:11" ht="21.75" customHeight="1" x14ac:dyDescent="0.25">
      <c r="A213" s="191"/>
    </row>
    <row r="214" spans="1:11" ht="23.25" customHeight="1" x14ac:dyDescent="0.25">
      <c r="A214" s="191"/>
    </row>
    <row r="215" spans="1:11" ht="23.25" customHeight="1" x14ac:dyDescent="0.25"/>
    <row r="216" spans="1:11" ht="21.75" customHeight="1" x14ac:dyDescent="0.25"/>
    <row r="217" spans="1:11" ht="16.5" customHeight="1" x14ac:dyDescent="0.25"/>
    <row r="218" spans="1:11" ht="29.25" customHeight="1" x14ac:dyDescent="0.25"/>
    <row r="219" spans="1:11" ht="24.75" customHeight="1" x14ac:dyDescent="0.25"/>
    <row r="220" spans="1:11" ht="33" customHeight="1" x14ac:dyDescent="0.25"/>
    <row r="222" spans="1:11" ht="15" customHeight="1" x14ac:dyDescent="0.25"/>
    <row r="223" spans="1:11" ht="25.5" customHeight="1" x14ac:dyDescent="0.25"/>
  </sheetData>
  <mergeCells count="33">
    <mergeCell ref="B79:J79"/>
    <mergeCell ref="A1:D1"/>
    <mergeCell ref="A3:D3"/>
    <mergeCell ref="B6:J6"/>
    <mergeCell ref="B7:J7"/>
    <mergeCell ref="B17:J17"/>
    <mergeCell ref="B27:J27"/>
    <mergeCell ref="B37:J37"/>
    <mergeCell ref="B48:J48"/>
    <mergeCell ref="B49:J49"/>
    <mergeCell ref="B59:J59"/>
    <mergeCell ref="B69:J69"/>
    <mergeCell ref="B189:B190"/>
    <mergeCell ref="C189:C190"/>
    <mergeCell ref="F189:F190"/>
    <mergeCell ref="B90:J90"/>
    <mergeCell ref="B91:J91"/>
    <mergeCell ref="B101:J101"/>
    <mergeCell ref="B111:J111"/>
    <mergeCell ref="B121:J121"/>
    <mergeCell ref="B132:J132"/>
    <mergeCell ref="B133:J133"/>
    <mergeCell ref="B143:J143"/>
    <mergeCell ref="B153:J153"/>
    <mergeCell ref="B163:J163"/>
    <mergeCell ref="B188:C188"/>
    <mergeCell ref="B196:G196"/>
    <mergeCell ref="C197:C198"/>
    <mergeCell ref="F197:F198"/>
    <mergeCell ref="G197:G198"/>
    <mergeCell ref="A200:A214"/>
    <mergeCell ref="B206:C206"/>
    <mergeCell ref="B209:C209"/>
  </mergeCells>
  <conditionalFormatting sqref="C205">
    <cfRule type="cellIs" dxfId="35" priority="2" operator="lessThan">
      <formula>0.15</formula>
    </cfRule>
  </conditionalFormatting>
  <conditionalFormatting sqref="C208">
    <cfRule type="cellIs" dxfId="34" priority="1" operator="lessThan">
      <formula>0.05</formula>
    </cfRule>
  </conditionalFormatting>
  <dataValidations count="6">
    <dataValidation allowBlank="1" showInputMessage="1" showErrorMessage="1" prompt="% Towards Gender Equality and Women's Empowerment Must be Higher than 15%_x000a_" sqref="C205:F205" xr:uid="{54AC609F-4290-4657-ABB8-ACC059C84319}"/>
    <dataValidation allowBlank="1" showInputMessage="1" showErrorMessage="1" prompt="M&amp;E Budget Cannot be Less than 5%_x000a_" sqref="C208:F208" xr:uid="{44FF3D5A-3FD4-4170-8156-60A7CDA184AF}"/>
    <dataValidation allowBlank="1" showInputMessage="1" showErrorMessage="1" prompt="Insert *text* description of Outcome here" sqref="B6:J6 B48:J48 B90:J90 B132:J132" xr:uid="{A0BB8341-854D-4962-BD27-E7DA24E491F2}"/>
    <dataValidation allowBlank="1" showInputMessage="1" showErrorMessage="1" prompt="Insert *text* description of Output here" sqref="B7 B17 B27 B37 B49 B59 B69 B79 B91 B101 B111 B121 B133 B143 B153 B163" xr:uid="{FE90CBB0-2476-45D1-8181-1D69E592AE4B}"/>
    <dataValidation allowBlank="1" showInputMessage="1" showErrorMessage="1" prompt="Insert *text* description of Activity here" sqref="B8 B28 B38 B50 B60 B70 B80 B92 B102 B112 B122 B134 B144 B154 B164" xr:uid="{064ED35A-DE87-4B16-9758-F157E7E523A4}"/>
    <dataValidation allowBlank="1" showErrorMessage="1" prompt="% Towards Gender Equality and Women's Empowerment Must be Higher than 15%_x000a_" sqref="C207:F207" xr:uid="{C639563A-6A38-4DB6-AE7D-73E351EE46CC}"/>
  </dataValidations>
  <pageMargins left="0.2" right="0.2" top="0.2" bottom="0.25" header="0.2" footer="0.2"/>
  <pageSetup paperSize="9" scale="64" orientation="portrait" r:id="rId1"/>
  <rowBreaks count="1" manualBreakCount="1">
    <brk id="19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F6A2-7BEE-4494-803A-2A547A1E8C77}">
  <dimension ref="A1:K249"/>
  <sheetViews>
    <sheetView tabSelected="1" topLeftCell="A208" zoomScaleNormal="100" workbookViewId="0">
      <selection activeCell="B191" sqref="B191"/>
    </sheetView>
  </sheetViews>
  <sheetFormatPr baseColWidth="10" defaultColWidth="9.140625" defaultRowHeight="15.75" x14ac:dyDescent="0.25"/>
  <cols>
    <col min="1" max="1" width="51.42578125" style="100" customWidth="1"/>
    <col min="2" max="2" width="26.140625" style="101" customWidth="1"/>
    <col min="3" max="3" width="27.7109375" style="101" customWidth="1"/>
    <col min="4" max="4" width="19.28515625" style="100" customWidth="1"/>
    <col min="5" max="5" width="21.42578125" style="162" customWidth="1"/>
    <col min="6" max="6" width="16.85546875" style="100" customWidth="1"/>
    <col min="7" max="7" width="19.42578125" style="100" customWidth="1"/>
    <col min="8" max="8" width="19" style="100" customWidth="1"/>
    <col min="9" max="9" width="26" style="100" customWidth="1"/>
    <col min="10" max="10" width="21.140625" style="100" customWidth="1"/>
    <col min="11" max="11" width="7" style="100" customWidth="1"/>
    <col min="12" max="12" width="24.28515625" style="100" customWidth="1"/>
    <col min="13" max="13" width="26.42578125" style="100" customWidth="1"/>
    <col min="14" max="14" width="30.140625" style="100" customWidth="1"/>
    <col min="15" max="15" width="33" style="100" customWidth="1"/>
    <col min="16" max="17" width="22.7109375" style="100" customWidth="1"/>
    <col min="18" max="18" width="23.42578125" style="100" customWidth="1"/>
    <col min="19" max="19" width="32.140625" style="100" customWidth="1"/>
    <col min="20" max="20" width="9.140625" style="100"/>
    <col min="21" max="21" width="17.7109375" style="100" customWidth="1"/>
    <col min="22" max="22" width="26.42578125" style="100" customWidth="1"/>
    <col min="23" max="23" width="22.42578125" style="100" customWidth="1"/>
    <col min="24" max="24" width="29.7109375" style="100" customWidth="1"/>
    <col min="25" max="25" width="23.42578125" style="100" customWidth="1"/>
    <col min="26" max="26" width="18.42578125" style="100" customWidth="1"/>
    <col min="27" max="27" width="17.42578125" style="100" customWidth="1"/>
    <col min="28" max="28" width="25.140625" style="100" customWidth="1"/>
    <col min="29" max="16384" width="9.140625" style="100"/>
  </cols>
  <sheetData>
    <row r="1" spans="1:10" ht="24" customHeight="1" x14ac:dyDescent="0.25">
      <c r="I1" s="102"/>
      <c r="J1" s="103"/>
    </row>
    <row r="2" spans="1:10" ht="26.25" customHeight="1" x14ac:dyDescent="0.7">
      <c r="A2" s="208" t="s">
        <v>210</v>
      </c>
      <c r="B2" s="208"/>
      <c r="C2" s="208"/>
      <c r="D2" s="2"/>
      <c r="E2" s="163"/>
      <c r="F2" s="3"/>
      <c r="I2" s="102"/>
      <c r="J2" s="103"/>
    </row>
    <row r="3" spans="1:10" ht="15" customHeight="1" x14ac:dyDescent="0.25">
      <c r="A3" s="5" t="s">
        <v>1</v>
      </c>
      <c r="B3" s="1"/>
      <c r="C3" s="1"/>
      <c r="D3" s="1"/>
      <c r="E3" s="164"/>
      <c r="F3" s="1"/>
      <c r="I3" s="102"/>
      <c r="J3" s="103"/>
    </row>
    <row r="4" spans="1:10" ht="17.25" customHeight="1" x14ac:dyDescent="0.3">
      <c r="A4" s="209" t="s">
        <v>211</v>
      </c>
      <c r="B4" s="209"/>
      <c r="C4" s="209"/>
      <c r="D4" s="1"/>
      <c r="E4" s="164"/>
      <c r="F4" s="1"/>
      <c r="I4" s="102"/>
      <c r="J4" s="103"/>
    </row>
    <row r="5" spans="1:10" ht="13.5" customHeight="1" x14ac:dyDescent="0.25">
      <c r="A5" s="104"/>
      <c r="B5" s="104"/>
      <c r="C5" s="104"/>
      <c r="I5" s="102"/>
      <c r="J5" s="103"/>
    </row>
    <row r="6" spans="1:10" ht="42.6" customHeight="1" x14ac:dyDescent="0.25">
      <c r="A6" s="104"/>
      <c r="B6" s="30" t="str">
        <f>'[2]1) Budget Tables'!D5</f>
        <v>Recipient Organization</v>
      </c>
      <c r="C6" s="161" t="s">
        <v>236</v>
      </c>
      <c r="D6" s="105" t="s">
        <v>237</v>
      </c>
      <c r="I6" s="102"/>
      <c r="J6" s="103"/>
    </row>
    <row r="7" spans="1:10" ht="24" customHeight="1" x14ac:dyDescent="0.25">
      <c r="A7" s="174" t="s">
        <v>212</v>
      </c>
      <c r="B7" s="174"/>
      <c r="C7" s="174"/>
      <c r="D7" s="174"/>
      <c r="I7" s="102"/>
      <c r="J7" s="103"/>
    </row>
    <row r="8" spans="1:10" ht="22.5" customHeight="1" x14ac:dyDescent="0.25">
      <c r="A8" s="222" t="s">
        <v>213</v>
      </c>
      <c r="B8" s="222"/>
      <c r="C8" s="222"/>
      <c r="D8" s="222"/>
      <c r="I8" s="102"/>
      <c r="J8" s="103"/>
    </row>
    <row r="9" spans="1:10" ht="24.75" customHeight="1" thickBot="1" x14ac:dyDescent="0.3">
      <c r="A9" s="106" t="s">
        <v>214</v>
      </c>
      <c r="B9" s="107">
        <f>'[2]1) Budget Tables'!D16</f>
        <v>33407.847946022855</v>
      </c>
      <c r="C9" s="107">
        <f>SUM(C10:C16)</f>
        <v>29693.90276027763</v>
      </c>
      <c r="D9" s="108">
        <f>B9-C9</f>
        <v>3713.9451857452259</v>
      </c>
      <c r="I9" s="102"/>
      <c r="J9" s="103"/>
    </row>
    <row r="10" spans="1:10" ht="21.75" customHeight="1" x14ac:dyDescent="0.25">
      <c r="A10" s="109" t="s">
        <v>215</v>
      </c>
      <c r="B10" s="110">
        <f>5450.81</f>
        <v>5450.81</v>
      </c>
      <c r="C10" s="110">
        <v>5450.81</v>
      </c>
      <c r="D10" s="111">
        <f>+B10-C10</f>
        <v>0</v>
      </c>
    </row>
    <row r="11" spans="1:10" x14ac:dyDescent="0.25">
      <c r="A11" s="112" t="s">
        <v>216</v>
      </c>
      <c r="B11" s="113"/>
      <c r="C11" s="113"/>
      <c r="D11" s="111">
        <f t="shared" ref="D11:D16" si="0">+B11-C11</f>
        <v>0</v>
      </c>
    </row>
    <row r="12" spans="1:10" ht="15.75" customHeight="1" x14ac:dyDescent="0.25">
      <c r="A12" s="112" t="s">
        <v>217</v>
      </c>
      <c r="B12" s="113">
        <f>+'[2]PBF 2021 Budget'!K182</f>
        <v>857.14285714285711</v>
      </c>
      <c r="C12" s="113">
        <v>0</v>
      </c>
      <c r="D12" s="111">
        <f t="shared" si="0"/>
        <v>857.14285714285711</v>
      </c>
      <c r="F12" s="170"/>
    </row>
    <row r="13" spans="1:10" x14ac:dyDescent="0.25">
      <c r="A13" s="115" t="s">
        <v>218</v>
      </c>
      <c r="B13" s="113">
        <f>+'[2]PBF 2021 Budget'!K21+'[2]PBF 2021 Budget'!K34+'[2]PBF 2021 Budget'!K35+'[2]PBF 2021 Budget'!K36+'[2]PBF 2021 Budget'!K37</f>
        <v>11256.778291428571</v>
      </c>
      <c r="C13" s="113">
        <v>9890.4831820608651</v>
      </c>
      <c r="D13" s="111">
        <f t="shared" si="0"/>
        <v>1366.2951093677057</v>
      </c>
    </row>
    <row r="14" spans="1:10" x14ac:dyDescent="0.25">
      <c r="A14" s="112" t="s">
        <v>219</v>
      </c>
      <c r="B14" s="113">
        <f>+'[2]PBF 2021 Budget'!K16+'[2]PBF 2021 Budget'!K17+'[2]PBF 2021 Budget'!K18+'[2]PBF 2021 Budget'!K24+'[2]PBF 2021 Budget'!K25+'[2]PBF 2021 Budget'!K26+'[2]PBF 2021 Budget'!K29+'[2]PBF 2021 Budget'!K31</f>
        <v>10051.718857142858</v>
      </c>
      <c r="C14" s="113">
        <v>9393.9084356647072</v>
      </c>
      <c r="D14" s="111">
        <f t="shared" si="0"/>
        <v>657.8104214781506</v>
      </c>
    </row>
    <row r="15" spans="1:10" ht="21.75" customHeight="1" x14ac:dyDescent="0.25">
      <c r="A15" s="112" t="s">
        <v>220</v>
      </c>
      <c r="B15" s="113">
        <f>+'[2]PBF 2021 Budget'!K27+'[2]PBF 2021 Budget'!K28</f>
        <v>2777.1428571428569</v>
      </c>
      <c r="C15" s="113">
        <v>2594.8211425520553</v>
      </c>
      <c r="D15" s="111">
        <f t="shared" si="0"/>
        <v>182.32171459080155</v>
      </c>
    </row>
    <row r="16" spans="1:10" ht="21.75" customHeight="1" x14ac:dyDescent="0.25">
      <c r="A16" s="112" t="s">
        <v>221</v>
      </c>
      <c r="B16" s="113">
        <f>+'[2]PBF 2021 Budget'!K19+'[2]PBF 2021 Budget'!K20+'[2]PBF 2021 Budget'!K30+'[2]PBF 2021 Budget'!K32+'[2]PBF 2021 Budget'!K33+'[2]PBF 2021 Budget'!N185</f>
        <v>3014.2550831657145</v>
      </c>
      <c r="C16" s="113">
        <v>2363.88</v>
      </c>
      <c r="D16" s="111">
        <f t="shared" si="0"/>
        <v>650.37508316571439</v>
      </c>
    </row>
    <row r="17" spans="1:6" ht="15.75" customHeight="1" thickBot="1" x14ac:dyDescent="0.3">
      <c r="A17" s="116" t="s">
        <v>222</v>
      </c>
      <c r="B17" s="117">
        <f>SUM(B10:B16)</f>
        <v>33407.847946022855</v>
      </c>
      <c r="C17" s="107">
        <f>SUM(C10:C16)</f>
        <v>29693.90276027763</v>
      </c>
      <c r="D17" s="118">
        <f>+B17-C17</f>
        <v>3713.9451857452259</v>
      </c>
      <c r="F17" s="170"/>
    </row>
    <row r="18" spans="1:6" s="101" customFormat="1" x14ac:dyDescent="0.25">
      <c r="A18" s="119"/>
      <c r="B18" s="120"/>
      <c r="C18" s="120"/>
      <c r="D18" s="121"/>
      <c r="E18" s="165"/>
    </row>
    <row r="19" spans="1:6" x14ac:dyDescent="0.25">
      <c r="A19" s="222" t="s">
        <v>223</v>
      </c>
      <c r="B19" s="222"/>
      <c r="C19" s="222"/>
      <c r="D19" s="222"/>
    </row>
    <row r="20" spans="1:6" ht="27" customHeight="1" thickBot="1" x14ac:dyDescent="0.3">
      <c r="A20" s="106" t="s">
        <v>214</v>
      </c>
      <c r="B20" s="107">
        <f>'[2]1) Budget Tables'!D26</f>
        <v>28318.239023474289</v>
      </c>
      <c r="C20" s="107">
        <f>SUM(C21:C27)</f>
        <v>12122.674911906033</v>
      </c>
      <c r="D20" s="108">
        <f>B20-C20</f>
        <v>16195.564111568256</v>
      </c>
    </row>
    <row r="21" spans="1:6" x14ac:dyDescent="0.25">
      <c r="A21" s="109" t="s">
        <v>215</v>
      </c>
      <c r="B21" s="110">
        <f>5450.81*2</f>
        <v>10901.62</v>
      </c>
      <c r="C21" s="110">
        <v>5002.93</v>
      </c>
      <c r="D21" s="111">
        <f>+B21-C21</f>
        <v>5898.6900000000005</v>
      </c>
    </row>
    <row r="22" spans="1:6" x14ac:dyDescent="0.25">
      <c r="A22" s="112" t="s">
        <v>216</v>
      </c>
      <c r="B22" s="113"/>
      <c r="C22" s="113"/>
      <c r="D22" s="111">
        <f t="shared" ref="D22:D27" si="1">+B22-C22</f>
        <v>0</v>
      </c>
    </row>
    <row r="23" spans="1:6" ht="31.5" x14ac:dyDescent="0.25">
      <c r="A23" s="112" t="s">
        <v>217</v>
      </c>
      <c r="B23" s="113"/>
      <c r="C23" s="113"/>
      <c r="D23" s="111">
        <f t="shared" si="1"/>
        <v>0</v>
      </c>
    </row>
    <row r="24" spans="1:6" x14ac:dyDescent="0.25">
      <c r="A24" s="115" t="s">
        <v>218</v>
      </c>
      <c r="B24" s="113">
        <f>+'[2]PBF 2021 Budget'!K47+'[2]PBF 2021 Budget'!K48+'[2]PBF 2021 Budget'!K49+'[2]PBF 2021 Budget'!K59+'[2]PBF 2021 Budget'!K60+'[2]PBF 2021 Budget'!K61+'[2]PBF 2021 Budget'!K62+'[2]PBF 2021 Budget'!K63</f>
        <v>4754.2857142857147</v>
      </c>
      <c r="C24" s="113">
        <v>525.89428723972242</v>
      </c>
      <c r="D24" s="111">
        <f t="shared" si="1"/>
        <v>4228.3914270459918</v>
      </c>
    </row>
    <row r="25" spans="1:6" x14ac:dyDescent="0.25">
      <c r="A25" s="112" t="s">
        <v>219</v>
      </c>
      <c r="B25" s="113">
        <f>+'[2]PBF 2021 Budget'!K40+'[2]PBF 2021 Budget'!K41+'[2]PBF 2021 Budget'!K42+'[2]PBF 2021 Budget'!K44+'[2]PBF 2021 Budget'!K52+'[2]PBF 2021 Budget'!K53+'[2]PBF 2021 Budget'!K54+'[2]PBF 2021 Budget'!K56</f>
        <v>8098.9774285714284</v>
      </c>
      <c r="C25" s="113">
        <v>5258.5904965296322</v>
      </c>
      <c r="D25" s="111">
        <f t="shared" si="1"/>
        <v>2840.3869320417962</v>
      </c>
    </row>
    <row r="26" spans="1:6" x14ac:dyDescent="0.25">
      <c r="A26" s="112" t="s">
        <v>220</v>
      </c>
      <c r="B26" s="113">
        <f>+'[2]PBF 2021 Budget'!K43+'[2]PBF 2021 Budget'!K45+'[2]PBF 2021 Budget'!K55+'[2]PBF 2021 Budget'!K58</f>
        <v>1440</v>
      </c>
      <c r="C26" s="113">
        <v>325.12012813667911</v>
      </c>
      <c r="D26" s="111">
        <f t="shared" si="1"/>
        <v>1114.8798718633209</v>
      </c>
    </row>
    <row r="27" spans="1:6" x14ac:dyDescent="0.25">
      <c r="A27" s="112" t="s">
        <v>221</v>
      </c>
      <c r="B27" s="113">
        <f>+'[2]PBF 2021 Budget'!K46+'[2]PBF 2021 Budget'!K57+'[2]PBF 2021 Budget'!N185*2</f>
        <v>3123.3558806171432</v>
      </c>
      <c r="C27" s="113">
        <v>1010.14</v>
      </c>
      <c r="D27" s="111">
        <f t="shared" si="1"/>
        <v>2113.2158806171433</v>
      </c>
    </row>
    <row r="28" spans="1:6" ht="16.5" thickBot="1" x14ac:dyDescent="0.3">
      <c r="A28" s="116" t="s">
        <v>222</v>
      </c>
      <c r="B28" s="117">
        <f t="shared" ref="B28" si="2">SUM(B21:B27)</f>
        <v>28318.239023474285</v>
      </c>
      <c r="C28" s="107">
        <f>C20</f>
        <v>12122.674911906033</v>
      </c>
      <c r="D28" s="114">
        <f>+B28-C28</f>
        <v>16195.564111568252</v>
      </c>
    </row>
    <row r="29" spans="1:6" s="101" customFormat="1" x14ac:dyDescent="0.25">
      <c r="A29" s="119"/>
      <c r="B29" s="120"/>
      <c r="C29" s="120"/>
      <c r="D29" s="122"/>
      <c r="E29" s="165"/>
    </row>
    <row r="30" spans="1:6" hidden="1" x14ac:dyDescent="0.25">
      <c r="A30" s="216" t="s">
        <v>224</v>
      </c>
      <c r="B30" s="217"/>
      <c r="C30" s="217"/>
      <c r="D30" s="218"/>
    </row>
    <row r="31" spans="1:6" ht="21.75" hidden="1" customHeight="1" thickBot="1" x14ac:dyDescent="0.3">
      <c r="A31" s="106" t="s">
        <v>214</v>
      </c>
      <c r="B31" s="107">
        <f>'[2]1) Budget Tables'!D36</f>
        <v>0</v>
      </c>
      <c r="C31" s="107"/>
      <c r="D31" s="108">
        <f t="shared" ref="D31" si="3">SUM(B31:C31)</f>
        <v>0</v>
      </c>
    </row>
    <row r="32" spans="1:6" hidden="1" x14ac:dyDescent="0.25">
      <c r="A32" s="109" t="s">
        <v>215</v>
      </c>
      <c r="B32" s="110"/>
      <c r="C32" s="110"/>
      <c r="D32" s="111">
        <f>+B32-C32</f>
        <v>0</v>
      </c>
    </row>
    <row r="33" spans="1:5" s="101" customFormat="1" ht="15.75" hidden="1" customHeight="1" x14ac:dyDescent="0.25">
      <c r="A33" s="112" t="s">
        <v>216</v>
      </c>
      <c r="B33" s="113"/>
      <c r="C33" s="113"/>
      <c r="D33" s="111">
        <f t="shared" ref="D33:D38" si="4">+B33-C33</f>
        <v>0</v>
      </c>
      <c r="E33" s="165"/>
    </row>
    <row r="34" spans="1:5" s="101" customFormat="1" ht="31.5" hidden="1" x14ac:dyDescent="0.25">
      <c r="A34" s="112" t="s">
        <v>217</v>
      </c>
      <c r="B34" s="113"/>
      <c r="C34" s="113"/>
      <c r="D34" s="111">
        <f t="shared" si="4"/>
        <v>0</v>
      </c>
      <c r="E34" s="165"/>
    </row>
    <row r="35" spans="1:5" s="101" customFormat="1" hidden="1" x14ac:dyDescent="0.25">
      <c r="A35" s="115" t="s">
        <v>218</v>
      </c>
      <c r="B35" s="113"/>
      <c r="C35" s="113"/>
      <c r="D35" s="111">
        <f t="shared" si="4"/>
        <v>0</v>
      </c>
      <c r="E35" s="165"/>
    </row>
    <row r="36" spans="1:5" hidden="1" x14ac:dyDescent="0.25">
      <c r="A36" s="112" t="s">
        <v>219</v>
      </c>
      <c r="B36" s="113"/>
      <c r="C36" s="113"/>
      <c r="D36" s="111">
        <f t="shared" si="4"/>
        <v>0</v>
      </c>
    </row>
    <row r="37" spans="1:5" hidden="1" x14ac:dyDescent="0.25">
      <c r="A37" s="112" t="s">
        <v>220</v>
      </c>
      <c r="B37" s="113"/>
      <c r="C37" s="113"/>
      <c r="D37" s="111">
        <f t="shared" si="4"/>
        <v>0</v>
      </c>
    </row>
    <row r="38" spans="1:5" hidden="1" x14ac:dyDescent="0.25">
      <c r="A38" s="112" t="s">
        <v>221</v>
      </c>
      <c r="B38" s="113"/>
      <c r="C38" s="113"/>
      <c r="D38" s="111">
        <f t="shared" si="4"/>
        <v>0</v>
      </c>
    </row>
    <row r="39" spans="1:5" hidden="1" x14ac:dyDescent="0.25">
      <c r="A39" s="116" t="s">
        <v>222</v>
      </c>
      <c r="B39" s="117">
        <f t="shared" ref="B39" si="5">SUM(B32:B38)</f>
        <v>0</v>
      </c>
      <c r="C39" s="117"/>
      <c r="D39" s="114">
        <f>+B39-C39</f>
        <v>0</v>
      </c>
    </row>
    <row r="40" spans="1:5" s="101" customFormat="1" hidden="1" x14ac:dyDescent="0.25">
      <c r="A40" s="119"/>
      <c r="B40" s="120"/>
      <c r="C40" s="120"/>
      <c r="D40" s="122"/>
      <c r="E40" s="165"/>
    </row>
    <row r="41" spans="1:5" hidden="1" x14ac:dyDescent="0.25">
      <c r="A41" s="216" t="s">
        <v>225</v>
      </c>
      <c r="B41" s="217"/>
      <c r="C41" s="217"/>
      <c r="D41" s="218"/>
    </row>
    <row r="42" spans="1:5" ht="20.25" hidden="1" customHeight="1" thickBot="1" x14ac:dyDescent="0.3">
      <c r="A42" s="106" t="s">
        <v>214</v>
      </c>
      <c r="B42" s="107">
        <f>'[2]1) Budget Tables'!D46</f>
        <v>0</v>
      </c>
      <c r="C42" s="107"/>
      <c r="D42" s="108">
        <f t="shared" ref="D42" si="6">SUM(B42:C42)</f>
        <v>0</v>
      </c>
    </row>
    <row r="43" spans="1:5" hidden="1" x14ac:dyDescent="0.25">
      <c r="A43" s="109" t="s">
        <v>215</v>
      </c>
      <c r="B43" s="110"/>
      <c r="C43" s="110"/>
      <c r="D43" s="111">
        <f>+B43-C43</f>
        <v>0</v>
      </c>
    </row>
    <row r="44" spans="1:5" ht="15.75" hidden="1" customHeight="1" x14ac:dyDescent="0.25">
      <c r="A44" s="112" t="s">
        <v>216</v>
      </c>
      <c r="B44" s="113"/>
      <c r="C44" s="113"/>
      <c r="D44" s="111">
        <f t="shared" ref="D44:D49" si="7">+B44-C44</f>
        <v>0</v>
      </c>
    </row>
    <row r="45" spans="1:5" ht="32.25" hidden="1" customHeight="1" x14ac:dyDescent="0.25">
      <c r="A45" s="112" t="s">
        <v>217</v>
      </c>
      <c r="B45" s="113"/>
      <c r="C45" s="113"/>
      <c r="D45" s="111">
        <f t="shared" si="7"/>
        <v>0</v>
      </c>
    </row>
    <row r="46" spans="1:5" s="101" customFormat="1" hidden="1" x14ac:dyDescent="0.25">
      <c r="A46" s="115" t="s">
        <v>218</v>
      </c>
      <c r="B46" s="113"/>
      <c r="C46" s="113"/>
      <c r="D46" s="111">
        <f t="shared" si="7"/>
        <v>0</v>
      </c>
      <c r="E46" s="165"/>
    </row>
    <row r="47" spans="1:5" hidden="1" x14ac:dyDescent="0.25">
      <c r="A47" s="112" t="s">
        <v>219</v>
      </c>
      <c r="B47" s="113"/>
      <c r="C47" s="113"/>
      <c r="D47" s="111">
        <f t="shared" si="7"/>
        <v>0</v>
      </c>
    </row>
    <row r="48" spans="1:5" hidden="1" x14ac:dyDescent="0.25">
      <c r="A48" s="112" t="s">
        <v>220</v>
      </c>
      <c r="B48" s="113"/>
      <c r="C48" s="113"/>
      <c r="D48" s="111">
        <f t="shared" si="7"/>
        <v>0</v>
      </c>
    </row>
    <row r="49" spans="1:5" hidden="1" x14ac:dyDescent="0.25">
      <c r="A49" s="112" t="s">
        <v>221</v>
      </c>
      <c r="B49" s="113"/>
      <c r="C49" s="113"/>
      <c r="D49" s="111">
        <f t="shared" si="7"/>
        <v>0</v>
      </c>
    </row>
    <row r="50" spans="1:5" ht="21" hidden="1" customHeight="1" x14ac:dyDescent="0.25">
      <c r="A50" s="116" t="s">
        <v>222</v>
      </c>
      <c r="B50" s="117">
        <f t="shared" ref="B50" si="8">SUM(B43:B49)</f>
        <v>0</v>
      </c>
      <c r="C50" s="117"/>
      <c r="D50" s="114">
        <f>+B50-C50</f>
        <v>0</v>
      </c>
    </row>
    <row r="51" spans="1:5" s="101" customFormat="1" ht="22.5" hidden="1" customHeight="1" x14ac:dyDescent="0.25">
      <c r="A51" s="123"/>
      <c r="B51" s="120"/>
      <c r="C51" s="120"/>
      <c r="D51" s="122"/>
      <c r="E51" s="165"/>
    </row>
    <row r="52" spans="1:5" ht="15.6" customHeight="1" x14ac:dyDescent="0.25">
      <c r="A52" s="175" t="s">
        <v>226</v>
      </c>
      <c r="B52" s="176"/>
      <c r="C52" s="176"/>
      <c r="D52" s="176"/>
      <c r="E52" s="177"/>
    </row>
    <row r="53" spans="1:5" x14ac:dyDescent="0.25">
      <c r="A53" s="216" t="s">
        <v>227</v>
      </c>
      <c r="B53" s="217"/>
      <c r="C53" s="217"/>
      <c r="D53" s="218"/>
    </row>
    <row r="54" spans="1:5" ht="24" customHeight="1" thickBot="1" x14ac:dyDescent="0.3">
      <c r="A54" s="106" t="s">
        <v>214</v>
      </c>
      <c r="B54" s="107">
        <f>'[2]1) Budget Tables'!D58</f>
        <v>57989.222166597247</v>
      </c>
      <c r="C54" s="107">
        <f>SUM(C55:C61)</f>
        <v>36570.517444288962</v>
      </c>
      <c r="D54" s="108">
        <f>B54-C54</f>
        <v>21418.704722308285</v>
      </c>
    </row>
    <row r="55" spans="1:5" ht="15.75" customHeight="1" x14ac:dyDescent="0.25">
      <c r="A55" s="109" t="s">
        <v>215</v>
      </c>
      <c r="B55" s="124">
        <f>+'[2]PBF 2021 Budget'!N13*2</f>
        <v>10901.62</v>
      </c>
      <c r="C55" s="124">
        <v>4905.7290000000003</v>
      </c>
      <c r="D55" s="111">
        <f>+B55-C55</f>
        <v>5995.8910000000005</v>
      </c>
    </row>
    <row r="56" spans="1:5" ht="15.75" customHeight="1" x14ac:dyDescent="0.25">
      <c r="A56" s="112" t="s">
        <v>216</v>
      </c>
      <c r="B56" s="113"/>
      <c r="C56" s="113"/>
      <c r="D56" s="111">
        <f t="shared" ref="D56:D61" si="9">+B56-C56</f>
        <v>0</v>
      </c>
    </row>
    <row r="57" spans="1:5" ht="15.75" customHeight="1" x14ac:dyDescent="0.25">
      <c r="A57" s="112" t="s">
        <v>217</v>
      </c>
      <c r="B57" s="113"/>
      <c r="C57" s="113"/>
      <c r="D57" s="111">
        <f t="shared" si="9"/>
        <v>0</v>
      </c>
    </row>
    <row r="58" spans="1:5" ht="18.75" customHeight="1" x14ac:dyDescent="0.25">
      <c r="A58" s="115" t="s">
        <v>218</v>
      </c>
      <c r="B58" s="113">
        <f>+'[2]PBF 2021 Budget'!K76+'[2]PBF 2021 Budget'!K77+'[2]PBF 2021 Budget'!K78+'[2]PBF 2021 Budget'!K79+'[2]PBF 2021 Budget'!K89+'[2]PBF 2021 Budget'!K90+'[2]PBF 2021 Budget'!K91</f>
        <v>3971.4285702857142</v>
      </c>
      <c r="C58" s="113">
        <v>3005.8729311265351</v>
      </c>
      <c r="D58" s="111">
        <f t="shared" si="9"/>
        <v>965.55563915917901</v>
      </c>
    </row>
    <row r="59" spans="1:5" x14ac:dyDescent="0.25">
      <c r="A59" s="112" t="s">
        <v>219</v>
      </c>
      <c r="B59" s="125">
        <f>+'[2]PBF 2021 Budget'!K66+'[2]PBF 2021 Budget'!K68+'[2]PBF 2021 Budget'!K71+'[2]PBF 2021 Budget'!K73+'[2]PBF 2021 Budget'!K82+'[2]PBF 2021 Budget'!K83+'[2]PBF 2021 Budget'!K84+'[2]PBF 2021 Budget'!K87+'[2]PBF 2021 Budget'!K88</f>
        <v>16219.31342857143</v>
      </c>
      <c r="C59" s="125">
        <v>10314.228510411105</v>
      </c>
      <c r="D59" s="111">
        <f t="shared" si="9"/>
        <v>5905.0849181603244</v>
      </c>
    </row>
    <row r="60" spans="1:5" s="101" customFormat="1" ht="21.75" customHeight="1" x14ac:dyDescent="0.25">
      <c r="A60" s="112" t="s">
        <v>220</v>
      </c>
      <c r="B60" s="113">
        <f>+'[2]PBF 2021 Budget'!K67+'[2]PBF 2021 Budget'!K69+'[2]PBF 2021 Budget'!K70+'[2]PBF 2021 Budget'!K85+'[2]PBF 2021 Budget'!K86</f>
        <v>23275.428572837147</v>
      </c>
      <c r="C60" s="113">
        <v>16692.065670048054</v>
      </c>
      <c r="D60" s="111">
        <f t="shared" si="9"/>
        <v>6583.3629027890929</v>
      </c>
      <c r="E60" s="165"/>
    </row>
    <row r="61" spans="1:5" s="101" customFormat="1" x14ac:dyDescent="0.25">
      <c r="A61" s="112" t="s">
        <v>221</v>
      </c>
      <c r="B61" s="113">
        <f>+'[2]PBF 2021 Budget'!K72+'[2]PBF 2021 Budget'!K74+'[2]PBF 2021 Budget'!K75+'[2]PBF 2021 Budget'!N185*2</f>
        <v>3621.4315949028578</v>
      </c>
      <c r="C61" s="113">
        <v>1652.6213327032669</v>
      </c>
      <c r="D61" s="111">
        <f t="shared" si="9"/>
        <v>1968.8102621995909</v>
      </c>
      <c r="E61" s="165"/>
    </row>
    <row r="62" spans="1:5" ht="16.5" thickBot="1" x14ac:dyDescent="0.3">
      <c r="A62" s="116" t="s">
        <v>222</v>
      </c>
      <c r="B62" s="117">
        <f>SUM(B55:B61)</f>
        <v>57989.222166597152</v>
      </c>
      <c r="C62" s="107">
        <f>C54</f>
        <v>36570.517444288962</v>
      </c>
      <c r="D62" s="108">
        <f>+B62-C62</f>
        <v>21418.70472230819</v>
      </c>
    </row>
    <row r="63" spans="1:5" s="101" customFormat="1" x14ac:dyDescent="0.25">
      <c r="A63" s="119"/>
      <c r="B63" s="120"/>
      <c r="C63" s="120"/>
      <c r="D63" s="122"/>
      <c r="E63" s="165"/>
    </row>
    <row r="64" spans="1:5" x14ac:dyDescent="0.25">
      <c r="A64" s="216" t="s">
        <v>71</v>
      </c>
      <c r="B64" s="217"/>
      <c r="C64" s="217"/>
      <c r="D64" s="218"/>
    </row>
    <row r="65" spans="1:5" ht="21.75" customHeight="1" thickBot="1" x14ac:dyDescent="0.3">
      <c r="A65" s="106" t="s">
        <v>214</v>
      </c>
      <c r="B65" s="107">
        <f>'[2]1) Budget Tables'!D68</f>
        <v>24015.350797451429</v>
      </c>
      <c r="C65" s="107">
        <f>SUM(C66:C72)</f>
        <v>5240.3079829151102</v>
      </c>
      <c r="D65" s="108">
        <f>+B65-C65</f>
        <v>18775.042814536318</v>
      </c>
    </row>
    <row r="66" spans="1:5" ht="15.75" customHeight="1" x14ac:dyDescent="0.25">
      <c r="A66" s="109" t="s">
        <v>215</v>
      </c>
      <c r="B66" s="110">
        <f>+'[2]PBF 2021 Budget'!N13</f>
        <v>5450.81</v>
      </c>
      <c r="C66" s="110">
        <v>2180.3240000000001</v>
      </c>
      <c r="D66" s="111">
        <f>+B66-C66</f>
        <v>3270.4860000000003</v>
      </c>
    </row>
    <row r="67" spans="1:5" ht="15.75" customHeight="1" x14ac:dyDescent="0.25">
      <c r="A67" s="112" t="s">
        <v>216</v>
      </c>
      <c r="B67" s="113"/>
      <c r="C67" s="113"/>
      <c r="D67" s="111">
        <f t="shared" ref="D67:D72" si="10">+B67-C67</f>
        <v>0</v>
      </c>
    </row>
    <row r="68" spans="1:5" ht="15.75" customHeight="1" x14ac:dyDescent="0.25">
      <c r="A68" s="112" t="s">
        <v>217</v>
      </c>
      <c r="B68" s="113"/>
      <c r="C68" s="113"/>
      <c r="D68" s="111">
        <f t="shared" si="10"/>
        <v>0</v>
      </c>
    </row>
    <row r="69" spans="1:5" x14ac:dyDescent="0.25">
      <c r="A69" s="115" t="s">
        <v>218</v>
      </c>
      <c r="B69" s="113">
        <f>+'[2]PBF 2021 Budget'!K94+'[2]PBF 2021 Budget'!K97+'[2]PBF 2021 Budget'!K98+'[2]PBF 2021 Budget'!K99+'[2]PBF 2021 Budget'!K102</f>
        <v>9600</v>
      </c>
      <c r="C69" s="113">
        <v>1212.493326214629</v>
      </c>
      <c r="D69" s="111">
        <f t="shared" si="10"/>
        <v>8387.5066737853704</v>
      </c>
    </row>
    <row r="70" spans="1:5" x14ac:dyDescent="0.25">
      <c r="A70" s="112" t="s">
        <v>219</v>
      </c>
      <c r="B70" s="113"/>
      <c r="C70" s="113">
        <v>0</v>
      </c>
      <c r="D70" s="111">
        <f t="shared" si="10"/>
        <v>0</v>
      </c>
    </row>
    <row r="71" spans="1:5" x14ac:dyDescent="0.25">
      <c r="A71" s="112" t="s">
        <v>220</v>
      </c>
      <c r="B71" s="113">
        <f>+'[2]PBF 2021 Budget'!K95+'[2]PBF 2021 Budget'!K96+'[2]PBF 2021 Budget'!K101</f>
        <v>7400</v>
      </c>
      <c r="C71" s="113">
        <v>1847.4906567004805</v>
      </c>
      <c r="D71" s="111">
        <f t="shared" si="10"/>
        <v>5552.50934329952</v>
      </c>
    </row>
    <row r="72" spans="1:5" x14ac:dyDescent="0.25">
      <c r="A72" s="112" t="s">
        <v>221</v>
      </c>
      <c r="B72" s="113">
        <f>+'[2]PBF 2021 Budget'!K100+'[2]PBF 2021 Budget'!N185</f>
        <v>1564.5407974514287</v>
      </c>
      <c r="C72" s="113">
        <v>0</v>
      </c>
      <c r="D72" s="111">
        <f t="shared" si="10"/>
        <v>1564.5407974514287</v>
      </c>
    </row>
    <row r="73" spans="1:5" ht="16.5" thickBot="1" x14ac:dyDescent="0.3">
      <c r="A73" s="116" t="s">
        <v>222</v>
      </c>
      <c r="B73" s="117">
        <f t="shared" ref="B73" si="11">SUM(B66:B72)</f>
        <v>24015.350797451429</v>
      </c>
      <c r="C73" s="107">
        <f>+C65</f>
        <v>5240.3079829151102</v>
      </c>
      <c r="D73" s="114">
        <f>+B73-C73</f>
        <v>18775.042814536318</v>
      </c>
    </row>
    <row r="74" spans="1:5" s="101" customFormat="1" x14ac:dyDescent="0.25">
      <c r="A74" s="119"/>
      <c r="B74" s="120"/>
      <c r="C74" s="120"/>
      <c r="D74" s="122"/>
      <c r="E74" s="165"/>
    </row>
    <row r="75" spans="1:5" hidden="1" x14ac:dyDescent="0.25">
      <c r="A75" s="216" t="s">
        <v>81</v>
      </c>
      <c r="B75" s="217"/>
      <c r="C75" s="217"/>
      <c r="D75" s="218"/>
    </row>
    <row r="76" spans="1:5" ht="21.75" hidden="1" customHeight="1" thickBot="1" x14ac:dyDescent="0.3">
      <c r="A76" s="106" t="s">
        <v>214</v>
      </c>
      <c r="B76" s="107">
        <f>'[2]1) Budget Tables'!D78</f>
        <v>0</v>
      </c>
      <c r="C76" s="107"/>
      <c r="D76" s="108">
        <f t="shared" ref="D76" si="12">SUM(B76:C76)</f>
        <v>0</v>
      </c>
    </row>
    <row r="77" spans="1:5" ht="18" hidden="1" customHeight="1" x14ac:dyDescent="0.25">
      <c r="A77" s="109" t="s">
        <v>215</v>
      </c>
      <c r="B77" s="110"/>
      <c r="C77" s="110"/>
      <c r="D77" s="111">
        <f>+B77-C77</f>
        <v>0</v>
      </c>
    </row>
    <row r="78" spans="1:5" ht="15.75" hidden="1" customHeight="1" x14ac:dyDescent="0.25">
      <c r="A78" s="112" t="s">
        <v>216</v>
      </c>
      <c r="B78" s="113"/>
      <c r="C78" s="113"/>
      <c r="D78" s="111">
        <f t="shared" ref="D78:D83" si="13">+B78-C78</f>
        <v>0</v>
      </c>
    </row>
    <row r="79" spans="1:5" s="101" customFormat="1" ht="15.75" hidden="1" customHeight="1" x14ac:dyDescent="0.25">
      <c r="A79" s="112" t="s">
        <v>217</v>
      </c>
      <c r="B79" s="113"/>
      <c r="C79" s="113"/>
      <c r="D79" s="111">
        <f t="shared" si="13"/>
        <v>0</v>
      </c>
      <c r="E79" s="165"/>
    </row>
    <row r="80" spans="1:5" hidden="1" x14ac:dyDescent="0.25">
      <c r="A80" s="115" t="s">
        <v>218</v>
      </c>
      <c r="B80" s="113"/>
      <c r="C80" s="113"/>
      <c r="D80" s="111">
        <f t="shared" si="13"/>
        <v>0</v>
      </c>
    </row>
    <row r="81" spans="1:5" hidden="1" x14ac:dyDescent="0.25">
      <c r="A81" s="112" t="s">
        <v>219</v>
      </c>
      <c r="B81" s="113"/>
      <c r="C81" s="113"/>
      <c r="D81" s="111">
        <f t="shared" si="13"/>
        <v>0</v>
      </c>
    </row>
    <row r="82" spans="1:5" hidden="1" x14ac:dyDescent="0.25">
      <c r="A82" s="112" t="s">
        <v>220</v>
      </c>
      <c r="B82" s="113"/>
      <c r="C82" s="113"/>
      <c r="D82" s="111">
        <f t="shared" si="13"/>
        <v>0</v>
      </c>
    </row>
    <row r="83" spans="1:5" hidden="1" x14ac:dyDescent="0.25">
      <c r="A83" s="112" t="s">
        <v>221</v>
      </c>
      <c r="B83" s="113"/>
      <c r="C83" s="113"/>
      <c r="D83" s="111">
        <f t="shared" si="13"/>
        <v>0</v>
      </c>
    </row>
    <row r="84" spans="1:5" hidden="1" x14ac:dyDescent="0.25">
      <c r="A84" s="116" t="s">
        <v>222</v>
      </c>
      <c r="B84" s="117">
        <f t="shared" ref="B84" si="14">SUM(B77:B83)</f>
        <v>0</v>
      </c>
      <c r="C84" s="117"/>
      <c r="D84" s="114">
        <f>+B84-C84</f>
        <v>0</v>
      </c>
    </row>
    <row r="85" spans="1:5" s="101" customFormat="1" hidden="1" x14ac:dyDescent="0.25">
      <c r="A85" s="119"/>
      <c r="B85" s="120"/>
      <c r="C85" s="120"/>
      <c r="D85" s="122"/>
      <c r="E85" s="165"/>
    </row>
    <row r="86" spans="1:5" hidden="1" x14ac:dyDescent="0.25">
      <c r="A86" s="216" t="s">
        <v>90</v>
      </c>
      <c r="B86" s="217"/>
      <c r="C86" s="217"/>
      <c r="D86" s="218"/>
    </row>
    <row r="87" spans="1:5" ht="21.75" hidden="1" customHeight="1" thickBot="1" x14ac:dyDescent="0.3">
      <c r="A87" s="106" t="s">
        <v>214</v>
      </c>
      <c r="B87" s="107">
        <f>'[2]1) Budget Tables'!D88</f>
        <v>0</v>
      </c>
      <c r="C87" s="107"/>
      <c r="D87" s="108">
        <f t="shared" ref="D87" si="15">SUM(B87:C87)</f>
        <v>0</v>
      </c>
    </row>
    <row r="88" spans="1:5" ht="15.75" hidden="1" customHeight="1" x14ac:dyDescent="0.25">
      <c r="A88" s="109" t="s">
        <v>215</v>
      </c>
      <c r="B88" s="110"/>
      <c r="C88" s="110"/>
      <c r="D88" s="111">
        <f>+B88-C88</f>
        <v>0</v>
      </c>
    </row>
    <row r="89" spans="1:5" ht="15.75" hidden="1" customHeight="1" x14ac:dyDescent="0.25">
      <c r="A89" s="112" t="s">
        <v>216</v>
      </c>
      <c r="B89" s="113"/>
      <c r="C89" s="113"/>
      <c r="D89" s="111">
        <f t="shared" ref="D89:D94" si="16">+B89-C89</f>
        <v>0</v>
      </c>
    </row>
    <row r="90" spans="1:5" ht="15.75" hidden="1" customHeight="1" x14ac:dyDescent="0.25">
      <c r="A90" s="112" t="s">
        <v>217</v>
      </c>
      <c r="B90" s="113"/>
      <c r="C90" s="113"/>
      <c r="D90" s="111">
        <f t="shared" si="16"/>
        <v>0</v>
      </c>
    </row>
    <row r="91" spans="1:5" hidden="1" x14ac:dyDescent="0.25">
      <c r="A91" s="115" t="s">
        <v>218</v>
      </c>
      <c r="B91" s="113"/>
      <c r="C91" s="113"/>
      <c r="D91" s="111">
        <f t="shared" si="16"/>
        <v>0</v>
      </c>
    </row>
    <row r="92" spans="1:5" hidden="1" x14ac:dyDescent="0.25">
      <c r="A92" s="112" t="s">
        <v>219</v>
      </c>
      <c r="B92" s="113"/>
      <c r="C92" s="113"/>
      <c r="D92" s="111">
        <f t="shared" si="16"/>
        <v>0</v>
      </c>
    </row>
    <row r="93" spans="1:5" ht="25.5" hidden="1" customHeight="1" x14ac:dyDescent="0.25">
      <c r="A93" s="112" t="s">
        <v>220</v>
      </c>
      <c r="B93" s="113"/>
      <c r="C93" s="113"/>
      <c r="D93" s="111">
        <f t="shared" si="16"/>
        <v>0</v>
      </c>
    </row>
    <row r="94" spans="1:5" hidden="1" x14ac:dyDescent="0.25">
      <c r="A94" s="112" t="s">
        <v>221</v>
      </c>
      <c r="B94" s="113"/>
      <c r="C94" s="113"/>
      <c r="D94" s="111">
        <f t="shared" si="16"/>
        <v>0</v>
      </c>
    </row>
    <row r="95" spans="1:5" ht="15.75" hidden="1" customHeight="1" x14ac:dyDescent="0.25">
      <c r="A95" s="116" t="s">
        <v>222</v>
      </c>
      <c r="B95" s="117">
        <f t="shared" ref="B95" si="17">SUM(B88:B94)</f>
        <v>0</v>
      </c>
      <c r="C95" s="117"/>
      <c r="D95" s="114">
        <f>+B95-C95</f>
        <v>0</v>
      </c>
    </row>
    <row r="96" spans="1:5" ht="25.5" hidden="1" customHeight="1" x14ac:dyDescent="0.25">
      <c r="B96" s="100"/>
      <c r="C96" s="100"/>
    </row>
    <row r="97" spans="1:5" ht="15.6" customHeight="1" x14ac:dyDescent="0.25">
      <c r="A97" s="175" t="s">
        <v>228</v>
      </c>
      <c r="B97" s="176"/>
      <c r="C97" s="176"/>
      <c r="D97" s="176"/>
      <c r="E97" s="177"/>
    </row>
    <row r="98" spans="1:5" x14ac:dyDescent="0.25">
      <c r="A98" s="216" t="s">
        <v>101</v>
      </c>
      <c r="B98" s="217"/>
      <c r="C98" s="217"/>
      <c r="D98" s="218"/>
    </row>
    <row r="99" spans="1:5" ht="22.5" customHeight="1" thickBot="1" x14ac:dyDescent="0.3">
      <c r="A99" s="106" t="s">
        <v>214</v>
      </c>
      <c r="B99" s="107">
        <f>'[2]1) Budget Tables'!D100</f>
        <v>86662.483464091434</v>
      </c>
      <c r="C99" s="107">
        <f>SUM(C100:C106)</f>
        <v>817.62149999999997</v>
      </c>
      <c r="D99" s="108">
        <f>+B99-C99</f>
        <v>85844.86196409144</v>
      </c>
    </row>
    <row r="100" spans="1:5" x14ac:dyDescent="0.25">
      <c r="A100" s="109" t="s">
        <v>215</v>
      </c>
      <c r="B100" s="110">
        <f>5450.81*4</f>
        <v>21803.24</v>
      </c>
      <c r="C100" s="110">
        <v>817.62149999999997</v>
      </c>
      <c r="D100" s="111">
        <f>+B100-C100</f>
        <v>20985.6185</v>
      </c>
    </row>
    <row r="101" spans="1:5" x14ac:dyDescent="0.25">
      <c r="A101" s="112" t="s">
        <v>216</v>
      </c>
      <c r="B101" s="113">
        <f>+'[2]PBF 2021 Budget'!K124</f>
        <v>257.14285714285717</v>
      </c>
      <c r="C101" s="113"/>
      <c r="D101" s="111">
        <f t="shared" ref="D101:D106" si="18">+B101-C101</f>
        <v>257.14285714285717</v>
      </c>
    </row>
    <row r="102" spans="1:5" ht="15.75" customHeight="1" x14ac:dyDescent="0.25">
      <c r="A102" s="112" t="s">
        <v>217</v>
      </c>
      <c r="B102" s="113"/>
      <c r="C102" s="113"/>
      <c r="D102" s="111">
        <f t="shared" si="18"/>
        <v>0</v>
      </c>
    </row>
    <row r="103" spans="1:5" x14ac:dyDescent="0.25">
      <c r="A103" s="115" t="s">
        <v>218</v>
      </c>
      <c r="B103" s="113">
        <f>+'[2]PBF 2021 Budget'!K139+'[2]PBF 2021 Budget'!K133+'[2]PBF 2021 Budget'!K127+'[2]PBF 2021 Budget'!K126+'[2]PBF 2021 Budget'!K125+'[2]PBF 2021 Budget'!K123+'[2]PBF 2021 Budget'!K118+'[2]PBF 2021 Budget'!K117+'[2]PBF 2021 Budget'!K116+'[2]PBF 2021 Budget'!K115</f>
        <v>6946.2871314285721</v>
      </c>
      <c r="C103" s="113"/>
      <c r="D103" s="111">
        <f t="shared" si="18"/>
        <v>6946.2871314285721</v>
      </c>
    </row>
    <row r="104" spans="1:5" x14ac:dyDescent="0.25">
      <c r="A104" s="112" t="s">
        <v>219</v>
      </c>
      <c r="B104" s="113">
        <f>+'[2]PBF 2021 Budget'!K105+'[2]PBF 2021 Budget'!K106+'[2]PBF 2021 Budget'!K107+'[2]PBF 2021 Budget'!K110+'[2]PBF 2021 Budget'!K112+'[2]PBF 2021 Budget'!K130+'[2]PBF 2021 Budget'!K131+'[2]PBF 2021 Budget'!K136+'[2]PBF 2021 Budget'!K137+'[2]PBF 2021 Budget'!K138</f>
        <v>11654.11742857143</v>
      </c>
      <c r="C104" s="113"/>
      <c r="D104" s="111">
        <f t="shared" si="18"/>
        <v>11654.11742857143</v>
      </c>
    </row>
    <row r="105" spans="1:5" x14ac:dyDescent="0.25">
      <c r="A105" s="112" t="s">
        <v>220</v>
      </c>
      <c r="B105" s="113">
        <f>+'[2]PBF 2021 Budget'!K122+'[2]PBF 2021 Budget'!K121+'[2]PBF 2021 Budget'!K109+'[2]PBF 2021 Budget'!K108</f>
        <v>39634.285714285717</v>
      </c>
      <c r="C105" s="113"/>
      <c r="D105" s="111">
        <f t="shared" si="18"/>
        <v>39634.285714285717</v>
      </c>
    </row>
    <row r="106" spans="1:5" x14ac:dyDescent="0.25">
      <c r="A106" s="112" t="s">
        <v>221</v>
      </c>
      <c r="B106" s="113">
        <f>+'[2]PBF 2021 Budget'!K111+'[2]PBF 2021 Budget'!K113+'[2]PBF 2021 Budget'!K114+'[2]PBF 2021 Budget'!K132+'[2]PBF 2021 Budget'!N185*4</f>
        <v>6367.4103326628583</v>
      </c>
      <c r="C106" s="113"/>
      <c r="D106" s="111">
        <f t="shared" si="18"/>
        <v>6367.4103326628583</v>
      </c>
    </row>
    <row r="107" spans="1:5" ht="16.5" thickBot="1" x14ac:dyDescent="0.3">
      <c r="A107" s="116" t="s">
        <v>222</v>
      </c>
      <c r="B107" s="117">
        <f>SUM(B100:B106)</f>
        <v>86662.483464091434</v>
      </c>
      <c r="C107" s="107">
        <f>SUM(C100:C106)</f>
        <v>817.62149999999997</v>
      </c>
      <c r="D107" s="114">
        <f>+B107-C107</f>
        <v>85844.86196409144</v>
      </c>
    </row>
    <row r="108" spans="1:5" s="101" customFormat="1" x14ac:dyDescent="0.25">
      <c r="A108" s="119"/>
      <c r="B108" s="120"/>
      <c r="C108" s="120"/>
      <c r="D108" s="122"/>
      <c r="E108" s="165"/>
    </row>
    <row r="109" spans="1:5" ht="15.75" customHeight="1" x14ac:dyDescent="0.25">
      <c r="A109" s="216" t="s">
        <v>229</v>
      </c>
      <c r="B109" s="217"/>
      <c r="C109" s="217"/>
      <c r="D109" s="218"/>
    </row>
    <row r="110" spans="1:5" ht="21.75" customHeight="1" thickBot="1" x14ac:dyDescent="0.3">
      <c r="A110" s="106" t="s">
        <v>214</v>
      </c>
      <c r="B110" s="107">
        <f>'[2]1) Budget Tables'!D110</f>
        <v>16145.813654594287</v>
      </c>
      <c r="C110" s="107"/>
      <c r="D110" s="108">
        <f>+B110-C110</f>
        <v>16145.813654594287</v>
      </c>
    </row>
    <row r="111" spans="1:5" x14ac:dyDescent="0.25">
      <c r="A111" s="109" t="s">
        <v>215</v>
      </c>
      <c r="B111" s="110">
        <v>5450.81</v>
      </c>
      <c r="C111" s="110"/>
      <c r="D111" s="111">
        <f>+B111-C111</f>
        <v>5450.81</v>
      </c>
    </row>
    <row r="112" spans="1:5" x14ac:dyDescent="0.25">
      <c r="A112" s="112" t="s">
        <v>216</v>
      </c>
      <c r="B112" s="113"/>
      <c r="C112" s="113"/>
      <c r="D112" s="111">
        <f t="shared" ref="D112:D117" si="19">+B112-C112</f>
        <v>0</v>
      </c>
    </row>
    <row r="113" spans="1:5" ht="31.5" x14ac:dyDescent="0.25">
      <c r="A113" s="112" t="s">
        <v>217</v>
      </c>
      <c r="B113" s="113"/>
      <c r="C113" s="113"/>
      <c r="D113" s="111">
        <f t="shared" si="19"/>
        <v>0</v>
      </c>
    </row>
    <row r="114" spans="1:5" x14ac:dyDescent="0.25">
      <c r="A114" s="115" t="s">
        <v>218</v>
      </c>
      <c r="B114" s="113">
        <f>+'[2]PBF 2021 Budget'!K149+'[2]PBF 2021 Budget'!K150</f>
        <v>2285.7142857142858</v>
      </c>
      <c r="C114" s="113"/>
      <c r="D114" s="111">
        <f t="shared" si="19"/>
        <v>2285.7142857142858</v>
      </c>
    </row>
    <row r="115" spans="1:5" x14ac:dyDescent="0.25">
      <c r="A115" s="112" t="s">
        <v>219</v>
      </c>
      <c r="B115" s="113">
        <f>+'[2]PBF 2021 Budget'!K142+'[2]PBF 2021 Budget'!K143+'[2]PBF 2021 Budget'!K146+'[2]PBF 2021 Budget'!K148</f>
        <v>5243.5714285714294</v>
      </c>
      <c r="C115" s="113"/>
      <c r="D115" s="111">
        <f t="shared" si="19"/>
        <v>5243.5714285714294</v>
      </c>
    </row>
    <row r="116" spans="1:5" x14ac:dyDescent="0.25">
      <c r="A116" s="112" t="s">
        <v>220</v>
      </c>
      <c r="B116" s="113">
        <f>+'[2]PBF 2021 Budget'!K145+'[2]PBF 2021 Budget'!K144</f>
        <v>874.32</v>
      </c>
      <c r="C116" s="113"/>
      <c r="D116" s="111">
        <f t="shared" si="19"/>
        <v>874.32</v>
      </c>
    </row>
    <row r="117" spans="1:5" x14ac:dyDescent="0.25">
      <c r="A117" s="112" t="s">
        <v>221</v>
      </c>
      <c r="B117" s="113">
        <f>+'[2]PBF 2021 Budget'!K147+'[2]PBF 2021 Budget'!N185</f>
        <v>2291.3979403085714</v>
      </c>
      <c r="C117" s="113"/>
      <c r="D117" s="111">
        <f t="shared" si="19"/>
        <v>2291.3979403085714</v>
      </c>
    </row>
    <row r="118" spans="1:5" ht="16.5" thickBot="1" x14ac:dyDescent="0.3">
      <c r="A118" s="116" t="s">
        <v>222</v>
      </c>
      <c r="B118" s="117">
        <f t="shared" ref="B118" si="20">SUM(B111:B117)</f>
        <v>16145.813654594287</v>
      </c>
      <c r="C118" s="107"/>
      <c r="D118" s="114">
        <f>+B118-C118</f>
        <v>16145.813654594287</v>
      </c>
    </row>
    <row r="119" spans="1:5" s="101" customFormat="1" x14ac:dyDescent="0.25">
      <c r="A119" s="119"/>
      <c r="B119" s="120"/>
      <c r="C119" s="120"/>
      <c r="D119" s="122"/>
      <c r="E119" s="165"/>
    </row>
    <row r="120" spans="1:5" hidden="1" x14ac:dyDescent="0.25">
      <c r="A120" s="216" t="s">
        <v>126</v>
      </c>
      <c r="B120" s="217"/>
      <c r="C120" s="217"/>
      <c r="D120" s="218"/>
    </row>
    <row r="121" spans="1:5" ht="21" hidden="1" customHeight="1" thickBot="1" x14ac:dyDescent="0.3">
      <c r="A121" s="106" t="s">
        <v>214</v>
      </c>
      <c r="B121" s="107">
        <f>'[2]1) Budget Tables'!D120</f>
        <v>0</v>
      </c>
      <c r="C121" s="107"/>
      <c r="D121" s="108">
        <f t="shared" ref="D121" si="21">SUM(B121:C121)</f>
        <v>0</v>
      </c>
    </row>
    <row r="122" spans="1:5" hidden="1" x14ac:dyDescent="0.25">
      <c r="A122" s="109" t="s">
        <v>215</v>
      </c>
      <c r="B122" s="110"/>
      <c r="C122" s="110"/>
      <c r="D122" s="111">
        <f>+B122-C122</f>
        <v>0</v>
      </c>
    </row>
    <row r="123" spans="1:5" hidden="1" x14ac:dyDescent="0.25">
      <c r="A123" s="112" t="s">
        <v>216</v>
      </c>
      <c r="B123" s="113"/>
      <c r="C123" s="113"/>
      <c r="D123" s="111">
        <f t="shared" ref="D123:D128" si="22">+B123-C123</f>
        <v>0</v>
      </c>
    </row>
    <row r="124" spans="1:5" ht="31.5" hidden="1" x14ac:dyDescent="0.25">
      <c r="A124" s="112" t="s">
        <v>217</v>
      </c>
      <c r="B124" s="113"/>
      <c r="C124" s="113"/>
      <c r="D124" s="111">
        <f t="shared" si="22"/>
        <v>0</v>
      </c>
    </row>
    <row r="125" spans="1:5" hidden="1" x14ac:dyDescent="0.25">
      <c r="A125" s="115" t="s">
        <v>218</v>
      </c>
      <c r="B125" s="113"/>
      <c r="C125" s="113"/>
      <c r="D125" s="111">
        <f t="shared" si="22"/>
        <v>0</v>
      </c>
    </row>
    <row r="126" spans="1:5" hidden="1" x14ac:dyDescent="0.25">
      <c r="A126" s="112" t="s">
        <v>219</v>
      </c>
      <c r="B126" s="113"/>
      <c r="C126" s="113"/>
      <c r="D126" s="111">
        <f t="shared" si="22"/>
        <v>0</v>
      </c>
    </row>
    <row r="127" spans="1:5" hidden="1" x14ac:dyDescent="0.25">
      <c r="A127" s="112" t="s">
        <v>220</v>
      </c>
      <c r="B127" s="113"/>
      <c r="C127" s="113"/>
      <c r="D127" s="111">
        <f t="shared" si="22"/>
        <v>0</v>
      </c>
    </row>
    <row r="128" spans="1:5" hidden="1" x14ac:dyDescent="0.25">
      <c r="A128" s="112" t="s">
        <v>221</v>
      </c>
      <c r="B128" s="113"/>
      <c r="C128" s="113"/>
      <c r="D128" s="111">
        <f t="shared" si="22"/>
        <v>0</v>
      </c>
    </row>
    <row r="129" spans="1:5" hidden="1" x14ac:dyDescent="0.25">
      <c r="A129" s="116" t="s">
        <v>222</v>
      </c>
      <c r="B129" s="117">
        <f t="shared" ref="B129" si="23">SUM(B122:B128)</f>
        <v>0</v>
      </c>
      <c r="C129" s="117"/>
      <c r="D129" s="114">
        <f>+B129-C129</f>
        <v>0</v>
      </c>
    </row>
    <row r="130" spans="1:5" s="101" customFormat="1" hidden="1" x14ac:dyDescent="0.25">
      <c r="A130" s="119"/>
      <c r="B130" s="120"/>
      <c r="C130" s="120"/>
      <c r="D130" s="122"/>
      <c r="E130" s="165"/>
    </row>
    <row r="131" spans="1:5" hidden="1" x14ac:dyDescent="0.25">
      <c r="A131" s="216" t="s">
        <v>135</v>
      </c>
      <c r="B131" s="217"/>
      <c r="C131" s="217"/>
      <c r="D131" s="218"/>
    </row>
    <row r="132" spans="1:5" ht="24" hidden="1" customHeight="1" thickBot="1" x14ac:dyDescent="0.3">
      <c r="A132" s="106" t="s">
        <v>214</v>
      </c>
      <c r="B132" s="107">
        <f>'[2]1) Budget Tables'!D130</f>
        <v>0</v>
      </c>
      <c r="C132" s="107"/>
      <c r="D132" s="108">
        <f t="shared" ref="D132" si="24">SUM(B132:C132)</f>
        <v>0</v>
      </c>
    </row>
    <row r="133" spans="1:5" ht="15.75" hidden="1" customHeight="1" x14ac:dyDescent="0.25">
      <c r="A133" s="109" t="s">
        <v>215</v>
      </c>
      <c r="B133" s="110"/>
      <c r="C133" s="110"/>
      <c r="D133" s="111">
        <f>+B133-C133</f>
        <v>0</v>
      </c>
    </row>
    <row r="134" spans="1:5" hidden="1" x14ac:dyDescent="0.25">
      <c r="A134" s="112" t="s">
        <v>216</v>
      </c>
      <c r="B134" s="113"/>
      <c r="C134" s="113"/>
      <c r="D134" s="111">
        <f t="shared" ref="D134:D139" si="25">+B134-C134</f>
        <v>0</v>
      </c>
    </row>
    <row r="135" spans="1:5" ht="15.75" hidden="1" customHeight="1" x14ac:dyDescent="0.25">
      <c r="A135" s="112" t="s">
        <v>217</v>
      </c>
      <c r="B135" s="113"/>
      <c r="C135" s="113"/>
      <c r="D135" s="111">
        <f t="shared" si="25"/>
        <v>0</v>
      </c>
    </row>
    <row r="136" spans="1:5" hidden="1" x14ac:dyDescent="0.25">
      <c r="A136" s="115" t="s">
        <v>218</v>
      </c>
      <c r="B136" s="113"/>
      <c r="C136" s="113"/>
      <c r="D136" s="111">
        <f t="shared" si="25"/>
        <v>0</v>
      </c>
    </row>
    <row r="137" spans="1:5" hidden="1" x14ac:dyDescent="0.25">
      <c r="A137" s="112" t="s">
        <v>219</v>
      </c>
      <c r="B137" s="113"/>
      <c r="C137" s="113"/>
      <c r="D137" s="111">
        <f t="shared" si="25"/>
        <v>0</v>
      </c>
    </row>
    <row r="138" spans="1:5" ht="15.75" hidden="1" customHeight="1" x14ac:dyDescent="0.25">
      <c r="A138" s="112" t="s">
        <v>220</v>
      </c>
      <c r="B138" s="113"/>
      <c r="C138" s="113"/>
      <c r="D138" s="111">
        <f t="shared" si="25"/>
        <v>0</v>
      </c>
    </row>
    <row r="139" spans="1:5" hidden="1" x14ac:dyDescent="0.25">
      <c r="A139" s="112" t="s">
        <v>221</v>
      </c>
      <c r="B139" s="113"/>
      <c r="C139" s="113"/>
      <c r="D139" s="111">
        <f t="shared" si="25"/>
        <v>0</v>
      </c>
    </row>
    <row r="140" spans="1:5" hidden="1" x14ac:dyDescent="0.25">
      <c r="A140" s="116" t="s">
        <v>222</v>
      </c>
      <c r="B140" s="117">
        <f t="shared" ref="B140" si="26">SUM(B133:B139)</f>
        <v>0</v>
      </c>
      <c r="C140" s="117"/>
      <c r="D140" s="114">
        <f>+B140-C140</f>
        <v>0</v>
      </c>
    </row>
    <row r="141" spans="1:5" hidden="1" x14ac:dyDescent="0.25"/>
    <row r="142" spans="1:5" ht="15.6" hidden="1" customHeight="1" x14ac:dyDescent="0.25">
      <c r="A142" s="175" t="s">
        <v>230</v>
      </c>
      <c r="B142" s="176"/>
      <c r="C142" s="176"/>
      <c r="D142" s="176"/>
      <c r="E142" s="177"/>
    </row>
    <row r="143" spans="1:5" hidden="1" x14ac:dyDescent="0.25">
      <c r="A143" s="216" t="s">
        <v>145</v>
      </c>
      <c r="B143" s="217"/>
      <c r="C143" s="217"/>
      <c r="D143" s="218"/>
    </row>
    <row r="144" spans="1:5" ht="24" hidden="1" customHeight="1" thickBot="1" x14ac:dyDescent="0.3">
      <c r="A144" s="106" t="s">
        <v>214</v>
      </c>
      <c r="B144" s="107">
        <f>'[2]1) Budget Tables'!D142</f>
        <v>0</v>
      </c>
      <c r="C144" s="107"/>
      <c r="D144" s="108">
        <f t="shared" ref="D144" si="27">SUM(B144:C144)</f>
        <v>0</v>
      </c>
    </row>
    <row r="145" spans="1:5" ht="24.75" hidden="1" customHeight="1" x14ac:dyDescent="0.25">
      <c r="A145" s="109" t="s">
        <v>215</v>
      </c>
      <c r="B145" s="110"/>
      <c r="C145" s="110"/>
      <c r="D145" s="111">
        <f>+B145-C145</f>
        <v>0</v>
      </c>
    </row>
    <row r="146" spans="1:5" ht="15.75" hidden="1" customHeight="1" x14ac:dyDescent="0.25">
      <c r="A146" s="112" t="s">
        <v>216</v>
      </c>
      <c r="B146" s="113"/>
      <c r="C146" s="113"/>
      <c r="D146" s="111">
        <f t="shared" ref="D146:D151" si="28">+B146-C146</f>
        <v>0</v>
      </c>
    </row>
    <row r="147" spans="1:5" ht="15.75" hidden="1" customHeight="1" x14ac:dyDescent="0.25">
      <c r="A147" s="112" t="s">
        <v>217</v>
      </c>
      <c r="B147" s="113"/>
      <c r="C147" s="113"/>
      <c r="D147" s="111">
        <f t="shared" si="28"/>
        <v>0</v>
      </c>
    </row>
    <row r="148" spans="1:5" ht="15.75" hidden="1" customHeight="1" x14ac:dyDescent="0.25">
      <c r="A148" s="115" t="s">
        <v>218</v>
      </c>
      <c r="B148" s="113"/>
      <c r="C148" s="113"/>
      <c r="D148" s="111">
        <f t="shared" si="28"/>
        <v>0</v>
      </c>
    </row>
    <row r="149" spans="1:5" ht="15.75" hidden="1" customHeight="1" x14ac:dyDescent="0.25">
      <c r="A149" s="112" t="s">
        <v>219</v>
      </c>
      <c r="B149" s="113"/>
      <c r="C149" s="113"/>
      <c r="D149" s="111">
        <f t="shared" si="28"/>
        <v>0</v>
      </c>
    </row>
    <row r="150" spans="1:5" ht="15.75" hidden="1" customHeight="1" x14ac:dyDescent="0.25">
      <c r="A150" s="112" t="s">
        <v>220</v>
      </c>
      <c r="B150" s="113"/>
      <c r="C150" s="113"/>
      <c r="D150" s="111">
        <f t="shared" si="28"/>
        <v>0</v>
      </c>
    </row>
    <row r="151" spans="1:5" ht="15.75" hidden="1" customHeight="1" x14ac:dyDescent="0.25">
      <c r="A151" s="112" t="s">
        <v>221</v>
      </c>
      <c r="B151" s="113"/>
      <c r="C151" s="113"/>
      <c r="D151" s="111">
        <f t="shared" si="28"/>
        <v>0</v>
      </c>
    </row>
    <row r="152" spans="1:5" ht="15.75" hidden="1" customHeight="1" x14ac:dyDescent="0.25">
      <c r="A152" s="116" t="s">
        <v>222</v>
      </c>
      <c r="B152" s="117">
        <f>SUM(B145:B151)</f>
        <v>0</v>
      </c>
      <c r="C152" s="117"/>
      <c r="D152" s="114">
        <f>+B152-C152</f>
        <v>0</v>
      </c>
    </row>
    <row r="153" spans="1:5" s="101" customFormat="1" ht="15.75" hidden="1" customHeight="1" x14ac:dyDescent="0.25">
      <c r="A153" s="119"/>
      <c r="B153" s="120"/>
      <c r="C153" s="120"/>
      <c r="D153" s="122"/>
      <c r="E153" s="165"/>
    </row>
    <row r="154" spans="1:5" ht="15.75" hidden="1" customHeight="1" x14ac:dyDescent="0.25">
      <c r="A154" s="216" t="s">
        <v>154</v>
      </c>
      <c r="B154" s="217"/>
      <c r="C154" s="217"/>
      <c r="D154" s="218"/>
    </row>
    <row r="155" spans="1:5" ht="21" hidden="1" customHeight="1" thickBot="1" x14ac:dyDescent="0.3">
      <c r="A155" s="106" t="s">
        <v>214</v>
      </c>
      <c r="B155" s="107">
        <f>'[2]1) Budget Tables'!D152</f>
        <v>0</v>
      </c>
      <c r="C155" s="107"/>
      <c r="D155" s="108">
        <f t="shared" ref="D155" si="29">SUM(B155:C155)</f>
        <v>0</v>
      </c>
    </row>
    <row r="156" spans="1:5" ht="15.75" hidden="1" customHeight="1" x14ac:dyDescent="0.25">
      <c r="A156" s="109" t="s">
        <v>215</v>
      </c>
      <c r="B156" s="110"/>
      <c r="C156" s="110"/>
      <c r="D156" s="111">
        <f>+B156-C156</f>
        <v>0</v>
      </c>
    </row>
    <row r="157" spans="1:5" ht="15.75" hidden="1" customHeight="1" x14ac:dyDescent="0.25">
      <c r="A157" s="112" t="s">
        <v>216</v>
      </c>
      <c r="B157" s="113"/>
      <c r="C157" s="113"/>
      <c r="D157" s="111">
        <f t="shared" ref="D157:D162" si="30">+B157-C157</f>
        <v>0</v>
      </c>
    </row>
    <row r="158" spans="1:5" ht="15.75" hidden="1" customHeight="1" x14ac:dyDescent="0.25">
      <c r="A158" s="112" t="s">
        <v>217</v>
      </c>
      <c r="B158" s="113"/>
      <c r="C158" s="113"/>
      <c r="D158" s="111">
        <f t="shared" si="30"/>
        <v>0</v>
      </c>
    </row>
    <row r="159" spans="1:5" ht="15.75" hidden="1" customHeight="1" x14ac:dyDescent="0.25">
      <c r="A159" s="115" t="s">
        <v>218</v>
      </c>
      <c r="B159" s="113"/>
      <c r="C159" s="113"/>
      <c r="D159" s="111">
        <f t="shared" si="30"/>
        <v>0</v>
      </c>
    </row>
    <row r="160" spans="1:5" ht="15.75" hidden="1" customHeight="1" x14ac:dyDescent="0.25">
      <c r="A160" s="112" t="s">
        <v>219</v>
      </c>
      <c r="B160" s="113"/>
      <c r="C160" s="113"/>
      <c r="D160" s="111">
        <f t="shared" si="30"/>
        <v>0</v>
      </c>
    </row>
    <row r="161" spans="1:5" ht="15.75" hidden="1" customHeight="1" x14ac:dyDescent="0.25">
      <c r="A161" s="112" t="s">
        <v>220</v>
      </c>
      <c r="B161" s="113"/>
      <c r="C161" s="113"/>
      <c r="D161" s="111">
        <f t="shared" si="30"/>
        <v>0</v>
      </c>
    </row>
    <row r="162" spans="1:5" ht="15.75" hidden="1" customHeight="1" x14ac:dyDescent="0.25">
      <c r="A162" s="112" t="s">
        <v>221</v>
      </c>
      <c r="B162" s="113"/>
      <c r="C162" s="113"/>
      <c r="D162" s="111">
        <f t="shared" si="30"/>
        <v>0</v>
      </c>
    </row>
    <row r="163" spans="1:5" ht="15.75" hidden="1" customHeight="1" x14ac:dyDescent="0.25">
      <c r="A163" s="116" t="s">
        <v>222</v>
      </c>
      <c r="B163" s="117">
        <f t="shared" ref="B163" si="31">SUM(B156:B162)</f>
        <v>0</v>
      </c>
      <c r="C163" s="117"/>
      <c r="D163" s="114">
        <f>+B163-C163</f>
        <v>0</v>
      </c>
    </row>
    <row r="164" spans="1:5" s="101" customFormat="1" ht="15.75" hidden="1" customHeight="1" x14ac:dyDescent="0.25">
      <c r="A164" s="119"/>
      <c r="B164" s="120"/>
      <c r="C164" s="120"/>
      <c r="D164" s="122"/>
      <c r="E164" s="165"/>
    </row>
    <row r="165" spans="1:5" ht="15.75" hidden="1" customHeight="1" x14ac:dyDescent="0.25">
      <c r="A165" s="216" t="s">
        <v>163</v>
      </c>
      <c r="B165" s="217"/>
      <c r="C165" s="217"/>
      <c r="D165" s="218"/>
    </row>
    <row r="166" spans="1:5" ht="19.5" hidden="1" customHeight="1" thickBot="1" x14ac:dyDescent="0.3">
      <c r="A166" s="106" t="s">
        <v>214</v>
      </c>
      <c r="B166" s="107">
        <f>'[2]1) Budget Tables'!D162</f>
        <v>0</v>
      </c>
      <c r="C166" s="107"/>
      <c r="D166" s="108">
        <f t="shared" ref="D166" si="32">SUM(B166:C166)</f>
        <v>0</v>
      </c>
    </row>
    <row r="167" spans="1:5" ht="15.75" hidden="1" customHeight="1" x14ac:dyDescent="0.25">
      <c r="A167" s="109" t="s">
        <v>215</v>
      </c>
      <c r="B167" s="110"/>
      <c r="C167" s="110"/>
      <c r="D167" s="111">
        <f>+B167-C167</f>
        <v>0</v>
      </c>
    </row>
    <row r="168" spans="1:5" ht="15.75" hidden="1" customHeight="1" x14ac:dyDescent="0.25">
      <c r="A168" s="112" t="s">
        <v>216</v>
      </c>
      <c r="B168" s="113"/>
      <c r="C168" s="113"/>
      <c r="D168" s="111">
        <f t="shared" ref="D168:D173" si="33">+B168-C168</f>
        <v>0</v>
      </c>
    </row>
    <row r="169" spans="1:5" ht="15.75" hidden="1" customHeight="1" x14ac:dyDescent="0.25">
      <c r="A169" s="112" t="s">
        <v>217</v>
      </c>
      <c r="B169" s="113"/>
      <c r="C169" s="113"/>
      <c r="D169" s="111">
        <f t="shared" si="33"/>
        <v>0</v>
      </c>
    </row>
    <row r="170" spans="1:5" ht="15.75" hidden="1" customHeight="1" x14ac:dyDescent="0.25">
      <c r="A170" s="115" t="s">
        <v>218</v>
      </c>
      <c r="B170" s="113"/>
      <c r="C170" s="113"/>
      <c r="D170" s="111">
        <f t="shared" si="33"/>
        <v>0</v>
      </c>
    </row>
    <row r="171" spans="1:5" ht="15.75" hidden="1" customHeight="1" x14ac:dyDescent="0.25">
      <c r="A171" s="112" t="s">
        <v>219</v>
      </c>
      <c r="B171" s="113"/>
      <c r="C171" s="113"/>
      <c r="D171" s="111">
        <f t="shared" si="33"/>
        <v>0</v>
      </c>
    </row>
    <row r="172" spans="1:5" ht="15.75" hidden="1" customHeight="1" x14ac:dyDescent="0.25">
      <c r="A172" s="112" t="s">
        <v>220</v>
      </c>
      <c r="B172" s="113"/>
      <c r="C172" s="113"/>
      <c r="D172" s="111">
        <f t="shared" si="33"/>
        <v>0</v>
      </c>
    </row>
    <row r="173" spans="1:5" ht="15.75" hidden="1" customHeight="1" x14ac:dyDescent="0.25">
      <c r="A173" s="112" t="s">
        <v>221</v>
      </c>
      <c r="B173" s="113"/>
      <c r="C173" s="113"/>
      <c r="D173" s="111">
        <f t="shared" si="33"/>
        <v>0</v>
      </c>
    </row>
    <row r="174" spans="1:5" ht="15.75" hidden="1" customHeight="1" x14ac:dyDescent="0.25">
      <c r="A174" s="116" t="s">
        <v>222</v>
      </c>
      <c r="B174" s="117">
        <f t="shared" ref="B174" si="34">SUM(B167:B173)</f>
        <v>0</v>
      </c>
      <c r="C174" s="117"/>
      <c r="D174" s="114">
        <f>+B174-C174</f>
        <v>0</v>
      </c>
    </row>
    <row r="175" spans="1:5" s="101" customFormat="1" ht="15.75" hidden="1" customHeight="1" x14ac:dyDescent="0.25">
      <c r="A175" s="119"/>
      <c r="B175" s="120"/>
      <c r="C175" s="120"/>
      <c r="D175" s="122"/>
      <c r="E175" s="165"/>
    </row>
    <row r="176" spans="1:5" ht="15.75" hidden="1" customHeight="1" x14ac:dyDescent="0.25">
      <c r="A176" s="216" t="s">
        <v>172</v>
      </c>
      <c r="B176" s="217"/>
      <c r="C176" s="217"/>
      <c r="D176" s="218"/>
    </row>
    <row r="177" spans="1:4" ht="22.5" hidden="1" customHeight="1" thickBot="1" x14ac:dyDescent="0.3">
      <c r="A177" s="106" t="s">
        <v>214</v>
      </c>
      <c r="B177" s="107">
        <f>'[2]1) Budget Tables'!D172</f>
        <v>0</v>
      </c>
      <c r="C177" s="107"/>
      <c r="D177" s="108">
        <f t="shared" ref="D177" si="35">SUM(B177:C177)</f>
        <v>0</v>
      </c>
    </row>
    <row r="178" spans="1:4" ht="15.75" hidden="1" customHeight="1" x14ac:dyDescent="0.25">
      <c r="A178" s="109" t="s">
        <v>215</v>
      </c>
      <c r="B178" s="110"/>
      <c r="C178" s="110"/>
      <c r="D178" s="111">
        <f>+B178-C178</f>
        <v>0</v>
      </c>
    </row>
    <row r="179" spans="1:4" ht="15.75" hidden="1" customHeight="1" x14ac:dyDescent="0.25">
      <c r="A179" s="112" t="s">
        <v>216</v>
      </c>
      <c r="B179" s="113"/>
      <c r="C179" s="113"/>
      <c r="D179" s="111">
        <f t="shared" ref="D179:D184" si="36">+B179-C179</f>
        <v>0</v>
      </c>
    </row>
    <row r="180" spans="1:4" ht="15.75" hidden="1" customHeight="1" x14ac:dyDescent="0.25">
      <c r="A180" s="112" t="s">
        <v>217</v>
      </c>
      <c r="B180" s="113"/>
      <c r="C180" s="113"/>
      <c r="D180" s="111">
        <f t="shared" si="36"/>
        <v>0</v>
      </c>
    </row>
    <row r="181" spans="1:4" ht="15.75" hidden="1" customHeight="1" x14ac:dyDescent="0.25">
      <c r="A181" s="115" t="s">
        <v>218</v>
      </c>
      <c r="B181" s="113"/>
      <c r="C181" s="113"/>
      <c r="D181" s="111">
        <f t="shared" si="36"/>
        <v>0</v>
      </c>
    </row>
    <row r="182" spans="1:4" ht="15.75" hidden="1" customHeight="1" x14ac:dyDescent="0.25">
      <c r="A182" s="112" t="s">
        <v>219</v>
      </c>
      <c r="B182" s="113"/>
      <c r="C182" s="113"/>
      <c r="D182" s="111">
        <f t="shared" si="36"/>
        <v>0</v>
      </c>
    </row>
    <row r="183" spans="1:4" ht="15.75" hidden="1" customHeight="1" x14ac:dyDescent="0.25">
      <c r="A183" s="112" t="s">
        <v>220</v>
      </c>
      <c r="B183" s="113"/>
      <c r="C183" s="113"/>
      <c r="D183" s="111">
        <f t="shared" si="36"/>
        <v>0</v>
      </c>
    </row>
    <row r="184" spans="1:4" ht="15.75" hidden="1" customHeight="1" x14ac:dyDescent="0.25">
      <c r="A184" s="112" t="s">
        <v>221</v>
      </c>
      <c r="B184" s="113"/>
      <c r="C184" s="113"/>
      <c r="D184" s="111">
        <f t="shared" si="36"/>
        <v>0</v>
      </c>
    </row>
    <row r="185" spans="1:4" ht="15.75" hidden="1" customHeight="1" x14ac:dyDescent="0.25">
      <c r="A185" s="116" t="s">
        <v>222</v>
      </c>
      <c r="B185" s="117">
        <f t="shared" ref="B185" si="37">SUM(B178:B184)</f>
        <v>0</v>
      </c>
      <c r="C185" s="117">
        <f>SUM(C178:C184)</f>
        <v>0</v>
      </c>
      <c r="D185" s="114">
        <f>+B185-C185</f>
        <v>0</v>
      </c>
    </row>
    <row r="186" spans="1:4" ht="15.75" hidden="1" customHeight="1" x14ac:dyDescent="0.25"/>
    <row r="187" spans="1:4" ht="15.75" customHeight="1" x14ac:dyDescent="0.25">
      <c r="A187" s="216" t="s">
        <v>231</v>
      </c>
      <c r="B187" s="217"/>
      <c r="C187" s="217"/>
      <c r="D187" s="218"/>
    </row>
    <row r="188" spans="1:4" ht="19.5" customHeight="1" thickBot="1" x14ac:dyDescent="0.3">
      <c r="A188" s="106" t="s">
        <v>232</v>
      </c>
      <c r="B188" s="107">
        <f>'[2]1) Budget Tables'!D180</f>
        <v>33834.874285714286</v>
      </c>
      <c r="C188" s="107"/>
      <c r="D188" s="108">
        <f t="shared" ref="D188" si="38">SUM(B188:C188)</f>
        <v>33834.874285714286</v>
      </c>
    </row>
    <row r="189" spans="1:4" ht="15.75" customHeight="1" x14ac:dyDescent="0.25">
      <c r="A189" s="109" t="s">
        <v>215</v>
      </c>
      <c r="B189" s="110">
        <f>'[2]1) Budget Tables'!D175</f>
        <v>0</v>
      </c>
      <c r="C189" s="110"/>
      <c r="D189" s="111">
        <f>+B189-C189</f>
        <v>0</v>
      </c>
    </row>
    <row r="190" spans="1:4" ht="15.75" customHeight="1" x14ac:dyDescent="0.25">
      <c r="A190" s="112" t="s">
        <v>216</v>
      </c>
      <c r="B190" s="113"/>
      <c r="C190" s="113"/>
      <c r="D190" s="111">
        <f t="shared" ref="D190:D195" si="39">+B190-C190</f>
        <v>0</v>
      </c>
    </row>
    <row r="191" spans="1:4" ht="15.75" customHeight="1" x14ac:dyDescent="0.25">
      <c r="A191" s="112" t="s">
        <v>217</v>
      </c>
      <c r="B191" s="113"/>
      <c r="C191" s="113"/>
      <c r="D191" s="111">
        <f t="shared" si="39"/>
        <v>0</v>
      </c>
    </row>
    <row r="192" spans="1:4" ht="15.75" customHeight="1" x14ac:dyDescent="0.25">
      <c r="A192" s="115" t="s">
        <v>218</v>
      </c>
      <c r="B192" s="113">
        <f>+'[2]PBF 2021 Budget'!K199+'[2]PBF 2021 Budget'!K188+'[2]PBF 2021 Budget'!K203</f>
        <v>27725.16</v>
      </c>
      <c r="C192" s="113"/>
      <c r="D192" s="111">
        <f t="shared" si="39"/>
        <v>27725.16</v>
      </c>
    </row>
    <row r="193" spans="1:10" ht="15.75" customHeight="1" x14ac:dyDescent="0.25">
      <c r="A193" s="112" t="s">
        <v>219</v>
      </c>
      <c r="B193" s="113">
        <f>+'[2]PBF 2021 Budget'!K196+'[2]PBF 2021 Budget'!K197+'[2]PBF 2021 Budget'!K198</f>
        <v>6109.7142857142862</v>
      </c>
      <c r="C193" s="113"/>
      <c r="D193" s="111">
        <f t="shared" si="39"/>
        <v>6109.7142857142862</v>
      </c>
    </row>
    <row r="194" spans="1:10" ht="15.75" customHeight="1" x14ac:dyDescent="0.25">
      <c r="A194" s="112" t="s">
        <v>220</v>
      </c>
      <c r="B194" s="113"/>
      <c r="C194" s="113"/>
      <c r="D194" s="111">
        <f t="shared" si="39"/>
        <v>0</v>
      </c>
    </row>
    <row r="195" spans="1:10" ht="15.75" customHeight="1" x14ac:dyDescent="0.25">
      <c r="A195" s="112" t="s">
        <v>221</v>
      </c>
      <c r="B195" s="113">
        <f>'[2]1) Budget Tables'!D176</f>
        <v>0</v>
      </c>
      <c r="C195" s="113"/>
      <c r="D195" s="111">
        <f t="shared" si="39"/>
        <v>0</v>
      </c>
    </row>
    <row r="196" spans="1:10" ht="15.75" customHeight="1" thickBot="1" x14ac:dyDescent="0.3">
      <c r="A196" s="116" t="s">
        <v>222</v>
      </c>
      <c r="B196" s="117">
        <f t="shared" ref="B196" si="40">SUM(B189:B195)</f>
        <v>33834.874285714286</v>
      </c>
      <c r="C196" s="107">
        <f>SUM(C189:C195)</f>
        <v>0</v>
      </c>
      <c r="D196" s="114">
        <f>+B196-C196</f>
        <v>33834.874285714286</v>
      </c>
    </row>
    <row r="197" spans="1:10" ht="15.75" customHeight="1" thickBot="1" x14ac:dyDescent="0.3"/>
    <row r="198" spans="1:10" ht="19.5" customHeight="1" thickBot="1" x14ac:dyDescent="0.3">
      <c r="A198" s="219" t="s">
        <v>192</v>
      </c>
      <c r="B198" s="220"/>
      <c r="C198" s="220"/>
      <c r="D198" s="221"/>
    </row>
    <row r="199" spans="1:10" ht="19.5" customHeight="1" x14ac:dyDescent="0.25">
      <c r="A199" s="159"/>
      <c r="B199" s="212" t="str">
        <f>'[2]1) Budget Tables'!D5</f>
        <v>Recipient Organization</v>
      </c>
      <c r="C199" s="214" t="s">
        <v>236</v>
      </c>
      <c r="D199" s="213" t="s">
        <v>192</v>
      </c>
    </row>
    <row r="200" spans="1:10" ht="19.5" customHeight="1" x14ac:dyDescent="0.25">
      <c r="A200" s="126"/>
      <c r="B200" s="188"/>
      <c r="C200" s="215"/>
      <c r="D200" s="190"/>
    </row>
    <row r="201" spans="1:10" ht="19.5" customHeight="1" x14ac:dyDescent="0.25">
      <c r="A201" s="127" t="s">
        <v>215</v>
      </c>
      <c r="B201" s="128">
        <f>SUM(B178,B167,B156,B145,B133,B122,B111,B100,B88,B77,B66,B55,B43,B32,B21,B10,B189)</f>
        <v>59958.91</v>
      </c>
      <c r="C201" s="128">
        <f>SUM(C178,C167,C156,C145,C133,C122,C111,C100,C88,C77,C66,C55,C43,C32,C21,C10,C189)</f>
        <v>18357.414500000003</v>
      </c>
      <c r="D201" s="129">
        <f>+B201-C201</f>
        <v>41601.495500000005</v>
      </c>
    </row>
    <row r="202" spans="1:10" ht="34.5" customHeight="1" x14ac:dyDescent="0.25">
      <c r="A202" s="127" t="s">
        <v>216</v>
      </c>
      <c r="B202" s="128">
        <f t="shared" ref="B202:C205" si="41">SUM(B179,B168,B157,B146,B134,B123,B112,B101,B89,B78,B67,B56,B44,B33,B22,B11,B190)</f>
        <v>257.14285714285717</v>
      </c>
      <c r="C202" s="128">
        <f t="shared" si="41"/>
        <v>0</v>
      </c>
      <c r="D202" s="129">
        <f t="shared" ref="D202:D209" si="42">+B202-C202</f>
        <v>257.14285714285717</v>
      </c>
    </row>
    <row r="203" spans="1:10" ht="48" customHeight="1" x14ac:dyDescent="0.25">
      <c r="A203" s="127" t="s">
        <v>217</v>
      </c>
      <c r="B203" s="128">
        <f t="shared" si="41"/>
        <v>857.14285714285711</v>
      </c>
      <c r="C203" s="128">
        <f t="shared" si="41"/>
        <v>0</v>
      </c>
      <c r="D203" s="129">
        <f t="shared" si="42"/>
        <v>857.14285714285711</v>
      </c>
    </row>
    <row r="204" spans="1:10" ht="33" customHeight="1" x14ac:dyDescent="0.25">
      <c r="A204" s="130" t="s">
        <v>218</v>
      </c>
      <c r="B204" s="128">
        <f>SUM(B181,B170,B159,B148,B136,B125,B114,B103,B91,B80,B69,B58,B46,B35,B24,B13,B192)</f>
        <v>66539.653993142856</v>
      </c>
      <c r="C204" s="128">
        <f>SUM(C181,C170,C159,C148,C136,C125,C114,C103,C91,C80,C69,C58,C46,C35,C24,C13,C192)</f>
        <v>14634.743726641751</v>
      </c>
      <c r="D204" s="129">
        <f t="shared" si="42"/>
        <v>51904.910266501101</v>
      </c>
    </row>
    <row r="205" spans="1:10" ht="21" customHeight="1" x14ac:dyDescent="0.25">
      <c r="A205" s="131" t="s">
        <v>219</v>
      </c>
      <c r="B205" s="132">
        <f t="shared" si="41"/>
        <v>57377.412857142859</v>
      </c>
      <c r="C205" s="132">
        <f t="shared" si="41"/>
        <v>24966.727442605443</v>
      </c>
      <c r="D205" s="129">
        <f t="shared" si="42"/>
        <v>32410.685414537416</v>
      </c>
      <c r="E205" s="166"/>
      <c r="F205" s="35"/>
      <c r="G205" s="35"/>
      <c r="H205" s="35"/>
      <c r="I205" s="35"/>
      <c r="J205" s="133"/>
    </row>
    <row r="206" spans="1:10" ht="24.75" customHeight="1" x14ac:dyDescent="0.25">
      <c r="A206" s="127" t="s">
        <v>220</v>
      </c>
      <c r="B206" s="134">
        <f>SUM(B183,B172,B161,B150,B138,B127,B116,B105,B93,B82,B71,B60,B48,B37,B26,B15,B194)</f>
        <v>75401.177144265719</v>
      </c>
      <c r="C206" s="134">
        <f>SUM(C183,C172,C161,C150,C138,C127,C116,C105,C93,C82,C71,C60,C48,C37,C26,C15,C194)</f>
        <v>21459.497597437268</v>
      </c>
      <c r="D206" s="129">
        <f t="shared" si="42"/>
        <v>53941.679546828454</v>
      </c>
      <c r="E206" s="166"/>
      <c r="F206" s="35"/>
      <c r="G206" s="35"/>
      <c r="H206" s="35"/>
      <c r="I206" s="35"/>
      <c r="J206" s="133"/>
    </row>
    <row r="207" spans="1:10" ht="23.25" customHeight="1" x14ac:dyDescent="0.25">
      <c r="A207" s="127" t="s">
        <v>221</v>
      </c>
      <c r="B207" s="134">
        <f>SUM(B184,B173,B162,B151,B139,B128,B117,B106,B94,B83,B72,B61,B49,B38,B27,B16,B195)</f>
        <v>19982.391629108573</v>
      </c>
      <c r="C207" s="134">
        <f>SUM(C184,C173,C162,C151,C139,C128,C117,C106,C94,C83,C72,C61,C49,C38,C27,C16,C195)</f>
        <v>5026.6413327032669</v>
      </c>
      <c r="D207" s="129">
        <f t="shared" si="42"/>
        <v>14955.750296405306</v>
      </c>
      <c r="E207" s="166"/>
      <c r="F207" s="35"/>
      <c r="G207" s="35"/>
      <c r="H207" s="35"/>
      <c r="I207" s="35"/>
      <c r="J207" s="133"/>
    </row>
    <row r="208" spans="1:10" ht="22.5" customHeight="1" x14ac:dyDescent="0.25">
      <c r="A208" s="135" t="s">
        <v>233</v>
      </c>
      <c r="B208" s="136">
        <f>SUM(B201:B207)</f>
        <v>280373.83133794571</v>
      </c>
      <c r="C208" s="178">
        <f>SUM(C201:C207)</f>
        <v>84445.024599387732</v>
      </c>
      <c r="D208" s="129">
        <f t="shared" si="42"/>
        <v>195928.80673855799</v>
      </c>
      <c r="E208" s="166"/>
      <c r="F208" s="35"/>
      <c r="G208" s="35"/>
      <c r="H208" s="35"/>
      <c r="I208" s="35"/>
      <c r="J208" s="133"/>
    </row>
    <row r="209" spans="1:10" ht="22.5" customHeight="1" x14ac:dyDescent="0.25">
      <c r="A209" s="135" t="s">
        <v>234</v>
      </c>
      <c r="B209" s="136">
        <f>B208*0.07</f>
        <v>19626.168193656202</v>
      </c>
      <c r="C209" s="136">
        <f>C208*0.07</f>
        <v>5911.1517219571415</v>
      </c>
      <c r="D209" s="129">
        <f t="shared" si="42"/>
        <v>13715.01647169906</v>
      </c>
      <c r="E209" s="166"/>
      <c r="F209" s="35"/>
      <c r="G209" s="35"/>
      <c r="H209" s="35"/>
      <c r="I209" s="35"/>
      <c r="J209" s="133"/>
    </row>
    <row r="210" spans="1:10" ht="22.5" customHeight="1" thickBot="1" x14ac:dyDescent="0.3">
      <c r="A210" s="137" t="s">
        <v>235</v>
      </c>
      <c r="B210" s="138">
        <f>SUM(B208:B209)</f>
        <v>299999.9995316019</v>
      </c>
      <c r="C210" s="160">
        <f>+C208+C209</f>
        <v>90356.176321344872</v>
      </c>
      <c r="D210" s="114"/>
      <c r="E210" s="166"/>
      <c r="F210" s="35"/>
      <c r="G210" s="35"/>
      <c r="H210" s="35"/>
      <c r="I210" s="35"/>
      <c r="J210" s="133"/>
    </row>
    <row r="211" spans="1:10" ht="15.75" customHeight="1" x14ac:dyDescent="0.25">
      <c r="E211" s="167"/>
      <c r="F211" s="68"/>
      <c r="G211" s="68"/>
      <c r="H211" s="68"/>
      <c r="I211" s="139"/>
      <c r="J211" s="101"/>
    </row>
    <row r="212" spans="1:10" ht="15.75" customHeight="1" x14ac:dyDescent="0.25">
      <c r="E212" s="167"/>
      <c r="F212" s="68"/>
      <c r="G212" s="68"/>
      <c r="H212" s="68"/>
      <c r="I212" s="139"/>
      <c r="J212" s="101"/>
    </row>
    <row r="213" spans="1:10" ht="15.75" customHeight="1" x14ac:dyDescent="0.25">
      <c r="I213" s="140"/>
    </row>
    <row r="214" spans="1:10" ht="15.75" customHeight="1" x14ac:dyDescent="0.25">
      <c r="E214" s="168"/>
      <c r="F214" s="141"/>
      <c r="I214" s="140"/>
    </row>
    <row r="215" spans="1:10" ht="15.75" customHeight="1" x14ac:dyDescent="0.25">
      <c r="E215" s="168"/>
      <c r="F215" s="141"/>
    </row>
    <row r="216" spans="1:10" ht="40.5" customHeight="1" x14ac:dyDescent="0.25">
      <c r="E216" s="168"/>
      <c r="F216" s="141"/>
      <c r="I216" s="142"/>
    </row>
    <row r="217" spans="1:10" ht="24.75" customHeight="1" x14ac:dyDescent="0.25">
      <c r="E217" s="168"/>
      <c r="F217" s="141"/>
      <c r="I217" s="142"/>
    </row>
    <row r="218" spans="1:10" ht="41.25" customHeight="1" x14ac:dyDescent="0.25">
      <c r="E218" s="169"/>
      <c r="F218" s="141"/>
      <c r="I218" s="142"/>
    </row>
    <row r="219" spans="1:10" ht="51.75" customHeight="1" x14ac:dyDescent="0.25">
      <c r="E219" s="169"/>
      <c r="F219" s="141"/>
      <c r="I219" s="142"/>
    </row>
    <row r="220" spans="1:10" ht="42" customHeight="1" x14ac:dyDescent="0.25">
      <c r="E220" s="168"/>
      <c r="F220" s="141"/>
      <c r="I220" s="142"/>
    </row>
    <row r="221" spans="1:10" s="101" customFormat="1" ht="42" customHeight="1" x14ac:dyDescent="0.25">
      <c r="A221" s="100"/>
      <c r="D221" s="100"/>
      <c r="E221" s="162"/>
      <c r="F221" s="141"/>
      <c r="G221" s="100"/>
      <c r="H221" s="100"/>
      <c r="I221" s="142"/>
      <c r="J221" s="100"/>
    </row>
    <row r="222" spans="1:10" s="101" customFormat="1" ht="42" customHeight="1" x14ac:dyDescent="0.25">
      <c r="A222" s="100"/>
      <c r="D222" s="100"/>
      <c r="E222" s="162"/>
      <c r="F222" s="141"/>
      <c r="G222" s="100"/>
      <c r="H222" s="100"/>
      <c r="I222" s="100"/>
      <c r="J222" s="100"/>
    </row>
    <row r="223" spans="1:10" s="101" customFormat="1" ht="63.75" customHeight="1" x14ac:dyDescent="0.25">
      <c r="A223" s="100"/>
      <c r="D223" s="100"/>
      <c r="E223" s="162"/>
      <c r="F223" s="140"/>
      <c r="G223" s="100"/>
      <c r="H223" s="100"/>
      <c r="I223" s="100"/>
      <c r="J223" s="100"/>
    </row>
    <row r="224" spans="1:10" s="101" customFormat="1" ht="42" customHeight="1" x14ac:dyDescent="0.25">
      <c r="A224" s="100"/>
      <c r="D224" s="100"/>
      <c r="E224" s="162"/>
      <c r="F224" s="100"/>
      <c r="G224" s="100"/>
      <c r="H224" s="100"/>
      <c r="I224" s="100"/>
      <c r="J224" s="140"/>
    </row>
    <row r="225" spans="11:11" ht="23.25" customHeight="1" x14ac:dyDescent="0.25"/>
    <row r="226" spans="11:11" ht="27.75" customHeight="1" x14ac:dyDescent="0.25"/>
    <row r="227" spans="11:11" ht="55.5" customHeight="1" x14ac:dyDescent="0.25"/>
    <row r="228" spans="11:11" ht="57.75" customHeight="1" x14ac:dyDescent="0.25"/>
    <row r="229" spans="11:11" ht="21.75" customHeight="1" x14ac:dyDescent="0.25"/>
    <row r="230" spans="11:11" ht="49.5" customHeight="1" x14ac:dyDescent="0.25"/>
    <row r="231" spans="11:11" ht="28.5" customHeight="1" x14ac:dyDescent="0.25"/>
    <row r="232" spans="11:11" ht="28.5" customHeight="1" x14ac:dyDescent="0.25"/>
    <row r="233" spans="11:11" ht="28.5" customHeight="1" x14ac:dyDescent="0.25"/>
    <row r="234" spans="11:11" ht="23.25" customHeight="1" x14ac:dyDescent="0.25">
      <c r="K234" s="140"/>
    </row>
    <row r="235" spans="11:11" ht="43.5" customHeight="1" x14ac:dyDescent="0.25">
      <c r="K235" s="140"/>
    </row>
    <row r="236" spans="11:11" ht="55.5" customHeight="1" x14ac:dyDescent="0.25"/>
    <row r="237" spans="11:11" ht="42.75" customHeight="1" x14ac:dyDescent="0.25">
      <c r="K237" s="140"/>
    </row>
    <row r="238" spans="11:11" ht="21.75" customHeight="1" x14ac:dyDescent="0.25">
      <c r="K238" s="140"/>
    </row>
    <row r="239" spans="11:11" ht="21.75" customHeight="1" x14ac:dyDescent="0.25">
      <c r="K239" s="140"/>
    </row>
    <row r="240" spans="11:11" ht="23.25" customHeight="1" x14ac:dyDescent="0.25"/>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mergeCells count="23">
    <mergeCell ref="A2:C2"/>
    <mergeCell ref="A4:C4"/>
    <mergeCell ref="A8:D8"/>
    <mergeCell ref="A19:D19"/>
    <mergeCell ref="A98:D98"/>
    <mergeCell ref="A109:D109"/>
    <mergeCell ref="A120:D120"/>
    <mergeCell ref="A131:D131"/>
    <mergeCell ref="A30:D30"/>
    <mergeCell ref="A41:D41"/>
    <mergeCell ref="A53:D53"/>
    <mergeCell ref="A64:D64"/>
    <mergeCell ref="A75:D75"/>
    <mergeCell ref="A86:D86"/>
    <mergeCell ref="B199:B200"/>
    <mergeCell ref="D199:D200"/>
    <mergeCell ref="C199:C200"/>
    <mergeCell ref="A143:D143"/>
    <mergeCell ref="A154:D154"/>
    <mergeCell ref="A165:D165"/>
    <mergeCell ref="A176:D176"/>
    <mergeCell ref="A187:D187"/>
    <mergeCell ref="A198:D198"/>
  </mergeCells>
  <conditionalFormatting sqref="B196">
    <cfRule type="cellIs" dxfId="33" priority="2" operator="notEqual">
      <formula>$B$188</formula>
    </cfRule>
  </conditionalFormatting>
  <conditionalFormatting sqref="D17">
    <cfRule type="cellIs" dxfId="32" priority="35" operator="notEqual">
      <formula>$D$9</formula>
    </cfRule>
  </conditionalFormatting>
  <conditionalFormatting sqref="D28">
    <cfRule type="cellIs" dxfId="31" priority="34" operator="notEqual">
      <formula>$D$20</formula>
    </cfRule>
  </conditionalFormatting>
  <conditionalFormatting sqref="D39:D40">
    <cfRule type="cellIs" dxfId="30" priority="33" operator="notEqual">
      <formula>$D$31</formula>
    </cfRule>
  </conditionalFormatting>
  <conditionalFormatting sqref="D50">
    <cfRule type="cellIs" dxfId="29" priority="32" operator="notEqual">
      <formula>$D$42</formula>
    </cfRule>
  </conditionalFormatting>
  <conditionalFormatting sqref="D73">
    <cfRule type="cellIs" dxfId="28" priority="30" operator="notEqual">
      <formula>$D$65</formula>
    </cfRule>
  </conditionalFormatting>
  <conditionalFormatting sqref="D84">
    <cfRule type="cellIs" dxfId="27" priority="29" operator="notEqual">
      <formula>$D$76</formula>
    </cfRule>
  </conditionalFormatting>
  <conditionalFormatting sqref="D95">
    <cfRule type="cellIs" dxfId="26" priority="28" operator="notEqual">
      <formula>$D$87</formula>
    </cfRule>
  </conditionalFormatting>
  <conditionalFormatting sqref="D107">
    <cfRule type="cellIs" dxfId="25" priority="27" operator="notEqual">
      <formula>$D$99</formula>
    </cfRule>
  </conditionalFormatting>
  <conditionalFormatting sqref="D118">
    <cfRule type="cellIs" dxfId="24" priority="26" operator="notEqual">
      <formula>$D$110</formula>
    </cfRule>
  </conditionalFormatting>
  <conditionalFormatting sqref="D129">
    <cfRule type="cellIs" dxfId="23" priority="25" operator="notEqual">
      <formula>$D$121</formula>
    </cfRule>
  </conditionalFormatting>
  <conditionalFormatting sqref="D140">
    <cfRule type="cellIs" dxfId="22" priority="24" operator="notEqual">
      <formula>$D$132</formula>
    </cfRule>
  </conditionalFormatting>
  <conditionalFormatting sqref="D152">
    <cfRule type="cellIs" dxfId="21" priority="23" operator="notEqual">
      <formula>$D$144</formula>
    </cfRule>
  </conditionalFormatting>
  <conditionalFormatting sqref="D163">
    <cfRule type="cellIs" dxfId="20" priority="22" operator="notEqual">
      <formula>$D$155</formula>
    </cfRule>
  </conditionalFormatting>
  <conditionalFormatting sqref="D174">
    <cfRule type="cellIs" dxfId="19" priority="21" operator="notEqual">
      <formula>$D$155</formula>
    </cfRule>
  </conditionalFormatting>
  <conditionalFormatting sqref="D185">
    <cfRule type="cellIs" dxfId="18" priority="20" operator="notEqual">
      <formula>$D$177</formula>
    </cfRule>
  </conditionalFormatting>
  <conditionalFormatting sqref="D196">
    <cfRule type="cellIs" dxfId="17" priority="19" operator="notEqual">
      <formula>$D$188</formula>
    </cfRule>
  </conditionalFormatting>
  <conditionalFormatting sqref="B17">
    <cfRule type="cellIs" dxfId="16" priority="18" operator="notEqual">
      <formula>$B$9</formula>
    </cfRule>
  </conditionalFormatting>
  <conditionalFormatting sqref="B28">
    <cfRule type="cellIs" dxfId="15" priority="17" operator="notEqual">
      <formula>$B$20</formula>
    </cfRule>
  </conditionalFormatting>
  <conditionalFormatting sqref="B39:C39">
    <cfRule type="cellIs" dxfId="14" priority="16" operator="notEqual">
      <formula>$B$31</formula>
    </cfRule>
  </conditionalFormatting>
  <conditionalFormatting sqref="B50:C50">
    <cfRule type="cellIs" dxfId="13" priority="15" operator="notEqual">
      <formula>$B$42</formula>
    </cfRule>
  </conditionalFormatting>
  <conditionalFormatting sqref="B62">
    <cfRule type="cellIs" dxfId="12" priority="14" operator="notEqual">
      <formula>$B$54</formula>
    </cfRule>
  </conditionalFormatting>
  <conditionalFormatting sqref="B73">
    <cfRule type="cellIs" dxfId="11" priority="13" operator="notEqual">
      <formula>$B$65</formula>
    </cfRule>
  </conditionalFormatting>
  <conditionalFormatting sqref="B84:C84">
    <cfRule type="cellIs" dxfId="10" priority="12" operator="notEqual">
      <formula>$B$76</formula>
    </cfRule>
  </conditionalFormatting>
  <conditionalFormatting sqref="B95:C95">
    <cfRule type="cellIs" dxfId="9" priority="11" operator="notEqual">
      <formula>$B$87</formula>
    </cfRule>
  </conditionalFormatting>
  <conditionalFormatting sqref="B107">
    <cfRule type="cellIs" dxfId="8" priority="10" operator="notEqual">
      <formula>$B$99</formula>
    </cfRule>
  </conditionalFormatting>
  <conditionalFormatting sqref="B118">
    <cfRule type="cellIs" dxfId="7" priority="9" operator="notEqual">
      <formula>$B$110</formula>
    </cfRule>
  </conditionalFormatting>
  <conditionalFormatting sqref="B129:C129">
    <cfRule type="cellIs" dxfId="6" priority="8" operator="notEqual">
      <formula>$B$121</formula>
    </cfRule>
  </conditionalFormatting>
  <conditionalFormatting sqref="B140:C140">
    <cfRule type="cellIs" dxfId="5" priority="7" operator="notEqual">
      <formula>$B$132</formula>
    </cfRule>
  </conditionalFormatting>
  <conditionalFormatting sqref="B152:C152">
    <cfRule type="cellIs" dxfId="4" priority="6" operator="notEqual">
      <formula>$B$144</formula>
    </cfRule>
  </conditionalFormatting>
  <conditionalFormatting sqref="B163:C163">
    <cfRule type="cellIs" dxfId="3" priority="5" operator="notEqual">
      <formula>$B$155</formula>
    </cfRule>
  </conditionalFormatting>
  <conditionalFormatting sqref="B174:C174">
    <cfRule type="cellIs" dxfId="2" priority="4" operator="notEqual">
      <formula>$B$166</formula>
    </cfRule>
  </conditionalFormatting>
  <conditionalFormatting sqref="B185:C185">
    <cfRule type="cellIs" dxfId="1" priority="3" operator="notEqual">
      <formula>$B$177</formula>
    </cfRule>
  </conditionalFormatting>
  <conditionalFormatting sqref="C6">
    <cfRule type="cellIs" dxfId="0" priority="1" operator="notEqual">
      <formula>$B$9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A16 A27 A38 A49 A61 A72 A83 A94 A106 A117 A128 A139 A151 A162 A173 A184 A207 A195" xr:uid="{C5BD076D-49CF-432E-BD3D-07C6E3A6B19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15 A26 A37 A48 A60 A71 A82 A93 A105 A116 A127 A138 A150 A161 A172 A183 A206 A194" xr:uid="{C4B648DD-6EBD-4BC0-A8E6-E7D0687B1B48}"/>
    <dataValidation allowBlank="1" showInputMessage="1" showErrorMessage="1" prompt="Services contracted by an organization which follow the normal procurement processes." sqref="A13 A24 A35 A46 A58 A69 A80 A91 A103 A114 A125 A136 A148 A159 A170 A181 A204 A192" xr:uid="{196D86A9-793C-450C-8D3B-CEA270B2DB0D}"/>
    <dataValidation allowBlank="1" showInputMessage="1" showErrorMessage="1" prompt="Includes staff and non-staff travel paid for by the organization directly related to a project." sqref="A14 A25 A36 A47 A59 A70 A81 A92 A104 A115 A126 A137 A149 A160 A171 A182 A205 A193" xr:uid="{22A4CE7C-B1F4-450E-A429-F3A7733CDED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12 A23 A34 A45 A57 A68 A79 A90 A102 A113 A124 A135 A147 A158 A169 A180 A203 A191" xr:uid="{2FBE4CEC-EC1F-4ADF-B059-1546930522F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11 A22 A33 A44 A56 A67 A78 A89 A101 A112 A123 A134 A146 A157 A168 A179 A202 A190" xr:uid="{23ADF545-89CE-462B-A2B2-367FD95CD562}"/>
    <dataValidation allowBlank="1" showInputMessage="1" showErrorMessage="1" prompt="Includes all related staff and temporary staff costs including base salary, post adjustment and all staff entitlements." sqref="A10 A21 A32 A43 A55 A66 A77 A88 A100 A111 A122 A133 A145 A156 A167 A178 A201 A189" xr:uid="{717EFF1B-AFD6-4AA3-8756-7B84A7A725AD}"/>
    <dataValidation allowBlank="1" showInputMessage="1" showErrorMessage="1" prompt="Output totals must match the original total from Table 1, and will show as red if not. " sqref="D17" xr:uid="{7E53E5D0-9015-4F5E-BBA5-222E71A3D2B7}"/>
  </dataValidations>
  <pageMargins left="0.2" right="0.2" top="0.35" bottom="0.24" header="0.3" footer="0.2"/>
  <pageSetup paperSize="9" scale="75" orientation="portrait" r:id="rId1"/>
  <rowBreaks count="3" manualBreakCount="3">
    <brk id="50" max="16383" man="1"/>
    <brk id="107" max="16383" man="1"/>
    <brk id="211" max="16383"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Budget tables</vt:lpstr>
      <vt:lpstr>By Category</vt:lpstr>
      <vt:lpstr>'Budget tables'!Zone_d_impression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Niaina Ramarshon</dc:creator>
  <cp:lastModifiedBy>ICT_PROVIDER</cp:lastModifiedBy>
  <cp:lastPrinted>2021-08-12T12:05:23Z</cp:lastPrinted>
  <dcterms:created xsi:type="dcterms:W3CDTF">2021-06-01T09:41:31Z</dcterms:created>
  <dcterms:modified xsi:type="dcterms:W3CDTF">2021-11-24T12:14:40Z</dcterms:modified>
</cp:coreProperties>
</file>