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CT_provider\Downloads\RAPPORT SEMESTRIEL 2022\TALILY RAIKE\Rapport semestriel 2022 TALILY RAIKE\"/>
    </mc:Choice>
  </mc:AlternateContent>
  <bookViews>
    <workbookView xWindow="0" yWindow="0" windowWidth="20490" windowHeight="7650"/>
  </bookViews>
  <sheets>
    <sheet name="1) Budget Tables" sheetId="1" r:id="rId1"/>
    <sheet name="2) By Category" sheetId="5" r:id="rId2"/>
    <sheet name="Sheet2" sheetId="7" state="hidden" r:id="rId3"/>
  </sheets>
  <externalReferences>
    <externalReference r:id="rId4"/>
    <externalReference r:id="rId5"/>
    <externalReference r:id="rId6"/>
  </externalReferences>
  <definedNames>
    <definedName name="Account_description">'[1]GL Codes'!$J$2:$J$126</definedName>
    <definedName name="Act">[2]Sheet2!$B:$B</definedName>
    <definedName name="Activite">[2]Sheet2!$B:$B</definedName>
    <definedName name="Activity_description">'[1]GL Codes'!$G$2:$G$28</definedName>
    <definedName name="EISA">[2]Sheet2!$A:$A</definedName>
    <definedName name="Nom">[2]Sheet2!#REF!</definedName>
    <definedName name="Porcentage">[2]Sheet2!$C:$C</definedName>
    <definedName name="STAFF">[2]Sheet2!#REF!</definedName>
    <definedName name="Staff_code">'[1]GL Codes'!$M$2:$M$54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5" i="1" l="1"/>
  <c r="I204" i="1"/>
  <c r="D199" i="1"/>
  <c r="I193" i="1"/>
  <c r="I191" i="1"/>
  <c r="I180" i="1"/>
  <c r="I110" i="1"/>
  <c r="I100" i="1"/>
  <c r="I68" i="1"/>
  <c r="I58" i="1"/>
  <c r="I26" i="1"/>
  <c r="I16" i="1"/>
  <c r="G210" i="5" l="1"/>
  <c r="G209" i="5"/>
  <c r="G208" i="5"/>
  <c r="E210" i="5"/>
  <c r="E209" i="5" l="1"/>
  <c r="E208" i="5"/>
  <c r="G202" i="5"/>
  <c r="G203" i="5"/>
  <c r="G204" i="5"/>
  <c r="G205" i="5"/>
  <c r="G206" i="5"/>
  <c r="G207" i="5"/>
  <c r="G201" i="5"/>
  <c r="G196" i="5"/>
  <c r="G190" i="5"/>
  <c r="G191" i="5"/>
  <c r="G192" i="5"/>
  <c r="G193" i="5"/>
  <c r="G194" i="5"/>
  <c r="G195" i="5"/>
  <c r="G189" i="5"/>
  <c r="G140" i="5"/>
  <c r="G129" i="5"/>
  <c r="G139" i="5"/>
  <c r="G138" i="5"/>
  <c r="G137" i="5"/>
  <c r="G136" i="5"/>
  <c r="G135" i="5"/>
  <c r="G134" i="5"/>
  <c r="G133" i="5"/>
  <c r="G128" i="5"/>
  <c r="G127" i="5"/>
  <c r="G126" i="5"/>
  <c r="G125" i="5"/>
  <c r="G124" i="5"/>
  <c r="G123" i="5"/>
  <c r="G122" i="5"/>
  <c r="G118" i="5"/>
  <c r="G117" i="5"/>
  <c r="G116" i="5"/>
  <c r="G115" i="5"/>
  <c r="G114" i="5"/>
  <c r="G113" i="5"/>
  <c r="G112" i="5"/>
  <c r="G111" i="5"/>
  <c r="G107" i="5"/>
  <c r="G106" i="5"/>
  <c r="G105" i="5"/>
  <c r="G104" i="5"/>
  <c r="G103" i="5"/>
  <c r="G102" i="5"/>
  <c r="G101" i="5"/>
  <c r="G100" i="5"/>
  <c r="G94" i="5"/>
  <c r="G93" i="5"/>
  <c r="G92" i="5"/>
  <c r="G91" i="5"/>
  <c r="G90" i="5"/>
  <c r="G89" i="5"/>
  <c r="G88" i="5"/>
  <c r="G83" i="5"/>
  <c r="G82" i="5"/>
  <c r="G81" i="5"/>
  <c r="G80" i="5"/>
  <c r="G79" i="5"/>
  <c r="G78" i="5"/>
  <c r="G77" i="5"/>
  <c r="G73" i="5"/>
  <c r="G72" i="5"/>
  <c r="G71" i="5"/>
  <c r="G70" i="5"/>
  <c r="G69" i="5"/>
  <c r="G68" i="5"/>
  <c r="G67" i="5"/>
  <c r="G66" i="5"/>
  <c r="G61" i="5"/>
  <c r="G60" i="5"/>
  <c r="G59" i="5"/>
  <c r="G58" i="5"/>
  <c r="G57" i="5"/>
  <c r="G56" i="5"/>
  <c r="G55" i="5"/>
  <c r="G49" i="5"/>
  <c r="G48" i="5"/>
  <c r="G47" i="5"/>
  <c r="G46" i="5"/>
  <c r="G45" i="5"/>
  <c r="G44" i="5"/>
  <c r="G43" i="5"/>
  <c r="G38" i="5"/>
  <c r="G37" i="5"/>
  <c r="G36" i="5"/>
  <c r="G35" i="5"/>
  <c r="G34" i="5"/>
  <c r="G33" i="5"/>
  <c r="G32" i="5"/>
  <c r="G28" i="5"/>
  <c r="G22" i="5"/>
  <c r="G23" i="5"/>
  <c r="G24" i="5"/>
  <c r="G25" i="5"/>
  <c r="G26" i="5"/>
  <c r="G27" i="5"/>
  <c r="G21" i="5"/>
  <c r="G20" i="5"/>
  <c r="G9" i="5"/>
  <c r="G17" i="5"/>
  <c r="G11" i="5"/>
  <c r="G12" i="5"/>
  <c r="G13" i="5"/>
  <c r="G14" i="5"/>
  <c r="G15" i="5"/>
  <c r="G16" i="5"/>
  <c r="G10" i="5"/>
  <c r="D177" i="1" l="1"/>
  <c r="D207" i="1" l="1"/>
  <c r="G179" i="1"/>
  <c r="G178" i="1"/>
  <c r="F180" i="1"/>
  <c r="E180" i="1"/>
  <c r="D180" i="1"/>
  <c r="G175" i="1"/>
  <c r="G176" i="1"/>
  <c r="G177" i="1"/>
  <c r="D197" i="1"/>
  <c r="D189" i="1"/>
  <c r="G165" i="1"/>
  <c r="G166" i="1"/>
  <c r="G172" i="1" s="1"/>
  <c r="G167" i="1"/>
  <c r="G168" i="1"/>
  <c r="G169" i="1"/>
  <c r="G170" i="1"/>
  <c r="G171" i="1"/>
  <c r="G164" i="1"/>
  <c r="G155" i="1"/>
  <c r="H162" i="1" s="1"/>
  <c r="G156" i="1"/>
  <c r="G162" i="1" s="1"/>
  <c r="G157" i="1"/>
  <c r="G158" i="1"/>
  <c r="G159" i="1"/>
  <c r="G160" i="1"/>
  <c r="G161" i="1"/>
  <c r="G154" i="1"/>
  <c r="G145" i="1"/>
  <c r="G152" i="1" s="1"/>
  <c r="G146" i="1"/>
  <c r="G147" i="1"/>
  <c r="G148" i="1"/>
  <c r="G149" i="1"/>
  <c r="G150" i="1"/>
  <c r="G151" i="1"/>
  <c r="G144" i="1"/>
  <c r="G135" i="1"/>
  <c r="H142" i="1" s="1"/>
  <c r="G136" i="1"/>
  <c r="G142" i="1" s="1"/>
  <c r="G137" i="1"/>
  <c r="G138" i="1"/>
  <c r="G139" i="1"/>
  <c r="G140" i="1"/>
  <c r="G141" i="1"/>
  <c r="G134" i="1"/>
  <c r="G123" i="1"/>
  <c r="G124" i="1"/>
  <c r="G130" i="1" s="1"/>
  <c r="G125" i="1"/>
  <c r="G126" i="1"/>
  <c r="G127" i="1"/>
  <c r="G128" i="1"/>
  <c r="G129" i="1"/>
  <c r="G122" i="1"/>
  <c r="G113" i="1"/>
  <c r="H120" i="1" s="1"/>
  <c r="G114" i="1"/>
  <c r="G115" i="1"/>
  <c r="G116" i="1"/>
  <c r="G117" i="1"/>
  <c r="G118" i="1"/>
  <c r="G119" i="1"/>
  <c r="G112" i="1"/>
  <c r="G103" i="1"/>
  <c r="G104" i="1"/>
  <c r="G105" i="1"/>
  <c r="G106" i="1"/>
  <c r="G107" i="1"/>
  <c r="G108" i="1"/>
  <c r="G109" i="1"/>
  <c r="G96" i="1"/>
  <c r="G97" i="1"/>
  <c r="G98" i="1"/>
  <c r="G99" i="1"/>
  <c r="G81" i="1"/>
  <c r="G82" i="1"/>
  <c r="G83" i="1"/>
  <c r="G84" i="1"/>
  <c r="G88" i="1" s="1"/>
  <c r="G85" i="1"/>
  <c r="G86" i="1"/>
  <c r="G87" i="1"/>
  <c r="G80" i="1"/>
  <c r="G71" i="1"/>
  <c r="G72" i="1"/>
  <c r="G78" i="1" s="1"/>
  <c r="G73" i="1"/>
  <c r="G74" i="1"/>
  <c r="H78" i="1" s="1"/>
  <c r="G75" i="1"/>
  <c r="G76" i="1"/>
  <c r="G77" i="1"/>
  <c r="G70" i="1"/>
  <c r="G61" i="1"/>
  <c r="G62" i="1"/>
  <c r="G63" i="1"/>
  <c r="G64" i="1"/>
  <c r="G65" i="1"/>
  <c r="G66" i="1"/>
  <c r="G67" i="1"/>
  <c r="G52" i="1"/>
  <c r="G53" i="1"/>
  <c r="G54" i="1"/>
  <c r="G55" i="1"/>
  <c r="G56" i="1"/>
  <c r="G57" i="1"/>
  <c r="G39" i="1"/>
  <c r="G40" i="1"/>
  <c r="H46" i="1" s="1"/>
  <c r="G41" i="1"/>
  <c r="G42" i="1"/>
  <c r="G43" i="1"/>
  <c r="G44" i="1"/>
  <c r="G45" i="1"/>
  <c r="G38" i="1"/>
  <c r="G29" i="1"/>
  <c r="H36" i="1" s="1"/>
  <c r="G30" i="1"/>
  <c r="G31" i="1"/>
  <c r="G32" i="1"/>
  <c r="G33" i="1"/>
  <c r="G34" i="1"/>
  <c r="G35" i="1"/>
  <c r="G28" i="1"/>
  <c r="G20" i="1"/>
  <c r="G21" i="1"/>
  <c r="G22" i="1"/>
  <c r="G23" i="1"/>
  <c r="G24" i="1"/>
  <c r="G25" i="1"/>
  <c r="G9" i="1"/>
  <c r="G10" i="1"/>
  <c r="G11" i="1"/>
  <c r="G12" i="1"/>
  <c r="G13" i="1"/>
  <c r="G14" i="1"/>
  <c r="G15" i="1"/>
  <c r="D152" i="1"/>
  <c r="E152" i="1"/>
  <c r="E198" i="1"/>
  <c r="F198" i="1"/>
  <c r="E190" i="1"/>
  <c r="F190" i="1"/>
  <c r="G120" i="1"/>
  <c r="G46" i="1"/>
  <c r="H88" i="1"/>
  <c r="H130" i="1"/>
  <c r="G36" i="1"/>
  <c r="E172" i="1"/>
  <c r="F172" i="1"/>
  <c r="E162" i="1"/>
  <c r="F162" i="1"/>
  <c r="F152" i="1"/>
  <c r="E142" i="1"/>
  <c r="F142" i="1"/>
  <c r="E130" i="1"/>
  <c r="F130" i="1"/>
  <c r="E120" i="1"/>
  <c r="F120" i="1"/>
  <c r="E110" i="1"/>
  <c r="F110" i="1"/>
  <c r="E100" i="1"/>
  <c r="F100" i="1"/>
  <c r="E88" i="1"/>
  <c r="F88" i="1"/>
  <c r="E78" i="1"/>
  <c r="F78" i="1"/>
  <c r="E68" i="1"/>
  <c r="F68" i="1"/>
  <c r="E58" i="1"/>
  <c r="F58" i="1"/>
  <c r="E46" i="1"/>
  <c r="F46" i="1"/>
  <c r="E36" i="1"/>
  <c r="F36" i="1"/>
  <c r="E26" i="1"/>
  <c r="F26" i="1"/>
  <c r="F16" i="1"/>
  <c r="E16" i="1"/>
  <c r="E191" i="1" s="1"/>
  <c r="F191" i="1"/>
  <c r="D172" i="1"/>
  <c r="D162" i="1"/>
  <c r="D142" i="1"/>
  <c r="D130" i="1"/>
  <c r="D120" i="1"/>
  <c r="D88" i="1"/>
  <c r="D78" i="1"/>
  <c r="D46" i="1"/>
  <c r="D36" i="1"/>
  <c r="E192" i="1" l="1"/>
  <c r="E193" i="1" s="1"/>
  <c r="E199" i="1"/>
  <c r="H152" i="1"/>
  <c r="F192" i="1"/>
  <c r="F199" i="1" s="1"/>
  <c r="H172" i="1"/>
  <c r="D51" i="1"/>
  <c r="G51" i="1" s="1"/>
  <c r="D102" i="1"/>
  <c r="D19" i="1"/>
  <c r="G19" i="1" s="1"/>
  <c r="D8" i="1"/>
  <c r="D18" i="1"/>
  <c r="G18" i="1" s="1"/>
  <c r="D50" i="1"/>
  <c r="D95" i="1"/>
  <c r="G95" i="1" s="1"/>
  <c r="D93" i="1"/>
  <c r="G93" i="1" s="1"/>
  <c r="D94" i="1"/>
  <c r="G94" i="1" s="1"/>
  <c r="D60" i="1"/>
  <c r="G180" i="1"/>
  <c r="H180" i="1"/>
  <c r="F202" i="1" l="1"/>
  <c r="F193" i="1"/>
  <c r="E200" i="1"/>
  <c r="F200" i="1"/>
  <c r="E202" i="1"/>
  <c r="D92" i="1"/>
  <c r="G92" i="1" s="1"/>
  <c r="H100" i="1" s="1"/>
  <c r="G26" i="1"/>
  <c r="D110" i="1"/>
  <c r="G102" i="1"/>
  <c r="G60" i="1"/>
  <c r="D68" i="1"/>
  <c r="G50" i="1"/>
  <c r="D58" i="1"/>
  <c r="H26" i="1"/>
  <c r="D26" i="1"/>
  <c r="D100" i="1" l="1"/>
  <c r="G100" i="1"/>
  <c r="G68" i="1"/>
  <c r="H68" i="1"/>
  <c r="H110" i="1"/>
  <c r="G110" i="1"/>
  <c r="G58" i="1"/>
  <c r="H58" i="1"/>
  <c r="D16" i="1" l="1"/>
  <c r="G8" i="1"/>
  <c r="D191" i="1" l="1"/>
  <c r="G16" i="1"/>
  <c r="H16" i="1"/>
  <c r="D204" i="1" s="1"/>
  <c r="D192" i="1" l="1"/>
  <c r="D193" i="1" s="1"/>
  <c r="G191" i="1"/>
  <c r="G192" i="1" s="1"/>
  <c r="G193" i="1" s="1"/>
  <c r="D208" i="1" l="1"/>
  <c r="D201" i="1"/>
  <c r="D200" i="1"/>
  <c r="D205" i="1"/>
  <c r="D202" i="1" l="1"/>
</calcChain>
</file>

<file path=xl/comments1.xml><?xml version="1.0" encoding="utf-8"?>
<comments xmlns="http://schemas.openxmlformats.org/spreadsheetml/2006/main">
  <authors>
    <author>tc={723E8D57-FDE3-474C-8302-8355DB2D0504}</author>
    <author>tc={8E85B8D2-20DD-48F2-AB9A-67F8781D29F9}</author>
  </authors>
  <commentList>
    <comment ref="I192" authorId="0"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TSY TAFIDITRA AO ANATY % IRY AMBANY ITY REHEFA MANAO CALCUL</t>
        </r>
      </text>
    </comment>
    <comment ref="I205" authorId="1"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TSY AMPY LE INDIRECT COST ITY</t>
        </r>
      </text>
    </comment>
  </commentList>
</comments>
</file>

<file path=xl/comments2.xml><?xml version="1.0" encoding="utf-8"?>
<comments xmlns="http://schemas.openxmlformats.org/spreadsheetml/2006/main">
  <authors>
    <author>Niaina Ramarshon</author>
  </authors>
  <commentList>
    <comment ref="D192" authorId="0" shapeId="0">
      <text>
        <r>
          <rPr>
            <b/>
            <sz val="9"/>
            <color indexed="81"/>
            <rFont val="Tahoma"/>
            <family val="2"/>
          </rPr>
          <t>Niaina Ramarshon:</t>
        </r>
        <r>
          <rPr>
            <sz val="9"/>
            <color indexed="81"/>
            <rFont val="Tahoma"/>
            <family val="2"/>
          </rPr>
          <t xml:space="preserve">
audit,evalutaion,consultant</t>
        </r>
      </text>
    </comment>
    <comment ref="D193" authorId="0" shapeId="0">
      <text>
        <r>
          <rPr>
            <b/>
            <sz val="9"/>
            <color indexed="81"/>
            <rFont val="Tahoma"/>
            <family val="2"/>
          </rPr>
          <t>Niaina Ramarshon:</t>
        </r>
        <r>
          <rPr>
            <sz val="9"/>
            <color indexed="81"/>
            <rFont val="Tahoma"/>
            <family val="2"/>
          </rPr>
          <t xml:space="preserve">
monitoring</t>
        </r>
      </text>
    </comment>
  </commentList>
</comments>
</file>

<file path=xl/sharedStrings.xml><?xml version="1.0" encoding="utf-8"?>
<sst xmlns="http://schemas.openxmlformats.org/spreadsheetml/2006/main" count="766" uniqueCount="578">
  <si>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</si>
  <si>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</si>
  <si>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</si>
  <si>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</si>
  <si>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</si>
  <si>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</si>
  <si>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</si>
  <si>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</si>
  <si>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</si>
  <si>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</si>
  <si>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</si>
  <si>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</si>
  <si>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</si>
  <si>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</si>
  <si>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</si>
  <si>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</si>
  <si>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</si>
  <si>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</si>
  <si>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</si>
  <si>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</si>
  <si>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</si>
  <si>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</si>
  <si>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</si>
  <si>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</si>
  <si>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</si>
  <si>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</si>
  <si>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</si>
  <si>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</si>
  <si>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</si>
  <si>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</si>
  <si>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</si>
  <si>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</si>
  <si>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</si>
  <si>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</si>
  <si>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</si>
  <si>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</si>
  <si>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</si>
  <si>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</si>
  <si>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</si>
  <si>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</si>
  <si>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</si>
  <si>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</si>
  <si>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</si>
  <si>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</si>
  <si>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</si>
  <si>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</si>
  <si>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</si>
  <si>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</si>
  <si>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</si>
  <si>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</si>
  <si>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</si>
  <si>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</si>
  <si>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</si>
  <si>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</si>
  <si>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</si>
  <si>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</si>
  <si>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</si>
  <si>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</si>
  <si>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</si>
  <si>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</si>
  <si>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</si>
  <si>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</si>
  <si>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</si>
  <si>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</si>
  <si>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</si>
  <si>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</si>
  <si>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</si>
  <si>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</si>
  <si>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</si>
  <si>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</si>
  <si>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</si>
  <si>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</si>
  <si>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</si>
  <si>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</si>
  <si>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</si>
  <si>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</si>
  <si>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</si>
  <si>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</si>
  <si>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</si>
  <si>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</si>
  <si>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</si>
  <si>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</si>
  <si>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</si>
  <si>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</si>
  <si>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</si>
  <si>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</si>
  <si>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</si>
  <si>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</si>
  <si>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</si>
  <si>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</si>
  <si>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</si>
  <si>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</si>
  <si>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</si>
  <si>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</si>
  <si>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</si>
  <si>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</si>
  <si>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</si>
  <si>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</si>
  <si>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</si>
  <si>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</si>
  <si>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</si>
  <si>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</si>
  <si>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</si>
  <si>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</si>
  <si>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</si>
  <si>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</si>
  <si>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</si>
  <si>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</si>
  <si>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</si>
  <si>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</si>
  <si>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</si>
  <si>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</si>
  <si>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</si>
  <si>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</si>
  <si>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</si>
  <si>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</si>
  <si>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</si>
  <si>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</si>
  <si>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</si>
  <si>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</si>
  <si>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</si>
  <si>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</si>
  <si>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</si>
  <si>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</si>
  <si>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</si>
  <si>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</si>
  <si>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</si>
  <si>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</si>
  <si>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</si>
  <si>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</si>
  <si>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</si>
  <si>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</si>
  <si>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</si>
  <si>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</si>
  <si>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</si>
  <si>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</si>
  <si>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</si>
  <si>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</si>
  <si>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</si>
  <si>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</si>
  <si>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</si>
  <si>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</si>
  <si>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</si>
  <si>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</si>
  <si>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</si>
  <si>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</si>
  <si>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</si>
  <si>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</si>
  <si>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</si>
  <si>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</si>
  <si>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</si>
  <si>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</si>
  <si>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</si>
  <si>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</si>
  <si>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</si>
  <si>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</si>
  <si>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</si>
  <si>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</si>
  <si>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</si>
  <si>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</si>
  <si>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</si>
  <si>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</si>
  <si>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</si>
  <si>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</si>
  <si>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</si>
  <si>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</si>
  <si>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Recipient Organization 2 Budget</t>
  </si>
  <si>
    <t>Recipient Organization 3 Budget</t>
  </si>
  <si>
    <t>Table 2 - Output breakdown by UN budget categories</t>
  </si>
  <si>
    <t>Recipient Agency 2</t>
  </si>
  <si>
    <t>Recipient Agency 3</t>
  </si>
  <si>
    <t>7. General Operating and other Costs</t>
  </si>
  <si>
    <t>Output Total from Table 1</t>
  </si>
  <si>
    <t>Output 1.1</t>
  </si>
  <si>
    <t xml:space="preserve">Total </t>
  </si>
  <si>
    <t>OUTCOME 1</t>
  </si>
  <si>
    <t>Output 1.2</t>
  </si>
  <si>
    <t>Output 1.3</t>
  </si>
  <si>
    <t>Output 1.4</t>
  </si>
  <si>
    <t>OUTCOME 2</t>
  </si>
  <si>
    <t>Output 2.1</t>
  </si>
  <si>
    <t>OUTCOME 3</t>
  </si>
  <si>
    <t>Output 3.2</t>
  </si>
  <si>
    <t>OUTCOME 4</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</si>
  <si>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</si>
  <si>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</si>
  <si>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</si>
  <si>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</si>
  <si>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</si>
  <si>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</si>
  <si>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</si>
  <si>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</si>
  <si>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</si>
  <si>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</si>
  <si>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</si>
  <si>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</si>
  <si>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</si>
  <si>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</si>
  <si>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</si>
  <si>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</si>
  <si>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</si>
  <si>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</si>
  <si>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</si>
  <si>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</si>
  <si>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</si>
  <si>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</si>
  <si>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</si>
  <si>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</si>
  <si>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</si>
  <si>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</si>
  <si>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</si>
  <si>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</si>
  <si>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</si>
  <si>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</si>
  <si>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</si>
  <si>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</si>
  <si>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</si>
  <si>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</si>
  <si>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</si>
  <si>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</si>
  <si>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</si>
  <si>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</si>
  <si>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</si>
  <si>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</si>
  <si>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</si>
  <si>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</si>
  <si>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</si>
  <si>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</si>
  <si>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</si>
  <si>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</si>
  <si>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</si>
  <si>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</si>
  <si>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</si>
  <si>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</si>
  <si>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</si>
  <si>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</si>
  <si>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</si>
  <si>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</si>
  <si>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</si>
  <si>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</si>
  <si>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</si>
  <si>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</si>
  <si>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</si>
  <si>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</si>
  <si>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</si>
  <si>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</si>
  <si>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</si>
  <si>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</si>
  <si>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</si>
  <si>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</si>
  <si>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</si>
  <si>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</si>
  <si>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</si>
  <si>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</si>
  <si>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</si>
  <si>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</si>
  <si>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</si>
  <si>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</si>
  <si>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</si>
  <si>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</si>
  <si>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</si>
  <si>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</si>
  <si>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</si>
  <si>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</si>
  <si>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</si>
  <si>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</si>
  <si>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</si>
  <si>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</si>
  <si>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</si>
  <si>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</si>
  <si>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</si>
  <si>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</si>
  <si>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</si>
  <si>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</si>
  <si>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</si>
  <si>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</si>
  <si>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</si>
  <si>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</si>
  <si>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</si>
  <si>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</si>
  <si>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</si>
  <si>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</si>
  <si>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</si>
  <si>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</si>
  <si>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</si>
  <si>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</si>
  <si>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</si>
  <si>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</si>
  <si>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</si>
  <si>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</si>
  <si>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</si>
  <si>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</si>
  <si>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</si>
  <si>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</si>
  <si>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</si>
  <si>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</si>
  <si>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</si>
  <si>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</si>
  <si>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</si>
  <si>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</si>
  <si>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</si>
  <si>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</si>
  <si>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</si>
  <si>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</si>
  <si>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</si>
  <si>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</si>
  <si>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</si>
  <si>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</si>
  <si>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</si>
  <si>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</si>
  <si>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</si>
  <si>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</si>
  <si>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</si>
  <si>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</si>
  <si>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</si>
  <si>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</si>
  <si>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</si>
  <si>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</si>
  <si>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</si>
  <si>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</si>
  <si>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</si>
  <si>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</si>
  <si>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</si>
  <si>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</si>
  <si>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</si>
  <si>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</si>
  <si>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</si>
  <si>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</si>
  <si>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</si>
  <si>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</si>
  <si>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</si>
  <si>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</si>
  <si>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</si>
  <si>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</si>
  <si>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</si>
  <si>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</si>
  <si>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</si>
  <si>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</si>
  <si>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</si>
  <si>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</si>
  <si>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</si>
  <si>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</si>
  <si>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</si>
  <si>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</si>
  <si>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</si>
  <si>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</si>
  <si>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</si>
  <si>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</si>
  <si>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</si>
  <si>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</si>
  <si>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</si>
  <si>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</si>
  <si>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</si>
  <si>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</si>
  <si>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</si>
  <si>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</si>
  <si>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</si>
  <si>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</si>
  <si>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</si>
  <si>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</si>
  <si>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</si>
  <si>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</si>
  <si>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</si>
  <si>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</si>
  <si>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</si>
  <si>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</si>
  <si>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</si>
  <si>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</si>
  <si>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</si>
  <si>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</si>
  <si>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</si>
  <si>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</si>
  <si>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</si>
  <si>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</si>
  <si>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</si>
  <si>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</si>
  <si>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</si>
  <si>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</si>
  <si>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</si>
  <si>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</si>
  <si>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</si>
  <si>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</si>
  <si>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</si>
  <si>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</si>
  <si>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</si>
  <si>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</si>
  <si>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</si>
  <si>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</si>
  <si>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</si>
  <si>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</si>
  <si>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</si>
  <si>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</si>
  <si>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</si>
  <si>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</si>
  <si>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</si>
  <si>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</si>
  <si>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</si>
  <si>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</si>
  <si>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</si>
  <si>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</si>
  <si>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</si>
  <si>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</si>
  <si>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</si>
  <si>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</si>
  <si>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</si>
  <si>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</si>
  <si>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</si>
  <si>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</si>
  <si>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</si>
  <si>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</si>
  <si>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</si>
  <si>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</si>
  <si>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</si>
  <si>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</si>
  <si>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</si>
  <si>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</si>
  <si>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</si>
  <si>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</si>
  <si>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</si>
  <si>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</si>
  <si>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</si>
  <si>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</si>
  <si>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</si>
  <si>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</si>
  <si>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</si>
  <si>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</si>
  <si>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</si>
  <si>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</si>
  <si>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</si>
  <si>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</si>
  <si>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</si>
  <si>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</si>
  <si>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</si>
  <si>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</si>
  <si>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</si>
  <si>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</si>
  <si>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</si>
  <si>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</si>
  <si>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</si>
  <si>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</si>
  <si>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</si>
  <si>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</si>
  <si>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</si>
  <si>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</si>
  <si>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</si>
  <si>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</si>
  <si>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</si>
  <si>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</si>
  <si>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</si>
  <si>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</si>
  <si>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</si>
  <si>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</si>
  <si>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</si>
  <si>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</si>
  <si>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</si>
  <si>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</si>
  <si>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</si>
  <si>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</si>
  <si>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</si>
  <si>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</si>
  <si>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</si>
  <si>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</si>
  <si>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</si>
  <si>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</si>
  <si>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</si>
  <si>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</si>
  <si>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</si>
  <si>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</si>
  <si>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</si>
  <si>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</si>
  <si>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</si>
  <si>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</si>
  <si>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</si>
  <si>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</si>
  <si>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</si>
  <si>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</si>
  <si>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</si>
  <si>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</si>
  <si>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</si>
  <si>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</si>
  <si>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</si>
  <si>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</si>
  <si>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</si>
  <si>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</si>
  <si>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</si>
  <si>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</si>
  <si>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</si>
  <si>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</si>
  <si>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</si>
  <si>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</si>
  <si>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</si>
  <si>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</si>
  <si>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</si>
  <si>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</si>
  <si>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</si>
  <si>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</si>
  <si>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</si>
  <si>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</si>
  <si>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</si>
  <si>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</si>
  <si>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</si>
  <si>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</si>
  <si>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</si>
  <si>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</si>
  <si>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</si>
  <si>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</si>
  <si>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</si>
  <si>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</si>
  <si>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</si>
  <si>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</si>
  <si>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</si>
  <si>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</si>
  <si>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</si>
  <si>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</si>
  <si>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</si>
  <si>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</si>
  <si>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</si>
  <si>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</si>
  <si>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</si>
  <si>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</si>
  <si>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</si>
  <si>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</si>
  <si>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</si>
  <si>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</si>
  <si>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Annex D - PBF Project Budget</t>
  </si>
  <si>
    <t>Recipient Organization 2</t>
  </si>
  <si>
    <t>Recipient Organization 3</t>
  </si>
  <si>
    <t>Total Additional Costs</t>
  </si>
  <si>
    <t>Additional personnel costs</t>
  </si>
  <si>
    <t>Monitoring budget</t>
  </si>
  <si>
    <t>Additional Costs</t>
  </si>
  <si>
    <t>Additional Cost Totals from Table 1</t>
  </si>
  <si>
    <t>Total:</t>
  </si>
  <si>
    <t>Budget for independent final evaluation</t>
  </si>
  <si>
    <t>Recipient Organization</t>
  </si>
  <si>
    <t>Third Tranche</t>
  </si>
  <si>
    <t>Subtotal</t>
  </si>
  <si>
    <t>7% Indirect Costs</t>
  </si>
  <si>
    <t>TOTAL</t>
  </si>
  <si>
    <t xml:space="preserve">Annex D - PBF Project Budget </t>
  </si>
  <si>
    <t>CSO Version</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</si>
  <si>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</si>
  <si>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</si>
  <si>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</si>
  <si>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 Towards M&amp;E </t>
    </r>
    <r>
      <rPr>
        <sz val="11"/>
        <color theme="1"/>
        <rFont val="Calibri"/>
        <family val="2"/>
        <scheme val="minor"/>
      </rPr>
      <t>(includes indirect costs)</t>
    </r>
  </si>
  <si>
    <r>
      <t xml:space="preserve">$ Towards GEWE </t>
    </r>
    <r>
      <rPr>
        <sz val="11"/>
        <color theme="1"/>
        <rFont val="Calibri"/>
        <family val="2"/>
        <scheme val="minor"/>
      </rPr>
      <t>(includes indirect costs)</t>
    </r>
  </si>
  <si>
    <t>Total Expenditure</t>
  </si>
  <si>
    <t>Delivery Rate: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</si>
  <si>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</si>
  <si>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</si>
  <si>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t>Budget for independent audit</t>
  </si>
  <si>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</si>
  <si>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</si>
  <si>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</si>
  <si>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1. Ressources humaines</t>
  </si>
  <si>
    <t>Act 1.1.1 : Renforcement des compétences des femmes et jeunes femmes, des hommes et jeunes hommes de la société civile de la région AA en leadership, conception et facilitation de dialogues communautaires</t>
  </si>
  <si>
    <t>Act 1.2.1 : Focus group de conscientisation avec les chefs traditionnels et coutumiers, les femmes et les jeunes dans les communes cibles</t>
  </si>
  <si>
    <t xml:space="preserve">Act 2.1.1 : Renforcement des compétences des maires et des conseillers municipaux en gestion communale et mécanismes de redevabilité et d’inclusivité </t>
  </si>
  <si>
    <t>Act 2.1.2 : Plateforme d’échanges entre les gouvernements locaux et les OSC locales</t>
  </si>
  <si>
    <t xml:space="preserve">Act 3.1.1 : Formation des représentants des OSCs, y compris les hommes et les jeunes sur la sensibilisation à la masculinité positive </t>
  </si>
  <si>
    <t xml:space="preserve">Act 3.1.2 : Sensibilisation des hommes à l’égalité hommes-femmes </t>
  </si>
  <si>
    <t>Act 3.1.3 : Accompagnement pour la création d’un réseau Gender Champion</t>
  </si>
  <si>
    <t xml:space="preserve">Act 3.1.4 : Campagne de plaidoyer du réseau Gender Champion auprès des décideurs pour une meilleure représentation des femmes dans les instances démocratiques </t>
  </si>
  <si>
    <t xml:space="preserve">Act 3.2.1 : Cérémonie de récompense en faveur des gender champions </t>
  </si>
  <si>
    <t>P 1.1 : Les femmes et les jeunes femmes activistes de la société civile de la région AA disposent de compétences en matière de prévention des conflits</t>
  </si>
  <si>
    <t>R1: La participation des femmes et des jeunes aux efforts de prévention des conflits communautaires est renforcée</t>
  </si>
  <si>
    <t>P1.2 : Les femmes, les jeunes et les hommes des communes cibles sont conscientisés sur l’importance de l’inclusivité dans les mécanismes de prise de décision pour une cohésion sociale</t>
  </si>
  <si>
    <t>Act 1.2.2 : Organisations de sessions de dialogues intergénérationnels mixtes. Mission Préparatoire</t>
  </si>
  <si>
    <t>R2 : La contribution et l’influence des femmes et jeunes femmes sont renforcées au niveau des communes</t>
  </si>
  <si>
    <t xml:space="preserve">P2.1 : Les femmes élues assurent leurs rôles et responsabilités de manière efficace et effective </t>
  </si>
  <si>
    <t>R3 : Les hommes et les femmes sont engagés dans la promotion d’une meilleure participation des femmes aux processus de prise de décision</t>
  </si>
  <si>
    <t xml:space="preserve">P3.1 : Les citoyens sont sensibilisés sur la masculinité positive </t>
  </si>
  <si>
    <t xml:space="preserve">P 3.2 : Le rôle des hommes dans la promotion de l’égalité hommes-femmes est reconnu </t>
  </si>
  <si>
    <t>Operation Costs 3-4-5-6-7-8</t>
  </si>
  <si>
    <t>Monitoring</t>
  </si>
  <si>
    <t>Evaluation</t>
  </si>
  <si>
    <t>Audit</t>
  </si>
  <si>
    <t>Act. 2.2.1 : Promotion de la contribution positive des femmes à travers des programmes médiatiques et culturels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</si>
</sst>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00_-;\-* #,##0.00_-;_-* &quot;-&quot;??_-;_-@_-"/>
    <numFmt numFmtId="165" formatCode="_(&quot;$&quot;* #,##0_);_(&quot;$&quot;* \(#,##0\);_(&quot;$&quot;* &quot;-&quot;??_);_(@_)"/>
    <numFmt numFmtId="166" formatCode="_-* #,##0.00\ _€_-;\-* #,##0.00\ _€_-;_-* &quot;-&quot;??\ _€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b/>
      <sz val="14"/>
      <color theme="1"/>
      <name val="Calibri"/>
      <family val="2"/>
      <scheme val="minor"/>
    </font>
    <font>
      <b/>
      <sz val="9"/>
      <color indexed="81"/>
      <name val="Tahoma"/>
      <family val="2"/>
    </font>
    <font>
      <sz val="9"/>
      <color indexed="81"/>
      <name val="Tahoma"/>
      <family val="2"/>
    </font>
    <font>
      <sz val="9"/>
      <name val="Book Antiqua"/>
      <family val="1"/>
    </font>
    <font>
      <sz val="1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9" tint="0.39994506668294322"/>
        <bgColor indexed="64"/>
      </patternFill>
    </fill>
    <fill>
      <patternFill patternType="solid">
        <fgColor theme="0" tint="-0.249977111117893"/>
        <bgColor indexed="64"/>
      </patternFill>
    </fill>
  </fills>
  <borders count="3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style="thin">
        <color indexed="64"/>
      </top>
      <bottom/>
      <diagonal/>
    </border>
  </borders>
  <cellStyleXfs count="8">
    <xf numFmtId="0" fontId="0"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164" fontId="4" fillId="0" borderId="0" applyFont="0" applyFill="0" applyBorder="0" applyAlignment="0" applyProtection="0"/>
    <xf numFmtId="4" fontId="20" fillId="6" borderId="4" applyBorder="0" applyAlignment="0">
      <alignment horizontal="left"/>
      <protection locked="0"/>
    </xf>
    <xf numFmtId="166" fontId="4" fillId="0" borderId="0" applyFont="0" applyFill="0" applyBorder="0" applyAlignment="0" applyProtection="0"/>
  </cellStyleXfs>
  <cellXfs count="227">
    <xf numFmtId="0" fontId="0" fillId="0" borderId="0" xfId="0"/>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4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44" fontId="10" fillId="0" borderId="0" xfId="1" applyFont="1" applyFill="1" applyBorder="1" applyAlignment="1" applyProtection="1">
      <alignment vertical="center" wrapText="1"/>
    </xf>
    <xf numFmtId="44" fontId="5" fillId="0" borderId="3" xfId="1" applyNumberFormat="1" applyFont="1" applyBorder="1" applyAlignment="1" applyProtection="1">
      <alignment horizontal="center" vertical="center" wrapText="1"/>
      <protection locked="0"/>
    </xf>
    <xf numFmtId="44" fontId="5"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7" fillId="2" borderId="7" xfId="0" applyFont="1" applyFill="1" applyBorder="1" applyAlignment="1" applyProtection="1">
      <alignment vertical="center" wrapText="1"/>
    </xf>
    <xf numFmtId="44" fontId="7"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5"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44" fontId="5" fillId="0" borderId="3" xfId="1" applyFont="1" applyBorder="1" applyAlignment="1" applyProtection="1">
      <alignment vertical="center" wrapText="1"/>
      <protection locked="0"/>
    </xf>
    <xf numFmtId="0" fontId="2" fillId="2" borderId="7" xfId="0" applyFont="1" applyFill="1" applyBorder="1" applyAlignment="1" applyProtection="1">
      <alignment vertical="center" wrapText="1"/>
    </xf>
    <xf numFmtId="0" fontId="2" fillId="2" borderId="11" xfId="0" applyFont="1" applyFill="1" applyBorder="1" applyAlignment="1" applyProtection="1">
      <alignment vertical="center" wrapText="1"/>
    </xf>
    <xf numFmtId="0" fontId="7" fillId="2" borderId="7"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1" fillId="0" borderId="0" xfId="0" applyFont="1" applyBorder="1" applyAlignment="1">
      <alignment wrapText="1"/>
    </xf>
    <xf numFmtId="0" fontId="12"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5" fillId="0" borderId="0" xfId="1" applyNumberFormat="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44" fontId="2" fillId="2" borderId="3" xfId="0" applyNumberFormat="1" applyFont="1" applyFill="1" applyBorder="1" applyAlignment="1">
      <alignment horizontal="center" wrapText="1"/>
    </xf>
    <xf numFmtId="0" fontId="5" fillId="3" borderId="0" xfId="0" applyFont="1" applyFill="1" applyBorder="1" applyAlignment="1">
      <alignment wrapText="1"/>
    </xf>
    <xf numFmtId="44" fontId="2" fillId="4" borderId="3" xfId="1" applyFont="1" applyFill="1" applyBorder="1" applyAlignment="1" applyProtection="1">
      <alignment wrapText="1"/>
    </xf>
    <xf numFmtId="0" fontId="5" fillId="0" borderId="0" xfId="0" applyFont="1" applyFill="1" applyBorder="1" applyAlignment="1">
      <alignment wrapText="1"/>
    </xf>
    <xf numFmtId="44" fontId="5"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0" fontId="2" fillId="2" borderId="27" xfId="0" applyFont="1" applyFill="1" applyBorder="1" applyAlignment="1">
      <alignment horizontal="center" wrapText="1"/>
    </xf>
    <xf numFmtId="44" fontId="2" fillId="2" borderId="3" xfId="0" applyNumberFormat="1" applyFont="1" applyFill="1" applyBorder="1" applyAlignment="1">
      <alignment wrapText="1"/>
    </xf>
    <xf numFmtId="0" fontId="6" fillId="2" borderId="27" xfId="0" applyFont="1" applyFill="1" applyBorder="1" applyAlignment="1" applyProtection="1">
      <alignment vertical="center" wrapText="1"/>
    </xf>
    <xf numFmtId="44" fontId="2" fillId="2" borderId="27" xfId="0" applyNumberFormat="1" applyFont="1" applyFill="1" applyBorder="1" applyAlignment="1">
      <alignment wrapText="1"/>
    </xf>
    <xf numFmtId="0" fontId="2" fillId="2" borderId="12" xfId="0" applyFont="1" applyFill="1" applyBorder="1" applyAlignment="1">
      <alignment horizontal="left" wrapText="1"/>
    </xf>
    <xf numFmtId="44" fontId="2" fillId="2" borderId="12" xfId="0" applyNumberFormat="1" applyFont="1" applyFill="1" applyBorder="1" applyAlignment="1">
      <alignment horizontal="center" wrapText="1"/>
    </xf>
    <xf numFmtId="44" fontId="2" fillId="2" borderId="12"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44" fontId="2" fillId="2" borderId="26" xfId="0" applyNumberFormat="1" applyFont="1" applyFill="1" applyBorder="1" applyAlignment="1">
      <alignment wrapText="1"/>
    </xf>
    <xf numFmtId="0" fontId="2" fillId="2" borderId="10" xfId="0" applyFont="1" applyFill="1" applyBorder="1" applyAlignment="1">
      <alignment horizontal="center" wrapText="1"/>
    </xf>
    <xf numFmtId="44" fontId="5" fillId="2" borderId="27" xfId="0" applyNumberFormat="1" applyFont="1" applyFill="1" applyBorder="1" applyAlignment="1">
      <alignment wrapText="1"/>
    </xf>
    <xf numFmtId="0" fontId="13" fillId="0" borderId="0" xfId="0" applyFont="1" applyAlignment="1"/>
    <xf numFmtId="49" fontId="0" fillId="0" borderId="0" xfId="0" applyNumberFormat="1"/>
    <xf numFmtId="0" fontId="13" fillId="0" borderId="0" xfId="0" applyFont="1" applyAlignment="1">
      <alignment vertical="center"/>
    </xf>
    <xf numFmtId="49" fontId="14" fillId="0" borderId="0" xfId="0" applyNumberFormat="1" applyFont="1" applyAlignment="1">
      <alignment horizontal="left"/>
    </xf>
    <xf numFmtId="49" fontId="14" fillId="0" borderId="0" xfId="0" applyNumberFormat="1" applyFont="1" applyAlignment="1">
      <alignment horizontal="left" wrapText="1"/>
    </xf>
    <xf numFmtId="49" fontId="14" fillId="0" borderId="0" xfId="0" applyNumberFormat="1" applyFont="1" applyFill="1" applyAlignment="1">
      <alignment horizontal="left" wrapText="1"/>
    </xf>
    <xf numFmtId="44" fontId="5" fillId="0" borderId="27" xfId="0" applyNumberFormat="1" applyFont="1" applyBorder="1" applyAlignment="1" applyProtection="1">
      <alignment wrapText="1"/>
      <protection locked="0"/>
    </xf>
    <xf numFmtId="44" fontId="5" fillId="3" borderId="27" xfId="1" applyNumberFormat="1" applyFont="1" applyFill="1" applyBorder="1" applyAlignment="1" applyProtection="1">
      <alignment horizontal="center" vertical="center" wrapText="1"/>
      <protection locked="0"/>
    </xf>
    <xf numFmtId="44" fontId="5"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5" fillId="2" borderId="3" xfId="0" applyNumberFormat="1" applyFont="1" applyFill="1" applyBorder="1" applyAlignment="1" applyProtection="1">
      <alignment vertical="center" wrapText="1"/>
    </xf>
    <xf numFmtId="0" fontId="2" fillId="2" borderId="7"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2" xfId="1" applyFont="1" applyFill="1" applyBorder="1" applyAlignment="1" applyProtection="1">
      <alignment vertical="center" wrapText="1"/>
    </xf>
    <xf numFmtId="44" fontId="2" fillId="2" borderId="25" xfId="1" applyFont="1" applyFill="1" applyBorder="1" applyAlignment="1" applyProtection="1">
      <alignment vertical="center" wrapText="1"/>
    </xf>
    <xf numFmtId="9" fontId="2" fillId="2" borderId="13" xfId="2" applyFont="1" applyFill="1" applyBorder="1" applyAlignment="1" applyProtection="1">
      <alignment vertical="center" wrapText="1"/>
    </xf>
    <xf numFmtId="0" fontId="3" fillId="2" borderId="18" xfId="0" applyFont="1" applyFill="1" applyBorder="1" applyAlignment="1" applyProtection="1">
      <alignment horizontal="left" vertical="center" wrapText="1"/>
    </xf>
    <xf numFmtId="44" fontId="2" fillId="2" borderId="14" xfId="0" applyNumberFormat="1" applyFont="1" applyFill="1" applyBorder="1" applyAlignment="1" applyProtection="1">
      <alignment vertical="center" wrapText="1"/>
    </xf>
    <xf numFmtId="0" fontId="3" fillId="2" borderId="7" xfId="0" applyFont="1" applyFill="1" applyBorder="1" applyAlignment="1" applyProtection="1">
      <alignment horizontal="left" vertical="center" wrapText="1"/>
    </xf>
    <xf numFmtId="44" fontId="2" fillId="2" borderId="8"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44" fontId="2" fillId="2" borderId="3" xfId="1" applyFont="1" applyFill="1" applyBorder="1" applyAlignment="1" applyProtection="1">
      <alignment horizontal="center" vertical="center" wrapText="1"/>
    </xf>
    <xf numFmtId="44" fontId="5" fillId="2" borderId="3" xfId="1" applyFont="1" applyFill="1" applyBorder="1" applyAlignment="1" applyProtection="1">
      <alignment vertical="center" wrapText="1"/>
    </xf>
    <xf numFmtId="0" fontId="5" fillId="2" borderId="7" xfId="0" applyFont="1" applyFill="1" applyBorder="1" applyAlignment="1" applyProtection="1">
      <alignment vertical="center" wrapText="1"/>
    </xf>
    <xf numFmtId="44" fontId="5" fillId="2" borderId="8" xfId="0" applyNumberFormat="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2" fillId="2" borderId="27"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22" xfId="0" applyFont="1" applyFill="1" applyBorder="1" applyAlignment="1" applyProtection="1">
      <alignment vertical="center" wrapText="1"/>
    </xf>
    <xf numFmtId="44" fontId="2" fillId="2" borderId="5" xfId="1" applyFont="1" applyFill="1" applyBorder="1" applyAlignment="1" applyProtection="1">
      <alignment vertical="center" wrapText="1"/>
    </xf>
    <xf numFmtId="44" fontId="2" fillId="2" borderId="28"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44" fontId="5" fillId="2" borderId="4" xfId="0" applyNumberFormat="1" applyFont="1" applyFill="1" applyBorder="1" applyAlignment="1" applyProtection="1">
      <alignment vertical="center" wrapText="1"/>
    </xf>
    <xf numFmtId="44" fontId="5"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4" borderId="30" xfId="0" applyFont="1" applyFill="1" applyBorder="1" applyAlignment="1" applyProtection="1">
      <alignment vertical="center" wrapText="1"/>
    </xf>
    <xf numFmtId="4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44" fontId="5" fillId="2" borderId="2" xfId="0" applyNumberFormat="1" applyFont="1" applyFill="1" applyBorder="1" applyAlignment="1" applyProtection="1">
      <alignment vertical="center" wrapText="1"/>
    </xf>
    <xf numFmtId="44" fontId="2" fillId="2" borderId="32" xfId="1" applyFont="1" applyFill="1" applyBorder="1" applyAlignment="1" applyProtection="1">
      <alignment vertical="center" wrapText="1"/>
    </xf>
    <xf numFmtId="44" fontId="5" fillId="2" borderId="33" xfId="0" applyNumberFormat="1" applyFont="1" applyFill="1" applyBorder="1" applyAlignment="1">
      <alignment wrapText="1"/>
    </xf>
    <xf numFmtId="0" fontId="7" fillId="2" borderId="22" xfId="0" applyFont="1" applyFill="1" applyBorder="1" applyAlignment="1" applyProtection="1">
      <alignment vertical="center" wrapText="1"/>
    </xf>
    <xf numFmtId="44" fontId="5" fillId="2" borderId="3" xfId="0" applyNumberFormat="1" applyFont="1" applyFill="1" applyBorder="1" applyAlignment="1">
      <alignment wrapText="1"/>
    </xf>
    <xf numFmtId="44" fontId="2" fillId="2" borderId="11" xfId="1" applyFont="1" applyFill="1" applyBorder="1" applyAlignment="1" applyProtection="1">
      <alignment wrapText="1"/>
    </xf>
    <xf numFmtId="44" fontId="2" fillId="2" borderId="12" xfId="1" applyNumberFormat="1" applyFont="1" applyFill="1" applyBorder="1" applyAlignment="1">
      <alignment wrapText="1"/>
    </xf>
    <xf numFmtId="44" fontId="5" fillId="2" borderId="7" xfId="1" applyFont="1" applyFill="1" applyBorder="1" applyAlignment="1" applyProtection="1">
      <alignment wrapText="1"/>
    </xf>
    <xf numFmtId="44" fontId="5" fillId="2" borderId="3" xfId="1" applyNumberFormat="1" applyFont="1" applyFill="1" applyBorder="1" applyAlignment="1">
      <alignment wrapText="1"/>
    </xf>
    <xf numFmtId="0" fontId="15" fillId="0" borderId="0" xfId="0" applyFont="1" applyBorder="1" applyAlignment="1">
      <alignment wrapText="1"/>
    </xf>
    <xf numFmtId="0" fontId="5" fillId="2" borderId="3" xfId="0" applyFont="1" applyFill="1" applyBorder="1" applyAlignment="1" applyProtection="1">
      <alignment vertical="center" wrapText="1"/>
    </xf>
    <xf numFmtId="10" fontId="2" fillId="2" borderId="8" xfId="2" applyNumberFormat="1" applyFont="1" applyFill="1" applyBorder="1" applyAlignment="1" applyProtection="1">
      <alignment wrapText="1"/>
    </xf>
    <xf numFmtId="44" fontId="5" fillId="0" borderId="3" xfId="1" applyFont="1" applyBorder="1" applyAlignment="1" applyProtection="1">
      <alignment horizontal="center" vertical="center" wrapText="1"/>
      <protection locked="0"/>
    </xf>
    <xf numFmtId="44" fontId="5"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5"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2" fillId="0" borderId="0" xfId="1" applyFont="1" applyBorder="1" applyAlignment="1">
      <alignment wrapText="1"/>
    </xf>
    <xf numFmtId="44" fontId="2" fillId="2" borderId="18" xfId="0" applyNumberFormat="1" applyFont="1" applyFill="1" applyBorder="1" applyAlignment="1">
      <alignment vertical="center" wrapText="1"/>
    </xf>
    <xf numFmtId="44" fontId="0" fillId="2" borderId="14" xfId="1" applyFont="1" applyFill="1" applyBorder="1" applyAlignment="1">
      <alignment vertical="center" wrapText="1"/>
    </xf>
    <xf numFmtId="0" fontId="3" fillId="2" borderId="11" xfId="0" applyFont="1" applyFill="1" applyBorder="1" applyAlignment="1">
      <alignment wrapText="1"/>
    </xf>
    <xf numFmtId="0" fontId="2" fillId="2" borderId="5"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2" fillId="3" borderId="3" xfId="1" applyFont="1" applyFill="1" applyBorder="1" applyAlignment="1" applyProtection="1">
      <alignment horizontal="center" vertical="center" wrapText="1"/>
    </xf>
    <xf numFmtId="44" fontId="0" fillId="0" borderId="0" xfId="1" applyFont="1" applyFill="1" applyBorder="1" applyAlignment="1">
      <alignment vertical="center" wrapText="1"/>
    </xf>
    <xf numFmtId="9" fontId="3" fillId="0" borderId="0" xfId="2" applyFont="1" applyFill="1" applyBorder="1" applyAlignment="1">
      <alignment wrapText="1"/>
    </xf>
    <xf numFmtId="0" fontId="17" fillId="0" borderId="36" xfId="0" applyFont="1" applyBorder="1" applyAlignment="1">
      <alignment horizontal="left" wrapText="1"/>
    </xf>
    <xf numFmtId="0" fontId="2" fillId="0" borderId="3" xfId="0" applyFont="1" applyFill="1" applyBorder="1" applyAlignment="1" applyProtection="1">
      <alignment horizontal="center" vertical="center" wrapText="1"/>
      <protection locked="0"/>
    </xf>
    <xf numFmtId="0" fontId="0" fillId="0" borderId="0" xfId="0" applyFont="1" applyBorder="1" applyAlignment="1" applyProtection="1">
      <alignment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10" fontId="2" fillId="3" borderId="8" xfId="2" applyNumberFormat="1" applyFont="1" applyFill="1" applyBorder="1" applyAlignment="1" applyProtection="1">
      <alignment vertical="center" wrapText="1"/>
      <protection locked="0"/>
    </xf>
    <xf numFmtId="44" fontId="1" fillId="0" borderId="3" xfId="1" applyNumberFormat="1" applyFont="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164" fontId="5" fillId="0" borderId="3" xfId="5" applyNumberFormat="1" applyFont="1" applyBorder="1" applyAlignment="1" applyProtection="1">
      <alignment vertical="center" wrapText="1"/>
      <protection locked="0"/>
    </xf>
    <xf numFmtId="44" fontId="2" fillId="2" borderId="13" xfId="1" applyNumberFormat="1" applyFont="1" applyFill="1" applyBorder="1" applyAlignment="1" applyProtection="1">
      <alignment vertical="center" wrapText="1"/>
    </xf>
    <xf numFmtId="165" fontId="5" fillId="0" borderId="3" xfId="1" applyNumberFormat="1" applyFont="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4" fontId="5" fillId="0" borderId="27" xfId="5" applyNumberFormat="1" applyFont="1" applyBorder="1" applyAlignment="1" applyProtection="1">
      <alignment wrapText="1"/>
      <protection locked="0"/>
    </xf>
    <xf numFmtId="44" fontId="5" fillId="0" borderId="3" xfId="5" applyNumberFormat="1" applyFont="1" applyBorder="1" applyAlignment="1" applyProtection="1">
      <alignment wrapText="1"/>
      <protection locked="0"/>
    </xf>
    <xf numFmtId="44" fontId="5" fillId="7" borderId="0" xfId="1" applyFont="1" applyFill="1" applyBorder="1" applyAlignment="1" applyProtection="1">
      <alignment vertical="center" wrapText="1"/>
      <protection locked="0"/>
    </xf>
    <xf numFmtId="10" fontId="3" fillId="2" borderId="13" xfId="2" applyNumberFormat="1" applyFont="1" applyFill="1" applyBorder="1" applyAlignment="1">
      <alignment wrapText="1"/>
    </xf>
    <xf numFmtId="44" fontId="5" fillId="0" borderId="3" xfId="0" applyNumberFormat="1" applyFont="1" applyFill="1" applyBorder="1" applyAlignment="1" applyProtection="1">
      <alignment wrapText="1"/>
      <protection locked="0"/>
    </xf>
    <xf numFmtId="0" fontId="5" fillId="0" borderId="0" xfId="0" applyFont="1" applyFill="1" applyBorder="1" applyAlignment="1" applyProtection="1">
      <alignment wrapText="1"/>
      <protection locked="0"/>
    </xf>
    <xf numFmtId="164" fontId="5" fillId="0" borderId="0" xfId="0" applyNumberFormat="1" applyFont="1" applyFill="1" applyBorder="1" applyAlignment="1">
      <alignment wrapText="1"/>
    </xf>
    <xf numFmtId="44" fontId="21" fillId="2" borderId="27" xfId="0" applyNumberFormat="1" applyFont="1" applyFill="1" applyBorder="1" applyAlignment="1">
      <alignment wrapText="1"/>
    </xf>
    <xf numFmtId="44" fontId="21" fillId="2" borderId="34" xfId="0" applyNumberFormat="1" applyFont="1" applyFill="1" applyBorder="1" applyAlignment="1">
      <alignment wrapText="1"/>
    </xf>
    <xf numFmtId="44" fontId="2" fillId="2" borderId="3" xfId="1" applyNumberFormat="1" applyFont="1" applyFill="1" applyBorder="1" applyAlignment="1">
      <alignment wrapText="1"/>
    </xf>
    <xf numFmtId="44" fontId="21" fillId="2" borderId="37" xfId="0" applyNumberFormat="1" applyFont="1" applyFill="1" applyBorder="1" applyAlignment="1">
      <alignment wrapText="1"/>
    </xf>
    <xf numFmtId="44" fontId="5" fillId="2" borderId="5" xfId="0" applyNumberFormat="1" applyFont="1" applyFill="1" applyBorder="1" applyAlignment="1">
      <alignment wrapText="1"/>
    </xf>
    <xf numFmtId="44" fontId="2" fillId="2" borderId="19" xfId="0" applyNumberFormat="1" applyFont="1" applyFill="1" applyBorder="1" applyAlignment="1">
      <alignment wrapText="1"/>
    </xf>
    <xf numFmtId="44" fontId="2" fillId="2" borderId="27" xfId="1" applyNumberFormat="1" applyFont="1" applyFill="1" applyBorder="1" applyAlignment="1">
      <alignment wrapText="1"/>
    </xf>
    <xf numFmtId="0" fontId="2" fillId="2" borderId="5"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18"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44" fontId="5"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16" fillId="0" borderId="0" xfId="0" applyFont="1" applyBorder="1" applyAlignment="1">
      <alignment horizontal="left" vertical="top" wrapText="1"/>
    </xf>
    <xf numFmtId="49" fontId="1" fillId="3" borderId="3" xfId="0" applyNumberFormat="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0" fontId="17" fillId="0" borderId="36" xfId="0" applyFont="1" applyBorder="1" applyAlignment="1">
      <alignment horizontal="left" wrapText="1"/>
    </xf>
    <xf numFmtId="0" fontId="5" fillId="2" borderId="22"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44" fontId="2" fillId="2" borderId="5" xfId="1" applyFont="1" applyFill="1" applyBorder="1" applyAlignment="1" applyProtection="1">
      <alignment horizontal="center" vertical="center" wrapText="1"/>
    </xf>
    <xf numFmtId="44" fontId="2" fillId="2" borderId="27" xfId="1" applyFont="1" applyFill="1" applyBorder="1" applyAlignment="1" applyProtection="1">
      <alignment horizontal="center" vertical="center" wrapText="1"/>
    </xf>
    <xf numFmtId="0" fontId="2" fillId="4" borderId="29" xfId="0" applyFont="1" applyFill="1" applyBorder="1" applyAlignment="1" applyProtection="1">
      <alignment horizontal="center" vertical="center" wrapText="1"/>
    </xf>
    <xf numFmtId="0" fontId="2" fillId="4" borderId="31" xfId="0" applyFont="1" applyFill="1" applyBorder="1" applyAlignment="1" applyProtection="1">
      <alignment horizontal="center" vertical="center" wrapText="1"/>
    </xf>
    <xf numFmtId="44" fontId="2" fillId="2" borderId="21" xfId="1" applyFont="1" applyFill="1" applyBorder="1" applyAlignment="1" applyProtection="1">
      <alignment horizontal="center" vertical="center" wrapText="1"/>
      <protection locked="0"/>
    </xf>
    <xf numFmtId="44" fontId="2" fillId="2" borderId="26" xfId="1" applyFont="1" applyFill="1" applyBorder="1" applyAlignment="1" applyProtection="1">
      <alignment horizontal="center" vertical="center" wrapText="1"/>
      <protection locked="0"/>
    </xf>
    <xf numFmtId="44" fontId="1" fillId="3" borderId="0" xfId="1" applyFont="1" applyFill="1" applyBorder="1" applyAlignment="1" applyProtection="1">
      <alignment horizontal="center" vertic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15" xfId="0" applyFont="1" applyFill="1" applyBorder="1" applyAlignment="1">
      <alignment horizontal="center" wrapText="1"/>
    </xf>
    <xf numFmtId="0" fontId="2" fillId="2" borderId="3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 xfId="0" applyFont="1" applyFill="1" applyBorder="1" applyAlignment="1">
      <alignment horizontal="left" wrapText="1"/>
    </xf>
  </cellXfs>
  <cellStyles count="8">
    <cellStyle name="Comma" xfId="5" builtinId="3"/>
    <cellStyle name="Comma 2" xfId="3"/>
    <cellStyle name="Comma 3" xfId="7"/>
    <cellStyle name="Currency" xfId="1" builtinId="4"/>
    <cellStyle name="InputNumber" xfId="6"/>
    <cellStyle name="Normal" xfId="0" builtinId="0"/>
    <cellStyle name="Normal 2 2" xfId="4"/>
    <cellStyle name="Percent" xfId="2" builtinId="5"/>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aina%20Ramarshon/Documents/Niaina/Documents/NIAINA%202021/FINANCE%20REPORT%202021/Field%20Officers%20Monthly%20Report%20Madagascar%2031%20January%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iaina%20Ramarshon/Documents/Niaina/Documents/NIAINA%202021/BUDGET%20UNPBF%202021/division%20salaire/Copy%20of%20Division%20de%20salaire%20juill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iaina%20Ramarshon/Documents/EISA%20Madagascar%202021/Documents/NIAINA%202021/BUDGET%20UNPBF%202021/Budget%20up%20date/comparaison%20des%20depen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 Codes"/>
      <sheetName val="BOA BANK"/>
      <sheetName val="BMOI BANK"/>
      <sheetName val="BOA-Jessica"/>
      <sheetName val="Petty cash"/>
      <sheetName val="Sheet1"/>
    </sheetNames>
    <sheetDataSet>
      <sheetData sheetId="0">
        <row r="2">
          <cell r="G2" t="str">
            <v>No Activity</v>
          </cell>
          <cell r="J2" t="str">
            <v>Consulting Income or BES</v>
          </cell>
          <cell r="M2" t="str">
            <v>None</v>
          </cell>
        </row>
        <row r="3">
          <cell r="G3" t="str">
            <v>Activity 1</v>
          </cell>
          <cell r="J3" t="str">
            <v>Administration Fee</v>
          </cell>
          <cell r="M3" t="str">
            <v>Cecile Bassomo</v>
          </cell>
        </row>
        <row r="4">
          <cell r="G4" t="str">
            <v>Activity 2</v>
          </cell>
          <cell r="J4" t="str">
            <v>Angola Recovered</v>
          </cell>
          <cell r="M4" t="str">
            <v>Ebrahim Fakir</v>
          </cell>
        </row>
        <row r="5">
          <cell r="G5" t="str">
            <v>Activity 3</v>
          </cell>
          <cell r="J5" t="str">
            <v>Grants</v>
          </cell>
          <cell r="M5" t="str">
            <v>Grant Masterson</v>
          </cell>
        </row>
        <row r="6">
          <cell r="G6" t="str">
            <v>Activity 4</v>
          </cell>
          <cell r="J6" t="str">
            <v>Interest Received</v>
          </cell>
          <cell r="M6" t="str">
            <v>Lucien Toulou</v>
          </cell>
        </row>
        <row r="7">
          <cell r="G7" t="str">
            <v>Activity 5</v>
          </cell>
          <cell r="J7" t="str">
            <v>Sundry Income</v>
          </cell>
          <cell r="M7" t="str">
            <v>Naphtaly Sekamogeng</v>
          </cell>
        </row>
        <row r="8">
          <cell r="G8" t="str">
            <v>Activity 6</v>
          </cell>
          <cell r="J8" t="str">
            <v>Profit or Loss on Sale of Fixed Asset</v>
          </cell>
          <cell r="M8" t="str">
            <v>Ntokozo Ngidi</v>
          </cell>
        </row>
        <row r="9">
          <cell r="G9" t="str">
            <v>Activity 7</v>
          </cell>
          <cell r="J9" t="str">
            <v>Rent Income</v>
          </cell>
          <cell r="M9" t="str">
            <v>Olufunto Akinduro</v>
          </cell>
        </row>
        <row r="10">
          <cell r="G10" t="str">
            <v>Activity 8</v>
          </cell>
          <cell r="J10" t="str">
            <v>Profit or Loss on Foreign Exchange</v>
          </cell>
          <cell r="M10" t="str">
            <v>Robert Gerenge</v>
          </cell>
        </row>
        <row r="11">
          <cell r="G11" t="str">
            <v>Activity 9</v>
          </cell>
          <cell r="J11" t="str">
            <v>Recovery of Salaries</v>
          </cell>
          <cell r="M11" t="str">
            <v>Vincent Tohbi</v>
          </cell>
        </row>
        <row r="12">
          <cell r="G12" t="str">
            <v>Activity 10</v>
          </cell>
          <cell r="J12" t="str">
            <v>Equipment Rental Recovery</v>
          </cell>
          <cell r="M12" t="str">
            <v>Yvette Walljee</v>
          </cell>
        </row>
        <row r="13">
          <cell r="G13" t="str">
            <v>Activity 11</v>
          </cell>
          <cell r="J13" t="str">
            <v>Insurance (Assets &amp; Indemnity) Recovery</v>
          </cell>
          <cell r="M13" t="str">
            <v>Deane Stuart</v>
          </cell>
        </row>
        <row r="14">
          <cell r="G14" t="str">
            <v>Activity 12</v>
          </cell>
          <cell r="J14" t="str">
            <v>Recovery of Premise Costs</v>
          </cell>
          <cell r="M14" t="str">
            <v>Ilona Tip</v>
          </cell>
        </row>
        <row r="15">
          <cell r="G15" t="str">
            <v>Activity 13</v>
          </cell>
          <cell r="J15" t="str">
            <v>Revaluation of Forex Currencies</v>
          </cell>
          <cell r="M15" t="str">
            <v>Irene Maboea</v>
          </cell>
        </row>
        <row r="16">
          <cell r="G16" t="str">
            <v>Activity 14</v>
          </cell>
          <cell r="J16" t="str">
            <v>Bank Charges</v>
          </cell>
          <cell r="M16" t="str">
            <v>Denis Kadima</v>
          </cell>
        </row>
        <row r="17">
          <cell r="G17" t="str">
            <v>Activity 15</v>
          </cell>
          <cell r="J17" t="str">
            <v>Bad Debts</v>
          </cell>
          <cell r="M17" t="str">
            <v>Zahira Seedat</v>
          </cell>
        </row>
        <row r="18">
          <cell r="G18" t="str">
            <v>Activity 16</v>
          </cell>
          <cell r="J18" t="str">
            <v>Advertising</v>
          </cell>
          <cell r="M18" t="str">
            <v>Dipti Bava</v>
          </cell>
        </row>
        <row r="19">
          <cell r="G19" t="str">
            <v>Activity 17</v>
          </cell>
          <cell r="J19" t="str">
            <v>Audit Fees</v>
          </cell>
          <cell r="M19" t="str">
            <v>Eralda Vahidi</v>
          </cell>
        </row>
        <row r="20">
          <cell r="G20" t="str">
            <v>Activity 18</v>
          </cell>
          <cell r="J20" t="str">
            <v>Company Secretarial Costs</v>
          </cell>
          <cell r="M20" t="str">
            <v>Ivy Pillay</v>
          </cell>
        </row>
        <row r="21">
          <cell r="G21" t="str">
            <v>Activity 19</v>
          </cell>
          <cell r="J21" t="str">
            <v>Consulting &amp; Sitting &amp; Stipent Fees</v>
          </cell>
          <cell r="M21" t="str">
            <v>Maria Hooper</v>
          </cell>
        </row>
        <row r="22">
          <cell r="G22" t="str">
            <v>Activity 20</v>
          </cell>
          <cell r="J22" t="str">
            <v>Depreciation</v>
          </cell>
          <cell r="M22" t="str">
            <v>Mathembi Mehlomekhulu</v>
          </cell>
        </row>
        <row r="23">
          <cell r="G23" t="str">
            <v>HQ staff salaries</v>
          </cell>
          <cell r="J23" t="str">
            <v>Electricity, Water &amp; Rates</v>
          </cell>
          <cell r="M23" t="str">
            <v>Peter Mahlomola Maje</v>
          </cell>
        </row>
        <row r="24">
          <cell r="G24" t="str">
            <v>Project staff salaries</v>
          </cell>
          <cell r="J24" t="str">
            <v>Entertainment</v>
          </cell>
          <cell r="M24" t="str">
            <v>Pontsho Motaung</v>
          </cell>
        </row>
        <row r="25">
          <cell r="G25" t="str">
            <v>Operating cost</v>
          </cell>
          <cell r="J25" t="str">
            <v>Equipment Purchases</v>
          </cell>
          <cell r="M25" t="str">
            <v>Usha Kala</v>
          </cell>
        </row>
        <row r="26">
          <cell r="G26" t="str">
            <v>EISA support</v>
          </cell>
          <cell r="J26" t="str">
            <v>Equipment Rental</v>
          </cell>
          <cell r="M26" t="str">
            <v>Michael Moleffe</v>
          </cell>
        </row>
        <row r="27">
          <cell r="G27" t="str">
            <v>Administration fee</v>
          </cell>
          <cell r="J27" t="str">
            <v>Events Materials</v>
          </cell>
          <cell r="M27" t="str">
            <v>Miguel De Brito</v>
          </cell>
        </row>
        <row r="28">
          <cell r="G28" t="str">
            <v>Income</v>
          </cell>
          <cell r="J28" t="str">
            <v>Furniture Purchases</v>
          </cell>
          <cell r="M28" t="str">
            <v>Francisco Langa</v>
          </cell>
        </row>
        <row r="29">
          <cell r="J29" t="str">
            <v>Insurance (Assets &amp; Indemnity)</v>
          </cell>
          <cell r="M29" t="str">
            <v>Anissa Izidine</v>
          </cell>
        </row>
        <row r="30">
          <cell r="J30" t="str">
            <v>Interest Paid</v>
          </cell>
          <cell r="M30" t="str">
            <v xml:space="preserve">Aime Konan </v>
          </cell>
        </row>
        <row r="31">
          <cell r="J31" t="str">
            <v>IT Expenses</v>
          </cell>
          <cell r="M31" t="str">
            <v>Zaiarivelo Rajaonarisoa</v>
          </cell>
        </row>
        <row r="32">
          <cell r="J32" t="str">
            <v>Legal Expenses</v>
          </cell>
          <cell r="M32" t="str">
            <v>Malala-Tiana Ranovona</v>
          </cell>
        </row>
        <row r="33">
          <cell r="J33" t="str">
            <v>Medical Expenses &amp; Insurance</v>
          </cell>
          <cell r="M33" t="str">
            <v>Niaina Ramaroshon</v>
          </cell>
        </row>
        <row r="34">
          <cell r="J34" t="str">
            <v>Motor Expenses &amp; Insurance</v>
          </cell>
          <cell r="M34" t="str">
            <v>Florent Musakayi Kabongo</v>
          </cell>
        </row>
        <row r="35">
          <cell r="J35" t="str">
            <v>Office Supplies</v>
          </cell>
          <cell r="M35" t="str">
            <v>Hikmat Abramane Adamou</v>
          </cell>
        </row>
        <row r="36">
          <cell r="J36" t="str">
            <v>Postage &amp; Delivery</v>
          </cell>
          <cell r="M36" t="str">
            <v>Baidessou Soukolhue</v>
          </cell>
        </row>
        <row r="37">
          <cell r="J37" t="str">
            <v>Printing &amp; Stationery</v>
          </cell>
          <cell r="M37" t="str">
            <v>Souleymane Ndigua El-Hajd</v>
          </cell>
        </row>
        <row r="38">
          <cell r="J38" t="str">
            <v>Publication - Distribution</v>
          </cell>
          <cell r="M38" t="str">
            <v>Angele Mayangar Mobeti</v>
          </cell>
        </row>
        <row r="39">
          <cell r="J39" t="str">
            <v>Publication - Layout &amp; Design</v>
          </cell>
          <cell r="M39" t="str">
            <v>Lucien Toulou</v>
          </cell>
        </row>
        <row r="40">
          <cell r="J40" t="str">
            <v>Publication - Printing</v>
          </cell>
          <cell r="M40" t="str">
            <v>Gamushirai Matsheza</v>
          </cell>
        </row>
        <row r="41">
          <cell r="J41" t="str">
            <v>Publication - Proof-reading &amp; Editing</v>
          </cell>
          <cell r="M41" t="str">
            <v>Phillip Muziri</v>
          </cell>
        </row>
        <row r="42">
          <cell r="J42" t="str">
            <v>Translation &amp; Intepretation</v>
          </cell>
          <cell r="M42" t="str">
            <v>Victor Shale</v>
          </cell>
        </row>
        <row r="43">
          <cell r="J43" t="str">
            <v>Recruitment &amp; Relocation Costs</v>
          </cell>
          <cell r="M43" t="str">
            <v>Felix Odhiambo Owuor</v>
          </cell>
        </row>
        <row r="44">
          <cell r="J44" t="str">
            <v>Rent</v>
          </cell>
          <cell r="M44" t="str">
            <v>Ange-Marie Grace Nijimbere</v>
          </cell>
        </row>
        <row r="45">
          <cell r="J45" t="str">
            <v>Repairs &amp; Maint.</v>
          </cell>
          <cell r="M45" t="str">
            <v>Willis Evans Otieno K'Ochieng</v>
          </cell>
        </row>
        <row r="46">
          <cell r="J46" t="str">
            <v>Salaries - Salaries</v>
          </cell>
          <cell r="M46" t="str">
            <v>Magdalena Kieti</v>
          </cell>
        </row>
        <row r="47">
          <cell r="J47" t="str">
            <v>Salaries - Temp Staff Pay</v>
          </cell>
          <cell r="M47" t="str">
            <v>Fred Ouma</v>
          </cell>
        </row>
        <row r="48">
          <cell r="J48" t="str">
            <v>Salaries - Non Core</v>
          </cell>
          <cell r="M48" t="str">
            <v>Dito Canazache</v>
          </cell>
        </row>
        <row r="49">
          <cell r="J49" t="str">
            <v>Security</v>
          </cell>
          <cell r="M49" t="str">
            <v>Justin Doua</v>
          </cell>
        </row>
        <row r="50">
          <cell r="J50" t="str">
            <v>Staff Training &amp; Development Fee</v>
          </cell>
          <cell r="M50" t="str">
            <v>Shingirai Mutandwa</v>
          </cell>
        </row>
        <row r="51">
          <cell r="J51" t="str">
            <v>Subscriptions</v>
          </cell>
          <cell r="M51" t="str">
            <v>Nivoarivony</v>
          </cell>
        </row>
        <row r="52">
          <cell r="J52" t="str">
            <v>Telephone &amp; Fax</v>
          </cell>
          <cell r="M52" t="str">
            <v>Jessica Ranohefy</v>
          </cell>
        </row>
        <row r="53">
          <cell r="J53" t="str">
            <v>Travel - Accommodation</v>
          </cell>
          <cell r="M53" t="str">
            <v>Onja Ramiliarijaona</v>
          </cell>
        </row>
        <row r="54">
          <cell r="J54" t="str">
            <v>Travel - Flights, Train, Bus</v>
          </cell>
          <cell r="M54" t="str">
            <v>Randrara Rakotomalala</v>
          </cell>
        </row>
        <row r="55">
          <cell r="J55" t="str">
            <v>Travel - Insurance</v>
          </cell>
        </row>
        <row r="56">
          <cell r="J56" t="str">
            <v>Travel - Perdiem</v>
          </cell>
        </row>
        <row r="57">
          <cell r="J57" t="str">
            <v>Travel - Transfers or Local Transport</v>
          </cell>
        </row>
        <row r="58">
          <cell r="J58" t="str">
            <v>Travel - Visa</v>
          </cell>
        </row>
        <row r="59">
          <cell r="J59" t="str">
            <v>Vehicle Purchases</v>
          </cell>
        </row>
        <row r="60">
          <cell r="J60" t="str">
            <v>Venue &amp; Catering</v>
          </cell>
        </row>
        <row r="61">
          <cell r="J61" t="str">
            <v>Adminstration Charges</v>
          </cell>
        </row>
        <row r="62">
          <cell r="J62" t="str">
            <v>Vehicle Rental</v>
          </cell>
        </row>
        <row r="63">
          <cell r="J63" t="str">
            <v>Sustainability Reserve Fund</v>
          </cell>
        </row>
        <row r="64">
          <cell r="J64" t="str">
            <v>Operating Fund</v>
          </cell>
        </row>
        <row r="65">
          <cell r="J65" t="str">
            <v>Retrenchment Fund</v>
          </cell>
        </row>
        <row r="66">
          <cell r="J66" t="str">
            <v>Revaluation Reserve Fund</v>
          </cell>
        </row>
        <row r="67">
          <cell r="J67" t="str">
            <v>Buildings - Cost</v>
          </cell>
        </row>
        <row r="68">
          <cell r="J68" t="str">
            <v>Buildings - Acc. Depreciation</v>
          </cell>
        </row>
        <row r="69">
          <cell r="J69" t="str">
            <v>Computer Equipment-Acc. Depreciation</v>
          </cell>
        </row>
        <row r="70">
          <cell r="J70" t="str">
            <v>Computer Equipment-Cost</v>
          </cell>
        </row>
        <row r="71">
          <cell r="J71" t="str">
            <v>Furniture &amp; Fittings-Acc. Depreciation</v>
          </cell>
        </row>
        <row r="72">
          <cell r="J72" t="str">
            <v>Furniture &amp; Fittings-Cost</v>
          </cell>
        </row>
        <row r="73">
          <cell r="J73" t="str">
            <v>Motor Vehicles-Acc. Depreciation</v>
          </cell>
        </row>
        <row r="74">
          <cell r="J74" t="str">
            <v>Motor Vehicles-Cost</v>
          </cell>
        </row>
        <row r="75">
          <cell r="J75" t="str">
            <v>Office Equipment-Acc. Depreciation</v>
          </cell>
        </row>
        <row r="76">
          <cell r="J76" t="str">
            <v>Office Equipment-Cost</v>
          </cell>
        </row>
        <row r="77">
          <cell r="J77" t="str">
            <v>Receivables Control</v>
          </cell>
        </row>
        <row r="78">
          <cell r="J78" t="str">
            <v>Staff Personal Advances</v>
          </cell>
        </row>
        <row r="79">
          <cell r="J79" t="str">
            <v>Project Advances</v>
          </cell>
        </row>
        <row r="80">
          <cell r="J80" t="str">
            <v>Deposits</v>
          </cell>
        </row>
        <row r="81">
          <cell r="J81" t="str">
            <v>Travel Insurance Advances</v>
          </cell>
        </row>
        <row r="82">
          <cell r="J82" t="str">
            <v>Accrued Income</v>
          </cell>
        </row>
        <row r="83">
          <cell r="J83" t="str">
            <v>Credit Card</v>
          </cell>
        </row>
        <row r="84">
          <cell r="J84" t="str">
            <v>Chad (XAF)</v>
          </cell>
        </row>
        <row r="85">
          <cell r="J85" t="str">
            <v>DRC (USD)</v>
          </cell>
        </row>
        <row r="86">
          <cell r="J86" t="str">
            <v>Investec (Rands)</v>
          </cell>
        </row>
        <row r="87">
          <cell r="J87" t="str">
            <v>Investec Sida (Rands)</v>
          </cell>
        </row>
        <row r="88">
          <cell r="J88" t="str">
            <v>Investec CRF (Rands)</v>
          </cell>
        </row>
        <row r="89">
          <cell r="J89" t="str">
            <v>Kenya (KES)</v>
          </cell>
        </row>
        <row r="90">
          <cell r="J90" t="str">
            <v>Madagascar(Ariary)</v>
          </cell>
        </row>
        <row r="91">
          <cell r="J91" t="str">
            <v>Mozambique (USD)</v>
          </cell>
        </row>
        <row r="92">
          <cell r="J92" t="str">
            <v>Mozambique (Meticals)</v>
          </cell>
        </row>
        <row r="93">
          <cell r="J93" t="str">
            <v>Nedbank Danida (Rands)</v>
          </cell>
        </row>
        <row r="94">
          <cell r="J94" t="str">
            <v>Nedbank Current (Rands)</v>
          </cell>
        </row>
        <row r="95">
          <cell r="J95" t="str">
            <v>Nedbank CFC (USD)</v>
          </cell>
        </row>
        <row r="96">
          <cell r="J96" t="str">
            <v>Zimbabwe (USD)</v>
          </cell>
        </row>
        <row r="97">
          <cell r="J97" t="str">
            <v>Petty Cash (USD)</v>
          </cell>
        </row>
        <row r="98">
          <cell r="J98" t="str">
            <v>Petty Cash (EUR)</v>
          </cell>
        </row>
        <row r="99">
          <cell r="J99" t="str">
            <v>Petty Cash (GBP)</v>
          </cell>
        </row>
        <row r="100">
          <cell r="J100" t="str">
            <v>Petty Cash (other)</v>
          </cell>
        </row>
        <row r="101">
          <cell r="J101" t="str">
            <v>Petty Cash - Kenya (KES)</v>
          </cell>
        </row>
        <row r="102">
          <cell r="J102" t="str">
            <v>Petty Cash - Chad (XAF)</v>
          </cell>
        </row>
        <row r="103">
          <cell r="J103" t="str">
            <v>Petty Cash - DRC (USD)</v>
          </cell>
        </row>
        <row r="104">
          <cell r="J104" t="str">
            <v>Petty Cash - Mozambique (Meticals)</v>
          </cell>
        </row>
        <row r="105">
          <cell r="J105" t="str">
            <v>Petty Cash - Madagscar (Ariary)</v>
          </cell>
        </row>
        <row r="106">
          <cell r="J106" t="str">
            <v>Petty Cash - Zimbabwe (USD)</v>
          </cell>
        </row>
        <row r="107">
          <cell r="J107" t="str">
            <v>Petty Cash - (Rands)</v>
          </cell>
        </row>
        <row r="108">
          <cell r="J108" t="str">
            <v>Currency Clearing</v>
          </cell>
        </row>
        <row r="109">
          <cell r="J109" t="str">
            <v>Nedbank (Euro)</v>
          </cell>
        </row>
        <row r="110">
          <cell r="J110" t="str">
            <v>Nedbank (GBP)</v>
          </cell>
        </row>
        <row r="111">
          <cell r="J111" t="str">
            <v>Payables Control</v>
          </cell>
        </row>
        <row r="112">
          <cell r="J112" t="str">
            <v>Payroll Liabilities - PAYE</v>
          </cell>
        </row>
        <row r="113">
          <cell r="J113" t="str">
            <v>Payroll Liabilities - UIF</v>
          </cell>
        </row>
        <row r="114">
          <cell r="J114" t="str">
            <v>Payroll Liabilities - Medical Aid</v>
          </cell>
        </row>
        <row r="115">
          <cell r="J115" t="str">
            <v>Payroll Liabilities - Group Life</v>
          </cell>
        </row>
        <row r="116">
          <cell r="J116" t="str">
            <v>Payroll Liabilities - Provident Fund</v>
          </cell>
        </row>
        <row r="117">
          <cell r="J117" t="str">
            <v>Payroll Liabilities - SDL</v>
          </cell>
        </row>
        <row r="118">
          <cell r="J118" t="str">
            <v>Payroll Liabilities - Funeral Cover</v>
          </cell>
        </row>
        <row r="119">
          <cell r="J119" t="str">
            <v>Payroll Liabilities - Salaries</v>
          </cell>
        </row>
        <row r="120">
          <cell r="J120" t="str">
            <v>Payroll Liabilities - Temp Salaries</v>
          </cell>
        </row>
        <row r="121">
          <cell r="J121" t="str">
            <v>Provision - Leave Pay</v>
          </cell>
        </row>
        <row r="122">
          <cell r="J122" t="str">
            <v>Refundables on Projects</v>
          </cell>
        </row>
        <row r="123">
          <cell r="J123" t="str">
            <v>Provisions</v>
          </cell>
        </row>
        <row r="124">
          <cell r="J124" t="str">
            <v>Vat Control</v>
          </cell>
        </row>
        <row r="125">
          <cell r="J125" t="str">
            <v>Deferred Income</v>
          </cell>
        </row>
        <row r="126">
          <cell r="J126" t="str">
            <v>Cost of Sales</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s>
    <sheetDataSet>
      <sheetData sheetId="0" refreshError="1"/>
      <sheetData sheetId="1" refreshError="1"/>
      <sheetData sheetId="2" refreshError="1">
        <row r="1">
          <cell r="A1" t="str">
            <v>RANOHEFY Jessica</v>
          </cell>
          <cell r="B1" t="str">
            <v>Act 110</v>
          </cell>
          <cell r="C1">
            <v>0.05</v>
          </cell>
        </row>
        <row r="2">
          <cell r="A2" t="str">
            <v>RAZAFIMANJATO Soambolanoro</v>
          </cell>
          <cell r="B2" t="str">
            <v>Act 111</v>
          </cell>
          <cell r="C2">
            <v>0.1</v>
          </cell>
        </row>
        <row r="3">
          <cell r="A3" t="str">
            <v>RAMAROSHON Niaina</v>
          </cell>
          <cell r="B3" t="str">
            <v>Act 121</v>
          </cell>
          <cell r="C3">
            <v>0.15</v>
          </cell>
        </row>
        <row r="4">
          <cell r="A4" t="str">
            <v>HAROMANJAKA Mickael</v>
          </cell>
          <cell r="B4" t="str">
            <v>Act 122</v>
          </cell>
          <cell r="C4">
            <v>0.2</v>
          </cell>
        </row>
        <row r="5">
          <cell r="A5" t="str">
            <v xml:space="preserve"> RAMANANJANAHARY ANDRIAHARIVOLA REINE</v>
          </cell>
          <cell r="B5" t="str">
            <v>Act 211</v>
          </cell>
          <cell r="C5">
            <v>0.25</v>
          </cell>
        </row>
        <row r="6">
          <cell r="A6" t="str">
            <v>ANDRIANARIVONY Tantely</v>
          </cell>
          <cell r="B6" t="str">
            <v>Act 212</v>
          </cell>
          <cell r="C6">
            <v>0.3</v>
          </cell>
        </row>
        <row r="7">
          <cell r="B7" t="str">
            <v>Act 221</v>
          </cell>
          <cell r="C7">
            <v>0.35</v>
          </cell>
        </row>
        <row r="8">
          <cell r="B8" t="str">
            <v>Act 311</v>
          </cell>
          <cell r="C8">
            <v>0.4</v>
          </cell>
        </row>
        <row r="9">
          <cell r="B9" t="str">
            <v>Act 312</v>
          </cell>
          <cell r="C9">
            <v>0.45</v>
          </cell>
        </row>
        <row r="10">
          <cell r="B10" t="str">
            <v>Act 313</v>
          </cell>
          <cell r="C10">
            <v>0.5</v>
          </cell>
        </row>
        <row r="11">
          <cell r="B11" t="str">
            <v>Act 314</v>
          </cell>
          <cell r="C11">
            <v>0.55000000000000004</v>
          </cell>
        </row>
        <row r="12">
          <cell r="B12" t="str">
            <v>Act 321</v>
          </cell>
          <cell r="C12">
            <v>0.6</v>
          </cell>
        </row>
        <row r="13">
          <cell r="B13" t="str">
            <v>Act 316</v>
          </cell>
          <cell r="C13">
            <v>0.65</v>
          </cell>
        </row>
        <row r="14">
          <cell r="B14">
            <v>0.64999961853027344</v>
          </cell>
          <cell r="C14">
            <v>0.7</v>
          </cell>
        </row>
        <row r="15">
          <cell r="C15">
            <v>0.75</v>
          </cell>
        </row>
        <row r="16">
          <cell r="C16">
            <v>0.8</v>
          </cell>
        </row>
        <row r="17">
          <cell r="C17">
            <v>0.85</v>
          </cell>
        </row>
        <row r="18">
          <cell r="C18">
            <v>0.9</v>
          </cell>
        </row>
        <row r="19">
          <cell r="C19">
            <v>0.95</v>
          </cell>
        </row>
        <row r="20">
          <cell r="C20">
            <v>1</v>
          </cell>
        </row>
        <row r="21">
          <cell r="C21" t="str">
            <v>Achevée</v>
          </cell>
        </row>
        <row r="22">
          <cell r="C22" t="str">
            <v xml:space="preserve">Annulée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Q2 PBF"/>
      <sheetName val="PBF"/>
      <sheetName val="PBF 2021 Budget (2)"/>
      <sheetName val="ADS"/>
      <sheetName val="Verif"/>
      <sheetName val="2020"/>
    </sheetNames>
    <sheetDataSet>
      <sheetData sheetId="0"/>
      <sheetData sheetId="1"/>
      <sheetData sheetId="2">
        <row r="13">
          <cell r="N13">
            <v>5450.81</v>
          </cell>
        </row>
        <row r="22">
          <cell r="K22">
            <v>11107.43</v>
          </cell>
        </row>
        <row r="38">
          <cell r="K38">
            <v>14558.210005714285</v>
          </cell>
        </row>
        <row r="50">
          <cell r="K50">
            <v>6150.9688571428587</v>
          </cell>
        </row>
        <row r="64">
          <cell r="K64">
            <v>8397.1400000000012</v>
          </cell>
        </row>
        <row r="80">
          <cell r="K80">
            <v>37496.060000265818</v>
          </cell>
        </row>
        <row r="92">
          <cell r="K92">
            <v>6723.0320000000011</v>
          </cell>
        </row>
        <row r="103">
          <cell r="K103">
            <v>17130.285714285714</v>
          </cell>
        </row>
        <row r="119">
          <cell r="K119">
            <v>23875.593142857146</v>
          </cell>
        </row>
        <row r="128">
          <cell r="K128">
            <v>31443.429988571435</v>
          </cell>
        </row>
        <row r="134">
          <cell r="K134">
            <v>1260.3428571428572</v>
          </cell>
        </row>
        <row r="140">
          <cell r="K140">
            <v>2542.8571428571431</v>
          </cell>
        </row>
        <row r="151">
          <cell r="K151">
            <v>9260.7485714285722</v>
          </cell>
        </row>
        <row r="182">
          <cell r="K182">
            <v>857.14285714285711</v>
          </cell>
        </row>
        <row r="185">
          <cell r="N185">
            <v>1434.2550831657145</v>
          </cell>
        </row>
        <row r="200">
          <cell r="K200">
            <v>8834.8742857142861</v>
          </cell>
        </row>
      </sheetData>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Niaina Ramaroshon" id="{D8B2395E-31ED-4D25-875D-3E73966525FA}" userId="Niaina Ramaroshon"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192" dT="2021-06-01T12:38:31.11" personId="{D8B2395E-31ED-4D25-875D-3E73966525FA}" id="{723E8D57-FDE3-474C-8302-8355DB2D0504}">
    <text>TSY TAFIDITRA AO ANATY % IRY AMBANY ITY REHEFA MANAO CALCUL</text>
  </threadedComment>
  <threadedComment ref="I205" dT="2021-06-01T12:40:19.45" personId="{D8B2395E-31ED-4D25-875D-3E73966525FA}" id="{8E85B8D2-20DD-48F2-AB9A-67F8781D29F9}">
    <text>TSY AMPY LE INDIRECT COST ITY</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L223"/>
  <sheetViews>
    <sheetView showGridLines="0" showZeros="0" tabSelected="1" zoomScale="55" zoomScaleNormal="55" workbookViewId="0">
      <pane ySplit="5" topLeftCell="A195" activePane="bottomLeft" state="frozen"/>
      <selection pane="bottomLeft" activeCell="I206" sqref="I206"/>
    </sheetView>
  </sheetViews>
  <sheetFormatPr defaultColWidth="9.140625" defaultRowHeight="15" x14ac:dyDescent="0.25"/>
  <cols>
    <col min="1" max="1" width="9.140625" style="35"/>
    <col min="2" max="2" width="30.7109375" style="35" customWidth="1"/>
    <col min="3" max="3" width="32.42578125" style="35" customWidth="1"/>
    <col min="4" max="4" width="23.140625" style="35" bestFit="1" customWidth="1"/>
    <col min="5" max="6" width="23.140625" style="35" hidden="1" customWidth="1"/>
    <col min="7" max="7" width="24.28515625" style="35" customWidth="1"/>
    <col min="8" max="8" width="31.42578125" style="35" customWidth="1"/>
    <col min="9" max="9" width="28.140625" style="139" customWidth="1"/>
    <col min="10" max="10" width="33" style="139" customWidth="1"/>
    <col min="11" max="11" width="31.42578125" style="35" customWidth="1"/>
    <col min="12" max="12" width="18.85546875" style="35" customWidth="1"/>
    <col min="13" max="13" width="9.140625" style="35"/>
    <col min="14" max="14" width="17.7109375" style="35" customWidth="1"/>
    <col min="15" max="15" width="26.42578125" style="35" customWidth="1"/>
    <col min="16" max="16" width="22.42578125" style="35" customWidth="1"/>
    <col min="17" max="17" width="29.7109375" style="35" customWidth="1"/>
    <col min="18" max="18" width="23.42578125" style="35" customWidth="1"/>
    <col min="19" max="19" width="18.42578125" style="35" customWidth="1"/>
    <col min="20" max="20" width="17.42578125" style="35" customWidth="1"/>
    <col min="21" max="21" width="25.140625" style="35" customWidth="1"/>
    <col min="22" max="16384" width="9.140625" style="35"/>
  </cols>
  <sheetData>
    <row r="1" spans="1:12" ht="30" customHeight="1" x14ac:dyDescent="0.7">
      <c r="B1" s="203" t="s">
        <v>539</v>
      </c>
      <c r="C1" s="203"/>
      <c r="D1" s="203"/>
      <c r="E1" s="203"/>
      <c r="F1" s="33"/>
      <c r="G1" s="33"/>
      <c r="H1" s="34"/>
      <c r="I1" s="145"/>
      <c r="J1" s="145"/>
      <c r="K1" s="34"/>
    </row>
    <row r="2" spans="1:12" ht="15.75" x14ac:dyDescent="0.25">
      <c r="B2" s="132" t="s">
        <v>540</v>
      </c>
    </row>
    <row r="3" spans="1:12" ht="18.75" x14ac:dyDescent="0.3">
      <c r="B3" s="206" t="s">
        <v>165</v>
      </c>
      <c r="C3" s="206"/>
      <c r="D3" s="206"/>
      <c r="E3" s="206"/>
    </row>
    <row r="4" spans="1:12" ht="18.75" x14ac:dyDescent="0.3">
      <c r="B4" s="154"/>
      <c r="C4" s="154"/>
      <c r="D4" s="154"/>
      <c r="E4" s="154"/>
    </row>
    <row r="5" spans="1:12" ht="99.75" customHeight="1" x14ac:dyDescent="0.25">
      <c r="B5" s="44" t="s">
        <v>541</v>
      </c>
      <c r="C5" s="44" t="s">
        <v>542</v>
      </c>
      <c r="D5" s="155" t="s">
        <v>534</v>
      </c>
      <c r="E5" s="44" t="s">
        <v>166</v>
      </c>
      <c r="F5" s="44" t="s">
        <v>167</v>
      </c>
      <c r="G5" s="44" t="s">
        <v>54</v>
      </c>
      <c r="H5" s="150" t="s">
        <v>552</v>
      </c>
      <c r="I5" s="150" t="s">
        <v>551</v>
      </c>
      <c r="J5" s="150" t="s">
        <v>548</v>
      </c>
      <c r="K5" s="150" t="s">
        <v>553</v>
      </c>
      <c r="L5" s="43"/>
    </row>
    <row r="6" spans="1:12" ht="51" customHeight="1" x14ac:dyDescent="0.25">
      <c r="B6" s="85" t="s">
        <v>0</v>
      </c>
      <c r="C6" s="202" t="s">
        <v>565</v>
      </c>
      <c r="D6" s="202"/>
      <c r="E6" s="202"/>
      <c r="F6" s="202"/>
      <c r="G6" s="202"/>
      <c r="H6" s="202"/>
      <c r="I6" s="197"/>
      <c r="J6" s="197"/>
      <c r="K6" s="202"/>
      <c r="L6" s="16"/>
    </row>
    <row r="7" spans="1:12" ht="51" customHeight="1" x14ac:dyDescent="0.25">
      <c r="B7" s="85" t="s">
        <v>1</v>
      </c>
      <c r="C7" s="204" t="s">
        <v>564</v>
      </c>
      <c r="D7" s="205"/>
      <c r="E7" s="205"/>
      <c r="F7" s="205"/>
      <c r="G7" s="205"/>
      <c r="H7" s="205"/>
      <c r="I7" s="200"/>
      <c r="J7" s="200"/>
      <c r="K7" s="205"/>
      <c r="L7" s="46"/>
    </row>
    <row r="8" spans="1:12" ht="126" x14ac:dyDescent="0.25">
      <c r="B8" s="133" t="s">
        <v>2</v>
      </c>
      <c r="C8" s="15" t="s">
        <v>555</v>
      </c>
      <c r="D8" s="161">
        <f>+'[3]PBF 2021 Budget (2)'!K22+'[3]PBF 2021 Budget (2)'!K38+'[3]PBF 2021 Budget (2)'!N13+'[3]PBF 2021 Budget (2)'!N185+'[3]PBF 2021 Budget (2)'!K182</f>
        <v>33407.847946022855</v>
      </c>
      <c r="E8" s="17"/>
      <c r="F8" s="17"/>
      <c r="G8" s="115">
        <f>D8</f>
        <v>33407.847946022855</v>
      </c>
      <c r="H8" s="111">
        <v>1</v>
      </c>
      <c r="I8" s="166">
        <v>32066.289466849201</v>
      </c>
      <c r="J8" s="136"/>
      <c r="K8" s="99"/>
      <c r="L8" s="47"/>
    </row>
    <row r="9" spans="1:12" ht="15.75" x14ac:dyDescent="0.25">
      <c r="B9" s="133" t="s">
        <v>3</v>
      </c>
      <c r="C9" s="156"/>
      <c r="D9" s="17"/>
      <c r="E9" s="17"/>
      <c r="F9" s="17"/>
      <c r="G9" s="115">
        <f t="shared" ref="G9:G15" si="0">D9</f>
        <v>0</v>
      </c>
      <c r="H9" s="111"/>
      <c r="I9" s="135"/>
      <c r="J9" s="136"/>
      <c r="K9" s="99"/>
      <c r="L9" s="47"/>
    </row>
    <row r="10" spans="1:12" ht="15.75" x14ac:dyDescent="0.25">
      <c r="B10" s="133" t="s">
        <v>4</v>
      </c>
      <c r="C10" s="15"/>
      <c r="D10" s="17"/>
      <c r="E10" s="17"/>
      <c r="F10" s="17"/>
      <c r="G10" s="115">
        <f t="shared" si="0"/>
        <v>0</v>
      </c>
      <c r="H10" s="111"/>
      <c r="I10" s="135"/>
      <c r="J10" s="136"/>
      <c r="K10" s="99"/>
      <c r="L10" s="47"/>
    </row>
    <row r="11" spans="1:12" ht="15.75" x14ac:dyDescent="0.25">
      <c r="B11" s="133" t="s">
        <v>23</v>
      </c>
      <c r="C11" s="15"/>
      <c r="D11" s="17"/>
      <c r="E11" s="17"/>
      <c r="F11" s="17"/>
      <c r="G11" s="115">
        <f t="shared" si="0"/>
        <v>0</v>
      </c>
      <c r="H11" s="111"/>
      <c r="I11" s="135"/>
      <c r="J11" s="136"/>
      <c r="K11" s="99"/>
      <c r="L11" s="47"/>
    </row>
    <row r="12" spans="1:12" ht="15.75" x14ac:dyDescent="0.25">
      <c r="B12" s="133" t="s">
        <v>24</v>
      </c>
      <c r="C12" s="15"/>
      <c r="D12" s="17"/>
      <c r="E12" s="17"/>
      <c r="F12" s="17"/>
      <c r="G12" s="115">
        <f t="shared" si="0"/>
        <v>0</v>
      </c>
      <c r="H12" s="111"/>
      <c r="I12" s="135"/>
      <c r="J12" s="136"/>
      <c r="K12" s="99"/>
      <c r="L12" s="47"/>
    </row>
    <row r="13" spans="1:12" ht="15.75" x14ac:dyDescent="0.25">
      <c r="B13" s="133" t="s">
        <v>25</v>
      </c>
      <c r="C13" s="15"/>
      <c r="D13" s="17"/>
      <c r="E13" s="17"/>
      <c r="F13" s="17"/>
      <c r="G13" s="115">
        <f t="shared" si="0"/>
        <v>0</v>
      </c>
      <c r="H13" s="111"/>
      <c r="I13" s="135"/>
      <c r="J13" s="136"/>
      <c r="K13" s="99"/>
      <c r="L13" s="47"/>
    </row>
    <row r="14" spans="1:12" ht="15.75" x14ac:dyDescent="0.25">
      <c r="B14" s="133" t="s">
        <v>26</v>
      </c>
      <c r="C14" s="42"/>
      <c r="D14" s="18"/>
      <c r="E14" s="18"/>
      <c r="F14" s="18"/>
      <c r="G14" s="115">
        <f t="shared" si="0"/>
        <v>0</v>
      </c>
      <c r="H14" s="112"/>
      <c r="I14" s="136"/>
      <c r="J14" s="136"/>
      <c r="K14" s="100"/>
      <c r="L14" s="47"/>
    </row>
    <row r="15" spans="1:12" ht="15.75" x14ac:dyDescent="0.25">
      <c r="A15" s="36"/>
      <c r="B15" s="133" t="s">
        <v>27</v>
      </c>
      <c r="C15" s="42"/>
      <c r="D15" s="18"/>
      <c r="E15" s="18"/>
      <c r="F15" s="18"/>
      <c r="G15" s="115">
        <f t="shared" si="0"/>
        <v>0</v>
      </c>
      <c r="H15" s="112"/>
      <c r="I15" s="136"/>
      <c r="J15" s="136"/>
      <c r="K15" s="100"/>
      <c r="L15" s="37"/>
    </row>
    <row r="16" spans="1:12" ht="15.75" x14ac:dyDescent="0.25">
      <c r="A16" s="36"/>
      <c r="C16" s="85" t="s">
        <v>164</v>
      </c>
      <c r="D16" s="19">
        <f>SUM(D8:D15)</f>
        <v>33407.847946022855</v>
      </c>
      <c r="E16" s="19">
        <f>SUM(E8:E15)</f>
        <v>0</v>
      </c>
      <c r="F16" s="19">
        <f>SUM(F8:F15)</f>
        <v>0</v>
      </c>
      <c r="G16" s="19">
        <f>SUM(G8:G15)</f>
        <v>33407.847946022855</v>
      </c>
      <c r="H16" s="101">
        <f>(H8*G8)+(H9*G9)+(H10*G10)+(H11*G11)+(H12*G12)+(H13*G13)+(H14*G14)+(H15*G15)</f>
        <v>33407.847946022855</v>
      </c>
      <c r="I16" s="101">
        <f>SUM(I8:I15)</f>
        <v>32066.289466849201</v>
      </c>
      <c r="J16" s="151"/>
      <c r="K16" s="100"/>
      <c r="L16" s="49"/>
    </row>
    <row r="17" spans="1:12" ht="51" customHeight="1" x14ac:dyDescent="0.25">
      <c r="A17" s="36"/>
      <c r="B17" s="85" t="s">
        <v>5</v>
      </c>
      <c r="C17" s="198" t="s">
        <v>566</v>
      </c>
      <c r="D17" s="199"/>
      <c r="E17" s="199"/>
      <c r="F17" s="199"/>
      <c r="G17" s="199"/>
      <c r="H17" s="199"/>
      <c r="I17" s="200"/>
      <c r="J17" s="200"/>
      <c r="K17" s="199"/>
      <c r="L17" s="46"/>
    </row>
    <row r="18" spans="1:12" ht="78.75" x14ac:dyDescent="0.25">
      <c r="A18" s="36"/>
      <c r="B18" s="133" t="s">
        <v>34</v>
      </c>
      <c r="C18" s="15" t="s">
        <v>556</v>
      </c>
      <c r="D18" s="17">
        <f>+'[3]PBF 2021 Budget (2)'!K50+'[3]PBF 2021 Budget (2)'!N13+'[3]PBF 2021 Budget (2)'!N185</f>
        <v>13036.033940308575</v>
      </c>
      <c r="E18" s="17"/>
      <c r="F18" s="17"/>
      <c r="G18" s="115">
        <f>D18</f>
        <v>13036.033940308575</v>
      </c>
      <c r="H18" s="111">
        <v>1</v>
      </c>
      <c r="I18" s="166">
        <v>12048.943862084399</v>
      </c>
      <c r="J18" s="135"/>
      <c r="K18" s="99"/>
      <c r="L18" s="47"/>
    </row>
    <row r="19" spans="1:12" ht="63" x14ac:dyDescent="0.25">
      <c r="A19" s="36"/>
      <c r="B19" s="133" t="s">
        <v>35</v>
      </c>
      <c r="C19" s="157" t="s">
        <v>567</v>
      </c>
      <c r="D19" s="17">
        <f>+'[3]PBF 2021 Budget (2)'!K64+'[3]PBF 2021 Budget (2)'!N13+'[3]PBF 2021 Budget (2)'!N185</f>
        <v>15282.205083165714</v>
      </c>
      <c r="E19" s="17"/>
      <c r="F19" s="17"/>
      <c r="G19" s="115">
        <f t="shared" ref="G19:G25" si="1">D19</f>
        <v>15282.205083165714</v>
      </c>
      <c r="H19" s="111">
        <v>1</v>
      </c>
      <c r="I19" s="166">
        <v>12248.3796496627</v>
      </c>
      <c r="J19" s="135"/>
      <c r="K19" s="99"/>
      <c r="L19" s="47"/>
    </row>
    <row r="20" spans="1:12" ht="15.75" x14ac:dyDescent="0.25">
      <c r="A20" s="36"/>
      <c r="B20" s="133" t="s">
        <v>28</v>
      </c>
      <c r="C20" s="15"/>
      <c r="D20" s="17"/>
      <c r="E20" s="17"/>
      <c r="F20" s="17"/>
      <c r="G20" s="115">
        <f t="shared" si="1"/>
        <v>0</v>
      </c>
      <c r="H20" s="111"/>
      <c r="I20" s="135"/>
      <c r="J20" s="135"/>
      <c r="K20" s="99"/>
      <c r="L20" s="47"/>
    </row>
    <row r="21" spans="1:12" ht="15.75" x14ac:dyDescent="0.25">
      <c r="A21" s="36"/>
      <c r="B21" s="133" t="s">
        <v>29</v>
      </c>
      <c r="C21" s="15"/>
      <c r="D21" s="17"/>
      <c r="E21" s="17"/>
      <c r="F21" s="17"/>
      <c r="G21" s="115">
        <f t="shared" si="1"/>
        <v>0</v>
      </c>
      <c r="H21" s="111"/>
      <c r="I21" s="135"/>
      <c r="J21" s="135"/>
      <c r="K21" s="99"/>
      <c r="L21" s="47"/>
    </row>
    <row r="22" spans="1:12" ht="15.75" x14ac:dyDescent="0.25">
      <c r="A22" s="36"/>
      <c r="B22" s="133" t="s">
        <v>30</v>
      </c>
      <c r="C22" s="15"/>
      <c r="D22" s="17"/>
      <c r="E22" s="17"/>
      <c r="F22" s="17"/>
      <c r="G22" s="115">
        <f t="shared" si="1"/>
        <v>0</v>
      </c>
      <c r="H22" s="111"/>
      <c r="I22" s="135"/>
      <c r="J22" s="135"/>
      <c r="K22" s="99"/>
      <c r="L22" s="47"/>
    </row>
    <row r="23" spans="1:12" ht="15.75" x14ac:dyDescent="0.25">
      <c r="A23" s="36"/>
      <c r="B23" s="133" t="s">
        <v>31</v>
      </c>
      <c r="C23" s="15"/>
      <c r="D23" s="17"/>
      <c r="E23" s="17"/>
      <c r="F23" s="17"/>
      <c r="G23" s="115">
        <f t="shared" si="1"/>
        <v>0</v>
      </c>
      <c r="H23" s="111"/>
      <c r="I23" s="135"/>
      <c r="J23" s="135"/>
      <c r="K23" s="99"/>
      <c r="L23" s="47"/>
    </row>
    <row r="24" spans="1:12" ht="15.75" x14ac:dyDescent="0.25">
      <c r="A24" s="36"/>
      <c r="B24" s="133" t="s">
        <v>32</v>
      </c>
      <c r="C24" s="42"/>
      <c r="D24" s="18"/>
      <c r="E24" s="18"/>
      <c r="F24" s="18"/>
      <c r="G24" s="115">
        <f t="shared" si="1"/>
        <v>0</v>
      </c>
      <c r="H24" s="112"/>
      <c r="I24" s="136"/>
      <c r="J24" s="136"/>
      <c r="K24" s="100"/>
      <c r="L24" s="47"/>
    </row>
    <row r="25" spans="1:12" ht="15.75" x14ac:dyDescent="0.25">
      <c r="A25" s="36"/>
      <c r="B25" s="133" t="s">
        <v>33</v>
      </c>
      <c r="C25" s="42"/>
      <c r="D25" s="18"/>
      <c r="E25" s="18"/>
      <c r="F25" s="18"/>
      <c r="G25" s="115">
        <f t="shared" si="1"/>
        <v>0</v>
      </c>
      <c r="H25" s="112"/>
      <c r="I25" s="136"/>
      <c r="J25" s="136"/>
      <c r="K25" s="100"/>
      <c r="L25" s="47"/>
    </row>
    <row r="26" spans="1:12" ht="15.75" x14ac:dyDescent="0.25">
      <c r="A26" s="36"/>
      <c r="C26" s="85" t="s">
        <v>164</v>
      </c>
      <c r="D26" s="22">
        <f>SUM(D18:D25)</f>
        <v>28318.239023474289</v>
      </c>
      <c r="E26" s="22">
        <f t="shared" ref="E26:G26" si="2">SUM(E18:E25)</f>
        <v>0</v>
      </c>
      <c r="F26" s="22">
        <f t="shared" si="2"/>
        <v>0</v>
      </c>
      <c r="G26" s="22">
        <f t="shared" si="2"/>
        <v>28318.239023474289</v>
      </c>
      <c r="H26" s="101">
        <f>(H18*G18)+(H19*G19)+(H20*G20)+(H21*G21)+(H22*G22)+(H23*G23)+(H24*G24)+(H25*G25)</f>
        <v>28318.239023474289</v>
      </c>
      <c r="I26" s="101">
        <f>SUM(I18:I25)</f>
        <v>24297.323511747098</v>
      </c>
      <c r="J26" s="151"/>
      <c r="K26" s="100"/>
      <c r="L26" s="49"/>
    </row>
    <row r="27" spans="1:12" ht="51" customHeight="1" x14ac:dyDescent="0.25">
      <c r="A27" s="36"/>
      <c r="B27" s="85" t="s">
        <v>6</v>
      </c>
      <c r="C27" s="199"/>
      <c r="D27" s="199"/>
      <c r="E27" s="199"/>
      <c r="F27" s="199"/>
      <c r="G27" s="199"/>
      <c r="H27" s="199"/>
      <c r="I27" s="200"/>
      <c r="J27" s="200"/>
      <c r="K27" s="199"/>
      <c r="L27" s="46"/>
    </row>
    <row r="28" spans="1:12" ht="15.75" x14ac:dyDescent="0.25">
      <c r="A28" s="36"/>
      <c r="B28" s="133" t="s">
        <v>36</v>
      </c>
      <c r="C28" s="15"/>
      <c r="D28" s="17"/>
      <c r="E28" s="17"/>
      <c r="F28" s="17"/>
      <c r="G28" s="115">
        <f>D28</f>
        <v>0</v>
      </c>
      <c r="H28" s="111"/>
      <c r="I28" s="135"/>
      <c r="J28" s="135"/>
      <c r="K28" s="99"/>
      <c r="L28" s="47"/>
    </row>
    <row r="29" spans="1:12" ht="15.75" x14ac:dyDescent="0.25">
      <c r="A29" s="36"/>
      <c r="B29" s="133" t="s">
        <v>37</v>
      </c>
      <c r="C29" s="15"/>
      <c r="D29" s="17"/>
      <c r="E29" s="17"/>
      <c r="F29" s="17"/>
      <c r="G29" s="115">
        <f t="shared" ref="G29:G35" si="3">D29</f>
        <v>0</v>
      </c>
      <c r="H29" s="111"/>
      <c r="I29" s="135"/>
      <c r="J29" s="135"/>
      <c r="K29" s="99"/>
      <c r="L29" s="47"/>
    </row>
    <row r="30" spans="1:12" ht="15.75" x14ac:dyDescent="0.25">
      <c r="A30" s="36"/>
      <c r="B30" s="133" t="s">
        <v>38</v>
      </c>
      <c r="C30" s="15"/>
      <c r="D30" s="17"/>
      <c r="E30" s="17"/>
      <c r="F30" s="17"/>
      <c r="G30" s="115">
        <f t="shared" si="3"/>
        <v>0</v>
      </c>
      <c r="H30" s="111"/>
      <c r="I30" s="135"/>
      <c r="J30" s="135"/>
      <c r="K30" s="99"/>
      <c r="L30" s="47"/>
    </row>
    <row r="31" spans="1:12" ht="15.75" x14ac:dyDescent="0.25">
      <c r="A31" s="36"/>
      <c r="B31" s="133" t="s">
        <v>39</v>
      </c>
      <c r="C31" s="15"/>
      <c r="D31" s="17"/>
      <c r="E31" s="17"/>
      <c r="F31" s="17"/>
      <c r="G31" s="115">
        <f t="shared" si="3"/>
        <v>0</v>
      </c>
      <c r="H31" s="111"/>
      <c r="I31" s="135"/>
      <c r="J31" s="135"/>
      <c r="K31" s="99"/>
      <c r="L31" s="47"/>
    </row>
    <row r="32" spans="1:12" s="36" customFormat="1" ht="15.75" x14ac:dyDescent="0.25">
      <c r="B32" s="133" t="s">
        <v>40</v>
      </c>
      <c r="C32" s="15"/>
      <c r="D32" s="17"/>
      <c r="E32" s="17"/>
      <c r="F32" s="17"/>
      <c r="G32" s="115">
        <f t="shared" si="3"/>
        <v>0</v>
      </c>
      <c r="H32" s="111"/>
      <c r="I32" s="135"/>
      <c r="J32" s="135"/>
      <c r="K32" s="99"/>
      <c r="L32" s="47"/>
    </row>
    <row r="33" spans="1:12" s="36" customFormat="1" ht="15.75" x14ac:dyDescent="0.25">
      <c r="B33" s="133" t="s">
        <v>41</v>
      </c>
      <c r="C33" s="15"/>
      <c r="D33" s="17"/>
      <c r="E33" s="17"/>
      <c r="F33" s="17"/>
      <c r="G33" s="115">
        <f t="shared" si="3"/>
        <v>0</v>
      </c>
      <c r="H33" s="111"/>
      <c r="I33" s="135"/>
      <c r="J33" s="135"/>
      <c r="K33" s="99"/>
      <c r="L33" s="47"/>
    </row>
    <row r="34" spans="1:12" s="36" customFormat="1" ht="15.75" x14ac:dyDescent="0.25">
      <c r="A34" s="35"/>
      <c r="B34" s="133" t="s">
        <v>42</v>
      </c>
      <c r="C34" s="42"/>
      <c r="D34" s="18"/>
      <c r="E34" s="18"/>
      <c r="F34" s="18"/>
      <c r="G34" s="115">
        <f t="shared" si="3"/>
        <v>0</v>
      </c>
      <c r="H34" s="112"/>
      <c r="I34" s="136"/>
      <c r="J34" s="136"/>
      <c r="K34" s="100"/>
      <c r="L34" s="47"/>
    </row>
    <row r="35" spans="1:12" ht="15.75" x14ac:dyDescent="0.25">
      <c r="B35" s="133" t="s">
        <v>43</v>
      </c>
      <c r="C35" s="42"/>
      <c r="D35" s="18"/>
      <c r="E35" s="18"/>
      <c r="F35" s="18"/>
      <c r="G35" s="115">
        <f t="shared" si="3"/>
        <v>0</v>
      </c>
      <c r="H35" s="112"/>
      <c r="I35" s="136"/>
      <c r="J35" s="136"/>
      <c r="K35" s="100"/>
      <c r="L35" s="47"/>
    </row>
    <row r="36" spans="1:12" ht="15.75" x14ac:dyDescent="0.25">
      <c r="C36" s="85" t="s">
        <v>164</v>
      </c>
      <c r="D36" s="22">
        <f>SUM(D28:D35)</f>
        <v>0</v>
      </c>
      <c r="E36" s="22">
        <f t="shared" ref="E36:G36" si="4">SUM(E28:E35)</f>
        <v>0</v>
      </c>
      <c r="F36" s="22">
        <f t="shared" si="4"/>
        <v>0</v>
      </c>
      <c r="G36" s="22">
        <f t="shared" si="4"/>
        <v>0</v>
      </c>
      <c r="H36" s="101">
        <f>(H28*G28)+(H29*G29)+(H30*G30)+(H31*G31)+(H32*G32)+(H33*G33)+(H34*G34)+(H35*G35)</f>
        <v>0</v>
      </c>
      <c r="I36" s="101">
        <v>0</v>
      </c>
      <c r="J36" s="151"/>
      <c r="K36" s="100"/>
      <c r="L36" s="49"/>
    </row>
    <row r="37" spans="1:12" ht="51" customHeight="1" x14ac:dyDescent="0.25">
      <c r="B37" s="85" t="s">
        <v>44</v>
      </c>
      <c r="C37" s="199"/>
      <c r="D37" s="199"/>
      <c r="E37" s="199"/>
      <c r="F37" s="199"/>
      <c r="G37" s="199"/>
      <c r="H37" s="199"/>
      <c r="I37" s="200"/>
      <c r="J37" s="200"/>
      <c r="K37" s="199"/>
      <c r="L37" s="46"/>
    </row>
    <row r="38" spans="1:12" ht="15.75" x14ac:dyDescent="0.25">
      <c r="B38" s="133" t="s">
        <v>45</v>
      </c>
      <c r="C38" s="15"/>
      <c r="D38" s="17"/>
      <c r="E38" s="17"/>
      <c r="F38" s="17"/>
      <c r="G38" s="115">
        <f>D38</f>
        <v>0</v>
      </c>
      <c r="H38" s="111"/>
      <c r="I38" s="135"/>
      <c r="J38" s="135"/>
      <c r="K38" s="99"/>
      <c r="L38" s="47"/>
    </row>
    <row r="39" spans="1:12" ht="15.75" x14ac:dyDescent="0.25">
      <c r="B39" s="133" t="s">
        <v>46</v>
      </c>
      <c r="C39" s="15"/>
      <c r="D39" s="17"/>
      <c r="E39" s="17"/>
      <c r="F39" s="17"/>
      <c r="G39" s="115">
        <f t="shared" ref="G39:G45" si="5">D39</f>
        <v>0</v>
      </c>
      <c r="H39" s="111"/>
      <c r="I39" s="135"/>
      <c r="J39" s="135"/>
      <c r="K39" s="99"/>
      <c r="L39" s="47"/>
    </row>
    <row r="40" spans="1:12" ht="15.75" x14ac:dyDescent="0.25">
      <c r="B40" s="133" t="s">
        <v>47</v>
      </c>
      <c r="C40" s="15"/>
      <c r="D40" s="17"/>
      <c r="E40" s="17"/>
      <c r="F40" s="17"/>
      <c r="G40" s="115">
        <f t="shared" si="5"/>
        <v>0</v>
      </c>
      <c r="H40" s="111"/>
      <c r="I40" s="135"/>
      <c r="J40" s="135"/>
      <c r="K40" s="99"/>
      <c r="L40" s="47"/>
    </row>
    <row r="41" spans="1:12" ht="15.75" x14ac:dyDescent="0.25">
      <c r="B41" s="133" t="s">
        <v>48</v>
      </c>
      <c r="C41" s="15"/>
      <c r="D41" s="17"/>
      <c r="E41" s="17"/>
      <c r="F41" s="17"/>
      <c r="G41" s="115">
        <f t="shared" si="5"/>
        <v>0</v>
      </c>
      <c r="H41" s="111"/>
      <c r="I41" s="135"/>
      <c r="J41" s="135"/>
      <c r="K41" s="99"/>
      <c r="L41" s="47"/>
    </row>
    <row r="42" spans="1:12" ht="15.75" x14ac:dyDescent="0.25">
      <c r="B42" s="133" t="s">
        <v>49</v>
      </c>
      <c r="C42" s="15"/>
      <c r="D42" s="17"/>
      <c r="E42" s="17"/>
      <c r="F42" s="17"/>
      <c r="G42" s="115">
        <f t="shared" si="5"/>
        <v>0</v>
      </c>
      <c r="H42" s="111"/>
      <c r="I42" s="135"/>
      <c r="J42" s="135"/>
      <c r="K42" s="99"/>
      <c r="L42" s="47"/>
    </row>
    <row r="43" spans="1:12" ht="15.75" x14ac:dyDescent="0.25">
      <c r="A43" s="36"/>
      <c r="B43" s="133" t="s">
        <v>50</v>
      </c>
      <c r="C43" s="15"/>
      <c r="D43" s="17"/>
      <c r="E43" s="17"/>
      <c r="F43" s="17"/>
      <c r="G43" s="115">
        <f t="shared" si="5"/>
        <v>0</v>
      </c>
      <c r="H43" s="111"/>
      <c r="I43" s="135"/>
      <c r="J43" s="135"/>
      <c r="K43" s="99"/>
      <c r="L43" s="47"/>
    </row>
    <row r="44" spans="1:12" s="36" customFormat="1" ht="15.75" x14ac:dyDescent="0.25">
      <c r="A44" s="35"/>
      <c r="B44" s="133" t="s">
        <v>51</v>
      </c>
      <c r="C44" s="42"/>
      <c r="D44" s="18"/>
      <c r="E44" s="18"/>
      <c r="F44" s="18"/>
      <c r="G44" s="115">
        <f t="shared" si="5"/>
        <v>0</v>
      </c>
      <c r="H44" s="112"/>
      <c r="I44" s="136"/>
      <c r="J44" s="136"/>
      <c r="K44" s="100"/>
      <c r="L44" s="47"/>
    </row>
    <row r="45" spans="1:12" ht="15.75" x14ac:dyDescent="0.25">
      <c r="B45" s="133" t="s">
        <v>52</v>
      </c>
      <c r="C45" s="42"/>
      <c r="D45" s="18"/>
      <c r="E45" s="18"/>
      <c r="F45" s="18"/>
      <c r="G45" s="115">
        <f t="shared" si="5"/>
        <v>0</v>
      </c>
      <c r="H45" s="112"/>
      <c r="I45" s="136"/>
      <c r="J45" s="136"/>
      <c r="K45" s="100"/>
      <c r="L45" s="47"/>
    </row>
    <row r="46" spans="1:12" ht="15.75" x14ac:dyDescent="0.25">
      <c r="C46" s="85" t="s">
        <v>164</v>
      </c>
      <c r="D46" s="19">
        <f>SUM(D38:D45)</f>
        <v>0</v>
      </c>
      <c r="E46" s="19">
        <f t="shared" ref="E46:G46" si="6">SUM(E38:E45)</f>
        <v>0</v>
      </c>
      <c r="F46" s="19">
        <f t="shared" si="6"/>
        <v>0</v>
      </c>
      <c r="G46" s="19">
        <f t="shared" si="6"/>
        <v>0</v>
      </c>
      <c r="H46" s="101">
        <f>(H38*G38)+(H39*G39)+(H40*G40)+(H41*G41)+(H42*G42)+(H43*G43)+(H44*G44)+(H45*G45)</f>
        <v>0</v>
      </c>
      <c r="I46" s="101">
        <v>0</v>
      </c>
      <c r="J46" s="151"/>
      <c r="K46" s="100"/>
      <c r="L46" s="49"/>
    </row>
    <row r="47" spans="1:12" ht="15.75" x14ac:dyDescent="0.25">
      <c r="B47" s="9"/>
      <c r="C47" s="10"/>
      <c r="D47" s="8"/>
      <c r="E47" s="8"/>
      <c r="F47" s="8"/>
      <c r="G47" s="8"/>
      <c r="H47" s="8"/>
      <c r="I47" s="8"/>
      <c r="J47" s="8"/>
      <c r="K47" s="8"/>
      <c r="L47" s="48"/>
    </row>
    <row r="48" spans="1:12" ht="51" customHeight="1" x14ac:dyDescent="0.25">
      <c r="B48" s="85" t="s">
        <v>7</v>
      </c>
      <c r="C48" s="196" t="s">
        <v>568</v>
      </c>
      <c r="D48" s="196"/>
      <c r="E48" s="196"/>
      <c r="F48" s="196"/>
      <c r="G48" s="196"/>
      <c r="H48" s="196"/>
      <c r="I48" s="197"/>
      <c r="J48" s="197"/>
      <c r="K48" s="196"/>
      <c r="L48" s="16"/>
    </row>
    <row r="49" spans="1:12" ht="51" customHeight="1" x14ac:dyDescent="0.25">
      <c r="B49" s="85" t="s">
        <v>55</v>
      </c>
      <c r="C49" s="198" t="s">
        <v>569</v>
      </c>
      <c r="D49" s="199"/>
      <c r="E49" s="199"/>
      <c r="F49" s="199"/>
      <c r="G49" s="199"/>
      <c r="H49" s="199"/>
      <c r="I49" s="200"/>
      <c r="J49" s="200"/>
      <c r="K49" s="199"/>
      <c r="L49" s="46"/>
    </row>
    <row r="50" spans="1:12" ht="94.5" x14ac:dyDescent="0.25">
      <c r="B50" s="133" t="s">
        <v>57</v>
      </c>
      <c r="C50" s="15" t="s">
        <v>557</v>
      </c>
      <c r="D50" s="17">
        <f>+'[3]PBF 2021 Budget (2)'!K80+'[3]PBF 2021 Budget (2)'!N13+'[3]PBF 2021 Budget (2)'!N185</f>
        <v>44381.125083431529</v>
      </c>
      <c r="E50" s="17"/>
      <c r="F50" s="17"/>
      <c r="G50" s="115">
        <f>D50</f>
        <v>44381.125083431529</v>
      </c>
      <c r="H50" s="111">
        <v>1</v>
      </c>
      <c r="I50" s="135">
        <v>43176.931712420199</v>
      </c>
      <c r="J50" s="135"/>
      <c r="K50" s="99"/>
      <c r="L50" s="47"/>
    </row>
    <row r="51" spans="1:12" ht="63" x14ac:dyDescent="0.25">
      <c r="B51" s="133" t="s">
        <v>56</v>
      </c>
      <c r="C51" s="15" t="s">
        <v>558</v>
      </c>
      <c r="D51" s="17">
        <f>+'[3]PBF 2021 Budget (2)'!K92+'[3]PBF 2021 Budget (2)'!N13+'[3]PBF 2021 Budget (2)'!N185</f>
        <v>13608.097083165714</v>
      </c>
      <c r="E51" s="17"/>
      <c r="F51" s="17"/>
      <c r="G51" s="115">
        <f t="shared" ref="G51:G57" si="7">D51</f>
        <v>13608.097083165714</v>
      </c>
      <c r="H51" s="111">
        <v>1</v>
      </c>
      <c r="I51" s="135">
        <v>11990.2896299402</v>
      </c>
      <c r="J51" s="135"/>
      <c r="K51" s="99"/>
      <c r="L51" s="47"/>
    </row>
    <row r="52" spans="1:12" ht="15.75" x14ac:dyDescent="0.25">
      <c r="B52" s="133" t="s">
        <v>58</v>
      </c>
      <c r="C52" s="15"/>
      <c r="D52" s="17"/>
      <c r="E52" s="17"/>
      <c r="F52" s="17"/>
      <c r="G52" s="115">
        <f t="shared" si="7"/>
        <v>0</v>
      </c>
      <c r="H52" s="111"/>
      <c r="I52" s="135"/>
      <c r="J52" s="135"/>
      <c r="K52" s="99"/>
      <c r="L52" s="47"/>
    </row>
    <row r="53" spans="1:12" ht="15.75" x14ac:dyDescent="0.25">
      <c r="B53" s="133" t="s">
        <v>59</v>
      </c>
      <c r="C53" s="15"/>
      <c r="D53" s="17"/>
      <c r="E53" s="17"/>
      <c r="F53" s="17"/>
      <c r="G53" s="115">
        <f t="shared" si="7"/>
        <v>0</v>
      </c>
      <c r="H53" s="111"/>
      <c r="I53" s="135"/>
      <c r="J53" s="135"/>
      <c r="K53" s="99"/>
      <c r="L53" s="47"/>
    </row>
    <row r="54" spans="1:12" ht="15.75" x14ac:dyDescent="0.25">
      <c r="B54" s="133" t="s">
        <v>60</v>
      </c>
      <c r="C54" s="15"/>
      <c r="D54" s="17"/>
      <c r="E54" s="17"/>
      <c r="F54" s="17"/>
      <c r="G54" s="115">
        <f t="shared" si="7"/>
        <v>0</v>
      </c>
      <c r="H54" s="111"/>
      <c r="I54" s="135"/>
      <c r="J54" s="135"/>
      <c r="K54" s="99"/>
      <c r="L54" s="47"/>
    </row>
    <row r="55" spans="1:12" ht="15.75" x14ac:dyDescent="0.25">
      <c r="B55" s="133" t="s">
        <v>61</v>
      </c>
      <c r="C55" s="15"/>
      <c r="D55" s="17"/>
      <c r="E55" s="17"/>
      <c r="F55" s="17"/>
      <c r="G55" s="115">
        <f t="shared" si="7"/>
        <v>0</v>
      </c>
      <c r="H55" s="111"/>
      <c r="I55" s="135"/>
      <c r="J55" s="135"/>
      <c r="K55" s="99"/>
      <c r="L55" s="47"/>
    </row>
    <row r="56" spans="1:12" ht="15.75" x14ac:dyDescent="0.25">
      <c r="A56" s="36"/>
      <c r="B56" s="133" t="s">
        <v>62</v>
      </c>
      <c r="C56" s="42"/>
      <c r="D56" s="18"/>
      <c r="E56" s="18"/>
      <c r="F56" s="18"/>
      <c r="G56" s="115">
        <f t="shared" si="7"/>
        <v>0</v>
      </c>
      <c r="H56" s="112"/>
      <c r="I56" s="136"/>
      <c r="J56" s="136"/>
      <c r="K56" s="100"/>
      <c r="L56" s="47"/>
    </row>
    <row r="57" spans="1:12" s="36" customFormat="1" ht="15.75" x14ac:dyDescent="0.25">
      <c r="B57" s="133" t="s">
        <v>63</v>
      </c>
      <c r="C57" s="42"/>
      <c r="D57" s="18"/>
      <c r="E57" s="18"/>
      <c r="F57" s="18"/>
      <c r="G57" s="115">
        <f t="shared" si="7"/>
        <v>0</v>
      </c>
      <c r="H57" s="112"/>
      <c r="I57" s="136"/>
      <c r="J57" s="136"/>
      <c r="K57" s="100"/>
      <c r="L57" s="47"/>
    </row>
    <row r="58" spans="1:12" s="36" customFormat="1" ht="15.75" x14ac:dyDescent="0.25">
      <c r="A58" s="35"/>
      <c r="B58" s="35"/>
      <c r="C58" s="85" t="s">
        <v>164</v>
      </c>
      <c r="D58" s="19">
        <f>SUM(D50:D57)</f>
        <v>57989.222166597247</v>
      </c>
      <c r="E58" s="19">
        <f t="shared" ref="E58:G58" si="8">SUM(E50:E57)</f>
        <v>0</v>
      </c>
      <c r="F58" s="19">
        <f t="shared" si="8"/>
        <v>0</v>
      </c>
      <c r="G58" s="22">
        <f t="shared" si="8"/>
        <v>57989.222166597247</v>
      </c>
      <c r="H58" s="101">
        <f>(H50*G50)+(H51*G51)+(H52*G52)+(H53*G53)+(H54*G54)+(H55*G55)+(H56*G56)+(H57*G57)</f>
        <v>57989.222166597247</v>
      </c>
      <c r="I58" s="101">
        <f>SUM(I50:I57)</f>
        <v>55167.221342360397</v>
      </c>
      <c r="J58" s="151"/>
      <c r="K58" s="100"/>
      <c r="L58" s="49"/>
    </row>
    <row r="59" spans="1:12" ht="51" customHeight="1" x14ac:dyDescent="0.25">
      <c r="B59" s="85" t="s">
        <v>64</v>
      </c>
      <c r="C59" s="199"/>
      <c r="D59" s="199"/>
      <c r="E59" s="199"/>
      <c r="F59" s="199"/>
      <c r="G59" s="199"/>
      <c r="H59" s="199"/>
      <c r="I59" s="200"/>
      <c r="J59" s="200"/>
      <c r="K59" s="199"/>
      <c r="L59" s="46"/>
    </row>
    <row r="60" spans="1:12" ht="78.75" x14ac:dyDescent="0.25">
      <c r="B60" s="133" t="s">
        <v>65</v>
      </c>
      <c r="C60" s="157" t="s">
        <v>577</v>
      </c>
      <c r="D60" s="17">
        <f>+'[3]PBF 2021 Budget (2)'!K103+5450.81+'[3]PBF 2021 Budget (2)'!N185</f>
        <v>24015.350797451429</v>
      </c>
      <c r="E60" s="17"/>
      <c r="F60" s="17"/>
      <c r="G60" s="115">
        <f>D60</f>
        <v>24015.350797451429</v>
      </c>
      <c r="H60" s="111">
        <v>1</v>
      </c>
      <c r="I60" s="135">
        <v>13992.460375849399</v>
      </c>
      <c r="J60" s="135"/>
      <c r="K60" s="99"/>
      <c r="L60" s="47"/>
    </row>
    <row r="61" spans="1:12" ht="15.75" x14ac:dyDescent="0.25">
      <c r="B61" s="133" t="s">
        <v>66</v>
      </c>
      <c r="C61" s="15"/>
      <c r="D61" s="17"/>
      <c r="E61" s="17"/>
      <c r="F61" s="17"/>
      <c r="G61" s="115">
        <f t="shared" ref="G61:G67" si="9">D61</f>
        <v>0</v>
      </c>
      <c r="H61" s="111"/>
      <c r="I61" s="135"/>
      <c r="J61" s="135"/>
      <c r="K61" s="99"/>
      <c r="L61" s="47"/>
    </row>
    <row r="62" spans="1:12" ht="15.75" x14ac:dyDescent="0.25">
      <c r="B62" s="133" t="s">
        <v>67</v>
      </c>
      <c r="C62" s="15"/>
      <c r="D62" s="17"/>
      <c r="E62" s="17"/>
      <c r="F62" s="17"/>
      <c r="G62" s="115">
        <f t="shared" si="9"/>
        <v>0</v>
      </c>
      <c r="H62" s="111"/>
      <c r="I62" s="135"/>
      <c r="J62" s="135"/>
      <c r="K62" s="99"/>
      <c r="L62" s="47"/>
    </row>
    <row r="63" spans="1:12" ht="15.75" x14ac:dyDescent="0.25">
      <c r="B63" s="133" t="s">
        <v>68</v>
      </c>
      <c r="C63" s="15"/>
      <c r="D63" s="17"/>
      <c r="E63" s="17"/>
      <c r="F63" s="17"/>
      <c r="G63" s="115">
        <f t="shared" si="9"/>
        <v>0</v>
      </c>
      <c r="H63" s="111"/>
      <c r="I63" s="135"/>
      <c r="J63" s="135"/>
      <c r="K63" s="99"/>
      <c r="L63" s="47"/>
    </row>
    <row r="64" spans="1:12" ht="15.75" x14ac:dyDescent="0.25">
      <c r="B64" s="133" t="s">
        <v>69</v>
      </c>
      <c r="C64" s="15"/>
      <c r="D64" s="17"/>
      <c r="E64" s="17"/>
      <c r="F64" s="17"/>
      <c r="G64" s="115">
        <f t="shared" si="9"/>
        <v>0</v>
      </c>
      <c r="H64" s="111"/>
      <c r="I64" s="135"/>
      <c r="J64" s="135"/>
      <c r="K64" s="99"/>
      <c r="L64" s="47"/>
    </row>
    <row r="65" spans="1:12" ht="15.75" x14ac:dyDescent="0.25">
      <c r="B65" s="133" t="s">
        <v>70</v>
      </c>
      <c r="C65" s="15"/>
      <c r="D65" s="17"/>
      <c r="E65" s="17"/>
      <c r="F65" s="17"/>
      <c r="G65" s="115">
        <f t="shared" si="9"/>
        <v>0</v>
      </c>
      <c r="H65" s="111"/>
      <c r="I65" s="135"/>
      <c r="J65" s="135"/>
      <c r="K65" s="99"/>
      <c r="L65" s="47"/>
    </row>
    <row r="66" spans="1:12" ht="15.75" x14ac:dyDescent="0.25">
      <c r="B66" s="133" t="s">
        <v>71</v>
      </c>
      <c r="C66" s="42"/>
      <c r="D66" s="18"/>
      <c r="E66" s="18"/>
      <c r="F66" s="18"/>
      <c r="G66" s="115">
        <f t="shared" si="9"/>
        <v>0</v>
      </c>
      <c r="H66" s="112"/>
      <c r="I66" s="136"/>
      <c r="J66" s="136"/>
      <c r="K66" s="100"/>
      <c r="L66" s="47"/>
    </row>
    <row r="67" spans="1:12" ht="15.75" x14ac:dyDescent="0.25">
      <c r="B67" s="133" t="s">
        <v>72</v>
      </c>
      <c r="C67" s="42"/>
      <c r="D67" s="18"/>
      <c r="E67" s="18"/>
      <c r="F67" s="18"/>
      <c r="G67" s="115">
        <f t="shared" si="9"/>
        <v>0</v>
      </c>
      <c r="H67" s="112"/>
      <c r="I67" s="136"/>
      <c r="J67" s="136"/>
      <c r="K67" s="100"/>
      <c r="L67" s="47"/>
    </row>
    <row r="68" spans="1:12" ht="15.75" x14ac:dyDescent="0.25">
      <c r="C68" s="85" t="s">
        <v>164</v>
      </c>
      <c r="D68" s="22">
        <f>SUM(D60:D67)</f>
        <v>24015.350797451429</v>
      </c>
      <c r="E68" s="22">
        <f t="shared" ref="E68:G68" si="10">SUM(E60:E67)</f>
        <v>0</v>
      </c>
      <c r="F68" s="22">
        <f t="shared" si="10"/>
        <v>0</v>
      </c>
      <c r="G68" s="22">
        <f t="shared" si="10"/>
        <v>24015.350797451429</v>
      </c>
      <c r="H68" s="101">
        <f>(H60*G60)+(H61*G61)+(H62*G62)+(H63*G63)+(H64*G64)+(H65*G65)+(H66*G66)+(H67*G67)</f>
        <v>24015.350797451429</v>
      </c>
      <c r="I68" s="101">
        <f>SUM(I60:I67)</f>
        <v>13992.460375849399</v>
      </c>
      <c r="J68" s="151"/>
      <c r="K68" s="100"/>
      <c r="L68" s="49"/>
    </row>
    <row r="69" spans="1:12" ht="51" customHeight="1" x14ac:dyDescent="0.25">
      <c r="B69" s="85" t="s">
        <v>73</v>
      </c>
      <c r="C69" s="199"/>
      <c r="D69" s="199"/>
      <c r="E69" s="199"/>
      <c r="F69" s="199"/>
      <c r="G69" s="199"/>
      <c r="H69" s="199"/>
      <c r="I69" s="200"/>
      <c r="J69" s="200"/>
      <c r="K69" s="199"/>
      <c r="L69" s="46"/>
    </row>
    <row r="70" spans="1:12" ht="15.75" x14ac:dyDescent="0.25">
      <c r="B70" s="133" t="s">
        <v>74</v>
      </c>
      <c r="C70" s="15"/>
      <c r="D70" s="17"/>
      <c r="E70" s="17"/>
      <c r="F70" s="17"/>
      <c r="G70" s="115">
        <f>D70</f>
        <v>0</v>
      </c>
      <c r="H70" s="111"/>
      <c r="I70" s="135"/>
      <c r="J70" s="135"/>
      <c r="K70" s="99"/>
      <c r="L70" s="47"/>
    </row>
    <row r="71" spans="1:12" ht="15.75" x14ac:dyDescent="0.25">
      <c r="B71" s="133" t="s">
        <v>75</v>
      </c>
      <c r="C71" s="15"/>
      <c r="D71" s="17"/>
      <c r="E71" s="17"/>
      <c r="F71" s="17"/>
      <c r="G71" s="115">
        <f t="shared" ref="G71:G77" si="11">D71</f>
        <v>0</v>
      </c>
      <c r="H71" s="111"/>
      <c r="I71" s="135"/>
      <c r="J71" s="135"/>
      <c r="K71" s="99"/>
      <c r="L71" s="47"/>
    </row>
    <row r="72" spans="1:12" ht="15.75" x14ac:dyDescent="0.25">
      <c r="B72" s="133" t="s">
        <v>76</v>
      </c>
      <c r="C72" s="15"/>
      <c r="D72" s="17"/>
      <c r="E72" s="17"/>
      <c r="F72" s="17"/>
      <c r="G72" s="115">
        <f t="shared" si="11"/>
        <v>0</v>
      </c>
      <c r="H72" s="111"/>
      <c r="I72" s="135"/>
      <c r="J72" s="135"/>
      <c r="K72" s="99"/>
      <c r="L72" s="47"/>
    </row>
    <row r="73" spans="1:12" ht="15.75" x14ac:dyDescent="0.25">
      <c r="A73" s="36"/>
      <c r="B73" s="133" t="s">
        <v>77</v>
      </c>
      <c r="C73" s="15"/>
      <c r="D73" s="17"/>
      <c r="E73" s="17"/>
      <c r="F73" s="17"/>
      <c r="G73" s="115">
        <f t="shared" si="11"/>
        <v>0</v>
      </c>
      <c r="H73" s="111"/>
      <c r="I73" s="135"/>
      <c r="J73" s="135"/>
      <c r="K73" s="99"/>
      <c r="L73" s="47"/>
    </row>
    <row r="74" spans="1:12" s="36" customFormat="1" ht="15.75" x14ac:dyDescent="0.25">
      <c r="A74" s="35"/>
      <c r="B74" s="133" t="s">
        <v>78</v>
      </c>
      <c r="C74" s="15"/>
      <c r="D74" s="17"/>
      <c r="E74" s="17"/>
      <c r="F74" s="17"/>
      <c r="G74" s="115">
        <f t="shared" si="11"/>
        <v>0</v>
      </c>
      <c r="H74" s="111"/>
      <c r="I74" s="135"/>
      <c r="J74" s="135"/>
      <c r="K74" s="99"/>
      <c r="L74" s="47"/>
    </row>
    <row r="75" spans="1:12" ht="15.75" x14ac:dyDescent="0.25">
      <c r="B75" s="133" t="s">
        <v>79</v>
      </c>
      <c r="C75" s="15"/>
      <c r="D75" s="17"/>
      <c r="E75" s="17"/>
      <c r="F75" s="17"/>
      <c r="G75" s="115">
        <f t="shared" si="11"/>
        <v>0</v>
      </c>
      <c r="H75" s="111"/>
      <c r="I75" s="135"/>
      <c r="J75" s="135"/>
      <c r="K75" s="99"/>
      <c r="L75" s="47"/>
    </row>
    <row r="76" spans="1:12" ht="15.75" x14ac:dyDescent="0.25">
      <c r="B76" s="133" t="s">
        <v>80</v>
      </c>
      <c r="C76" s="42"/>
      <c r="D76" s="18"/>
      <c r="E76" s="18"/>
      <c r="F76" s="18"/>
      <c r="G76" s="115">
        <f t="shared" si="11"/>
        <v>0</v>
      </c>
      <c r="H76" s="112"/>
      <c r="I76" s="136"/>
      <c r="J76" s="136"/>
      <c r="K76" s="100"/>
      <c r="L76" s="47"/>
    </row>
    <row r="77" spans="1:12" ht="15.75" x14ac:dyDescent="0.25">
      <c r="B77" s="133" t="s">
        <v>81</v>
      </c>
      <c r="C77" s="42"/>
      <c r="D77" s="18"/>
      <c r="E77" s="18"/>
      <c r="F77" s="18"/>
      <c r="G77" s="115">
        <f t="shared" si="11"/>
        <v>0</v>
      </c>
      <c r="H77" s="112"/>
      <c r="I77" s="136"/>
      <c r="J77" s="136"/>
      <c r="K77" s="100"/>
      <c r="L77" s="47"/>
    </row>
    <row r="78" spans="1:12" ht="15.75" x14ac:dyDescent="0.25">
      <c r="C78" s="85" t="s">
        <v>164</v>
      </c>
      <c r="D78" s="22">
        <f>SUM(D70:D77)</f>
        <v>0</v>
      </c>
      <c r="E78" s="22">
        <f t="shared" ref="E78:G78" si="12">SUM(E70:E77)</f>
        <v>0</v>
      </c>
      <c r="F78" s="22">
        <f t="shared" si="12"/>
        <v>0</v>
      </c>
      <c r="G78" s="22">
        <f t="shared" si="12"/>
        <v>0</v>
      </c>
      <c r="H78" s="101">
        <f>(H70*G70)+(H71*G71)+(H72*G72)+(H73*G73)+(H74*G74)+(H75*G75)+(H76*G76)+(H77*G77)</f>
        <v>0</v>
      </c>
      <c r="I78" s="101">
        <v>0</v>
      </c>
      <c r="J78" s="151"/>
      <c r="K78" s="100"/>
      <c r="L78" s="49"/>
    </row>
    <row r="79" spans="1:12" ht="51" customHeight="1" x14ac:dyDescent="0.25">
      <c r="B79" s="85" t="s">
        <v>90</v>
      </c>
      <c r="C79" s="199"/>
      <c r="D79" s="199"/>
      <c r="E79" s="199"/>
      <c r="F79" s="199"/>
      <c r="G79" s="199"/>
      <c r="H79" s="199"/>
      <c r="I79" s="200"/>
      <c r="J79" s="200"/>
      <c r="K79" s="199"/>
      <c r="L79" s="46"/>
    </row>
    <row r="80" spans="1:12" ht="15.75" x14ac:dyDescent="0.25">
      <c r="B80" s="133" t="s">
        <v>82</v>
      </c>
      <c r="C80" s="15"/>
      <c r="D80" s="17"/>
      <c r="E80" s="17"/>
      <c r="F80" s="17"/>
      <c r="G80" s="115">
        <f>D80</f>
        <v>0</v>
      </c>
      <c r="H80" s="111"/>
      <c r="I80" s="135"/>
      <c r="J80" s="135"/>
      <c r="K80" s="99"/>
      <c r="L80" s="47"/>
    </row>
    <row r="81" spans="2:12" ht="15.75" x14ac:dyDescent="0.25">
      <c r="B81" s="133" t="s">
        <v>83</v>
      </c>
      <c r="C81" s="15"/>
      <c r="D81" s="17"/>
      <c r="E81" s="17"/>
      <c r="F81" s="17"/>
      <c r="G81" s="115">
        <f t="shared" ref="G81:G87" si="13">D81</f>
        <v>0</v>
      </c>
      <c r="H81" s="111"/>
      <c r="I81" s="135"/>
      <c r="J81" s="135"/>
      <c r="K81" s="99"/>
      <c r="L81" s="47"/>
    </row>
    <row r="82" spans="2:12" ht="15.75" x14ac:dyDescent="0.25">
      <c r="B82" s="133" t="s">
        <v>84</v>
      </c>
      <c r="C82" s="15"/>
      <c r="D82" s="17"/>
      <c r="E82" s="17"/>
      <c r="F82" s="17"/>
      <c r="G82" s="115">
        <f t="shared" si="13"/>
        <v>0</v>
      </c>
      <c r="H82" s="111"/>
      <c r="I82" s="135"/>
      <c r="J82" s="135"/>
      <c r="K82" s="99"/>
      <c r="L82" s="47"/>
    </row>
    <row r="83" spans="2:12" ht="15.75" x14ac:dyDescent="0.25">
      <c r="B83" s="133" t="s">
        <v>85</v>
      </c>
      <c r="C83" s="15"/>
      <c r="D83" s="17"/>
      <c r="E83" s="17"/>
      <c r="F83" s="17"/>
      <c r="G83" s="115">
        <f t="shared" si="13"/>
        <v>0</v>
      </c>
      <c r="H83" s="111"/>
      <c r="I83" s="135"/>
      <c r="J83" s="135"/>
      <c r="K83" s="99"/>
      <c r="L83" s="47"/>
    </row>
    <row r="84" spans="2:12" ht="15.75" x14ac:dyDescent="0.25">
      <c r="B84" s="133" t="s">
        <v>86</v>
      </c>
      <c r="C84" s="15"/>
      <c r="D84" s="17"/>
      <c r="E84" s="17"/>
      <c r="F84" s="17"/>
      <c r="G84" s="115">
        <f t="shared" si="13"/>
        <v>0</v>
      </c>
      <c r="H84" s="111"/>
      <c r="I84" s="135"/>
      <c r="J84" s="135"/>
      <c r="K84" s="99"/>
      <c r="L84" s="47"/>
    </row>
    <row r="85" spans="2:12" ht="15.75" x14ac:dyDescent="0.25">
      <c r="B85" s="133" t="s">
        <v>87</v>
      </c>
      <c r="C85" s="15"/>
      <c r="D85" s="17"/>
      <c r="E85" s="17"/>
      <c r="F85" s="17"/>
      <c r="G85" s="115">
        <f t="shared" si="13"/>
        <v>0</v>
      </c>
      <c r="H85" s="111"/>
      <c r="I85" s="135"/>
      <c r="J85" s="135"/>
      <c r="K85" s="99"/>
      <c r="L85" s="47"/>
    </row>
    <row r="86" spans="2:12" ht="15.75" x14ac:dyDescent="0.25">
      <c r="B86" s="133" t="s">
        <v>88</v>
      </c>
      <c r="C86" s="42"/>
      <c r="D86" s="18"/>
      <c r="E86" s="18"/>
      <c r="F86" s="18"/>
      <c r="G86" s="115">
        <f t="shared" si="13"/>
        <v>0</v>
      </c>
      <c r="H86" s="112"/>
      <c r="I86" s="136"/>
      <c r="J86" s="136"/>
      <c r="K86" s="100"/>
      <c r="L86" s="47"/>
    </row>
    <row r="87" spans="2:12" ht="15.75" x14ac:dyDescent="0.25">
      <c r="B87" s="133" t="s">
        <v>89</v>
      </c>
      <c r="C87" s="42"/>
      <c r="D87" s="18"/>
      <c r="E87" s="18"/>
      <c r="F87" s="18"/>
      <c r="G87" s="115">
        <f t="shared" si="13"/>
        <v>0</v>
      </c>
      <c r="H87" s="112"/>
      <c r="I87" s="136"/>
      <c r="J87" s="136"/>
      <c r="K87" s="100"/>
      <c r="L87" s="47"/>
    </row>
    <row r="88" spans="2:12" ht="15.75" x14ac:dyDescent="0.25">
      <c r="C88" s="85" t="s">
        <v>164</v>
      </c>
      <c r="D88" s="19">
        <f>SUM(D80:D87)</f>
        <v>0</v>
      </c>
      <c r="E88" s="19">
        <f t="shared" ref="E88:G88" si="14">SUM(E80:E87)</f>
        <v>0</v>
      </c>
      <c r="F88" s="19">
        <f t="shared" si="14"/>
        <v>0</v>
      </c>
      <c r="G88" s="19">
        <f t="shared" si="14"/>
        <v>0</v>
      </c>
      <c r="H88" s="101">
        <f>(H80*G80)+(H81*G81)+(H82*G82)+(H83*G83)+(H84*G84)+(H85*G85)+(H86*G86)+(H87*G87)</f>
        <v>0</v>
      </c>
      <c r="I88" s="101">
        <v>0</v>
      </c>
      <c r="J88" s="151"/>
      <c r="K88" s="100"/>
      <c r="L88" s="49"/>
    </row>
    <row r="89" spans="2:12" ht="15.75" customHeight="1" x14ac:dyDescent="0.25">
      <c r="B89" s="6"/>
      <c r="C89" s="9"/>
      <c r="D89" s="24"/>
      <c r="E89" s="24"/>
      <c r="F89" s="24"/>
      <c r="G89" s="24"/>
      <c r="H89" s="24"/>
      <c r="I89" s="24"/>
      <c r="J89" s="24"/>
      <c r="K89" s="9"/>
      <c r="L89" s="3"/>
    </row>
    <row r="90" spans="2:12" ht="51" customHeight="1" x14ac:dyDescent="0.25">
      <c r="B90" s="85" t="s">
        <v>91</v>
      </c>
      <c r="C90" s="201" t="s">
        <v>570</v>
      </c>
      <c r="D90" s="201"/>
      <c r="E90" s="201"/>
      <c r="F90" s="201"/>
      <c r="G90" s="201"/>
      <c r="H90" s="201"/>
      <c r="I90" s="197"/>
      <c r="J90" s="197"/>
      <c r="K90" s="201"/>
      <c r="L90" s="16"/>
    </row>
    <row r="91" spans="2:12" ht="51" customHeight="1" x14ac:dyDescent="0.25">
      <c r="B91" s="85" t="s">
        <v>92</v>
      </c>
      <c r="C91" s="198" t="s">
        <v>571</v>
      </c>
      <c r="D91" s="199"/>
      <c r="E91" s="199"/>
      <c r="F91" s="199"/>
      <c r="G91" s="199"/>
      <c r="H91" s="199"/>
      <c r="I91" s="200"/>
      <c r="J91" s="200"/>
      <c r="K91" s="199"/>
      <c r="L91" s="46"/>
    </row>
    <row r="92" spans="2:12" ht="78.75" x14ac:dyDescent="0.25">
      <c r="B92" s="133" t="s">
        <v>93</v>
      </c>
      <c r="C92" s="15" t="s">
        <v>559</v>
      </c>
      <c r="D92" s="17">
        <f>+'[3]PBF 2021 Budget (2)'!K119+5450.81+'[3]PBF 2021 Budget (2)'!N185</f>
        <v>30760.658226022861</v>
      </c>
      <c r="E92" s="17"/>
      <c r="F92" s="17"/>
      <c r="G92" s="115">
        <f>D92</f>
        <v>30760.658226022861</v>
      </c>
      <c r="H92" s="111">
        <v>1</v>
      </c>
      <c r="I92" s="135">
        <v>21822.617472382801</v>
      </c>
      <c r="J92" s="135"/>
      <c r="K92" s="99"/>
      <c r="L92" s="47"/>
    </row>
    <row r="93" spans="2:12" ht="47.25" x14ac:dyDescent="0.25">
      <c r="B93" s="133" t="s">
        <v>94</v>
      </c>
      <c r="C93" s="15" t="s">
        <v>560</v>
      </c>
      <c r="D93" s="17">
        <f>+'[3]PBF 2021 Budget (2)'!K128+5450.81+'[3]PBF 2021 Budget (2)'!N185</f>
        <v>38328.495071737147</v>
      </c>
      <c r="E93" s="17"/>
      <c r="F93" s="17"/>
      <c r="G93" s="115">
        <f t="shared" ref="G93:G99" si="15">D93</f>
        <v>38328.495071737147</v>
      </c>
      <c r="H93" s="111">
        <v>1</v>
      </c>
      <c r="I93" s="135">
        <v>36776.061831600302</v>
      </c>
      <c r="J93" s="135"/>
      <c r="K93" s="99"/>
      <c r="L93" s="47"/>
    </row>
    <row r="94" spans="2:12" ht="47.25" x14ac:dyDescent="0.25">
      <c r="B94" s="133" t="s">
        <v>95</v>
      </c>
      <c r="C94" s="15" t="s">
        <v>561</v>
      </c>
      <c r="D94" s="17">
        <f>+'[3]PBF 2021 Budget (2)'!K134+5450.81+'[3]PBF 2021 Budget (2)'!N185</f>
        <v>8145.4079403085716</v>
      </c>
      <c r="E94" s="17"/>
      <c r="F94" s="17"/>
      <c r="G94" s="115">
        <f t="shared" si="15"/>
        <v>8145.4079403085716</v>
      </c>
      <c r="H94" s="111">
        <v>1</v>
      </c>
      <c r="I94" s="135">
        <v>1630.63634520303</v>
      </c>
      <c r="J94" s="135"/>
      <c r="K94" s="99"/>
      <c r="L94" s="47"/>
    </row>
    <row r="95" spans="2:12" ht="94.5" x14ac:dyDescent="0.25">
      <c r="B95" s="133" t="s">
        <v>96</v>
      </c>
      <c r="C95" s="15" t="s">
        <v>562</v>
      </c>
      <c r="D95" s="17">
        <f>+'[3]PBF 2021 Budget (2)'!K140+5450.81+'[3]PBF 2021 Budget (2)'!N185</f>
        <v>9427.922226022858</v>
      </c>
      <c r="E95" s="17"/>
      <c r="F95" s="17"/>
      <c r="G95" s="115">
        <f t="shared" si="15"/>
        <v>9427.922226022858</v>
      </c>
      <c r="H95" s="111">
        <v>1</v>
      </c>
      <c r="I95" s="135">
        <v>939.66435129828506</v>
      </c>
      <c r="J95" s="135"/>
      <c r="K95" s="99"/>
      <c r="L95" s="47"/>
    </row>
    <row r="96" spans="2:12" ht="15.75" x14ac:dyDescent="0.25">
      <c r="B96" s="133" t="s">
        <v>97</v>
      </c>
      <c r="C96" s="15"/>
      <c r="D96" s="17"/>
      <c r="E96" s="17"/>
      <c r="F96" s="17"/>
      <c r="G96" s="115">
        <f t="shared" si="15"/>
        <v>0</v>
      </c>
      <c r="H96" s="111"/>
      <c r="I96" s="135"/>
      <c r="J96" s="135"/>
      <c r="K96" s="99"/>
      <c r="L96" s="47"/>
    </row>
    <row r="97" spans="2:12" ht="15.75" x14ac:dyDescent="0.25">
      <c r="B97" s="133" t="s">
        <v>98</v>
      </c>
      <c r="C97" s="15"/>
      <c r="D97" s="17"/>
      <c r="E97" s="17"/>
      <c r="F97" s="17"/>
      <c r="G97" s="115">
        <f t="shared" si="15"/>
        <v>0</v>
      </c>
      <c r="H97" s="111"/>
      <c r="I97" s="135"/>
      <c r="J97" s="135"/>
      <c r="K97" s="99"/>
      <c r="L97" s="47"/>
    </row>
    <row r="98" spans="2:12" ht="15.75" x14ac:dyDescent="0.25">
      <c r="B98" s="133" t="s">
        <v>99</v>
      </c>
      <c r="C98" s="42"/>
      <c r="D98" s="18"/>
      <c r="E98" s="18"/>
      <c r="F98" s="18"/>
      <c r="G98" s="115">
        <f t="shared" si="15"/>
        <v>0</v>
      </c>
      <c r="H98" s="112"/>
      <c r="I98" s="136"/>
      <c r="J98" s="136"/>
      <c r="K98" s="100"/>
      <c r="L98" s="47"/>
    </row>
    <row r="99" spans="2:12" ht="15.75" x14ac:dyDescent="0.25">
      <c r="B99" s="133" t="s">
        <v>100</v>
      </c>
      <c r="C99" s="42"/>
      <c r="D99" s="18"/>
      <c r="E99" s="18"/>
      <c r="F99" s="18"/>
      <c r="G99" s="115">
        <f t="shared" si="15"/>
        <v>0</v>
      </c>
      <c r="H99" s="112"/>
      <c r="I99" s="136"/>
      <c r="J99" s="136"/>
      <c r="K99" s="100"/>
      <c r="L99" s="47"/>
    </row>
    <row r="100" spans="2:12" ht="15.75" x14ac:dyDescent="0.25">
      <c r="C100" s="85" t="s">
        <v>164</v>
      </c>
      <c r="D100" s="19">
        <f>SUM(D92:D99)</f>
        <v>86662.483464091434</v>
      </c>
      <c r="E100" s="19">
        <f t="shared" ref="E100:G100" si="16">SUM(E92:E99)</f>
        <v>0</v>
      </c>
      <c r="F100" s="19">
        <f t="shared" si="16"/>
        <v>0</v>
      </c>
      <c r="G100" s="22">
        <f t="shared" si="16"/>
        <v>86662.483464091434</v>
      </c>
      <c r="H100" s="101">
        <f>(H92*G92)+(H93*G93)+(H94*G94)+(H95*G95)+(H96*G96)+(H97*G97)+(H98*G98)+(H99*G99)</f>
        <v>86662.483464091434</v>
      </c>
      <c r="I100" s="101">
        <f>SUM(I92:I99)</f>
        <v>61168.980000484415</v>
      </c>
      <c r="J100" s="151"/>
      <c r="K100" s="100"/>
      <c r="L100" s="49"/>
    </row>
    <row r="101" spans="2:12" ht="51" customHeight="1" x14ac:dyDescent="0.25">
      <c r="B101" s="85" t="s">
        <v>8</v>
      </c>
      <c r="C101" s="198" t="s">
        <v>572</v>
      </c>
      <c r="D101" s="199"/>
      <c r="E101" s="199"/>
      <c r="F101" s="199"/>
      <c r="G101" s="199"/>
      <c r="H101" s="199"/>
      <c r="I101" s="200"/>
      <c r="J101" s="200"/>
      <c r="K101" s="199"/>
      <c r="L101" s="46"/>
    </row>
    <row r="102" spans="2:12" ht="47.25" x14ac:dyDescent="0.25">
      <c r="B102" s="133" t="s">
        <v>101</v>
      </c>
      <c r="C102" s="15" t="s">
        <v>563</v>
      </c>
      <c r="D102" s="17">
        <f>+'[3]PBF 2021 Budget (2)'!N13+'[3]PBF 2021 Budget (2)'!K151+'[3]PBF 2021 Budget (2)'!N185</f>
        <v>16145.813654594287</v>
      </c>
      <c r="E102" s="17"/>
      <c r="F102" s="17"/>
      <c r="G102" s="115">
        <f>D102</f>
        <v>16145.813654594287</v>
      </c>
      <c r="H102" s="111">
        <v>1</v>
      </c>
      <c r="I102" s="135">
        <v>490.156763438116</v>
      </c>
      <c r="J102" s="135"/>
      <c r="K102" s="99"/>
      <c r="L102" s="47"/>
    </row>
    <row r="103" spans="2:12" ht="15.75" x14ac:dyDescent="0.25">
      <c r="B103" s="133" t="s">
        <v>102</v>
      </c>
      <c r="C103" s="15"/>
      <c r="D103" s="165"/>
      <c r="E103" s="17"/>
      <c r="F103" s="17"/>
      <c r="G103" s="115">
        <f t="shared" ref="G103:G109" si="17">D103</f>
        <v>0</v>
      </c>
      <c r="H103" s="111"/>
      <c r="I103" s="135"/>
      <c r="J103" s="135"/>
      <c r="K103" s="99"/>
      <c r="L103" s="47"/>
    </row>
    <row r="104" spans="2:12" ht="15.75" x14ac:dyDescent="0.25">
      <c r="B104" s="133" t="s">
        <v>103</v>
      </c>
      <c r="C104" s="15"/>
      <c r="D104" s="17"/>
      <c r="E104" s="17"/>
      <c r="F104" s="17"/>
      <c r="G104" s="115">
        <f t="shared" si="17"/>
        <v>0</v>
      </c>
      <c r="H104" s="111"/>
      <c r="I104" s="135"/>
      <c r="J104" s="135"/>
      <c r="K104" s="99"/>
      <c r="L104" s="47"/>
    </row>
    <row r="105" spans="2:12" ht="15.75" x14ac:dyDescent="0.25">
      <c r="B105" s="133" t="s">
        <v>104</v>
      </c>
      <c r="C105" s="15"/>
      <c r="D105" s="17"/>
      <c r="E105" s="17"/>
      <c r="F105" s="17"/>
      <c r="G105" s="115">
        <f t="shared" si="17"/>
        <v>0</v>
      </c>
      <c r="H105" s="111"/>
      <c r="I105" s="135"/>
      <c r="J105" s="135"/>
      <c r="K105" s="99"/>
      <c r="L105" s="47"/>
    </row>
    <row r="106" spans="2:12" ht="15.75" x14ac:dyDescent="0.25">
      <c r="B106" s="133" t="s">
        <v>105</v>
      </c>
      <c r="C106" s="15"/>
      <c r="D106" s="17"/>
      <c r="E106" s="17"/>
      <c r="F106" s="17"/>
      <c r="G106" s="115">
        <f t="shared" si="17"/>
        <v>0</v>
      </c>
      <c r="H106" s="111"/>
      <c r="I106" s="135"/>
      <c r="J106" s="135"/>
      <c r="K106" s="99"/>
      <c r="L106" s="47"/>
    </row>
    <row r="107" spans="2:12" ht="15.75" x14ac:dyDescent="0.25">
      <c r="B107" s="133" t="s">
        <v>106</v>
      </c>
      <c r="C107" s="15"/>
      <c r="D107" s="17"/>
      <c r="E107" s="17"/>
      <c r="F107" s="17"/>
      <c r="G107" s="115">
        <f t="shared" si="17"/>
        <v>0</v>
      </c>
      <c r="H107" s="111"/>
      <c r="I107" s="135"/>
      <c r="J107" s="135"/>
      <c r="K107" s="99"/>
      <c r="L107" s="47"/>
    </row>
    <row r="108" spans="2:12" ht="15.75" x14ac:dyDescent="0.25">
      <c r="B108" s="133" t="s">
        <v>107</v>
      </c>
      <c r="C108" s="42"/>
      <c r="D108" s="18"/>
      <c r="E108" s="18"/>
      <c r="F108" s="18"/>
      <c r="G108" s="115">
        <f t="shared" si="17"/>
        <v>0</v>
      </c>
      <c r="H108" s="112"/>
      <c r="I108" s="136"/>
      <c r="J108" s="136"/>
      <c r="K108" s="100"/>
      <c r="L108" s="47"/>
    </row>
    <row r="109" spans="2:12" ht="15.75" x14ac:dyDescent="0.25">
      <c r="B109" s="133" t="s">
        <v>108</v>
      </c>
      <c r="C109" s="42"/>
      <c r="D109" s="18"/>
      <c r="E109" s="18"/>
      <c r="F109" s="18"/>
      <c r="G109" s="115">
        <f t="shared" si="17"/>
        <v>0</v>
      </c>
      <c r="H109" s="112"/>
      <c r="I109" s="136"/>
      <c r="J109" s="136"/>
      <c r="K109" s="100"/>
      <c r="L109" s="47"/>
    </row>
    <row r="110" spans="2:12" ht="15.75" x14ac:dyDescent="0.25">
      <c r="C110" s="85" t="s">
        <v>164</v>
      </c>
      <c r="D110" s="22">
        <f>SUM(D102:D109)</f>
        <v>16145.813654594287</v>
      </c>
      <c r="E110" s="22">
        <f t="shared" ref="E110:G110" si="18">SUM(E102:E109)</f>
        <v>0</v>
      </c>
      <c r="F110" s="22">
        <f t="shared" si="18"/>
        <v>0</v>
      </c>
      <c r="G110" s="22">
        <f t="shared" si="18"/>
        <v>16145.813654594287</v>
      </c>
      <c r="H110" s="101">
        <f>(H102*G102)+(H103*G103)+(H104*G104)+(H105*G105)+(H106*G106)+(H107*G107)+(H108*G108)+(H109*G109)</f>
        <v>16145.813654594287</v>
      </c>
      <c r="I110" s="101">
        <f>SUM(I102:I109)</f>
        <v>490.156763438116</v>
      </c>
      <c r="J110" s="151"/>
      <c r="K110" s="100"/>
      <c r="L110" s="49"/>
    </row>
    <row r="111" spans="2:12" ht="51" customHeight="1" x14ac:dyDescent="0.25">
      <c r="B111" s="85" t="s">
        <v>109</v>
      </c>
      <c r="C111" s="199"/>
      <c r="D111" s="199"/>
      <c r="E111" s="199"/>
      <c r="F111" s="199"/>
      <c r="G111" s="199"/>
      <c r="H111" s="199"/>
      <c r="I111" s="200"/>
      <c r="J111" s="200"/>
      <c r="K111" s="199"/>
      <c r="L111" s="46"/>
    </row>
    <row r="112" spans="2:12" ht="15.75" x14ac:dyDescent="0.25">
      <c r="B112" s="133" t="s">
        <v>110</v>
      </c>
      <c r="C112" s="15"/>
      <c r="D112" s="17"/>
      <c r="E112" s="17"/>
      <c r="F112" s="17"/>
      <c r="G112" s="115">
        <f>D112</f>
        <v>0</v>
      </c>
      <c r="H112" s="111"/>
      <c r="I112" s="135"/>
      <c r="J112" s="135"/>
      <c r="K112" s="99"/>
      <c r="L112" s="47"/>
    </row>
    <row r="113" spans="2:12" ht="15.75" x14ac:dyDescent="0.25">
      <c r="B113" s="133" t="s">
        <v>111</v>
      </c>
      <c r="C113" s="15"/>
      <c r="D113" s="17"/>
      <c r="E113" s="17"/>
      <c r="F113" s="17"/>
      <c r="G113" s="115">
        <f t="shared" ref="G113:G119" si="19">D113</f>
        <v>0</v>
      </c>
      <c r="H113" s="111"/>
      <c r="I113" s="135"/>
      <c r="J113" s="135"/>
      <c r="K113" s="99"/>
      <c r="L113" s="47"/>
    </row>
    <row r="114" spans="2:12" ht="15.75" x14ac:dyDescent="0.25">
      <c r="B114" s="133" t="s">
        <v>112</v>
      </c>
      <c r="C114" s="15"/>
      <c r="D114" s="17"/>
      <c r="E114" s="17"/>
      <c r="F114" s="17"/>
      <c r="G114" s="115">
        <f t="shared" si="19"/>
        <v>0</v>
      </c>
      <c r="H114" s="111"/>
      <c r="I114" s="135"/>
      <c r="J114" s="135"/>
      <c r="K114" s="99"/>
      <c r="L114" s="47"/>
    </row>
    <row r="115" spans="2:12" ht="15.75" x14ac:dyDescent="0.25">
      <c r="B115" s="133" t="s">
        <v>113</v>
      </c>
      <c r="C115" s="15"/>
      <c r="D115" s="17"/>
      <c r="E115" s="17"/>
      <c r="F115" s="17"/>
      <c r="G115" s="115">
        <f t="shared" si="19"/>
        <v>0</v>
      </c>
      <c r="H115" s="111"/>
      <c r="I115" s="135"/>
      <c r="J115" s="135"/>
      <c r="K115" s="99"/>
      <c r="L115" s="47"/>
    </row>
    <row r="116" spans="2:12" ht="15.75" x14ac:dyDescent="0.25">
      <c r="B116" s="133" t="s">
        <v>114</v>
      </c>
      <c r="C116" s="15"/>
      <c r="D116" s="17"/>
      <c r="E116" s="17"/>
      <c r="F116" s="17"/>
      <c r="G116" s="115">
        <f t="shared" si="19"/>
        <v>0</v>
      </c>
      <c r="H116" s="111"/>
      <c r="I116" s="135"/>
      <c r="J116" s="135"/>
      <c r="K116" s="99"/>
      <c r="L116" s="47"/>
    </row>
    <row r="117" spans="2:12" ht="15.75" x14ac:dyDescent="0.25">
      <c r="B117" s="133" t="s">
        <v>115</v>
      </c>
      <c r="C117" s="15"/>
      <c r="D117" s="17"/>
      <c r="E117" s="17"/>
      <c r="F117" s="17"/>
      <c r="G117" s="115">
        <f t="shared" si="19"/>
        <v>0</v>
      </c>
      <c r="H117" s="111"/>
      <c r="I117" s="135"/>
      <c r="J117" s="135"/>
      <c r="K117" s="99"/>
      <c r="L117" s="47"/>
    </row>
    <row r="118" spans="2:12" ht="15.75" x14ac:dyDescent="0.25">
      <c r="B118" s="133" t="s">
        <v>116</v>
      </c>
      <c r="C118" s="42"/>
      <c r="D118" s="18"/>
      <c r="E118" s="18"/>
      <c r="F118" s="18"/>
      <c r="G118" s="115">
        <f t="shared" si="19"/>
        <v>0</v>
      </c>
      <c r="H118" s="112"/>
      <c r="I118" s="136"/>
      <c r="J118" s="136"/>
      <c r="K118" s="100"/>
      <c r="L118" s="47"/>
    </row>
    <row r="119" spans="2:12" ht="15.75" x14ac:dyDescent="0.25">
      <c r="B119" s="133" t="s">
        <v>117</v>
      </c>
      <c r="C119" s="42"/>
      <c r="D119" s="18"/>
      <c r="E119" s="18"/>
      <c r="F119" s="18"/>
      <c r="G119" s="115">
        <f t="shared" si="19"/>
        <v>0</v>
      </c>
      <c r="H119" s="112"/>
      <c r="I119" s="136"/>
      <c r="J119" s="136"/>
      <c r="K119" s="100"/>
      <c r="L119" s="47"/>
    </row>
    <row r="120" spans="2:12" ht="15.75" x14ac:dyDescent="0.25">
      <c r="C120" s="85" t="s">
        <v>164</v>
      </c>
      <c r="D120" s="22">
        <f>SUM(D112:D119)</f>
        <v>0</v>
      </c>
      <c r="E120" s="22">
        <f t="shared" ref="E120:G120" si="20">SUM(E112:E119)</f>
        <v>0</v>
      </c>
      <c r="F120" s="22">
        <f t="shared" si="20"/>
        <v>0</v>
      </c>
      <c r="G120" s="22">
        <f t="shared" si="20"/>
        <v>0</v>
      </c>
      <c r="H120" s="101">
        <f>(H112*G112)+(H113*G113)+(H114*G114)+(H115*G115)+(H116*G116)+(H117*G117)+(H118*G118)+(H119*G119)</f>
        <v>0</v>
      </c>
      <c r="I120" s="101">
        <v>0</v>
      </c>
      <c r="J120" s="151"/>
      <c r="K120" s="100"/>
      <c r="L120" s="49"/>
    </row>
    <row r="121" spans="2:12" ht="51" customHeight="1" x14ac:dyDescent="0.25">
      <c r="B121" s="85" t="s">
        <v>118</v>
      </c>
      <c r="C121" s="199"/>
      <c r="D121" s="199"/>
      <c r="E121" s="199"/>
      <c r="F121" s="199"/>
      <c r="G121" s="199"/>
      <c r="H121" s="199"/>
      <c r="I121" s="200"/>
      <c r="J121" s="200"/>
      <c r="K121" s="199"/>
      <c r="L121" s="46"/>
    </row>
    <row r="122" spans="2:12" ht="15.75" x14ac:dyDescent="0.25">
      <c r="B122" s="133" t="s">
        <v>119</v>
      </c>
      <c r="C122" s="15"/>
      <c r="D122" s="17"/>
      <c r="E122" s="17"/>
      <c r="F122" s="17"/>
      <c r="G122" s="115">
        <f>D122</f>
        <v>0</v>
      </c>
      <c r="H122" s="111"/>
      <c r="I122" s="135"/>
      <c r="J122" s="135"/>
      <c r="K122" s="99"/>
      <c r="L122" s="47"/>
    </row>
    <row r="123" spans="2:12" ht="15.75" x14ac:dyDescent="0.25">
      <c r="B123" s="133" t="s">
        <v>120</v>
      </c>
      <c r="C123" s="15"/>
      <c r="D123" s="17"/>
      <c r="E123" s="17"/>
      <c r="F123" s="17"/>
      <c r="G123" s="115">
        <f t="shared" ref="G123:G129" si="21">D123</f>
        <v>0</v>
      </c>
      <c r="H123" s="111"/>
      <c r="I123" s="135"/>
      <c r="J123" s="135"/>
      <c r="K123" s="99"/>
      <c r="L123" s="47"/>
    </row>
    <row r="124" spans="2:12" ht="15.75" x14ac:dyDescent="0.25">
      <c r="B124" s="133" t="s">
        <v>121</v>
      </c>
      <c r="C124" s="15"/>
      <c r="D124" s="17"/>
      <c r="E124" s="17"/>
      <c r="F124" s="17"/>
      <c r="G124" s="115">
        <f t="shared" si="21"/>
        <v>0</v>
      </c>
      <c r="H124" s="111"/>
      <c r="I124" s="135"/>
      <c r="J124" s="135"/>
      <c r="K124" s="99"/>
      <c r="L124" s="47"/>
    </row>
    <row r="125" spans="2:12" ht="15.75" x14ac:dyDescent="0.25">
      <c r="B125" s="133" t="s">
        <v>122</v>
      </c>
      <c r="C125" s="15"/>
      <c r="D125" s="17"/>
      <c r="E125" s="17"/>
      <c r="F125" s="17"/>
      <c r="G125" s="115">
        <f t="shared" si="21"/>
        <v>0</v>
      </c>
      <c r="H125" s="111"/>
      <c r="I125" s="135"/>
      <c r="J125" s="135"/>
      <c r="K125" s="99"/>
      <c r="L125" s="47"/>
    </row>
    <row r="126" spans="2:12" ht="15.75" x14ac:dyDescent="0.25">
      <c r="B126" s="133" t="s">
        <v>123</v>
      </c>
      <c r="C126" s="15"/>
      <c r="D126" s="17"/>
      <c r="E126" s="17"/>
      <c r="F126" s="17"/>
      <c r="G126" s="115">
        <f t="shared" si="21"/>
        <v>0</v>
      </c>
      <c r="H126" s="111"/>
      <c r="I126" s="135"/>
      <c r="J126" s="135"/>
      <c r="K126" s="99"/>
      <c r="L126" s="47"/>
    </row>
    <row r="127" spans="2:12" ht="15.75" x14ac:dyDescent="0.25">
      <c r="B127" s="133" t="s">
        <v>124</v>
      </c>
      <c r="C127" s="15"/>
      <c r="D127" s="17"/>
      <c r="E127" s="17"/>
      <c r="F127" s="17"/>
      <c r="G127" s="115">
        <f t="shared" si="21"/>
        <v>0</v>
      </c>
      <c r="H127" s="111"/>
      <c r="I127" s="135"/>
      <c r="J127" s="135"/>
      <c r="K127" s="99"/>
      <c r="L127" s="47"/>
    </row>
    <row r="128" spans="2:12" ht="15.75" x14ac:dyDescent="0.25">
      <c r="B128" s="133" t="s">
        <v>125</v>
      </c>
      <c r="C128" s="42"/>
      <c r="D128" s="18"/>
      <c r="E128" s="18"/>
      <c r="F128" s="18"/>
      <c r="G128" s="115">
        <f t="shared" si="21"/>
        <v>0</v>
      </c>
      <c r="H128" s="112"/>
      <c r="I128" s="136"/>
      <c r="J128" s="136"/>
      <c r="K128" s="100"/>
      <c r="L128" s="47"/>
    </row>
    <row r="129" spans="2:12" ht="15.75" x14ac:dyDescent="0.25">
      <c r="B129" s="133" t="s">
        <v>126</v>
      </c>
      <c r="C129" s="42"/>
      <c r="D129" s="18"/>
      <c r="E129" s="18"/>
      <c r="F129" s="18"/>
      <c r="G129" s="115">
        <f t="shared" si="21"/>
        <v>0</v>
      </c>
      <c r="H129" s="112"/>
      <c r="I129" s="136"/>
      <c r="J129" s="136"/>
      <c r="K129" s="100"/>
      <c r="L129" s="47"/>
    </row>
    <row r="130" spans="2:12" ht="15.75" x14ac:dyDescent="0.25">
      <c r="C130" s="85" t="s">
        <v>164</v>
      </c>
      <c r="D130" s="19">
        <f>SUM(D122:D129)</f>
        <v>0</v>
      </c>
      <c r="E130" s="19">
        <f t="shared" ref="E130:G130" si="22">SUM(E122:E129)</f>
        <v>0</v>
      </c>
      <c r="F130" s="19">
        <f t="shared" si="22"/>
        <v>0</v>
      </c>
      <c r="G130" s="19">
        <f t="shared" si="22"/>
        <v>0</v>
      </c>
      <c r="H130" s="101">
        <f>(H122*G122)+(H123*G123)+(H124*G124)+(H125*G125)+(H126*G126)+(H127*G127)+(H128*G128)+(H129*G129)</f>
        <v>0</v>
      </c>
      <c r="I130" s="101">
        <v>0</v>
      </c>
      <c r="J130" s="151"/>
      <c r="K130" s="100"/>
      <c r="L130" s="49"/>
    </row>
    <row r="131" spans="2:12" ht="15.75" customHeight="1" x14ac:dyDescent="0.25">
      <c r="B131" s="6"/>
      <c r="C131" s="9"/>
      <c r="D131" s="24"/>
      <c r="E131" s="24"/>
      <c r="F131" s="24"/>
      <c r="G131" s="24"/>
      <c r="H131" s="24"/>
      <c r="I131" s="24"/>
      <c r="J131" s="24"/>
      <c r="K131" s="72"/>
      <c r="L131" s="3"/>
    </row>
    <row r="132" spans="2:12" ht="51" customHeight="1" x14ac:dyDescent="0.25">
      <c r="B132" s="85" t="s">
        <v>127</v>
      </c>
      <c r="C132" s="201"/>
      <c r="D132" s="201"/>
      <c r="E132" s="201"/>
      <c r="F132" s="201"/>
      <c r="G132" s="201"/>
      <c r="H132" s="201"/>
      <c r="I132" s="197"/>
      <c r="J132" s="197"/>
      <c r="K132" s="201"/>
      <c r="L132" s="16"/>
    </row>
    <row r="133" spans="2:12" ht="51" customHeight="1" x14ac:dyDescent="0.25">
      <c r="B133" s="85" t="s">
        <v>128</v>
      </c>
      <c r="C133" s="199"/>
      <c r="D133" s="199"/>
      <c r="E133" s="199"/>
      <c r="F133" s="199"/>
      <c r="G133" s="199"/>
      <c r="H133" s="199"/>
      <c r="I133" s="200"/>
      <c r="J133" s="200"/>
      <c r="K133" s="199"/>
      <c r="L133" s="46"/>
    </row>
    <row r="134" spans="2:12" ht="15.75" x14ac:dyDescent="0.25">
      <c r="B134" s="133" t="s">
        <v>129</v>
      </c>
      <c r="C134" s="15"/>
      <c r="D134" s="17"/>
      <c r="E134" s="17"/>
      <c r="F134" s="17"/>
      <c r="G134" s="115">
        <f>D134</f>
        <v>0</v>
      </c>
      <c r="H134" s="111"/>
      <c r="I134" s="135"/>
      <c r="J134" s="135"/>
      <c r="K134" s="99"/>
      <c r="L134" s="47"/>
    </row>
    <row r="135" spans="2:12" ht="15.75" x14ac:dyDescent="0.25">
      <c r="B135" s="133" t="s">
        <v>130</v>
      </c>
      <c r="C135" s="15"/>
      <c r="D135" s="17"/>
      <c r="E135" s="17"/>
      <c r="F135" s="17"/>
      <c r="G135" s="115">
        <f t="shared" ref="G135:G141" si="23">D135</f>
        <v>0</v>
      </c>
      <c r="H135" s="111"/>
      <c r="I135" s="135"/>
      <c r="J135" s="135"/>
      <c r="K135" s="99"/>
      <c r="L135" s="47"/>
    </row>
    <row r="136" spans="2:12" ht="15.75" x14ac:dyDescent="0.25">
      <c r="B136" s="133" t="s">
        <v>131</v>
      </c>
      <c r="C136" s="15"/>
      <c r="D136" s="17"/>
      <c r="E136" s="17"/>
      <c r="F136" s="17"/>
      <c r="G136" s="115">
        <f t="shared" si="23"/>
        <v>0</v>
      </c>
      <c r="H136" s="111"/>
      <c r="I136" s="135"/>
      <c r="J136" s="135"/>
      <c r="K136" s="99"/>
      <c r="L136" s="47"/>
    </row>
    <row r="137" spans="2:12" ht="15.75" x14ac:dyDescent="0.25">
      <c r="B137" s="133" t="s">
        <v>132</v>
      </c>
      <c r="C137" s="15"/>
      <c r="D137" s="17"/>
      <c r="E137" s="17"/>
      <c r="F137" s="17"/>
      <c r="G137" s="115">
        <f t="shared" si="23"/>
        <v>0</v>
      </c>
      <c r="H137" s="111"/>
      <c r="I137" s="135"/>
      <c r="J137" s="135"/>
      <c r="K137" s="99"/>
      <c r="L137" s="47"/>
    </row>
    <row r="138" spans="2:12" ht="15.75" x14ac:dyDescent="0.25">
      <c r="B138" s="133" t="s">
        <v>133</v>
      </c>
      <c r="C138" s="15"/>
      <c r="D138" s="17"/>
      <c r="E138" s="17"/>
      <c r="F138" s="17"/>
      <c r="G138" s="115">
        <f t="shared" si="23"/>
        <v>0</v>
      </c>
      <c r="H138" s="111"/>
      <c r="I138" s="135"/>
      <c r="J138" s="135"/>
      <c r="K138" s="99"/>
      <c r="L138" s="47"/>
    </row>
    <row r="139" spans="2:12" ht="15.75" x14ac:dyDescent="0.25">
      <c r="B139" s="133" t="s">
        <v>134</v>
      </c>
      <c r="C139" s="15"/>
      <c r="D139" s="17"/>
      <c r="E139" s="17"/>
      <c r="F139" s="17"/>
      <c r="G139" s="115">
        <f t="shared" si="23"/>
        <v>0</v>
      </c>
      <c r="H139" s="111"/>
      <c r="I139" s="135"/>
      <c r="J139" s="135"/>
      <c r="K139" s="99"/>
      <c r="L139" s="47"/>
    </row>
    <row r="140" spans="2:12" ht="15.75" x14ac:dyDescent="0.25">
      <c r="B140" s="133" t="s">
        <v>135</v>
      </c>
      <c r="C140" s="42"/>
      <c r="D140" s="18"/>
      <c r="E140" s="18"/>
      <c r="F140" s="18"/>
      <c r="G140" s="115">
        <f t="shared" si="23"/>
        <v>0</v>
      </c>
      <c r="H140" s="112"/>
      <c r="I140" s="136"/>
      <c r="J140" s="136"/>
      <c r="K140" s="100"/>
      <c r="L140" s="47"/>
    </row>
    <row r="141" spans="2:12" ht="15.75" x14ac:dyDescent="0.25">
      <c r="B141" s="133" t="s">
        <v>136</v>
      </c>
      <c r="C141" s="42"/>
      <c r="D141" s="18"/>
      <c r="E141" s="18"/>
      <c r="F141" s="18"/>
      <c r="G141" s="115">
        <f t="shared" si="23"/>
        <v>0</v>
      </c>
      <c r="H141" s="112"/>
      <c r="I141" s="136"/>
      <c r="J141" s="136"/>
      <c r="K141" s="100"/>
      <c r="L141" s="47"/>
    </row>
    <row r="142" spans="2:12" ht="15.75" x14ac:dyDescent="0.25">
      <c r="C142" s="85" t="s">
        <v>164</v>
      </c>
      <c r="D142" s="19">
        <f>SUM(D134:D141)</f>
        <v>0</v>
      </c>
      <c r="E142" s="19">
        <f t="shared" ref="E142:G142" si="24">SUM(E134:E141)</f>
        <v>0</v>
      </c>
      <c r="F142" s="19">
        <f t="shared" si="24"/>
        <v>0</v>
      </c>
      <c r="G142" s="22">
        <f t="shared" si="24"/>
        <v>0</v>
      </c>
      <c r="H142" s="101">
        <f>(H134*G134)+(H135*G135)+(H136*G136)+(H137*G137)+(H138*G138)+(H139*G139)+(H140*G140)+(H141*G141)</f>
        <v>0</v>
      </c>
      <c r="I142" s="101">
        <v>0</v>
      </c>
      <c r="J142" s="151"/>
      <c r="K142" s="100"/>
      <c r="L142" s="49"/>
    </row>
    <row r="143" spans="2:12" ht="51" customHeight="1" x14ac:dyDescent="0.25">
      <c r="B143" s="85" t="s">
        <v>137</v>
      </c>
      <c r="C143" s="199"/>
      <c r="D143" s="199"/>
      <c r="E143" s="199"/>
      <c r="F143" s="199"/>
      <c r="G143" s="199"/>
      <c r="H143" s="199"/>
      <c r="I143" s="200"/>
      <c r="J143" s="200"/>
      <c r="K143" s="199"/>
      <c r="L143" s="46"/>
    </row>
    <row r="144" spans="2:12" ht="15.75" x14ac:dyDescent="0.25">
      <c r="B144" s="133" t="s">
        <v>138</v>
      </c>
      <c r="C144" s="15"/>
      <c r="D144" s="17"/>
      <c r="E144" s="17"/>
      <c r="F144" s="17"/>
      <c r="G144" s="115">
        <f>D144</f>
        <v>0</v>
      </c>
      <c r="H144" s="111"/>
      <c r="I144" s="135"/>
      <c r="J144" s="135"/>
      <c r="K144" s="99"/>
      <c r="L144" s="47"/>
    </row>
    <row r="145" spans="2:12" ht="15.75" x14ac:dyDescent="0.25">
      <c r="B145" s="133" t="s">
        <v>139</v>
      </c>
      <c r="C145" s="15"/>
      <c r="D145" s="17"/>
      <c r="E145" s="17"/>
      <c r="F145" s="17"/>
      <c r="G145" s="115">
        <f t="shared" ref="G145:G151" si="25">D145</f>
        <v>0</v>
      </c>
      <c r="H145" s="111"/>
      <c r="I145" s="135"/>
      <c r="J145" s="135"/>
      <c r="K145" s="99"/>
      <c r="L145" s="47"/>
    </row>
    <row r="146" spans="2:12" ht="15.75" x14ac:dyDescent="0.25">
      <c r="B146" s="133" t="s">
        <v>140</v>
      </c>
      <c r="C146" s="15"/>
      <c r="D146" s="17"/>
      <c r="E146" s="17"/>
      <c r="F146" s="17"/>
      <c r="G146" s="115">
        <f t="shared" si="25"/>
        <v>0</v>
      </c>
      <c r="H146" s="111"/>
      <c r="I146" s="135"/>
      <c r="J146" s="135"/>
      <c r="K146" s="99"/>
      <c r="L146" s="47"/>
    </row>
    <row r="147" spans="2:12" ht="15.75" x14ac:dyDescent="0.25">
      <c r="B147" s="133" t="s">
        <v>141</v>
      </c>
      <c r="C147" s="15"/>
      <c r="D147" s="17"/>
      <c r="E147" s="17"/>
      <c r="F147" s="17"/>
      <c r="G147" s="115">
        <f t="shared" si="25"/>
        <v>0</v>
      </c>
      <c r="H147" s="111"/>
      <c r="I147" s="135"/>
      <c r="J147" s="135"/>
      <c r="K147" s="99"/>
      <c r="L147" s="47"/>
    </row>
    <row r="148" spans="2:12" ht="15.75" x14ac:dyDescent="0.25">
      <c r="B148" s="133" t="s">
        <v>142</v>
      </c>
      <c r="C148" s="15"/>
      <c r="D148" s="17"/>
      <c r="E148" s="17"/>
      <c r="F148" s="17"/>
      <c r="G148" s="115">
        <f t="shared" si="25"/>
        <v>0</v>
      </c>
      <c r="H148" s="111"/>
      <c r="I148" s="135"/>
      <c r="J148" s="135"/>
      <c r="K148" s="99"/>
      <c r="L148" s="47"/>
    </row>
    <row r="149" spans="2:12" ht="15.75" x14ac:dyDescent="0.25">
      <c r="B149" s="133" t="s">
        <v>143</v>
      </c>
      <c r="C149" s="15"/>
      <c r="D149" s="17"/>
      <c r="E149" s="17"/>
      <c r="F149" s="17"/>
      <c r="G149" s="115">
        <f t="shared" si="25"/>
        <v>0</v>
      </c>
      <c r="H149" s="111"/>
      <c r="I149" s="135"/>
      <c r="J149" s="135"/>
      <c r="K149" s="99"/>
      <c r="L149" s="47"/>
    </row>
    <row r="150" spans="2:12" ht="15.75" x14ac:dyDescent="0.25">
      <c r="B150" s="133" t="s">
        <v>144</v>
      </c>
      <c r="C150" s="42"/>
      <c r="D150" s="18"/>
      <c r="E150" s="18"/>
      <c r="F150" s="18"/>
      <c r="G150" s="115">
        <f t="shared" si="25"/>
        <v>0</v>
      </c>
      <c r="H150" s="112"/>
      <c r="I150" s="136"/>
      <c r="J150" s="136"/>
      <c r="K150" s="100"/>
      <c r="L150" s="47"/>
    </row>
    <row r="151" spans="2:12" ht="15.75" x14ac:dyDescent="0.25">
      <c r="B151" s="133" t="s">
        <v>145</v>
      </c>
      <c r="C151" s="42"/>
      <c r="D151" s="18"/>
      <c r="E151" s="18"/>
      <c r="F151" s="18"/>
      <c r="G151" s="115">
        <f t="shared" si="25"/>
        <v>0</v>
      </c>
      <c r="H151" s="112"/>
      <c r="I151" s="136"/>
      <c r="J151" s="136"/>
      <c r="K151" s="100"/>
      <c r="L151" s="47"/>
    </row>
    <row r="152" spans="2:12" ht="15.75" x14ac:dyDescent="0.25">
      <c r="C152" s="85" t="s">
        <v>164</v>
      </c>
      <c r="D152" s="22">
        <f>SUM(D144:D151)</f>
        <v>0</v>
      </c>
      <c r="E152" s="22">
        <f t="shared" ref="E152:G152" si="26">SUM(E144:E151)</f>
        <v>0</v>
      </c>
      <c r="F152" s="22">
        <f t="shared" si="26"/>
        <v>0</v>
      </c>
      <c r="G152" s="22">
        <f t="shared" si="26"/>
        <v>0</v>
      </c>
      <c r="H152" s="101">
        <f>(H144*G144)+(H145*G145)+(H146*G146)+(H147*G147)+(H148*G148)+(H149*G149)+(H150*G150)+(H151*G151)</f>
        <v>0</v>
      </c>
      <c r="I152" s="101">
        <v>0</v>
      </c>
      <c r="J152" s="151"/>
      <c r="K152" s="100"/>
      <c r="L152" s="49"/>
    </row>
    <row r="153" spans="2:12" ht="51" customHeight="1" x14ac:dyDescent="0.25">
      <c r="B153" s="85" t="s">
        <v>146</v>
      </c>
      <c r="C153" s="199"/>
      <c r="D153" s="199"/>
      <c r="E153" s="199"/>
      <c r="F153" s="199"/>
      <c r="G153" s="199"/>
      <c r="H153" s="199"/>
      <c r="I153" s="200"/>
      <c r="J153" s="200"/>
      <c r="K153" s="199"/>
      <c r="L153" s="46"/>
    </row>
    <row r="154" spans="2:12" ht="15.75" x14ac:dyDescent="0.25">
      <c r="B154" s="133" t="s">
        <v>147</v>
      </c>
      <c r="C154" s="15"/>
      <c r="D154" s="17"/>
      <c r="E154" s="17"/>
      <c r="F154" s="17"/>
      <c r="G154" s="115">
        <f>D154</f>
        <v>0</v>
      </c>
      <c r="H154" s="111"/>
      <c r="I154" s="135"/>
      <c r="J154" s="135"/>
      <c r="K154" s="99"/>
      <c r="L154" s="47"/>
    </row>
    <row r="155" spans="2:12" ht="15.75" x14ac:dyDescent="0.25">
      <c r="B155" s="133" t="s">
        <v>148</v>
      </c>
      <c r="C155" s="15"/>
      <c r="D155" s="17"/>
      <c r="E155" s="17"/>
      <c r="F155" s="17"/>
      <c r="G155" s="115">
        <f t="shared" ref="G155:G161" si="27">D155</f>
        <v>0</v>
      </c>
      <c r="H155" s="111"/>
      <c r="I155" s="135"/>
      <c r="J155" s="135"/>
      <c r="K155" s="99"/>
      <c r="L155" s="47"/>
    </row>
    <row r="156" spans="2:12" ht="15.75" x14ac:dyDescent="0.25">
      <c r="B156" s="133" t="s">
        <v>149</v>
      </c>
      <c r="C156" s="15"/>
      <c r="D156" s="17"/>
      <c r="E156" s="17"/>
      <c r="F156" s="17"/>
      <c r="G156" s="115">
        <f t="shared" si="27"/>
        <v>0</v>
      </c>
      <c r="H156" s="111"/>
      <c r="I156" s="135"/>
      <c r="J156" s="135"/>
      <c r="K156" s="99"/>
      <c r="L156" s="47"/>
    </row>
    <row r="157" spans="2:12" ht="15.75" x14ac:dyDescent="0.25">
      <c r="B157" s="133" t="s">
        <v>150</v>
      </c>
      <c r="C157" s="15"/>
      <c r="D157" s="17"/>
      <c r="E157" s="17"/>
      <c r="F157" s="17"/>
      <c r="G157" s="115">
        <f t="shared" si="27"/>
        <v>0</v>
      </c>
      <c r="H157" s="111"/>
      <c r="I157" s="135"/>
      <c r="J157" s="135"/>
      <c r="K157" s="99"/>
      <c r="L157" s="47"/>
    </row>
    <row r="158" spans="2:12" ht="15.75" x14ac:dyDescent="0.25">
      <c r="B158" s="133" t="s">
        <v>151</v>
      </c>
      <c r="C158" s="15"/>
      <c r="D158" s="17"/>
      <c r="E158" s="17"/>
      <c r="F158" s="17"/>
      <c r="G158" s="115">
        <f t="shared" si="27"/>
        <v>0</v>
      </c>
      <c r="H158" s="111"/>
      <c r="I158" s="135"/>
      <c r="J158" s="135"/>
      <c r="K158" s="99"/>
      <c r="L158" s="47"/>
    </row>
    <row r="159" spans="2:12" ht="15.75" x14ac:dyDescent="0.25">
      <c r="B159" s="133" t="s">
        <v>152</v>
      </c>
      <c r="C159" s="15"/>
      <c r="D159" s="17"/>
      <c r="E159" s="17"/>
      <c r="F159" s="17"/>
      <c r="G159" s="115">
        <f t="shared" si="27"/>
        <v>0</v>
      </c>
      <c r="H159" s="111"/>
      <c r="I159" s="135"/>
      <c r="J159" s="135"/>
      <c r="K159" s="99"/>
      <c r="L159" s="47"/>
    </row>
    <row r="160" spans="2:12" ht="15.75" x14ac:dyDescent="0.25">
      <c r="B160" s="133" t="s">
        <v>153</v>
      </c>
      <c r="C160" s="42"/>
      <c r="D160" s="18"/>
      <c r="E160" s="18"/>
      <c r="F160" s="18"/>
      <c r="G160" s="115">
        <f t="shared" si="27"/>
        <v>0</v>
      </c>
      <c r="H160" s="112"/>
      <c r="I160" s="136"/>
      <c r="J160" s="136"/>
      <c r="K160" s="100"/>
      <c r="L160" s="47"/>
    </row>
    <row r="161" spans="2:12" ht="15.75" x14ac:dyDescent="0.25">
      <c r="B161" s="133" t="s">
        <v>154</v>
      </c>
      <c r="C161" s="42"/>
      <c r="D161" s="18"/>
      <c r="E161" s="18"/>
      <c r="F161" s="18"/>
      <c r="G161" s="115">
        <f t="shared" si="27"/>
        <v>0</v>
      </c>
      <c r="H161" s="112"/>
      <c r="I161" s="136"/>
      <c r="J161" s="136"/>
      <c r="K161" s="100"/>
      <c r="L161" s="47"/>
    </row>
    <row r="162" spans="2:12" ht="15.75" x14ac:dyDescent="0.25">
      <c r="C162" s="85" t="s">
        <v>164</v>
      </c>
      <c r="D162" s="22">
        <f>SUM(D154:D161)</f>
        <v>0</v>
      </c>
      <c r="E162" s="22">
        <f t="shared" ref="E162:G162" si="28">SUM(E154:E161)</f>
        <v>0</v>
      </c>
      <c r="F162" s="22">
        <f t="shared" si="28"/>
        <v>0</v>
      </c>
      <c r="G162" s="22">
        <f t="shared" si="28"/>
        <v>0</v>
      </c>
      <c r="H162" s="101">
        <f>(H154*G154)+(H155*G155)+(H156*G156)+(H157*G157)+(H158*G158)+(H159*G159)+(H160*G160)+(H161*G161)</f>
        <v>0</v>
      </c>
      <c r="I162" s="101">
        <v>0</v>
      </c>
      <c r="J162" s="151"/>
      <c r="K162" s="100"/>
      <c r="L162" s="49"/>
    </row>
    <row r="163" spans="2:12" ht="51" customHeight="1" x14ac:dyDescent="0.25">
      <c r="B163" s="85" t="s">
        <v>155</v>
      </c>
      <c r="C163" s="199"/>
      <c r="D163" s="199"/>
      <c r="E163" s="199"/>
      <c r="F163" s="199"/>
      <c r="G163" s="199"/>
      <c r="H163" s="199"/>
      <c r="I163" s="200"/>
      <c r="J163" s="200"/>
      <c r="K163" s="199"/>
      <c r="L163" s="46"/>
    </row>
    <row r="164" spans="2:12" ht="15.75" x14ac:dyDescent="0.25">
      <c r="B164" s="133" t="s">
        <v>156</v>
      </c>
      <c r="C164" s="15"/>
      <c r="D164" s="17"/>
      <c r="E164" s="17"/>
      <c r="F164" s="17"/>
      <c r="G164" s="115">
        <f>D164</f>
        <v>0</v>
      </c>
      <c r="H164" s="111"/>
      <c r="I164" s="135"/>
      <c r="J164" s="135"/>
      <c r="K164" s="99"/>
      <c r="L164" s="47"/>
    </row>
    <row r="165" spans="2:12" ht="15.75" x14ac:dyDescent="0.25">
      <c r="B165" s="133" t="s">
        <v>157</v>
      </c>
      <c r="C165" s="15"/>
      <c r="D165" s="17"/>
      <c r="E165" s="17"/>
      <c r="F165" s="17"/>
      <c r="G165" s="115">
        <f t="shared" ref="G165:G171" si="29">D165</f>
        <v>0</v>
      </c>
      <c r="H165" s="111"/>
      <c r="I165" s="135"/>
      <c r="J165" s="135"/>
      <c r="K165" s="99"/>
      <c r="L165" s="47"/>
    </row>
    <row r="166" spans="2:12" ht="15.75" x14ac:dyDescent="0.25">
      <c r="B166" s="133" t="s">
        <v>158</v>
      </c>
      <c r="C166" s="15"/>
      <c r="D166" s="17"/>
      <c r="E166" s="17"/>
      <c r="F166" s="17"/>
      <c r="G166" s="115">
        <f t="shared" si="29"/>
        <v>0</v>
      </c>
      <c r="H166" s="111"/>
      <c r="I166" s="135"/>
      <c r="J166" s="135"/>
      <c r="K166" s="99"/>
      <c r="L166" s="47"/>
    </row>
    <row r="167" spans="2:12" ht="15.75" x14ac:dyDescent="0.25">
      <c r="B167" s="133" t="s">
        <v>159</v>
      </c>
      <c r="C167" s="15"/>
      <c r="D167" s="17"/>
      <c r="E167" s="17"/>
      <c r="F167" s="17"/>
      <c r="G167" s="115">
        <f t="shared" si="29"/>
        <v>0</v>
      </c>
      <c r="H167" s="111"/>
      <c r="I167" s="135"/>
      <c r="J167" s="135"/>
      <c r="K167" s="99"/>
      <c r="L167" s="47"/>
    </row>
    <row r="168" spans="2:12" ht="15.75" x14ac:dyDescent="0.25">
      <c r="B168" s="133" t="s">
        <v>160</v>
      </c>
      <c r="C168" s="15"/>
      <c r="D168" s="17"/>
      <c r="E168" s="17"/>
      <c r="F168" s="17"/>
      <c r="G168" s="115">
        <f t="shared" si="29"/>
        <v>0</v>
      </c>
      <c r="H168" s="111"/>
      <c r="I168" s="135"/>
      <c r="J168" s="135"/>
      <c r="K168" s="99"/>
      <c r="L168" s="47"/>
    </row>
    <row r="169" spans="2:12" ht="15.75" x14ac:dyDescent="0.25">
      <c r="B169" s="133" t="s">
        <v>161</v>
      </c>
      <c r="C169" s="15"/>
      <c r="D169" s="17"/>
      <c r="E169" s="17"/>
      <c r="F169" s="17"/>
      <c r="G169" s="115">
        <f t="shared" si="29"/>
        <v>0</v>
      </c>
      <c r="H169" s="111"/>
      <c r="I169" s="135"/>
      <c r="J169" s="135"/>
      <c r="K169" s="99"/>
      <c r="L169" s="47"/>
    </row>
    <row r="170" spans="2:12" ht="15.75" x14ac:dyDescent="0.25">
      <c r="B170" s="133" t="s">
        <v>162</v>
      </c>
      <c r="C170" s="42"/>
      <c r="D170" s="18"/>
      <c r="E170" s="18"/>
      <c r="F170" s="18"/>
      <c r="G170" s="115">
        <f t="shared" si="29"/>
        <v>0</v>
      </c>
      <c r="H170" s="112"/>
      <c r="I170" s="136"/>
      <c r="J170" s="136"/>
      <c r="K170" s="100"/>
      <c r="L170" s="47"/>
    </row>
    <row r="171" spans="2:12" ht="15.75" x14ac:dyDescent="0.25">
      <c r="B171" s="133" t="s">
        <v>163</v>
      </c>
      <c r="C171" s="42"/>
      <c r="D171" s="18"/>
      <c r="E171" s="18"/>
      <c r="F171" s="18"/>
      <c r="G171" s="115">
        <f t="shared" si="29"/>
        <v>0</v>
      </c>
      <c r="H171" s="112"/>
      <c r="I171" s="136"/>
      <c r="J171" s="136"/>
      <c r="K171" s="100"/>
      <c r="L171" s="47"/>
    </row>
    <row r="172" spans="2:12" ht="15.75" x14ac:dyDescent="0.25">
      <c r="C172" s="85" t="s">
        <v>164</v>
      </c>
      <c r="D172" s="19">
        <f>SUM(D164:D171)</f>
        <v>0</v>
      </c>
      <c r="E172" s="19">
        <f t="shared" ref="E172:G172" si="30">SUM(E164:E171)</f>
        <v>0</v>
      </c>
      <c r="F172" s="19">
        <f t="shared" si="30"/>
        <v>0</v>
      </c>
      <c r="G172" s="19">
        <f t="shared" si="30"/>
        <v>0</v>
      </c>
      <c r="H172" s="101">
        <f>(H164*G164)+(H165*G165)+(H166*G166)+(H167*G167)+(H168*G168)+(H169*G169)+(H170*G170)+(H171*G171)</f>
        <v>0</v>
      </c>
      <c r="I172" s="101">
        <v>0</v>
      </c>
      <c r="J172" s="151"/>
      <c r="K172" s="100"/>
      <c r="L172" s="49"/>
    </row>
    <row r="173" spans="2:12" ht="15.75" customHeight="1" x14ac:dyDescent="0.25">
      <c r="B173" s="6"/>
      <c r="C173" s="9"/>
      <c r="D173" s="24"/>
      <c r="E173" s="24"/>
      <c r="F173" s="24"/>
      <c r="G173" s="24"/>
      <c r="H173" s="24"/>
      <c r="I173" s="24"/>
      <c r="J173" s="24"/>
      <c r="K173" s="9"/>
      <c r="L173" s="3"/>
    </row>
    <row r="174" spans="2:12" ht="15.75" customHeight="1" x14ac:dyDescent="0.25">
      <c r="B174" s="6"/>
      <c r="C174" s="9"/>
      <c r="D174" s="24"/>
      <c r="E174" s="24"/>
      <c r="F174" s="24"/>
      <c r="G174" s="24"/>
      <c r="H174" s="24"/>
      <c r="I174" s="24"/>
      <c r="J174" s="24"/>
      <c r="K174" s="9"/>
      <c r="L174" s="3"/>
    </row>
    <row r="175" spans="2:12" ht="63.75" customHeight="1" x14ac:dyDescent="0.25">
      <c r="B175" s="85" t="s">
        <v>528</v>
      </c>
      <c r="C175" s="14" t="s">
        <v>554</v>
      </c>
      <c r="D175" s="26"/>
      <c r="E175" s="26"/>
      <c r="F175" s="26"/>
      <c r="G175" s="102">
        <f>D175</f>
        <v>0</v>
      </c>
      <c r="H175" s="113"/>
      <c r="I175" s="26"/>
      <c r="J175" s="26"/>
      <c r="K175" s="105"/>
      <c r="L175" s="49"/>
    </row>
    <row r="176" spans="2:12" ht="69.75" customHeight="1" x14ac:dyDescent="0.25">
      <c r="B176" s="85" t="s">
        <v>549</v>
      </c>
      <c r="C176" s="158" t="s">
        <v>573</v>
      </c>
      <c r="D176" s="26">
        <v>0</v>
      </c>
      <c r="E176" s="26"/>
      <c r="F176" s="26"/>
      <c r="G176" s="102">
        <f t="shared" ref="G176:G177" si="31">D176</f>
        <v>0</v>
      </c>
      <c r="H176" s="113"/>
      <c r="I176" s="26"/>
      <c r="J176" s="26"/>
      <c r="K176" s="105"/>
      <c r="L176" s="49"/>
    </row>
    <row r="177" spans="2:12" ht="57" customHeight="1" x14ac:dyDescent="0.25">
      <c r="B177" s="85" t="s">
        <v>529</v>
      </c>
      <c r="C177" s="159" t="s">
        <v>574</v>
      </c>
      <c r="D177" s="163">
        <f>+'[3]PBF 2021 Budget (2)'!K200</f>
        <v>8834.8742857142861</v>
      </c>
      <c r="E177" s="26"/>
      <c r="F177" s="26"/>
      <c r="G177" s="102">
        <f t="shared" si="31"/>
        <v>8834.8742857142861</v>
      </c>
      <c r="H177" s="113">
        <v>1</v>
      </c>
      <c r="I177" s="26">
        <v>2768.6532507739898</v>
      </c>
      <c r="J177" s="26"/>
      <c r="K177" s="105"/>
      <c r="L177" s="49"/>
    </row>
    <row r="178" spans="2:12" ht="65.25" customHeight="1" x14ac:dyDescent="0.25">
      <c r="B178" s="106" t="s">
        <v>533</v>
      </c>
      <c r="C178" s="158" t="s">
        <v>575</v>
      </c>
      <c r="D178" s="26">
        <v>10000</v>
      </c>
      <c r="E178" s="26"/>
      <c r="F178" s="26"/>
      <c r="G178" s="102">
        <f>D178</f>
        <v>10000</v>
      </c>
      <c r="H178" s="113">
        <v>1</v>
      </c>
      <c r="I178" s="26">
        <v>0</v>
      </c>
      <c r="J178" s="26"/>
      <c r="K178" s="105"/>
      <c r="L178" s="49"/>
    </row>
    <row r="179" spans="2:12" ht="65.25" customHeight="1" x14ac:dyDescent="0.25">
      <c r="B179" s="85" t="s">
        <v>550</v>
      </c>
      <c r="C179" s="158" t="s">
        <v>576</v>
      </c>
      <c r="D179" s="26">
        <v>15000</v>
      </c>
      <c r="E179" s="26"/>
      <c r="F179" s="26"/>
      <c r="G179" s="102">
        <f>D179</f>
        <v>15000</v>
      </c>
      <c r="H179" s="113">
        <v>1</v>
      </c>
      <c r="I179" s="26">
        <v>0</v>
      </c>
      <c r="J179" s="26"/>
      <c r="K179" s="105"/>
      <c r="L179" s="49"/>
    </row>
    <row r="180" spans="2:12" ht="21.75" customHeight="1" x14ac:dyDescent="0.25">
      <c r="B180" s="6"/>
      <c r="C180" s="107" t="s">
        <v>527</v>
      </c>
      <c r="D180" s="116">
        <f>SUM(D175:D179)</f>
        <v>33834.874285714286</v>
      </c>
      <c r="E180" s="116">
        <f>SUM(E175:E178)</f>
        <v>0</v>
      </c>
      <c r="F180" s="116">
        <f>SUM(F175:F178)</f>
        <v>0</v>
      </c>
      <c r="G180" s="116">
        <f>SUM(G175:G179)</f>
        <v>33834.874285714286</v>
      </c>
      <c r="H180" s="101">
        <f>(H175*G175)+(H176*G176)+(H177*G177)+(H178*G178)+(H179*G179)</f>
        <v>33834.874285714286</v>
      </c>
      <c r="I180" s="101">
        <f>SUM(I175:I179)</f>
        <v>2768.6532507739898</v>
      </c>
      <c r="J180" s="151"/>
      <c r="K180" s="14"/>
      <c r="L180" s="12"/>
    </row>
    <row r="181" spans="2:12" ht="15.75" customHeight="1" x14ac:dyDescent="0.25">
      <c r="B181" s="6"/>
      <c r="C181" s="9"/>
      <c r="D181" s="24"/>
      <c r="E181" s="24"/>
      <c r="F181" s="24"/>
      <c r="G181" s="24"/>
      <c r="H181" s="24"/>
      <c r="I181" s="24"/>
      <c r="J181" s="24"/>
      <c r="K181" s="9"/>
      <c r="L181" s="12"/>
    </row>
    <row r="182" spans="2:12" ht="15.75" customHeight="1" x14ac:dyDescent="0.25">
      <c r="B182" s="6"/>
      <c r="C182" s="9"/>
      <c r="D182" s="24"/>
      <c r="E182" s="24"/>
      <c r="F182" s="24"/>
      <c r="G182" s="24"/>
      <c r="H182" s="24"/>
      <c r="I182" s="24"/>
      <c r="J182" s="24"/>
      <c r="K182" s="9"/>
      <c r="L182" s="12"/>
    </row>
    <row r="183" spans="2:12" ht="15.75" customHeight="1" x14ac:dyDescent="0.25">
      <c r="B183" s="6"/>
      <c r="C183" s="9"/>
      <c r="D183" s="24"/>
      <c r="E183" s="24"/>
      <c r="F183" s="24"/>
      <c r="G183" s="24"/>
      <c r="H183" s="24"/>
      <c r="I183" s="24"/>
      <c r="J183" s="24"/>
      <c r="K183" s="9"/>
      <c r="L183" s="12"/>
    </row>
    <row r="184" spans="2:12" ht="15.75" customHeight="1" x14ac:dyDescent="0.25">
      <c r="B184" s="6"/>
      <c r="C184" s="9"/>
      <c r="D184" s="24"/>
      <c r="E184" s="24"/>
      <c r="F184" s="24"/>
      <c r="G184" s="24"/>
      <c r="H184" s="24"/>
      <c r="I184" s="24"/>
      <c r="J184" s="24"/>
      <c r="K184" s="9"/>
      <c r="L184" s="12"/>
    </row>
    <row r="185" spans="2:12" ht="15.75" customHeight="1" x14ac:dyDescent="0.25">
      <c r="B185" s="6"/>
      <c r="C185" s="9"/>
      <c r="D185" s="24"/>
      <c r="E185" s="24"/>
      <c r="F185" s="24"/>
      <c r="G185" s="24"/>
      <c r="H185" s="24"/>
      <c r="I185" s="24"/>
      <c r="J185" s="24"/>
      <c r="K185" s="9"/>
      <c r="L185" s="12"/>
    </row>
    <row r="186" spans="2:12" ht="15.75" customHeight="1" x14ac:dyDescent="0.25">
      <c r="B186" s="6"/>
      <c r="C186" s="9"/>
      <c r="D186" s="24"/>
      <c r="E186" s="24"/>
      <c r="F186" s="24"/>
      <c r="G186" s="24"/>
      <c r="H186" s="24"/>
      <c r="I186" s="24"/>
      <c r="J186" s="24"/>
      <c r="K186" s="9"/>
      <c r="L186" s="12"/>
    </row>
    <row r="187" spans="2:12" ht="15.75" customHeight="1" thickBot="1" x14ac:dyDescent="0.3">
      <c r="B187" s="6"/>
      <c r="C187" s="9"/>
      <c r="D187" s="24"/>
      <c r="E187" s="24"/>
      <c r="F187" s="24"/>
      <c r="G187" s="24"/>
      <c r="H187" s="24"/>
      <c r="I187" s="24"/>
      <c r="J187" s="24"/>
      <c r="K187" s="9"/>
      <c r="L187" s="12"/>
    </row>
    <row r="188" spans="2:12" ht="15.75" x14ac:dyDescent="0.25">
      <c r="B188" s="6"/>
      <c r="C188" s="211" t="s">
        <v>18</v>
      </c>
      <c r="D188" s="212"/>
      <c r="E188" s="120"/>
      <c r="F188" s="120"/>
      <c r="G188" s="120"/>
      <c r="H188" s="12"/>
      <c r="I188" s="137"/>
      <c r="J188" s="137"/>
      <c r="K188" s="12"/>
    </row>
    <row r="189" spans="2:12" ht="40.5" customHeight="1" x14ac:dyDescent="0.25">
      <c r="B189" s="6"/>
      <c r="C189" s="207"/>
      <c r="D189" s="213" t="str">
        <f>D5</f>
        <v>Recipient Organization</v>
      </c>
      <c r="E189" s="121" t="s">
        <v>525</v>
      </c>
      <c r="F189" s="101" t="s">
        <v>526</v>
      </c>
      <c r="G189" s="209" t="s">
        <v>54</v>
      </c>
      <c r="H189" s="9"/>
      <c r="I189" s="24"/>
      <c r="J189" s="24"/>
      <c r="K189" s="12"/>
    </row>
    <row r="190" spans="2:12" ht="24.75" customHeight="1" x14ac:dyDescent="0.25">
      <c r="B190" s="6"/>
      <c r="C190" s="208"/>
      <c r="D190" s="214"/>
      <c r="E190" s="122" t="e">
        <f>#REF!</f>
        <v>#REF!</v>
      </c>
      <c r="F190" s="117" t="e">
        <f>#REF!</f>
        <v>#REF!</v>
      </c>
      <c r="G190" s="210"/>
      <c r="H190" s="9"/>
      <c r="I190" s="24"/>
      <c r="J190" s="24"/>
      <c r="K190" s="12"/>
    </row>
    <row r="191" spans="2:12" ht="41.25" customHeight="1" x14ac:dyDescent="0.25">
      <c r="B191" s="25"/>
      <c r="C191" s="103" t="s">
        <v>53</v>
      </c>
      <c r="D191" s="104">
        <f>SUM(D16,D26,D36,D46,D58,D68,D78,D88,D100,D110,D120,D130,D142,D152,D162,D172,D175,D176,D177,D178,D179)</f>
        <v>280373.83133794589</v>
      </c>
      <c r="E191" s="123">
        <f>SUM(E16,E26,E36,E46,E58,E68,E78,E88,E100,E110,E120,E130,E142,E152,E162,E172,E175,E176,E177)</f>
        <v>0</v>
      </c>
      <c r="F191" s="86">
        <f>SUM(F16,F26,F36,F46,F58,F68,F78,F88,F100,F110,F120,F130,F142,F152,F162,F172,F175,F176,F177)</f>
        <v>0</v>
      </c>
      <c r="G191" s="114">
        <f>SUM(D191:F191)</f>
        <v>280373.83133794589</v>
      </c>
      <c r="H191" s="9"/>
      <c r="I191" s="24">
        <f>I16+I26+I58+I68+I100+I110+I180</f>
        <v>189951.0847115026</v>
      </c>
      <c r="J191" s="24"/>
      <c r="K191" s="13"/>
    </row>
    <row r="192" spans="2:12" ht="51.75" customHeight="1" x14ac:dyDescent="0.25">
      <c r="B192" s="4"/>
      <c r="C192" s="103" t="s">
        <v>9</v>
      </c>
      <c r="D192" s="104">
        <f>D191*0.07</f>
        <v>19626.168193656213</v>
      </c>
      <c r="E192" s="123">
        <f t="shared" ref="E192:F192" si="32">E191*0.07</f>
        <v>0</v>
      </c>
      <c r="F192" s="86">
        <f t="shared" si="32"/>
        <v>0</v>
      </c>
      <c r="G192" s="114">
        <f>G191*0.07</f>
        <v>19626.168193656213</v>
      </c>
      <c r="H192" s="4"/>
      <c r="I192" s="169">
        <v>13296.573334424</v>
      </c>
      <c r="J192" s="138"/>
      <c r="K192" s="1"/>
    </row>
    <row r="193" spans="2:12" ht="51.75" customHeight="1" thickBot="1" x14ac:dyDescent="0.3">
      <c r="B193" s="4"/>
      <c r="C193" s="28" t="s">
        <v>54</v>
      </c>
      <c r="D193" s="164">
        <f>SUM(D191:D192)</f>
        <v>299999.99953160208</v>
      </c>
      <c r="E193" s="124">
        <f t="shared" ref="E193:F193" si="33">SUM(E191:E192)</f>
        <v>0</v>
      </c>
      <c r="F193" s="91">
        <f t="shared" si="33"/>
        <v>0</v>
      </c>
      <c r="G193" s="91">
        <f>SUM(G191:G192)</f>
        <v>299999.99953160208</v>
      </c>
      <c r="H193" s="4"/>
      <c r="I193" s="138">
        <f>+I191+I192</f>
        <v>203247.6580459266</v>
      </c>
      <c r="J193" s="138"/>
      <c r="K193" s="1"/>
    </row>
    <row r="194" spans="2:12" ht="42" customHeight="1" x14ac:dyDescent="0.25">
      <c r="B194" s="4"/>
      <c r="K194" s="3"/>
      <c r="L194" s="1"/>
    </row>
    <row r="195" spans="2:12" s="36" customFormat="1" ht="29.25" customHeight="1" thickBot="1" x14ac:dyDescent="0.3">
      <c r="B195" s="9"/>
      <c r="C195" s="30"/>
      <c r="D195" s="31"/>
      <c r="E195" s="31"/>
      <c r="F195" s="31"/>
      <c r="G195" s="31"/>
      <c r="H195" s="31"/>
      <c r="I195" s="140"/>
      <c r="J195" s="140"/>
      <c r="K195" s="12"/>
      <c r="L195" s="13"/>
    </row>
    <row r="196" spans="2:12" ht="23.25" customHeight="1" x14ac:dyDescent="0.25">
      <c r="B196" s="1"/>
      <c r="C196" s="188" t="s">
        <v>19</v>
      </c>
      <c r="D196" s="189"/>
      <c r="E196" s="190"/>
      <c r="F196" s="190"/>
      <c r="G196" s="190"/>
      <c r="H196" s="191"/>
      <c r="I196" s="141"/>
      <c r="J196" s="141"/>
      <c r="K196" s="1"/>
      <c r="L196" s="37"/>
    </row>
    <row r="197" spans="2:12" ht="41.25" customHeight="1" x14ac:dyDescent="0.25">
      <c r="B197" s="1"/>
      <c r="C197" s="87"/>
      <c r="D197" s="194" t="str">
        <f>D5</f>
        <v>Recipient Organization</v>
      </c>
      <c r="E197" s="88" t="s">
        <v>525</v>
      </c>
      <c r="F197" s="88" t="s">
        <v>526</v>
      </c>
      <c r="G197" s="181" t="s">
        <v>54</v>
      </c>
      <c r="H197" s="183" t="s">
        <v>21</v>
      </c>
      <c r="I197" s="141"/>
      <c r="J197" s="141"/>
      <c r="K197" s="1"/>
      <c r="L197" s="37"/>
    </row>
    <row r="198" spans="2:12" ht="27.75" customHeight="1" x14ac:dyDescent="0.25">
      <c r="B198" s="1"/>
      <c r="C198" s="87"/>
      <c r="D198" s="195"/>
      <c r="E198" s="88" t="e">
        <f>#REF!</f>
        <v>#REF!</v>
      </c>
      <c r="F198" s="88" t="e">
        <f>#REF!</f>
        <v>#REF!</v>
      </c>
      <c r="G198" s="182"/>
      <c r="H198" s="184"/>
      <c r="I198" s="141"/>
      <c r="J198" s="141"/>
      <c r="K198" s="1"/>
      <c r="L198" s="37"/>
    </row>
    <row r="199" spans="2:12" ht="55.5" customHeight="1" x14ac:dyDescent="0.25">
      <c r="B199" s="1"/>
      <c r="C199" s="27" t="s">
        <v>20</v>
      </c>
      <c r="D199" s="89">
        <f>D193*H199</f>
        <v>99999.998843867361</v>
      </c>
      <c r="E199" s="90">
        <f>SUM(E191:E192)*0.7</f>
        <v>0</v>
      </c>
      <c r="F199" s="90">
        <f>SUM(F191:F192)*0.7</f>
        <v>0</v>
      </c>
      <c r="G199" s="90"/>
      <c r="H199" s="160">
        <v>0.33333332999999998</v>
      </c>
      <c r="I199" s="137"/>
      <c r="J199" s="137"/>
      <c r="K199" s="1"/>
      <c r="L199" s="37"/>
    </row>
    <row r="200" spans="2:12" ht="57.75" customHeight="1" x14ac:dyDescent="0.25">
      <c r="B200" s="187"/>
      <c r="C200" s="108" t="s">
        <v>22</v>
      </c>
      <c r="D200" s="109">
        <f>D193*H200</f>
        <v>99999.998843867361</v>
      </c>
      <c r="E200" s="110">
        <f>SUM(E191:E192)*0.3</f>
        <v>0</v>
      </c>
      <c r="F200" s="110">
        <f>SUM(F191:F192)*0.3</f>
        <v>0</v>
      </c>
      <c r="G200" s="110"/>
      <c r="H200" s="160">
        <v>0.33333332999999998</v>
      </c>
      <c r="I200" s="137"/>
      <c r="J200" s="137"/>
      <c r="K200" s="37"/>
      <c r="L200" s="37"/>
    </row>
    <row r="201" spans="2:12" ht="57.75" customHeight="1" x14ac:dyDescent="0.25">
      <c r="B201" s="187"/>
      <c r="C201" s="108" t="s">
        <v>535</v>
      </c>
      <c r="D201" s="109">
        <f>D193*H201</f>
        <v>99999.998843867361</v>
      </c>
      <c r="E201" s="110"/>
      <c r="F201" s="110"/>
      <c r="G201" s="110"/>
      <c r="H201" s="160">
        <v>0.33333332999999998</v>
      </c>
      <c r="I201" s="137"/>
      <c r="J201" s="137"/>
      <c r="K201" s="37"/>
      <c r="L201" s="37"/>
    </row>
    <row r="202" spans="2:12" ht="38.25" customHeight="1" thickBot="1" x14ac:dyDescent="0.3">
      <c r="B202" s="187"/>
      <c r="C202" s="28" t="s">
        <v>532</v>
      </c>
      <c r="D202" s="91">
        <f>SUM(D199:D201)</f>
        <v>299999.99653160211</v>
      </c>
      <c r="E202" s="91">
        <f t="shared" ref="E202:F202" si="34">SUM(E199:E200)</f>
        <v>0</v>
      </c>
      <c r="F202" s="91">
        <f t="shared" si="34"/>
        <v>0</v>
      </c>
      <c r="G202" s="92"/>
      <c r="H202" s="93"/>
      <c r="I202" s="142"/>
      <c r="J202" s="142"/>
      <c r="K202" s="37"/>
      <c r="L202" s="37"/>
    </row>
    <row r="203" spans="2:12" ht="21.75" customHeight="1" thickBot="1" x14ac:dyDescent="0.3">
      <c r="B203" s="187"/>
      <c r="C203" s="2"/>
      <c r="D203" s="7"/>
      <c r="E203" s="7"/>
      <c r="F203" s="7"/>
      <c r="G203" s="7"/>
      <c r="H203" s="7"/>
      <c r="I203" s="143"/>
      <c r="J203" s="143"/>
      <c r="K203" s="37"/>
      <c r="L203" s="37"/>
    </row>
    <row r="204" spans="2:12" ht="49.5" customHeight="1" x14ac:dyDescent="0.25">
      <c r="B204" s="187"/>
      <c r="C204" s="94" t="s">
        <v>545</v>
      </c>
      <c r="D204" s="95">
        <f>SUM(H16,H26,H36,H46,H58,H68,H78,H88,H100,H110,H120,H130,H142,H152,H162,H172,H180)*1.07</f>
        <v>299999.99953160208</v>
      </c>
      <c r="E204" s="31"/>
      <c r="F204" s="31"/>
      <c r="G204" s="31"/>
      <c r="H204" s="146" t="s">
        <v>546</v>
      </c>
      <c r="I204" s="147">
        <f>+I193</f>
        <v>203247.6580459266</v>
      </c>
      <c r="J204" s="152"/>
      <c r="K204" s="37"/>
      <c r="L204" s="37"/>
    </row>
    <row r="205" spans="2:12" ht="28.5" customHeight="1" thickBot="1" x14ac:dyDescent="0.3">
      <c r="B205" s="187"/>
      <c r="C205" s="96" t="s">
        <v>15</v>
      </c>
      <c r="D205" s="134">
        <f>D204/D193</f>
        <v>1</v>
      </c>
      <c r="E205" s="39"/>
      <c r="F205" s="39"/>
      <c r="G205" s="39"/>
      <c r="H205" s="148" t="s">
        <v>547</v>
      </c>
      <c r="I205" s="170">
        <f>+I204/D202</f>
        <v>0.67749220131913035</v>
      </c>
      <c r="J205" s="153"/>
      <c r="K205" s="37"/>
      <c r="L205" s="37"/>
    </row>
    <row r="206" spans="2:12" ht="28.5" customHeight="1" x14ac:dyDescent="0.25">
      <c r="B206" s="187"/>
      <c r="C206" s="185"/>
      <c r="D206" s="186"/>
      <c r="E206" s="40"/>
      <c r="F206" s="40"/>
      <c r="G206" s="40"/>
      <c r="K206" s="37"/>
      <c r="L206" s="37"/>
    </row>
    <row r="207" spans="2:12" ht="28.5" customHeight="1" x14ac:dyDescent="0.25">
      <c r="B207" s="187"/>
      <c r="C207" s="96" t="s">
        <v>544</v>
      </c>
      <c r="D207" s="97">
        <f>SUM(D177:D178)*1.07</f>
        <v>20153.315485714287</v>
      </c>
      <c r="E207" s="41"/>
      <c r="F207" s="41"/>
      <c r="G207" s="41"/>
      <c r="K207" s="37"/>
      <c r="L207" s="37"/>
    </row>
    <row r="208" spans="2:12" ht="23.25" customHeight="1" x14ac:dyDescent="0.25">
      <c r="B208" s="187"/>
      <c r="C208" s="96" t="s">
        <v>16</v>
      </c>
      <c r="D208" s="134">
        <f>D207/D193</f>
        <v>6.7177718390600633E-2</v>
      </c>
      <c r="E208" s="41"/>
      <c r="F208" s="41"/>
      <c r="G208" s="41"/>
      <c r="K208" s="37"/>
      <c r="L208" s="37"/>
    </row>
    <row r="209" spans="1:12" ht="68.25" customHeight="1" thickBot="1" x14ac:dyDescent="0.3">
      <c r="B209" s="187"/>
      <c r="C209" s="192" t="s">
        <v>543</v>
      </c>
      <c r="D209" s="193"/>
      <c r="E209" s="32"/>
      <c r="F209" s="32"/>
      <c r="G209" s="32"/>
      <c r="H209" s="37"/>
      <c r="I209" s="144"/>
      <c r="J209" s="144"/>
      <c r="K209" s="37"/>
      <c r="L209" s="37"/>
    </row>
    <row r="210" spans="1:12" ht="55.5" customHeight="1" x14ac:dyDescent="0.25">
      <c r="B210" s="187"/>
      <c r="L210" s="36"/>
    </row>
    <row r="211" spans="1:12" ht="42.75" customHeight="1" x14ac:dyDescent="0.25">
      <c r="B211" s="187"/>
      <c r="K211" s="37"/>
    </row>
    <row r="212" spans="1:12" ht="21.75" customHeight="1" x14ac:dyDescent="0.25">
      <c r="B212" s="187"/>
      <c r="K212" s="37"/>
    </row>
    <row r="213" spans="1:12" ht="21.75" customHeight="1" x14ac:dyDescent="0.25">
      <c r="A213" s="37"/>
      <c r="B213" s="187"/>
    </row>
    <row r="214" spans="1:12" s="37" customFormat="1" ht="23.25" customHeight="1" x14ac:dyDescent="0.25">
      <c r="A214" s="35"/>
      <c r="B214" s="187"/>
      <c r="C214" s="35"/>
      <c r="D214" s="35"/>
      <c r="E214" s="35"/>
      <c r="F214" s="35"/>
      <c r="G214" s="35"/>
      <c r="H214" s="35"/>
      <c r="I214" s="139"/>
      <c r="J214" s="139"/>
      <c r="K214" s="35"/>
      <c r="L214" s="35"/>
    </row>
    <row r="215" spans="1:12" ht="23.25" customHeight="1" x14ac:dyDescent="0.25"/>
    <row r="216" spans="1:12" ht="21.75" customHeight="1" x14ac:dyDescent="0.25"/>
    <row r="217" spans="1:12" ht="16.5" customHeight="1" x14ac:dyDescent="0.25"/>
    <row r="218" spans="1:12" ht="29.25" customHeight="1" x14ac:dyDescent="0.25"/>
    <row r="219" spans="1:12" ht="24.75" customHeight="1" x14ac:dyDescent="0.25"/>
    <row r="220" spans="1:12" ht="33" customHeight="1" x14ac:dyDescent="0.25"/>
    <row r="222" spans="1:12" ht="15" customHeight="1" x14ac:dyDescent="0.25"/>
    <row r="223" spans="1:12" ht="25.5" customHeight="1" x14ac:dyDescent="0.25"/>
  </sheetData>
  <sheetProtection formatCells="0" formatColumns="0" formatRows="0"/>
  <mergeCells count="33">
    <mergeCell ref="C189:C190"/>
    <mergeCell ref="G189:G190"/>
    <mergeCell ref="C132:K132"/>
    <mergeCell ref="C143:K143"/>
    <mergeCell ref="C133:K133"/>
    <mergeCell ref="C153:K153"/>
    <mergeCell ref="C188:D188"/>
    <mergeCell ref="C163:K163"/>
    <mergeCell ref="D189:D190"/>
    <mergeCell ref="C37:K37"/>
    <mergeCell ref="C6:K6"/>
    <mergeCell ref="B1:E1"/>
    <mergeCell ref="C17:K17"/>
    <mergeCell ref="C7:K7"/>
    <mergeCell ref="C27:K27"/>
    <mergeCell ref="B3:E3"/>
    <mergeCell ref="C90:K90"/>
    <mergeCell ref="C91:K91"/>
    <mergeCell ref="C101:K101"/>
    <mergeCell ref="C111:K111"/>
    <mergeCell ref="C121:K121"/>
    <mergeCell ref="C48:K48"/>
    <mergeCell ref="C49:K49"/>
    <mergeCell ref="C59:K59"/>
    <mergeCell ref="C69:K69"/>
    <mergeCell ref="C79:K79"/>
    <mergeCell ref="G197:G198"/>
    <mergeCell ref="H197:H198"/>
    <mergeCell ref="C206:D206"/>
    <mergeCell ref="B200:B214"/>
    <mergeCell ref="C196:H196"/>
    <mergeCell ref="C209:D209"/>
    <mergeCell ref="D197:D198"/>
  </mergeCells>
  <conditionalFormatting sqref="D205">
    <cfRule type="cellIs" dxfId="35" priority="47" operator="lessThan">
      <formula>0.15</formula>
    </cfRule>
  </conditionalFormatting>
  <conditionalFormatting sqref="D208">
    <cfRule type="cellIs" dxfId="34" priority="45" operator="lessThan">
      <formula>0.05</formula>
    </cfRule>
  </conditionalFormatting>
  <dataValidations xWindow="431" yWindow="475" count="6">
    <dataValidation allowBlank="1" showInputMessage="1" showErrorMessage="1" prompt="% Towards Gender Equality and Women's Empowerment Must be Higher than 15%_x000a_" sqref="D205:G205"/>
    <dataValidation allowBlank="1" showInputMessage="1" showErrorMessage="1" prompt="M&amp;E Budget Cannot be Less than 5%_x000a_" sqref="D208:G208"/>
    <dataValidation allowBlank="1" showInputMessage="1" showErrorMessage="1" prompt="Insert *text* description of Outcome here" sqref="C6:K6 C48:K48 C90:K90 C132:K132"/>
    <dataValidation allowBlank="1" showInputMessage="1" showErrorMessage="1" prompt="Insert *text* description of Output here" sqref="C7 C17 C27 C37 C49 C59 C69 C79 C91 C101 C111 C121 C133 C143 C153 C163"/>
    <dataValidation allowBlank="1" showInputMessage="1" showErrorMessage="1" prompt="Insert *text* description of Activity here" sqref="C8 C28 C38 C50 C60 C70 C80 C92 C102 C112 C122 C134 C144 C154 C164"/>
    <dataValidation allowBlank="1" showErrorMessage="1" prompt="% Towards Gender Equality and Women's Empowerment Must be Higher than 15%_x000a_" sqref="D207:G207"/>
  </dataValidations>
  <pageMargins left="0.2" right="0.2" top="0.28000000000000003" bottom="0.31" header="0.24" footer="0.24"/>
  <pageSetup scale="74" orientation="portrait" r:id="rId1"/>
  <rowBreaks count="1" manualBreakCount="1">
    <brk id="59"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1:N249"/>
  <sheetViews>
    <sheetView showGridLines="0" showZeros="0" topLeftCell="A110" zoomScale="73" zoomScaleNormal="73" workbookViewId="0">
      <selection activeCell="E209" sqref="E209"/>
    </sheetView>
  </sheetViews>
  <sheetFormatPr defaultColWidth="9.140625" defaultRowHeight="15.75" x14ac:dyDescent="0.25"/>
  <cols>
    <col min="1" max="1" width="4.42578125" style="52" customWidth="1"/>
    <col min="2" max="2" width="3.28515625" style="52" customWidth="1"/>
    <col min="3" max="3" width="51.42578125" style="52" customWidth="1"/>
    <col min="4" max="4" width="23.42578125" style="54" bestFit="1" customWidth="1"/>
    <col min="5" max="5" width="24.42578125" style="54" customWidth="1"/>
    <col min="6" max="6" width="24.42578125" style="54" bestFit="1" customWidth="1"/>
    <col min="7" max="7" width="19" style="52" bestFit="1" customWidth="1"/>
    <col min="8" max="8" width="21.42578125" style="52" customWidth="1"/>
    <col min="9" max="9" width="16.85546875" style="52" customWidth="1"/>
    <col min="10" max="10" width="19.42578125" style="52" customWidth="1"/>
    <col min="11" max="11" width="19" style="52" customWidth="1"/>
    <col min="12" max="12" width="26" style="52" customWidth="1"/>
    <col min="13" max="13" width="21.140625" style="52" customWidth="1"/>
    <col min="14" max="14" width="7" style="56" customWidth="1"/>
    <col min="15" max="15" width="24.28515625" style="52" customWidth="1"/>
    <col min="16" max="16" width="26.42578125" style="52" customWidth="1"/>
    <col min="17" max="17" width="30.140625" style="52" customWidth="1"/>
    <col min="18" max="18" width="33" style="52" customWidth="1"/>
    <col min="19" max="20" width="22.7109375" style="52" customWidth="1"/>
    <col min="21" max="21" width="23.42578125" style="52" customWidth="1"/>
    <col min="22" max="22" width="32.140625" style="52" customWidth="1"/>
    <col min="23" max="23" width="9.140625" style="52"/>
    <col min="24" max="24" width="17.7109375" style="52" customWidth="1"/>
    <col min="25" max="25" width="26.42578125" style="52" customWidth="1"/>
    <col min="26" max="26" width="22.42578125" style="52" customWidth="1"/>
    <col min="27" max="27" width="29.7109375" style="52" customWidth="1"/>
    <col min="28" max="28" width="23.42578125" style="52" customWidth="1"/>
    <col min="29" max="29" width="18.42578125" style="52" customWidth="1"/>
    <col min="30" max="30" width="17.42578125" style="52" customWidth="1"/>
    <col min="31" max="31" width="25.140625" style="52" customWidth="1"/>
    <col min="32" max="16384" width="9.140625" style="52"/>
  </cols>
  <sheetData>
    <row r="1" spans="2:14" ht="24" customHeight="1" x14ac:dyDescent="0.25">
      <c r="L1" s="21"/>
      <c r="M1" s="5"/>
      <c r="N1" s="52"/>
    </row>
    <row r="2" spans="2:14" ht="26.25" customHeight="1" x14ac:dyDescent="0.7">
      <c r="C2" s="203" t="s">
        <v>524</v>
      </c>
      <c r="D2" s="203"/>
      <c r="E2" s="203"/>
      <c r="F2" s="203"/>
      <c r="G2" s="33"/>
      <c r="H2" s="34"/>
      <c r="I2" s="34"/>
      <c r="L2" s="21"/>
      <c r="M2" s="5"/>
      <c r="N2" s="52"/>
    </row>
    <row r="3" spans="2:14" ht="15" customHeight="1" x14ac:dyDescent="0.25">
      <c r="C3" s="132" t="s">
        <v>540</v>
      </c>
      <c r="D3" s="35"/>
      <c r="E3" s="35"/>
      <c r="F3" s="35"/>
      <c r="G3" s="35"/>
      <c r="H3" s="35"/>
      <c r="I3" s="35"/>
      <c r="L3" s="21"/>
      <c r="M3" s="5"/>
      <c r="N3" s="52"/>
    </row>
    <row r="4" spans="2:14" ht="17.25" customHeight="1" x14ac:dyDescent="0.3">
      <c r="C4" s="206" t="s">
        <v>168</v>
      </c>
      <c r="D4" s="206"/>
      <c r="E4" s="206"/>
      <c r="F4" s="35"/>
      <c r="G4" s="35"/>
      <c r="H4" s="35"/>
      <c r="I4" s="35"/>
      <c r="L4" s="21"/>
      <c r="M4" s="5"/>
      <c r="N4" s="52"/>
    </row>
    <row r="5" spans="2:14" ht="13.5" customHeight="1" x14ac:dyDescent="0.25">
      <c r="C5" s="45"/>
      <c r="D5" s="45"/>
      <c r="E5" s="45"/>
      <c r="F5" s="45"/>
      <c r="L5" s="21"/>
      <c r="M5" s="5"/>
      <c r="N5" s="52"/>
    </row>
    <row r="6" spans="2:14" ht="24" customHeight="1" x14ac:dyDescent="0.25">
      <c r="C6" s="45"/>
      <c r="D6" s="98" t="s">
        <v>534</v>
      </c>
      <c r="E6" s="98" t="s">
        <v>169</v>
      </c>
      <c r="F6" s="98" t="s">
        <v>170</v>
      </c>
      <c r="G6" s="149" t="s">
        <v>54</v>
      </c>
      <c r="L6" s="21"/>
      <c r="M6" s="5"/>
      <c r="N6" s="52"/>
    </row>
    <row r="7" spans="2:14" ht="24" customHeight="1" x14ac:dyDescent="0.25">
      <c r="B7" s="226" t="s">
        <v>175</v>
      </c>
      <c r="C7" s="226"/>
      <c r="D7" s="226"/>
      <c r="E7" s="226"/>
      <c r="F7" s="226"/>
      <c r="G7" s="226"/>
      <c r="L7" s="21"/>
      <c r="M7" s="5"/>
      <c r="N7" s="52"/>
    </row>
    <row r="8" spans="2:14" ht="22.5" customHeight="1" x14ac:dyDescent="0.25">
      <c r="C8" s="226" t="s">
        <v>173</v>
      </c>
      <c r="D8" s="226"/>
      <c r="E8" s="226"/>
      <c r="F8" s="226"/>
      <c r="G8" s="226"/>
      <c r="L8" s="21"/>
      <c r="M8" s="5"/>
      <c r="N8" s="52"/>
    </row>
    <row r="9" spans="2:14" ht="24.75" customHeight="1" thickBot="1" x14ac:dyDescent="0.3">
      <c r="C9" s="64" t="s">
        <v>172</v>
      </c>
      <c r="D9" s="65">
        <v>33407.847946022855</v>
      </c>
      <c r="E9" s="65">
        <v>0</v>
      </c>
      <c r="F9" s="65">
        <v>0</v>
      </c>
      <c r="G9" s="66">
        <f>+D9-E9</f>
        <v>33407.847946022855</v>
      </c>
      <c r="L9" s="21"/>
      <c r="M9" s="5"/>
      <c r="N9" s="52"/>
    </row>
    <row r="10" spans="2:14" ht="21.75" customHeight="1" x14ac:dyDescent="0.25">
      <c r="C10" s="62" t="s">
        <v>10</v>
      </c>
      <c r="D10" s="82">
        <v>5450.81</v>
      </c>
      <c r="E10" s="83">
        <v>5178.2695000000003</v>
      </c>
      <c r="F10" s="83"/>
      <c r="G10" s="63">
        <f>+D10-E10</f>
        <v>272.54050000000007</v>
      </c>
      <c r="N10" s="52"/>
    </row>
    <row r="11" spans="2:14" x14ac:dyDescent="0.25">
      <c r="C11" s="50" t="s">
        <v>11</v>
      </c>
      <c r="D11" s="84"/>
      <c r="E11" s="18"/>
      <c r="F11" s="18"/>
      <c r="G11" s="63">
        <f t="shared" ref="G11:G16" si="0">+D11-E11</f>
        <v>0</v>
      </c>
      <c r="N11" s="52"/>
    </row>
    <row r="12" spans="2:14" ht="15.75" customHeight="1" x14ac:dyDescent="0.25">
      <c r="C12" s="50" t="s">
        <v>12</v>
      </c>
      <c r="D12" s="84">
        <v>857.14285714285711</v>
      </c>
      <c r="E12" s="84">
        <v>649.94169246646004</v>
      </c>
      <c r="F12" s="84"/>
      <c r="G12" s="63">
        <f t="shared" si="0"/>
        <v>207.20116467639707</v>
      </c>
      <c r="N12" s="52"/>
    </row>
    <row r="13" spans="2:14" x14ac:dyDescent="0.25">
      <c r="C13" s="51" t="s">
        <v>13</v>
      </c>
      <c r="D13" s="84">
        <v>11256.778291428571</v>
      </c>
      <c r="E13" s="84">
        <v>10892.225958118701</v>
      </c>
      <c r="F13" s="84"/>
      <c r="G13" s="63">
        <f t="shared" si="0"/>
        <v>364.55233330986994</v>
      </c>
      <c r="N13" s="52"/>
    </row>
    <row r="14" spans="2:14" x14ac:dyDescent="0.25">
      <c r="C14" s="50" t="s">
        <v>17</v>
      </c>
      <c r="D14" s="162">
        <v>10051.718857142858</v>
      </c>
      <c r="E14" s="84">
        <v>9842.0508505253893</v>
      </c>
      <c r="F14" s="84"/>
      <c r="G14" s="63">
        <f t="shared" si="0"/>
        <v>209.66800661746856</v>
      </c>
      <c r="N14" s="52"/>
    </row>
    <row r="15" spans="2:14" ht="21.75" customHeight="1" x14ac:dyDescent="0.25">
      <c r="C15" s="50" t="s">
        <v>14</v>
      </c>
      <c r="D15" s="84">
        <v>2777.1428571428569</v>
      </c>
      <c r="E15" s="84">
        <v>2594.8211425520599</v>
      </c>
      <c r="F15" s="84"/>
      <c r="G15" s="63">
        <f t="shared" si="0"/>
        <v>182.321714590797</v>
      </c>
      <c r="N15" s="52"/>
    </row>
    <row r="16" spans="2:14" ht="21.75" customHeight="1" x14ac:dyDescent="0.25">
      <c r="C16" s="50" t="s">
        <v>171</v>
      </c>
      <c r="D16" s="84">
        <v>3014.2550831657145</v>
      </c>
      <c r="E16" s="84">
        <v>2908.9803231866199</v>
      </c>
      <c r="F16" s="84"/>
      <c r="G16" s="63">
        <f t="shared" si="0"/>
        <v>105.2747599790946</v>
      </c>
      <c r="N16" s="52"/>
    </row>
    <row r="17" spans="3:14" ht="15.75" customHeight="1" x14ac:dyDescent="0.25">
      <c r="C17" s="55" t="s">
        <v>174</v>
      </c>
      <c r="D17" s="67">
        <v>33407.847946022855</v>
      </c>
      <c r="E17" s="67">
        <v>32066.289466849201</v>
      </c>
      <c r="F17" s="67">
        <v>0</v>
      </c>
      <c r="G17" s="118">
        <f>SUM(G10:G16)</f>
        <v>1341.5584791736273</v>
      </c>
      <c r="N17" s="52"/>
    </row>
    <row r="18" spans="3:14" s="54" customFormat="1" x14ac:dyDescent="0.25">
      <c r="C18" s="68"/>
      <c r="D18" s="69"/>
      <c r="E18" s="69"/>
      <c r="F18" s="69"/>
      <c r="G18" s="119"/>
    </row>
    <row r="19" spans="3:14" x14ac:dyDescent="0.25">
      <c r="C19" s="226" t="s">
        <v>176</v>
      </c>
      <c r="D19" s="226"/>
      <c r="E19" s="226"/>
      <c r="F19" s="226"/>
      <c r="G19" s="226"/>
      <c r="N19" s="52"/>
    </row>
    <row r="20" spans="3:14" ht="27" customHeight="1" thickBot="1" x14ac:dyDescent="0.3">
      <c r="C20" s="64" t="s">
        <v>172</v>
      </c>
      <c r="D20" s="65">
        <v>28318.239023474289</v>
      </c>
      <c r="E20" s="65">
        <v>0</v>
      </c>
      <c r="F20" s="65">
        <v>0</v>
      </c>
      <c r="G20" s="66">
        <f>+D20-E20</f>
        <v>28318.239023474289</v>
      </c>
      <c r="N20" s="52"/>
    </row>
    <row r="21" spans="3:14" x14ac:dyDescent="0.25">
      <c r="C21" s="62" t="s">
        <v>10</v>
      </c>
      <c r="D21" s="82">
        <v>10901.62</v>
      </c>
      <c r="E21" s="83">
        <v>10356.539000000001</v>
      </c>
      <c r="F21" s="83"/>
      <c r="G21" s="63">
        <f>+D21-E21</f>
        <v>545.08100000000013</v>
      </c>
      <c r="N21" s="52"/>
    </row>
    <row r="22" spans="3:14" x14ac:dyDescent="0.25">
      <c r="C22" s="50" t="s">
        <v>11</v>
      </c>
      <c r="D22" s="84"/>
      <c r="E22" s="18"/>
      <c r="F22" s="18"/>
      <c r="G22" s="63">
        <f t="shared" ref="G22:G27" si="1">+D22-E22</f>
        <v>0</v>
      </c>
      <c r="N22" s="52"/>
    </row>
    <row r="23" spans="3:14" ht="31.5" x14ac:dyDescent="0.25">
      <c r="C23" s="50" t="s">
        <v>12</v>
      </c>
      <c r="D23" s="84"/>
      <c r="E23" s="84"/>
      <c r="F23" s="84"/>
      <c r="G23" s="63">
        <f t="shared" si="1"/>
        <v>0</v>
      </c>
      <c r="N23" s="52"/>
    </row>
    <row r="24" spans="3:14" x14ac:dyDescent="0.25">
      <c r="C24" s="51" t="s">
        <v>13</v>
      </c>
      <c r="D24" s="84">
        <v>4754.2857142857147</v>
      </c>
      <c r="E24" s="84">
        <v>2610.51761025314</v>
      </c>
      <c r="F24" s="84"/>
      <c r="G24" s="63">
        <f t="shared" si="1"/>
        <v>2143.7681040325747</v>
      </c>
      <c r="N24" s="52"/>
    </row>
    <row r="25" spans="3:14" x14ac:dyDescent="0.25">
      <c r="C25" s="50" t="s">
        <v>17</v>
      </c>
      <c r="D25" s="84">
        <v>8098.9774285714284</v>
      </c>
      <c r="E25" s="84">
        <v>7931.31572872777</v>
      </c>
      <c r="F25" s="84"/>
      <c r="G25" s="63">
        <f t="shared" si="1"/>
        <v>167.66169984365843</v>
      </c>
      <c r="N25" s="52"/>
    </row>
    <row r="26" spans="3:14" x14ac:dyDescent="0.25">
      <c r="C26" s="50" t="s">
        <v>14</v>
      </c>
      <c r="D26" s="84">
        <v>1440</v>
      </c>
      <c r="E26" s="84">
        <v>593.75602293633301</v>
      </c>
      <c r="F26" s="84"/>
      <c r="G26" s="63">
        <f t="shared" si="1"/>
        <v>846.24397706366699</v>
      </c>
      <c r="N26" s="52"/>
    </row>
    <row r="27" spans="3:14" x14ac:dyDescent="0.25">
      <c r="C27" s="50" t="s">
        <v>171</v>
      </c>
      <c r="D27" s="84">
        <v>3123.3558806171432</v>
      </c>
      <c r="E27" s="84">
        <v>2805.1951498298299</v>
      </c>
      <c r="F27" s="84"/>
      <c r="G27" s="63">
        <f t="shared" si="1"/>
        <v>318.16073078731324</v>
      </c>
      <c r="N27" s="52"/>
    </row>
    <row r="28" spans="3:14" x14ac:dyDescent="0.25">
      <c r="C28" s="55" t="s">
        <v>174</v>
      </c>
      <c r="D28" s="67">
        <v>28318.239023474285</v>
      </c>
      <c r="E28" s="67">
        <v>-24297.323511747076</v>
      </c>
      <c r="F28" s="67">
        <v>0</v>
      </c>
      <c r="G28" s="61">
        <f>SUM(G21:G27)</f>
        <v>4020.9155117272135</v>
      </c>
      <c r="N28" s="52"/>
    </row>
    <row r="29" spans="3:14" s="54" customFormat="1" x14ac:dyDescent="0.25">
      <c r="C29" s="68"/>
      <c r="D29" s="69"/>
      <c r="E29" s="69"/>
      <c r="F29" s="69"/>
      <c r="G29" s="70"/>
    </row>
    <row r="30" spans="3:14" x14ac:dyDescent="0.25">
      <c r="C30" s="216" t="s">
        <v>177</v>
      </c>
      <c r="D30" s="217"/>
      <c r="E30" s="217"/>
      <c r="F30" s="217"/>
      <c r="G30" s="218"/>
      <c r="N30" s="52"/>
    </row>
    <row r="31" spans="3:14" ht="21.75" customHeight="1" thickBot="1" x14ac:dyDescent="0.3">
      <c r="C31" s="64" t="s">
        <v>172</v>
      </c>
      <c r="D31" s="65">
        <v>0</v>
      </c>
      <c r="E31" s="65">
        <v>0</v>
      </c>
      <c r="F31" s="65">
        <v>0</v>
      </c>
      <c r="G31" s="66">
        <v>0</v>
      </c>
      <c r="N31" s="52"/>
    </row>
    <row r="32" spans="3:14" x14ac:dyDescent="0.25">
      <c r="C32" s="62" t="s">
        <v>10</v>
      </c>
      <c r="D32" s="82"/>
      <c r="E32" s="83"/>
      <c r="F32" s="83"/>
      <c r="G32" s="63">
        <f t="shared" ref="G32:G38" si="2">+D32-E32</f>
        <v>0</v>
      </c>
      <c r="N32" s="52"/>
    </row>
    <row r="33" spans="3:14" s="54" customFormat="1" ht="15.75" customHeight="1" x14ac:dyDescent="0.25">
      <c r="C33" s="50" t="s">
        <v>11</v>
      </c>
      <c r="D33" s="84"/>
      <c r="E33" s="18"/>
      <c r="F33" s="18"/>
      <c r="G33" s="63">
        <f t="shared" si="2"/>
        <v>0</v>
      </c>
    </row>
    <row r="34" spans="3:14" s="54" customFormat="1" ht="31.5" x14ac:dyDescent="0.25">
      <c r="C34" s="50" t="s">
        <v>12</v>
      </c>
      <c r="D34" s="84"/>
      <c r="E34" s="84"/>
      <c r="F34" s="84"/>
      <c r="G34" s="63">
        <f t="shared" si="2"/>
        <v>0</v>
      </c>
    </row>
    <row r="35" spans="3:14" s="54" customFormat="1" x14ac:dyDescent="0.25">
      <c r="C35" s="51" t="s">
        <v>13</v>
      </c>
      <c r="D35" s="84"/>
      <c r="E35" s="84"/>
      <c r="F35" s="84"/>
      <c r="G35" s="63">
        <f t="shared" si="2"/>
        <v>0</v>
      </c>
    </row>
    <row r="36" spans="3:14" x14ac:dyDescent="0.25">
      <c r="C36" s="50" t="s">
        <v>17</v>
      </c>
      <c r="D36" s="84"/>
      <c r="E36" s="84"/>
      <c r="F36" s="84"/>
      <c r="G36" s="63">
        <f t="shared" si="2"/>
        <v>0</v>
      </c>
      <c r="N36" s="52"/>
    </row>
    <row r="37" spans="3:14" x14ac:dyDescent="0.25">
      <c r="C37" s="50" t="s">
        <v>14</v>
      </c>
      <c r="D37" s="84"/>
      <c r="E37" s="84"/>
      <c r="F37" s="84"/>
      <c r="G37" s="63">
        <f t="shared" si="2"/>
        <v>0</v>
      </c>
      <c r="N37" s="52"/>
    </row>
    <row r="38" spans="3:14" x14ac:dyDescent="0.25">
      <c r="C38" s="50" t="s">
        <v>171</v>
      </c>
      <c r="D38" s="84"/>
      <c r="E38" s="84"/>
      <c r="F38" s="84"/>
      <c r="G38" s="63">
        <f t="shared" si="2"/>
        <v>0</v>
      </c>
      <c r="N38" s="52"/>
    </row>
    <row r="39" spans="3:14" x14ac:dyDescent="0.25">
      <c r="C39" s="55" t="s">
        <v>174</v>
      </c>
      <c r="D39" s="67">
        <v>0</v>
      </c>
      <c r="E39" s="67">
        <v>0</v>
      </c>
      <c r="F39" s="67">
        <v>0</v>
      </c>
      <c r="G39" s="61">
        <v>0</v>
      </c>
      <c r="N39" s="52"/>
    </row>
    <row r="40" spans="3:14" s="54" customFormat="1" x14ac:dyDescent="0.25">
      <c r="C40" s="68"/>
      <c r="D40" s="69"/>
      <c r="E40" s="69"/>
      <c r="F40" s="69"/>
      <c r="G40" s="70"/>
    </row>
    <row r="41" spans="3:14" x14ac:dyDescent="0.25">
      <c r="C41" s="216" t="s">
        <v>178</v>
      </c>
      <c r="D41" s="217"/>
      <c r="E41" s="217"/>
      <c r="F41" s="217"/>
      <c r="G41" s="218"/>
      <c r="N41" s="52"/>
    </row>
    <row r="42" spans="3:14" ht="20.25" customHeight="1" thickBot="1" x14ac:dyDescent="0.3">
      <c r="C42" s="64" t="s">
        <v>172</v>
      </c>
      <c r="D42" s="65">
        <v>0</v>
      </c>
      <c r="E42" s="65">
        <v>0</v>
      </c>
      <c r="F42" s="65">
        <v>0</v>
      </c>
      <c r="G42" s="66">
        <v>0</v>
      </c>
      <c r="N42" s="52"/>
    </row>
    <row r="43" spans="3:14" x14ac:dyDescent="0.25">
      <c r="C43" s="62" t="s">
        <v>10</v>
      </c>
      <c r="D43" s="82"/>
      <c r="E43" s="83"/>
      <c r="F43" s="83"/>
      <c r="G43" s="63">
        <f t="shared" ref="G43:G49" si="3">+D43-E43</f>
        <v>0</v>
      </c>
      <c r="N43" s="52"/>
    </row>
    <row r="44" spans="3:14" ht="15.75" customHeight="1" x14ac:dyDescent="0.25">
      <c r="C44" s="50" t="s">
        <v>11</v>
      </c>
      <c r="D44" s="84"/>
      <c r="E44" s="18"/>
      <c r="F44" s="18"/>
      <c r="G44" s="63">
        <f t="shared" si="3"/>
        <v>0</v>
      </c>
      <c r="N44" s="52"/>
    </row>
    <row r="45" spans="3:14" ht="32.25" customHeight="1" x14ac:dyDescent="0.25">
      <c r="C45" s="50" t="s">
        <v>12</v>
      </c>
      <c r="D45" s="84"/>
      <c r="E45" s="84"/>
      <c r="F45" s="84"/>
      <c r="G45" s="63">
        <f t="shared" si="3"/>
        <v>0</v>
      </c>
      <c r="N45" s="52"/>
    </row>
    <row r="46" spans="3:14" s="54" customFormat="1" x14ac:dyDescent="0.25">
      <c r="C46" s="51" t="s">
        <v>13</v>
      </c>
      <c r="D46" s="84"/>
      <c r="E46" s="84"/>
      <c r="F46" s="84"/>
      <c r="G46" s="63">
        <f t="shared" si="3"/>
        <v>0</v>
      </c>
    </row>
    <row r="47" spans="3:14" x14ac:dyDescent="0.25">
      <c r="C47" s="50" t="s">
        <v>17</v>
      </c>
      <c r="D47" s="84"/>
      <c r="E47" s="84"/>
      <c r="F47" s="84"/>
      <c r="G47" s="63">
        <f t="shared" si="3"/>
        <v>0</v>
      </c>
      <c r="N47" s="52"/>
    </row>
    <row r="48" spans="3:14" x14ac:dyDescent="0.25">
      <c r="C48" s="50" t="s">
        <v>14</v>
      </c>
      <c r="D48" s="84"/>
      <c r="E48" s="84"/>
      <c r="F48" s="84"/>
      <c r="G48" s="63">
        <f t="shared" si="3"/>
        <v>0</v>
      </c>
      <c r="N48" s="52"/>
    </row>
    <row r="49" spans="2:14" x14ac:dyDescent="0.25">
      <c r="C49" s="50" t="s">
        <v>171</v>
      </c>
      <c r="D49" s="84"/>
      <c r="E49" s="84"/>
      <c r="F49" s="84"/>
      <c r="G49" s="63">
        <f t="shared" si="3"/>
        <v>0</v>
      </c>
      <c r="N49" s="52"/>
    </row>
    <row r="50" spans="2:14" ht="21" customHeight="1" x14ac:dyDescent="0.25">
      <c r="C50" s="55" t="s">
        <v>174</v>
      </c>
      <c r="D50" s="67">
        <v>0</v>
      </c>
      <c r="E50" s="67">
        <v>0</v>
      </c>
      <c r="F50" s="67">
        <v>0</v>
      </c>
      <c r="G50" s="61">
        <v>0</v>
      </c>
      <c r="N50" s="52"/>
    </row>
    <row r="51" spans="2:14" s="54" customFormat="1" ht="22.5" customHeight="1" x14ac:dyDescent="0.25">
      <c r="C51" s="71"/>
      <c r="D51" s="69"/>
      <c r="E51" s="69"/>
      <c r="F51" s="69"/>
      <c r="G51" s="70"/>
    </row>
    <row r="52" spans="2:14" x14ac:dyDescent="0.25">
      <c r="B52" s="216" t="s">
        <v>179</v>
      </c>
      <c r="C52" s="217"/>
      <c r="D52" s="217"/>
      <c r="E52" s="217"/>
      <c r="F52" s="217"/>
      <c r="G52" s="218"/>
      <c r="N52" s="52"/>
    </row>
    <row r="53" spans="2:14" x14ac:dyDescent="0.25">
      <c r="C53" s="216" t="s">
        <v>180</v>
      </c>
      <c r="D53" s="217"/>
      <c r="E53" s="217"/>
      <c r="F53" s="217"/>
      <c r="G53" s="218"/>
      <c r="N53" s="52"/>
    </row>
    <row r="54" spans="2:14" ht="24" customHeight="1" thickBot="1" x14ac:dyDescent="0.3">
      <c r="C54" s="64" t="s">
        <v>172</v>
      </c>
      <c r="D54" s="65">
        <v>57989.222166597247</v>
      </c>
      <c r="E54" s="65">
        <v>0</v>
      </c>
      <c r="F54" s="65">
        <v>0</v>
      </c>
      <c r="G54" s="66">
        <v>57989.222166597247</v>
      </c>
      <c r="N54" s="52"/>
    </row>
    <row r="55" spans="2:14" ht="15.75" customHeight="1" x14ac:dyDescent="0.25">
      <c r="C55" s="62" t="s">
        <v>10</v>
      </c>
      <c r="D55" s="167">
        <v>10901.62</v>
      </c>
      <c r="E55" s="83">
        <v>10356.539000000001</v>
      </c>
      <c r="F55" s="83"/>
      <c r="G55" s="63">
        <f t="shared" ref="G55:G61" si="4">+D55-E55</f>
        <v>545.08100000000013</v>
      </c>
      <c r="N55" s="52"/>
    </row>
    <row r="56" spans="2:14" ht="15.75" customHeight="1" x14ac:dyDescent="0.25">
      <c r="C56" s="50" t="s">
        <v>11</v>
      </c>
      <c r="D56" s="84"/>
      <c r="E56" s="18"/>
      <c r="F56" s="18"/>
      <c r="G56" s="63">
        <f t="shared" si="4"/>
        <v>0</v>
      </c>
      <c r="N56" s="52"/>
    </row>
    <row r="57" spans="2:14" ht="15.75" customHeight="1" x14ac:dyDescent="0.25">
      <c r="C57" s="50" t="s">
        <v>12</v>
      </c>
      <c r="D57" s="84"/>
      <c r="E57" s="84"/>
      <c r="F57" s="84"/>
      <c r="G57" s="63">
        <f t="shared" si="4"/>
        <v>0</v>
      </c>
      <c r="N57" s="52"/>
    </row>
    <row r="58" spans="2:14" ht="18.75" customHeight="1" x14ac:dyDescent="0.25">
      <c r="C58" s="51" t="s">
        <v>13</v>
      </c>
      <c r="D58" s="84">
        <v>3971.4285702857142</v>
      </c>
      <c r="E58" s="171">
        <v>3932.0855214258099</v>
      </c>
      <c r="F58" s="84"/>
      <c r="G58" s="63">
        <f t="shared" si="4"/>
        <v>39.343048859904229</v>
      </c>
      <c r="N58" s="52"/>
    </row>
    <row r="59" spans="2:14" x14ac:dyDescent="0.25">
      <c r="C59" s="50" t="s">
        <v>17</v>
      </c>
      <c r="D59" s="168">
        <v>16219.31342857143</v>
      </c>
      <c r="E59" s="171">
        <v>15038.473866448299</v>
      </c>
      <c r="F59" s="84"/>
      <c r="G59" s="63">
        <f t="shared" si="4"/>
        <v>1180.8395621231302</v>
      </c>
      <c r="N59" s="52"/>
    </row>
    <row r="60" spans="2:14" s="54" customFormat="1" ht="21.75" customHeight="1" x14ac:dyDescent="0.25">
      <c r="B60" s="52"/>
      <c r="C60" s="50" t="s">
        <v>14</v>
      </c>
      <c r="D60" s="84">
        <v>23275.428572837147</v>
      </c>
      <c r="E60" s="171">
        <v>22421.993430626</v>
      </c>
      <c r="F60" s="84"/>
      <c r="G60" s="63">
        <f t="shared" si="4"/>
        <v>853.43514221114674</v>
      </c>
    </row>
    <row r="61" spans="2:14" s="54" customFormat="1" x14ac:dyDescent="0.25">
      <c r="B61" s="52"/>
      <c r="C61" s="50" t="s">
        <v>171</v>
      </c>
      <c r="D61" s="84">
        <v>3621.4315949028578</v>
      </c>
      <c r="E61" s="171">
        <v>3418.1295238604398</v>
      </c>
      <c r="F61" s="84"/>
      <c r="G61" s="63">
        <f t="shared" si="4"/>
        <v>203.30207104241799</v>
      </c>
    </row>
    <row r="62" spans="2:14" x14ac:dyDescent="0.25">
      <c r="C62" s="55" t="s">
        <v>174</v>
      </c>
      <c r="D62" s="67">
        <v>57989.222166597152</v>
      </c>
      <c r="E62" s="67">
        <v>55167.221342360499</v>
      </c>
      <c r="F62" s="67">
        <v>0</v>
      </c>
      <c r="G62" s="61">
        <v>2822.0008242366675</v>
      </c>
      <c r="N62" s="52"/>
    </row>
    <row r="63" spans="2:14" s="54" customFormat="1" x14ac:dyDescent="0.25">
      <c r="C63" s="68"/>
      <c r="D63" s="69"/>
      <c r="E63" s="69"/>
      <c r="F63" s="69"/>
      <c r="G63" s="70"/>
    </row>
    <row r="64" spans="2:14" x14ac:dyDescent="0.25">
      <c r="B64" s="54"/>
      <c r="C64" s="216" t="s">
        <v>64</v>
      </c>
      <c r="D64" s="217"/>
      <c r="E64" s="217"/>
      <c r="F64" s="217"/>
      <c r="G64" s="218"/>
      <c r="N64" s="52"/>
    </row>
    <row r="65" spans="2:14" ht="21.75" customHeight="1" thickBot="1" x14ac:dyDescent="0.3">
      <c r="C65" s="64" t="s">
        <v>172</v>
      </c>
      <c r="D65" s="65">
        <v>24015.350797451429</v>
      </c>
      <c r="E65" s="65">
        <v>0</v>
      </c>
      <c r="F65" s="65">
        <v>0</v>
      </c>
      <c r="G65" s="66">
        <v>24015.350797451429</v>
      </c>
      <c r="N65" s="52"/>
    </row>
    <row r="66" spans="2:14" ht="15.75" customHeight="1" x14ac:dyDescent="0.25">
      <c r="C66" s="62" t="s">
        <v>10</v>
      </c>
      <c r="D66" s="82">
        <v>5450.81</v>
      </c>
      <c r="E66" s="83">
        <v>3870.0751</v>
      </c>
      <c r="F66" s="83"/>
      <c r="G66" s="63">
        <f t="shared" ref="G66:G72" si="5">+D66-E66</f>
        <v>1580.7349000000004</v>
      </c>
      <c r="N66" s="52"/>
    </row>
    <row r="67" spans="2:14" ht="15.75" customHeight="1" x14ac:dyDescent="0.25">
      <c r="C67" s="50" t="s">
        <v>11</v>
      </c>
      <c r="D67" s="84"/>
      <c r="E67" s="18"/>
      <c r="F67" s="18"/>
      <c r="G67" s="63">
        <f t="shared" si="5"/>
        <v>0</v>
      </c>
      <c r="N67" s="52"/>
    </row>
    <row r="68" spans="2:14" ht="15.75" customHeight="1" x14ac:dyDescent="0.25">
      <c r="C68" s="50" t="s">
        <v>12</v>
      </c>
      <c r="D68" s="84"/>
      <c r="E68" s="84"/>
      <c r="F68" s="84"/>
      <c r="G68" s="63">
        <f t="shared" si="5"/>
        <v>0</v>
      </c>
      <c r="N68" s="52"/>
    </row>
    <row r="69" spans="2:14" x14ac:dyDescent="0.25">
      <c r="C69" s="51" t="s">
        <v>13</v>
      </c>
      <c r="D69" s="84">
        <v>9600</v>
      </c>
      <c r="E69" s="84">
        <v>5445.9298587223702</v>
      </c>
      <c r="F69" s="84"/>
      <c r="G69" s="63">
        <f t="shared" si="5"/>
        <v>4154.0701412776298</v>
      </c>
      <c r="N69" s="52"/>
    </row>
    <row r="70" spans="2:14" x14ac:dyDescent="0.25">
      <c r="C70" s="50" t="s">
        <v>17</v>
      </c>
      <c r="D70" s="84"/>
      <c r="E70" s="84"/>
      <c r="F70" s="84"/>
      <c r="G70" s="63">
        <f t="shared" si="5"/>
        <v>0</v>
      </c>
      <c r="N70" s="52"/>
    </row>
    <row r="71" spans="2:14" x14ac:dyDescent="0.25">
      <c r="C71" s="50" t="s">
        <v>14</v>
      </c>
      <c r="D71" s="84">
        <v>7400</v>
      </c>
      <c r="E71" s="84">
        <v>3658.1341236638</v>
      </c>
      <c r="F71" s="84"/>
      <c r="G71" s="63">
        <f t="shared" si="5"/>
        <v>3741.8658763362</v>
      </c>
      <c r="N71" s="52"/>
    </row>
    <row r="72" spans="2:14" x14ac:dyDescent="0.25">
      <c r="C72" s="50" t="s">
        <v>171</v>
      </c>
      <c r="D72" s="84">
        <v>1564.5407974514287</v>
      </c>
      <c r="E72" s="84">
        <v>1018.32129346324</v>
      </c>
      <c r="F72" s="84"/>
      <c r="G72" s="63">
        <f t="shared" si="5"/>
        <v>546.21950398818876</v>
      </c>
      <c r="N72" s="52"/>
    </row>
    <row r="73" spans="2:14" x14ac:dyDescent="0.25">
      <c r="C73" s="55" t="s">
        <v>174</v>
      </c>
      <c r="D73" s="67">
        <v>24015.350797451429</v>
      </c>
      <c r="E73" s="67">
        <v>13992.460375849399</v>
      </c>
      <c r="F73" s="67">
        <v>0</v>
      </c>
      <c r="G73" s="61">
        <f>SUM(G66:G72)</f>
        <v>10022.890421602018</v>
      </c>
      <c r="N73" s="52"/>
    </row>
    <row r="74" spans="2:14" s="54" customFormat="1" x14ac:dyDescent="0.25">
      <c r="C74" s="68"/>
      <c r="D74" s="69"/>
      <c r="E74" s="69"/>
      <c r="F74" s="69"/>
      <c r="G74" s="70"/>
    </row>
    <row r="75" spans="2:14" x14ac:dyDescent="0.25">
      <c r="C75" s="216" t="s">
        <v>73</v>
      </c>
      <c r="D75" s="217"/>
      <c r="E75" s="217"/>
      <c r="F75" s="217"/>
      <c r="G75" s="218"/>
      <c r="N75" s="52"/>
    </row>
    <row r="76" spans="2:14" ht="21.75" customHeight="1" thickBot="1" x14ac:dyDescent="0.3">
      <c r="B76" s="54"/>
      <c r="C76" s="64" t="s">
        <v>172</v>
      </c>
      <c r="D76" s="65">
        <v>0</v>
      </c>
      <c r="E76" s="65">
        <v>0</v>
      </c>
      <c r="F76" s="65">
        <v>0</v>
      </c>
      <c r="G76" s="66">
        <v>0</v>
      </c>
      <c r="N76" s="52"/>
    </row>
    <row r="77" spans="2:14" ht="18" customHeight="1" x14ac:dyDescent="0.25">
      <c r="C77" s="62" t="s">
        <v>10</v>
      </c>
      <c r="D77" s="82"/>
      <c r="E77" s="83"/>
      <c r="F77" s="83"/>
      <c r="G77" s="63">
        <f t="shared" ref="G77:G83" si="6">+D77-E77</f>
        <v>0</v>
      </c>
      <c r="N77" s="52"/>
    </row>
    <row r="78" spans="2:14" ht="15.75" customHeight="1" x14ac:dyDescent="0.25">
      <c r="C78" s="50" t="s">
        <v>11</v>
      </c>
      <c r="D78" s="84"/>
      <c r="E78" s="18"/>
      <c r="F78" s="18"/>
      <c r="G78" s="63">
        <f t="shared" si="6"/>
        <v>0</v>
      </c>
      <c r="N78" s="52"/>
    </row>
    <row r="79" spans="2:14" s="54" customFormat="1" ht="15.75" customHeight="1" x14ac:dyDescent="0.25">
      <c r="B79" s="52"/>
      <c r="C79" s="50" t="s">
        <v>12</v>
      </c>
      <c r="D79" s="84"/>
      <c r="E79" s="84"/>
      <c r="F79" s="84"/>
      <c r="G79" s="63">
        <f t="shared" si="6"/>
        <v>0</v>
      </c>
    </row>
    <row r="80" spans="2:14" x14ac:dyDescent="0.25">
      <c r="B80" s="54"/>
      <c r="C80" s="51" t="s">
        <v>13</v>
      </c>
      <c r="D80" s="84"/>
      <c r="E80" s="84"/>
      <c r="F80" s="84"/>
      <c r="G80" s="63">
        <f t="shared" si="6"/>
        <v>0</v>
      </c>
      <c r="N80" s="52"/>
    </row>
    <row r="81" spans="2:14" x14ac:dyDescent="0.25">
      <c r="B81" s="54"/>
      <c r="C81" s="50" t="s">
        <v>17</v>
      </c>
      <c r="D81" s="84"/>
      <c r="E81" s="84"/>
      <c r="F81" s="84"/>
      <c r="G81" s="63">
        <f t="shared" si="6"/>
        <v>0</v>
      </c>
      <c r="N81" s="52"/>
    </row>
    <row r="82" spans="2:14" x14ac:dyDescent="0.25">
      <c r="B82" s="54"/>
      <c r="C82" s="50" t="s">
        <v>14</v>
      </c>
      <c r="D82" s="84"/>
      <c r="E82" s="84"/>
      <c r="F82" s="84"/>
      <c r="G82" s="63">
        <f t="shared" si="6"/>
        <v>0</v>
      </c>
      <c r="N82" s="52"/>
    </row>
    <row r="83" spans="2:14" x14ac:dyDescent="0.25">
      <c r="C83" s="50" t="s">
        <v>171</v>
      </c>
      <c r="D83" s="84"/>
      <c r="E83" s="84"/>
      <c r="F83" s="84"/>
      <c r="G83" s="63">
        <f t="shared" si="6"/>
        <v>0</v>
      </c>
      <c r="N83" s="52"/>
    </row>
    <row r="84" spans="2:14" x14ac:dyDescent="0.25">
      <c r="C84" s="55" t="s">
        <v>174</v>
      </c>
      <c r="D84" s="67">
        <v>0</v>
      </c>
      <c r="E84" s="67">
        <v>0</v>
      </c>
      <c r="F84" s="67">
        <v>0</v>
      </c>
      <c r="G84" s="61">
        <v>0</v>
      </c>
      <c r="N84" s="52"/>
    </row>
    <row r="85" spans="2:14" s="54" customFormat="1" x14ac:dyDescent="0.25">
      <c r="C85" s="68"/>
      <c r="D85" s="69"/>
      <c r="E85" s="69"/>
      <c r="F85" s="69"/>
      <c r="G85" s="70"/>
    </row>
    <row r="86" spans="2:14" x14ac:dyDescent="0.25">
      <c r="C86" s="216" t="s">
        <v>90</v>
      </c>
      <c r="D86" s="217"/>
      <c r="E86" s="217"/>
      <c r="F86" s="217"/>
      <c r="G86" s="218"/>
      <c r="N86" s="52"/>
    </row>
    <row r="87" spans="2:14" ht="21.75" customHeight="1" thickBot="1" x14ac:dyDescent="0.3">
      <c r="C87" s="64" t="s">
        <v>172</v>
      </c>
      <c r="D87" s="65">
        <v>0</v>
      </c>
      <c r="E87" s="65">
        <v>0</v>
      </c>
      <c r="F87" s="65">
        <v>0</v>
      </c>
      <c r="G87" s="66">
        <v>0</v>
      </c>
      <c r="N87" s="52"/>
    </row>
    <row r="88" spans="2:14" ht="15.75" customHeight="1" x14ac:dyDescent="0.25">
      <c r="C88" s="62" t="s">
        <v>10</v>
      </c>
      <c r="D88" s="82"/>
      <c r="E88" s="83"/>
      <c r="F88" s="83"/>
      <c r="G88" s="63">
        <f t="shared" ref="G88:G94" si="7">+D88-E88</f>
        <v>0</v>
      </c>
      <c r="N88" s="52"/>
    </row>
    <row r="89" spans="2:14" ht="15.75" customHeight="1" x14ac:dyDescent="0.25">
      <c r="B89" s="54"/>
      <c r="C89" s="50" t="s">
        <v>11</v>
      </c>
      <c r="D89" s="84"/>
      <c r="E89" s="18"/>
      <c r="F89" s="18"/>
      <c r="G89" s="63">
        <f t="shared" si="7"/>
        <v>0</v>
      </c>
      <c r="N89" s="52"/>
    </row>
    <row r="90" spans="2:14" ht="15.75" customHeight="1" x14ac:dyDescent="0.25">
      <c r="C90" s="50" t="s">
        <v>12</v>
      </c>
      <c r="D90" s="84"/>
      <c r="E90" s="84"/>
      <c r="F90" s="84"/>
      <c r="G90" s="63">
        <f t="shared" si="7"/>
        <v>0</v>
      </c>
      <c r="N90" s="52"/>
    </row>
    <row r="91" spans="2:14" x14ac:dyDescent="0.25">
      <c r="C91" s="51" t="s">
        <v>13</v>
      </c>
      <c r="D91" s="84"/>
      <c r="E91" s="84"/>
      <c r="F91" s="84"/>
      <c r="G91" s="63">
        <f t="shared" si="7"/>
        <v>0</v>
      </c>
      <c r="N91" s="52"/>
    </row>
    <row r="92" spans="2:14" x14ac:dyDescent="0.25">
      <c r="C92" s="50" t="s">
        <v>17</v>
      </c>
      <c r="D92" s="84"/>
      <c r="E92" s="84"/>
      <c r="F92" s="84"/>
      <c r="G92" s="63">
        <f t="shared" si="7"/>
        <v>0</v>
      </c>
      <c r="N92" s="52"/>
    </row>
    <row r="93" spans="2:14" ht="25.5" customHeight="1" x14ac:dyDescent="0.25">
      <c r="C93" s="50" t="s">
        <v>14</v>
      </c>
      <c r="D93" s="84"/>
      <c r="E93" s="84"/>
      <c r="F93" s="84"/>
      <c r="G93" s="63">
        <f t="shared" si="7"/>
        <v>0</v>
      </c>
      <c r="N93" s="52"/>
    </row>
    <row r="94" spans="2:14" x14ac:dyDescent="0.25">
      <c r="B94" s="54"/>
      <c r="C94" s="50" t="s">
        <v>171</v>
      </c>
      <c r="D94" s="84"/>
      <c r="E94" s="84"/>
      <c r="F94" s="84"/>
      <c r="G94" s="63">
        <f t="shared" si="7"/>
        <v>0</v>
      </c>
      <c r="N94" s="52"/>
    </row>
    <row r="95" spans="2:14" ht="15.75" customHeight="1" x14ac:dyDescent="0.25">
      <c r="C95" s="55" t="s">
        <v>174</v>
      </c>
      <c r="D95" s="67">
        <v>0</v>
      </c>
      <c r="E95" s="67">
        <v>0</v>
      </c>
      <c r="F95" s="67">
        <v>0</v>
      </c>
      <c r="G95" s="61">
        <v>0</v>
      </c>
      <c r="N95" s="52"/>
    </row>
    <row r="96" spans="2:14" ht="25.5" customHeight="1" x14ac:dyDescent="0.25">
      <c r="D96" s="56"/>
      <c r="E96" s="56"/>
      <c r="F96" s="56"/>
      <c r="G96" s="56"/>
      <c r="N96" s="52"/>
    </row>
    <row r="97" spans="2:14" x14ac:dyDescent="0.25">
      <c r="B97" s="216" t="s">
        <v>181</v>
      </c>
      <c r="C97" s="217"/>
      <c r="D97" s="217"/>
      <c r="E97" s="217"/>
      <c r="F97" s="217"/>
      <c r="G97" s="218"/>
      <c r="N97" s="52"/>
    </row>
    <row r="98" spans="2:14" x14ac:dyDescent="0.25">
      <c r="C98" s="216" t="s">
        <v>92</v>
      </c>
      <c r="D98" s="217"/>
      <c r="E98" s="217"/>
      <c r="F98" s="217"/>
      <c r="G98" s="218"/>
      <c r="N98" s="52"/>
    </row>
    <row r="99" spans="2:14" ht="22.5" customHeight="1" thickBot="1" x14ac:dyDescent="0.3">
      <c r="C99" s="64" t="s">
        <v>172</v>
      </c>
      <c r="D99" s="65">
        <v>86662.483464091434</v>
      </c>
      <c r="E99" s="65">
        <v>0</v>
      </c>
      <c r="F99" s="65">
        <v>0</v>
      </c>
      <c r="G99" s="66">
        <v>86662.483464091434</v>
      </c>
      <c r="N99" s="52"/>
    </row>
    <row r="100" spans="2:14" x14ac:dyDescent="0.25">
      <c r="C100" s="62" t="s">
        <v>10</v>
      </c>
      <c r="D100" s="82">
        <v>21803.24</v>
      </c>
      <c r="E100" s="83">
        <v>8635.0096776999908</v>
      </c>
      <c r="F100" s="83"/>
      <c r="G100" s="63">
        <f t="shared" ref="G100:G106" si="8">+D100-E100</f>
        <v>13168.230322300011</v>
      </c>
      <c r="N100" s="52"/>
    </row>
    <row r="101" spans="2:14" x14ac:dyDescent="0.25">
      <c r="C101" s="50" t="s">
        <v>11</v>
      </c>
      <c r="D101" s="84">
        <v>257.14285714285717</v>
      </c>
      <c r="E101" s="18">
        <v>0</v>
      </c>
      <c r="F101" s="18"/>
      <c r="G101" s="63">
        <f t="shared" si="8"/>
        <v>257.14285714285717</v>
      </c>
      <c r="N101" s="52"/>
    </row>
    <row r="102" spans="2:14" ht="15.75" customHeight="1" x14ac:dyDescent="0.25">
      <c r="C102" s="50" t="s">
        <v>12</v>
      </c>
      <c r="D102" s="84"/>
      <c r="E102" s="84"/>
      <c r="F102" s="84"/>
      <c r="G102" s="63">
        <f t="shared" si="8"/>
        <v>0</v>
      </c>
      <c r="N102" s="52"/>
    </row>
    <row r="103" spans="2:14" x14ac:dyDescent="0.25">
      <c r="C103" s="51" t="s">
        <v>13</v>
      </c>
      <c r="D103" s="84">
        <v>6946.2871314285721</v>
      </c>
      <c r="E103" s="84">
        <v>2682.9205366357101</v>
      </c>
      <c r="F103" s="84"/>
      <c r="G103" s="63">
        <f t="shared" si="8"/>
        <v>4263.3665947928621</v>
      </c>
      <c r="N103" s="52"/>
    </row>
    <row r="104" spans="2:14" x14ac:dyDescent="0.25">
      <c r="C104" s="50" t="s">
        <v>17</v>
      </c>
      <c r="D104" s="84">
        <v>11654.11742857143</v>
      </c>
      <c r="E104" s="84">
        <v>9514.9486456003706</v>
      </c>
      <c r="F104" s="84"/>
      <c r="G104" s="63">
        <f t="shared" si="8"/>
        <v>2139.168782971059</v>
      </c>
      <c r="N104" s="52"/>
    </row>
    <row r="105" spans="2:14" x14ac:dyDescent="0.25">
      <c r="C105" s="50" t="s">
        <v>14</v>
      </c>
      <c r="D105" s="84">
        <v>39634.285714285717</v>
      </c>
      <c r="E105" s="84">
        <v>36252.358339435501</v>
      </c>
      <c r="F105" s="84"/>
      <c r="G105" s="63">
        <f t="shared" si="8"/>
        <v>3381.9273748502164</v>
      </c>
      <c r="N105" s="52"/>
    </row>
    <row r="106" spans="2:14" x14ac:dyDescent="0.25">
      <c r="C106" s="50" t="s">
        <v>171</v>
      </c>
      <c r="D106" s="84">
        <v>6367.4103326628583</v>
      </c>
      <c r="E106" s="84">
        <v>4083.74280111293</v>
      </c>
      <c r="F106" s="84"/>
      <c r="G106" s="63">
        <f t="shared" si="8"/>
        <v>2283.6675315499283</v>
      </c>
      <c r="N106" s="52"/>
    </row>
    <row r="107" spans="2:14" x14ac:dyDescent="0.25">
      <c r="C107" s="55" t="s">
        <v>174</v>
      </c>
      <c r="D107" s="67">
        <v>86662.483464091434</v>
      </c>
      <c r="E107" s="67">
        <v>61168.980000484502</v>
      </c>
      <c r="F107" s="67">
        <v>0</v>
      </c>
      <c r="G107" s="61">
        <f>SUM(G100:G106)</f>
        <v>25493.503463606929</v>
      </c>
      <c r="N107" s="52"/>
    </row>
    <row r="108" spans="2:14" s="54" customFormat="1" x14ac:dyDescent="0.25">
      <c r="C108" s="68"/>
      <c r="D108" s="69"/>
      <c r="E108" s="69"/>
      <c r="F108" s="69"/>
      <c r="G108" s="70"/>
    </row>
    <row r="109" spans="2:14" ht="15.75" customHeight="1" x14ac:dyDescent="0.25">
      <c r="C109" s="216" t="s">
        <v>182</v>
      </c>
      <c r="D109" s="217"/>
      <c r="E109" s="217"/>
      <c r="F109" s="217"/>
      <c r="G109" s="218"/>
      <c r="N109" s="52"/>
    </row>
    <row r="110" spans="2:14" ht="21.75" customHeight="1" thickBot="1" x14ac:dyDescent="0.3">
      <c r="C110" s="64" t="s">
        <v>172</v>
      </c>
      <c r="D110" s="65">
        <v>16145.813654594287</v>
      </c>
      <c r="E110" s="65">
        <v>0</v>
      </c>
      <c r="F110" s="65">
        <v>0</v>
      </c>
      <c r="G110" s="66">
        <v>16145.813654594287</v>
      </c>
      <c r="N110" s="52"/>
    </row>
    <row r="111" spans="2:14" x14ac:dyDescent="0.25">
      <c r="C111" s="62" t="s">
        <v>10</v>
      </c>
      <c r="D111" s="82">
        <v>5450.81</v>
      </c>
      <c r="E111" s="83">
        <v>0</v>
      </c>
      <c r="F111" s="83"/>
      <c r="G111" s="63">
        <f t="shared" ref="G111:G117" si="9">+D111-E111</f>
        <v>5450.81</v>
      </c>
      <c r="N111" s="52"/>
    </row>
    <row r="112" spans="2:14" x14ac:dyDescent="0.25">
      <c r="C112" s="50" t="s">
        <v>11</v>
      </c>
      <c r="D112" s="84"/>
      <c r="E112" s="18"/>
      <c r="F112" s="18"/>
      <c r="G112" s="63">
        <f t="shared" si="9"/>
        <v>0</v>
      </c>
      <c r="N112" s="52"/>
    </row>
    <row r="113" spans="3:14" ht="31.5" x14ac:dyDescent="0.25">
      <c r="C113" s="50" t="s">
        <v>12</v>
      </c>
      <c r="D113" s="84"/>
      <c r="E113" s="84"/>
      <c r="F113" s="84"/>
      <c r="G113" s="63">
        <f t="shared" si="9"/>
        <v>0</v>
      </c>
      <c r="N113" s="52"/>
    </row>
    <row r="114" spans="3:14" x14ac:dyDescent="0.25">
      <c r="C114" s="51" t="s">
        <v>13</v>
      </c>
      <c r="D114" s="84">
        <v>2285.7142857142858</v>
      </c>
      <c r="E114" s="84">
        <v>0</v>
      </c>
      <c r="F114" s="84"/>
      <c r="G114" s="63">
        <f t="shared" si="9"/>
        <v>2285.7142857142858</v>
      </c>
      <c r="N114" s="52"/>
    </row>
    <row r="115" spans="3:14" x14ac:dyDescent="0.25">
      <c r="C115" s="50" t="s">
        <v>17</v>
      </c>
      <c r="D115" s="84">
        <v>5243.5714285714294</v>
      </c>
      <c r="E115" s="84">
        <v>0</v>
      </c>
      <c r="F115" s="84"/>
      <c r="G115" s="63">
        <f t="shared" si="9"/>
        <v>5243.5714285714294</v>
      </c>
      <c r="N115" s="52"/>
    </row>
    <row r="116" spans="3:14" x14ac:dyDescent="0.25">
      <c r="C116" s="50" t="s">
        <v>14</v>
      </c>
      <c r="D116" s="84">
        <v>874.32</v>
      </c>
      <c r="E116" s="84">
        <v>0</v>
      </c>
      <c r="F116" s="84"/>
      <c r="G116" s="63">
        <f t="shared" si="9"/>
        <v>874.32</v>
      </c>
      <c r="N116" s="52"/>
    </row>
    <row r="117" spans="3:14" x14ac:dyDescent="0.25">
      <c r="C117" s="50" t="s">
        <v>171</v>
      </c>
      <c r="D117" s="84">
        <v>2291.3979403085714</v>
      </c>
      <c r="E117" s="84">
        <v>490.156763438116</v>
      </c>
      <c r="F117" s="84"/>
      <c r="G117" s="63">
        <f t="shared" si="9"/>
        <v>1801.2411768704553</v>
      </c>
      <c r="N117" s="52"/>
    </row>
    <row r="118" spans="3:14" x14ac:dyDescent="0.25">
      <c r="C118" s="55" t="s">
        <v>174</v>
      </c>
      <c r="D118" s="67">
        <v>16145.813654594287</v>
      </c>
      <c r="E118" s="67">
        <v>490.156763438116</v>
      </c>
      <c r="F118" s="67">
        <v>0</v>
      </c>
      <c r="G118" s="61">
        <f>SUM(G111:G117)</f>
        <v>15655.65689115617</v>
      </c>
      <c r="N118" s="52"/>
    </row>
    <row r="119" spans="3:14" s="54" customFormat="1" x14ac:dyDescent="0.25">
      <c r="C119" s="68"/>
      <c r="D119" s="69"/>
      <c r="E119" s="69"/>
      <c r="F119" s="69"/>
      <c r="G119" s="70"/>
    </row>
    <row r="120" spans="3:14" x14ac:dyDescent="0.25">
      <c r="C120" s="216" t="s">
        <v>109</v>
      </c>
      <c r="D120" s="217"/>
      <c r="E120" s="217"/>
      <c r="F120" s="217"/>
      <c r="G120" s="218"/>
      <c r="N120" s="52"/>
    </row>
    <row r="121" spans="3:14" ht="21" customHeight="1" thickBot="1" x14ac:dyDescent="0.3">
      <c r="C121" s="64" t="s">
        <v>172</v>
      </c>
      <c r="D121" s="65">
        <v>0</v>
      </c>
      <c r="E121" s="65">
        <v>0</v>
      </c>
      <c r="F121" s="65">
        <v>0</v>
      </c>
      <c r="G121" s="66">
        <v>0</v>
      </c>
      <c r="N121" s="52"/>
    </row>
    <row r="122" spans="3:14" x14ac:dyDescent="0.25">
      <c r="C122" s="62" t="s">
        <v>10</v>
      </c>
      <c r="D122" s="82"/>
      <c r="E122" s="83"/>
      <c r="F122" s="83"/>
      <c r="G122" s="63">
        <f t="shared" ref="G122:G128" si="10">+D122-E122</f>
        <v>0</v>
      </c>
      <c r="N122" s="52"/>
    </row>
    <row r="123" spans="3:14" x14ac:dyDescent="0.25">
      <c r="C123" s="50" t="s">
        <v>11</v>
      </c>
      <c r="D123" s="84"/>
      <c r="E123" s="18"/>
      <c r="F123" s="18"/>
      <c r="G123" s="63">
        <f t="shared" si="10"/>
        <v>0</v>
      </c>
      <c r="N123" s="52"/>
    </row>
    <row r="124" spans="3:14" ht="31.5" x14ac:dyDescent="0.25">
      <c r="C124" s="50" t="s">
        <v>12</v>
      </c>
      <c r="D124" s="84"/>
      <c r="E124" s="84"/>
      <c r="F124" s="84"/>
      <c r="G124" s="63">
        <f t="shared" si="10"/>
        <v>0</v>
      </c>
      <c r="N124" s="52"/>
    </row>
    <row r="125" spans="3:14" x14ac:dyDescent="0.25">
      <c r="C125" s="51" t="s">
        <v>13</v>
      </c>
      <c r="D125" s="84"/>
      <c r="E125" s="84"/>
      <c r="F125" s="84"/>
      <c r="G125" s="63">
        <f t="shared" si="10"/>
        <v>0</v>
      </c>
      <c r="N125" s="52"/>
    </row>
    <row r="126" spans="3:14" x14ac:dyDescent="0.25">
      <c r="C126" s="50" t="s">
        <v>17</v>
      </c>
      <c r="D126" s="84"/>
      <c r="E126" s="84"/>
      <c r="F126" s="84"/>
      <c r="G126" s="63">
        <f t="shared" si="10"/>
        <v>0</v>
      </c>
      <c r="N126" s="52"/>
    </row>
    <row r="127" spans="3:14" x14ac:dyDescent="0.25">
      <c r="C127" s="50" t="s">
        <v>14</v>
      </c>
      <c r="D127" s="84"/>
      <c r="E127" s="84"/>
      <c r="F127" s="84"/>
      <c r="G127" s="63">
        <f t="shared" si="10"/>
        <v>0</v>
      </c>
      <c r="N127" s="52"/>
    </row>
    <row r="128" spans="3:14" x14ac:dyDescent="0.25">
      <c r="C128" s="50" t="s">
        <v>171</v>
      </c>
      <c r="D128" s="84"/>
      <c r="E128" s="84"/>
      <c r="F128" s="84"/>
      <c r="G128" s="63">
        <f t="shared" si="10"/>
        <v>0</v>
      </c>
      <c r="N128" s="52"/>
    </row>
    <row r="129" spans="2:14" x14ac:dyDescent="0.25">
      <c r="C129" s="55" t="s">
        <v>174</v>
      </c>
      <c r="D129" s="67">
        <v>0</v>
      </c>
      <c r="E129" s="67">
        <v>0</v>
      </c>
      <c r="F129" s="67">
        <v>0</v>
      </c>
      <c r="G129" s="61">
        <f>SUM(G122:G128)</f>
        <v>0</v>
      </c>
      <c r="N129" s="52"/>
    </row>
    <row r="130" spans="2:14" s="54" customFormat="1" x14ac:dyDescent="0.25">
      <c r="C130" s="68"/>
      <c r="D130" s="69"/>
      <c r="E130" s="69"/>
      <c r="F130" s="69"/>
      <c r="G130" s="70"/>
    </row>
    <row r="131" spans="2:14" x14ac:dyDescent="0.25">
      <c r="C131" s="216" t="s">
        <v>118</v>
      </c>
      <c r="D131" s="217"/>
      <c r="E131" s="217"/>
      <c r="F131" s="217"/>
      <c r="G131" s="218"/>
      <c r="N131" s="52"/>
    </row>
    <row r="132" spans="2:14" ht="24" customHeight="1" thickBot="1" x14ac:dyDescent="0.3">
      <c r="C132" s="64" t="s">
        <v>172</v>
      </c>
      <c r="D132" s="65">
        <v>0</v>
      </c>
      <c r="E132" s="65">
        <v>0</v>
      </c>
      <c r="F132" s="65">
        <v>0</v>
      </c>
      <c r="G132" s="66">
        <v>0</v>
      </c>
      <c r="N132" s="52"/>
    </row>
    <row r="133" spans="2:14" ht="15.75" customHeight="1" x14ac:dyDescent="0.25">
      <c r="C133" s="62" t="s">
        <v>10</v>
      </c>
      <c r="D133" s="82"/>
      <c r="E133" s="83"/>
      <c r="F133" s="83"/>
      <c r="G133" s="63">
        <f t="shared" ref="G133:G139" si="11">+D133-E133</f>
        <v>0</v>
      </c>
      <c r="N133" s="52"/>
    </row>
    <row r="134" spans="2:14" s="56" customFormat="1" x14ac:dyDescent="0.25">
      <c r="C134" s="50" t="s">
        <v>11</v>
      </c>
      <c r="D134" s="84"/>
      <c r="E134" s="18"/>
      <c r="F134" s="18"/>
      <c r="G134" s="63">
        <f t="shared" si="11"/>
        <v>0</v>
      </c>
    </row>
    <row r="135" spans="2:14" s="56" customFormat="1" ht="15.75" customHeight="1" x14ac:dyDescent="0.25">
      <c r="C135" s="50" t="s">
        <v>12</v>
      </c>
      <c r="D135" s="84"/>
      <c r="E135" s="84"/>
      <c r="F135" s="84"/>
      <c r="G135" s="63">
        <f t="shared" si="11"/>
        <v>0</v>
      </c>
    </row>
    <row r="136" spans="2:14" s="56" customFormat="1" x14ac:dyDescent="0.25">
      <c r="C136" s="51" t="s">
        <v>13</v>
      </c>
      <c r="D136" s="84"/>
      <c r="E136" s="84"/>
      <c r="F136" s="84"/>
      <c r="G136" s="63">
        <f t="shared" si="11"/>
        <v>0</v>
      </c>
    </row>
    <row r="137" spans="2:14" s="56" customFormat="1" x14ac:dyDescent="0.25">
      <c r="C137" s="50" t="s">
        <v>17</v>
      </c>
      <c r="D137" s="84"/>
      <c r="E137" s="84"/>
      <c r="F137" s="84"/>
      <c r="G137" s="63">
        <f t="shared" si="11"/>
        <v>0</v>
      </c>
    </row>
    <row r="138" spans="2:14" s="56" customFormat="1" ht="15.75" customHeight="1" x14ac:dyDescent="0.25">
      <c r="C138" s="50" t="s">
        <v>14</v>
      </c>
      <c r="D138" s="84"/>
      <c r="E138" s="84"/>
      <c r="F138" s="84"/>
      <c r="G138" s="63">
        <f t="shared" si="11"/>
        <v>0</v>
      </c>
    </row>
    <row r="139" spans="2:14" s="56" customFormat="1" x14ac:dyDescent="0.25">
      <c r="C139" s="50" t="s">
        <v>171</v>
      </c>
      <c r="D139" s="84"/>
      <c r="E139" s="84"/>
      <c r="F139" s="84"/>
      <c r="G139" s="63">
        <f t="shared" si="11"/>
        <v>0</v>
      </c>
    </row>
    <row r="140" spans="2:14" s="56" customFormat="1" x14ac:dyDescent="0.25">
      <c r="C140" s="55" t="s">
        <v>174</v>
      </c>
      <c r="D140" s="67">
        <v>0</v>
      </c>
      <c r="E140" s="67">
        <v>0</v>
      </c>
      <c r="F140" s="67">
        <v>0</v>
      </c>
      <c r="G140" s="61">
        <f>SUM(G133:G139)</f>
        <v>0</v>
      </c>
    </row>
    <row r="141" spans="2:14" s="56" customFormat="1" x14ac:dyDescent="0.25">
      <c r="C141" s="52"/>
      <c r="D141" s="54"/>
      <c r="E141" s="54"/>
      <c r="F141" s="54"/>
      <c r="G141" s="52"/>
    </row>
    <row r="142" spans="2:14" s="56" customFormat="1" x14ac:dyDescent="0.25">
      <c r="B142" s="216" t="s">
        <v>183</v>
      </c>
      <c r="C142" s="217"/>
      <c r="D142" s="217"/>
      <c r="E142" s="217"/>
      <c r="F142" s="217"/>
      <c r="G142" s="218"/>
    </row>
    <row r="143" spans="2:14" s="56" customFormat="1" x14ac:dyDescent="0.25">
      <c r="B143" s="52"/>
      <c r="C143" s="216" t="s">
        <v>128</v>
      </c>
      <c r="D143" s="217"/>
      <c r="E143" s="217"/>
      <c r="F143" s="217"/>
      <c r="G143" s="218"/>
    </row>
    <row r="144" spans="2:14" s="56" customFormat="1" ht="24" customHeight="1" thickBot="1" x14ac:dyDescent="0.3">
      <c r="B144" s="52"/>
      <c r="C144" s="64" t="s">
        <v>172</v>
      </c>
      <c r="D144" s="65">
        <v>0</v>
      </c>
      <c r="E144" s="65">
        <v>0</v>
      </c>
      <c r="F144" s="65">
        <v>0</v>
      </c>
      <c r="G144" s="66">
        <v>0</v>
      </c>
    </row>
    <row r="145" spans="2:7" s="56" customFormat="1" ht="24.75" customHeight="1" x14ac:dyDescent="0.25">
      <c r="B145" s="52"/>
      <c r="C145" s="62" t="s">
        <v>10</v>
      </c>
      <c r="D145" s="82"/>
      <c r="E145" s="83"/>
      <c r="F145" s="83"/>
      <c r="G145" s="63">
        <v>0</v>
      </c>
    </row>
    <row r="146" spans="2:7" s="56" customFormat="1" ht="15.75" customHeight="1" x14ac:dyDescent="0.25">
      <c r="B146" s="52"/>
      <c r="C146" s="50" t="s">
        <v>11</v>
      </c>
      <c r="D146" s="84"/>
      <c r="E146" s="18"/>
      <c r="F146" s="18"/>
      <c r="G146" s="61">
        <v>0</v>
      </c>
    </row>
    <row r="147" spans="2:7" s="56" customFormat="1" ht="15.75" customHeight="1" x14ac:dyDescent="0.25">
      <c r="B147" s="52"/>
      <c r="C147" s="50" t="s">
        <v>12</v>
      </c>
      <c r="D147" s="84"/>
      <c r="E147" s="84"/>
      <c r="F147" s="84"/>
      <c r="G147" s="61">
        <v>0</v>
      </c>
    </row>
    <row r="148" spans="2:7" s="56" customFormat="1" ht="15.75" customHeight="1" x14ac:dyDescent="0.25">
      <c r="B148" s="52"/>
      <c r="C148" s="51" t="s">
        <v>13</v>
      </c>
      <c r="D148" s="84"/>
      <c r="E148" s="84"/>
      <c r="F148" s="84"/>
      <c r="G148" s="61">
        <v>0</v>
      </c>
    </row>
    <row r="149" spans="2:7" s="56" customFormat="1" ht="15.75" customHeight="1" x14ac:dyDescent="0.25">
      <c r="B149" s="52"/>
      <c r="C149" s="50" t="s">
        <v>17</v>
      </c>
      <c r="D149" s="84"/>
      <c r="E149" s="84"/>
      <c r="F149" s="84"/>
      <c r="G149" s="61">
        <v>0</v>
      </c>
    </row>
    <row r="150" spans="2:7" s="56" customFormat="1" ht="15.75" customHeight="1" x14ac:dyDescent="0.25">
      <c r="B150" s="52"/>
      <c r="C150" s="50" t="s">
        <v>14</v>
      </c>
      <c r="D150" s="84"/>
      <c r="E150" s="84"/>
      <c r="F150" s="84"/>
      <c r="G150" s="61">
        <v>0</v>
      </c>
    </row>
    <row r="151" spans="2:7" s="56" customFormat="1" ht="15.75" customHeight="1" x14ac:dyDescent="0.25">
      <c r="B151" s="52"/>
      <c r="C151" s="50" t="s">
        <v>171</v>
      </c>
      <c r="D151" s="84"/>
      <c r="E151" s="84"/>
      <c r="F151" s="84"/>
      <c r="G151" s="61">
        <v>0</v>
      </c>
    </row>
    <row r="152" spans="2:7" s="56" customFormat="1" ht="15.75" customHeight="1" x14ac:dyDescent="0.25">
      <c r="B152" s="52"/>
      <c r="C152" s="55" t="s">
        <v>174</v>
      </c>
      <c r="D152" s="67">
        <v>0</v>
      </c>
      <c r="E152" s="67">
        <v>0</v>
      </c>
      <c r="F152" s="67">
        <v>0</v>
      </c>
      <c r="G152" s="61">
        <v>0</v>
      </c>
    </row>
    <row r="153" spans="2:7" s="54" customFormat="1" ht="15.75" customHeight="1" x14ac:dyDescent="0.25">
      <c r="C153" s="68"/>
      <c r="D153" s="69"/>
      <c r="E153" s="69"/>
      <c r="F153" s="69"/>
      <c r="G153" s="70"/>
    </row>
    <row r="154" spans="2:7" s="56" customFormat="1" ht="15.75" customHeight="1" x14ac:dyDescent="0.25">
      <c r="C154" s="216" t="s">
        <v>137</v>
      </c>
      <c r="D154" s="217"/>
      <c r="E154" s="217"/>
      <c r="F154" s="217"/>
      <c r="G154" s="218"/>
    </row>
    <row r="155" spans="2:7" s="56" customFormat="1" ht="21" customHeight="1" thickBot="1" x14ac:dyDescent="0.3">
      <c r="C155" s="64" t="s">
        <v>172</v>
      </c>
      <c r="D155" s="65">
        <v>0</v>
      </c>
      <c r="E155" s="65">
        <v>0</v>
      </c>
      <c r="F155" s="65">
        <v>0</v>
      </c>
      <c r="G155" s="66">
        <v>0</v>
      </c>
    </row>
    <row r="156" spans="2:7" s="56" customFormat="1" ht="15.75" customHeight="1" x14ac:dyDescent="0.25">
      <c r="C156" s="62" t="s">
        <v>10</v>
      </c>
      <c r="D156" s="82"/>
      <c r="E156" s="83"/>
      <c r="F156" s="83"/>
      <c r="G156" s="63">
        <v>0</v>
      </c>
    </row>
    <row r="157" spans="2:7" s="56" customFormat="1" ht="15.75" customHeight="1" x14ac:dyDescent="0.25">
      <c r="C157" s="50" t="s">
        <v>11</v>
      </c>
      <c r="D157" s="84"/>
      <c r="E157" s="18"/>
      <c r="F157" s="18"/>
      <c r="G157" s="61">
        <v>0</v>
      </c>
    </row>
    <row r="158" spans="2:7" s="56" customFormat="1" ht="15.75" customHeight="1" x14ac:dyDescent="0.25">
      <c r="C158" s="50" t="s">
        <v>12</v>
      </c>
      <c r="D158" s="84"/>
      <c r="E158" s="84"/>
      <c r="F158" s="84"/>
      <c r="G158" s="61">
        <v>0</v>
      </c>
    </row>
    <row r="159" spans="2:7" s="56" customFormat="1" ht="15.75" customHeight="1" x14ac:dyDescent="0.25">
      <c r="C159" s="51" t="s">
        <v>13</v>
      </c>
      <c r="D159" s="84"/>
      <c r="E159" s="84"/>
      <c r="F159" s="84"/>
      <c r="G159" s="61">
        <v>0</v>
      </c>
    </row>
    <row r="160" spans="2:7" s="56" customFormat="1" ht="15.75" customHeight="1" x14ac:dyDescent="0.25">
      <c r="C160" s="50" t="s">
        <v>17</v>
      </c>
      <c r="D160" s="84"/>
      <c r="E160" s="84"/>
      <c r="F160" s="84"/>
      <c r="G160" s="61">
        <v>0</v>
      </c>
    </row>
    <row r="161" spans="3:7" s="56" customFormat="1" ht="15.75" customHeight="1" x14ac:dyDescent="0.25">
      <c r="C161" s="50" t="s">
        <v>14</v>
      </c>
      <c r="D161" s="84"/>
      <c r="E161" s="84"/>
      <c r="F161" s="84"/>
      <c r="G161" s="61">
        <v>0</v>
      </c>
    </row>
    <row r="162" spans="3:7" s="56" customFormat="1" ht="15.75" customHeight="1" x14ac:dyDescent="0.25">
      <c r="C162" s="50" t="s">
        <v>171</v>
      </c>
      <c r="D162" s="84"/>
      <c r="E162" s="84"/>
      <c r="F162" s="84"/>
      <c r="G162" s="61">
        <v>0</v>
      </c>
    </row>
    <row r="163" spans="3:7" s="56" customFormat="1" ht="15.75" customHeight="1" x14ac:dyDescent="0.25">
      <c r="C163" s="55" t="s">
        <v>174</v>
      </c>
      <c r="D163" s="67">
        <v>0</v>
      </c>
      <c r="E163" s="67">
        <v>0</v>
      </c>
      <c r="F163" s="67">
        <v>0</v>
      </c>
      <c r="G163" s="61">
        <v>0</v>
      </c>
    </row>
    <row r="164" spans="3:7" s="54" customFormat="1" ht="15.75" customHeight="1" x14ac:dyDescent="0.25">
      <c r="C164" s="68"/>
      <c r="D164" s="69"/>
      <c r="E164" s="69"/>
      <c r="F164" s="69"/>
      <c r="G164" s="70"/>
    </row>
    <row r="165" spans="3:7" s="56" customFormat="1" ht="15.75" customHeight="1" x14ac:dyDescent="0.25">
      <c r="C165" s="216" t="s">
        <v>146</v>
      </c>
      <c r="D165" s="217"/>
      <c r="E165" s="217"/>
      <c r="F165" s="217"/>
      <c r="G165" s="218"/>
    </row>
    <row r="166" spans="3:7" s="56" customFormat="1" ht="19.5" customHeight="1" thickBot="1" x14ac:dyDescent="0.3">
      <c r="C166" s="64" t="s">
        <v>172</v>
      </c>
      <c r="D166" s="65">
        <v>0</v>
      </c>
      <c r="E166" s="65">
        <v>0</v>
      </c>
      <c r="F166" s="65">
        <v>0</v>
      </c>
      <c r="G166" s="66">
        <v>0</v>
      </c>
    </row>
    <row r="167" spans="3:7" s="56" customFormat="1" ht="15.75" customHeight="1" x14ac:dyDescent="0.25">
      <c r="C167" s="62" t="s">
        <v>10</v>
      </c>
      <c r="D167" s="82"/>
      <c r="E167" s="83"/>
      <c r="F167" s="83"/>
      <c r="G167" s="63">
        <v>0</v>
      </c>
    </row>
    <row r="168" spans="3:7" s="56" customFormat="1" ht="15.75" customHeight="1" x14ac:dyDescent="0.25">
      <c r="C168" s="50" t="s">
        <v>11</v>
      </c>
      <c r="D168" s="84"/>
      <c r="E168" s="18"/>
      <c r="F168" s="18"/>
      <c r="G168" s="61">
        <v>0</v>
      </c>
    </row>
    <row r="169" spans="3:7" s="56" customFormat="1" ht="15.75" customHeight="1" x14ac:dyDescent="0.25">
      <c r="C169" s="50" t="s">
        <v>12</v>
      </c>
      <c r="D169" s="84"/>
      <c r="E169" s="84"/>
      <c r="F169" s="84"/>
      <c r="G169" s="61">
        <v>0</v>
      </c>
    </row>
    <row r="170" spans="3:7" s="56" customFormat="1" ht="15.75" customHeight="1" x14ac:dyDescent="0.25">
      <c r="C170" s="51" t="s">
        <v>13</v>
      </c>
      <c r="D170" s="84"/>
      <c r="E170" s="84"/>
      <c r="F170" s="84"/>
      <c r="G170" s="61">
        <v>0</v>
      </c>
    </row>
    <row r="171" spans="3:7" s="56" customFormat="1" ht="15.75" customHeight="1" x14ac:dyDescent="0.25">
      <c r="C171" s="50" t="s">
        <v>17</v>
      </c>
      <c r="D171" s="84"/>
      <c r="E171" s="84"/>
      <c r="F171" s="84"/>
      <c r="G171" s="61">
        <v>0</v>
      </c>
    </row>
    <row r="172" spans="3:7" s="56" customFormat="1" ht="15.75" customHeight="1" x14ac:dyDescent="0.25">
      <c r="C172" s="50" t="s">
        <v>14</v>
      </c>
      <c r="D172" s="84"/>
      <c r="E172" s="84"/>
      <c r="F172" s="84"/>
      <c r="G172" s="61">
        <v>0</v>
      </c>
    </row>
    <row r="173" spans="3:7" s="56" customFormat="1" ht="15.75" customHeight="1" x14ac:dyDescent="0.25">
      <c r="C173" s="50" t="s">
        <v>171</v>
      </c>
      <c r="D173" s="84"/>
      <c r="E173" s="84"/>
      <c r="F173" s="84"/>
      <c r="G173" s="61">
        <v>0</v>
      </c>
    </row>
    <row r="174" spans="3:7" s="56" customFormat="1" ht="15.75" customHeight="1" x14ac:dyDescent="0.25">
      <c r="C174" s="55" t="s">
        <v>174</v>
      </c>
      <c r="D174" s="67">
        <v>0</v>
      </c>
      <c r="E174" s="67">
        <v>0</v>
      </c>
      <c r="F174" s="67">
        <v>0</v>
      </c>
      <c r="G174" s="61">
        <v>0</v>
      </c>
    </row>
    <row r="175" spans="3:7" s="54" customFormat="1" ht="15.75" customHeight="1" x14ac:dyDescent="0.25">
      <c r="C175" s="68"/>
      <c r="D175" s="69"/>
      <c r="E175" s="69"/>
      <c r="F175" s="69"/>
      <c r="G175" s="70"/>
    </row>
    <row r="176" spans="3:7" s="56" customFormat="1" ht="15.75" customHeight="1" x14ac:dyDescent="0.25">
      <c r="C176" s="216" t="s">
        <v>155</v>
      </c>
      <c r="D176" s="217"/>
      <c r="E176" s="217"/>
      <c r="F176" s="217"/>
      <c r="G176" s="218"/>
    </row>
    <row r="177" spans="3:7" s="56" customFormat="1" ht="22.5" customHeight="1" thickBot="1" x14ac:dyDescent="0.3">
      <c r="C177" s="64" t="s">
        <v>172</v>
      </c>
      <c r="D177" s="65">
        <v>0</v>
      </c>
      <c r="E177" s="65">
        <v>0</v>
      </c>
      <c r="F177" s="65">
        <v>0</v>
      </c>
      <c r="G177" s="66">
        <v>0</v>
      </c>
    </row>
    <row r="178" spans="3:7" s="56" customFormat="1" ht="15.75" customHeight="1" x14ac:dyDescent="0.25">
      <c r="C178" s="62" t="s">
        <v>10</v>
      </c>
      <c r="D178" s="82"/>
      <c r="E178" s="83"/>
      <c r="F178" s="83"/>
      <c r="G178" s="63">
        <v>0</v>
      </c>
    </row>
    <row r="179" spans="3:7" s="56" customFormat="1" ht="15.75" customHeight="1" x14ac:dyDescent="0.25">
      <c r="C179" s="50" t="s">
        <v>11</v>
      </c>
      <c r="D179" s="84"/>
      <c r="E179" s="18"/>
      <c r="F179" s="18"/>
      <c r="G179" s="61">
        <v>0</v>
      </c>
    </row>
    <row r="180" spans="3:7" s="56" customFormat="1" ht="15.75" customHeight="1" x14ac:dyDescent="0.25">
      <c r="C180" s="50" t="s">
        <v>12</v>
      </c>
      <c r="D180" s="84"/>
      <c r="E180" s="84"/>
      <c r="F180" s="84"/>
      <c r="G180" s="61">
        <v>0</v>
      </c>
    </row>
    <row r="181" spans="3:7" s="56" customFormat="1" ht="15.75" customHeight="1" x14ac:dyDescent="0.25">
      <c r="C181" s="51" t="s">
        <v>13</v>
      </c>
      <c r="D181" s="84"/>
      <c r="E181" s="84"/>
      <c r="F181" s="84"/>
      <c r="G181" s="61">
        <v>0</v>
      </c>
    </row>
    <row r="182" spans="3:7" s="56" customFormat="1" ht="15.75" customHeight="1" x14ac:dyDescent="0.25">
      <c r="C182" s="50" t="s">
        <v>17</v>
      </c>
      <c r="D182" s="84"/>
      <c r="E182" s="84"/>
      <c r="F182" s="84"/>
      <c r="G182" s="61">
        <v>0</v>
      </c>
    </row>
    <row r="183" spans="3:7" s="56" customFormat="1" ht="15.75" customHeight="1" x14ac:dyDescent="0.25">
      <c r="C183" s="50" t="s">
        <v>14</v>
      </c>
      <c r="D183" s="84"/>
      <c r="E183" s="84"/>
      <c r="F183" s="84"/>
      <c r="G183" s="61">
        <v>0</v>
      </c>
    </row>
    <row r="184" spans="3:7" s="56" customFormat="1" ht="15.75" customHeight="1" x14ac:dyDescent="0.25">
      <c r="C184" s="50" t="s">
        <v>171</v>
      </c>
      <c r="D184" s="84"/>
      <c r="E184" s="84"/>
      <c r="F184" s="84"/>
      <c r="G184" s="61">
        <v>0</v>
      </c>
    </row>
    <row r="185" spans="3:7" s="56" customFormat="1" ht="15.75" customHeight="1" x14ac:dyDescent="0.25">
      <c r="C185" s="55" t="s">
        <v>174</v>
      </c>
      <c r="D185" s="67">
        <v>0</v>
      </c>
      <c r="E185" s="67">
        <v>0</v>
      </c>
      <c r="F185" s="67">
        <v>0</v>
      </c>
      <c r="G185" s="61">
        <v>0</v>
      </c>
    </row>
    <row r="186" spans="3:7" s="56" customFormat="1" ht="15.75" customHeight="1" x14ac:dyDescent="0.25">
      <c r="C186" s="52"/>
      <c r="D186" s="54"/>
      <c r="E186" s="54"/>
      <c r="F186" s="54"/>
      <c r="G186" s="52"/>
    </row>
    <row r="187" spans="3:7" s="56" customFormat="1" ht="15.75" customHeight="1" x14ac:dyDescent="0.25">
      <c r="C187" s="216" t="s">
        <v>530</v>
      </c>
      <c r="D187" s="217"/>
      <c r="E187" s="217"/>
      <c r="F187" s="217"/>
      <c r="G187" s="218"/>
    </row>
    <row r="188" spans="3:7" s="56" customFormat="1" ht="19.5" customHeight="1" thickBot="1" x14ac:dyDescent="0.3">
      <c r="C188" s="64" t="s">
        <v>531</v>
      </c>
      <c r="D188" s="65">
        <v>33834.874285714286</v>
      </c>
      <c r="E188" s="65">
        <v>0</v>
      </c>
      <c r="F188" s="65">
        <v>0</v>
      </c>
      <c r="G188" s="66">
        <v>33834.874285714286</v>
      </c>
    </row>
    <row r="189" spans="3:7" s="56" customFormat="1" ht="15.75" customHeight="1" x14ac:dyDescent="0.25">
      <c r="C189" s="62" t="s">
        <v>10</v>
      </c>
      <c r="D189" s="82">
        <v>0</v>
      </c>
      <c r="E189" s="83"/>
      <c r="F189" s="83"/>
      <c r="G189" s="63">
        <f>+D189-E189</f>
        <v>0</v>
      </c>
    </row>
    <row r="190" spans="3:7" s="56" customFormat="1" ht="15.75" customHeight="1" x14ac:dyDescent="0.25">
      <c r="C190" s="50" t="s">
        <v>11</v>
      </c>
      <c r="D190" s="84"/>
      <c r="E190" s="18"/>
      <c r="F190" s="18"/>
      <c r="G190" s="63">
        <f t="shared" ref="G190:G195" si="12">+D190-E190</f>
        <v>0</v>
      </c>
    </row>
    <row r="191" spans="3:7" s="56" customFormat="1" ht="15.75" customHeight="1" x14ac:dyDescent="0.25">
      <c r="C191" s="50" t="s">
        <v>12</v>
      </c>
      <c r="D191" s="84"/>
      <c r="E191" s="84"/>
      <c r="F191" s="84"/>
      <c r="G191" s="63">
        <f t="shared" si="12"/>
        <v>0</v>
      </c>
    </row>
    <row r="192" spans="3:7" s="56" customFormat="1" ht="15.75" customHeight="1" x14ac:dyDescent="0.25">
      <c r="C192" s="51" t="s">
        <v>13</v>
      </c>
      <c r="D192" s="84">
        <v>27725.16</v>
      </c>
      <c r="E192" s="84">
        <v>966.53766769865797</v>
      </c>
      <c r="F192" s="172"/>
      <c r="G192" s="63">
        <f t="shared" si="12"/>
        <v>26758.62233230134</v>
      </c>
    </row>
    <row r="193" spans="3:13" s="56" customFormat="1" ht="15.75" customHeight="1" x14ac:dyDescent="0.25">
      <c r="C193" s="50" t="s">
        <v>17</v>
      </c>
      <c r="D193" s="84">
        <v>6109.7142857142862</v>
      </c>
      <c r="E193" s="84">
        <v>1802.1155830753401</v>
      </c>
      <c r="F193" s="172"/>
      <c r="G193" s="63">
        <f t="shared" si="12"/>
        <v>4307.5987026389466</v>
      </c>
    </row>
    <row r="194" spans="3:13" s="56" customFormat="1" ht="15.75" customHeight="1" x14ac:dyDescent="0.25">
      <c r="C194" s="50" t="s">
        <v>14</v>
      </c>
      <c r="D194" s="84"/>
      <c r="E194" s="84"/>
      <c r="F194" s="84"/>
      <c r="G194" s="63">
        <f t="shared" si="12"/>
        <v>0</v>
      </c>
    </row>
    <row r="195" spans="3:13" s="56" customFormat="1" ht="15.75" customHeight="1" x14ac:dyDescent="0.25">
      <c r="C195" s="50" t="s">
        <v>171</v>
      </c>
      <c r="D195" s="84">
        <v>0</v>
      </c>
      <c r="E195" s="84"/>
      <c r="F195" s="84"/>
      <c r="G195" s="63">
        <f t="shared" si="12"/>
        <v>0</v>
      </c>
    </row>
    <row r="196" spans="3:13" s="56" customFormat="1" ht="15.75" customHeight="1" x14ac:dyDescent="0.25">
      <c r="C196" s="55" t="s">
        <v>174</v>
      </c>
      <c r="D196" s="67">
        <v>33834.874285714286</v>
      </c>
      <c r="E196" s="67">
        <v>2768.6532507739898</v>
      </c>
      <c r="F196" s="67">
        <v>0</v>
      </c>
      <c r="G196" s="61">
        <f>SUM(G189:G195)</f>
        <v>31066.221034940289</v>
      </c>
    </row>
    <row r="197" spans="3:13" s="56" customFormat="1" ht="15.75" customHeight="1" thickBot="1" x14ac:dyDescent="0.3">
      <c r="C197" s="52"/>
      <c r="D197" s="54"/>
      <c r="E197" s="54"/>
      <c r="F197" s="54"/>
      <c r="G197" s="52"/>
    </row>
    <row r="198" spans="3:13" s="56" customFormat="1" ht="19.5" customHeight="1" thickBot="1" x14ac:dyDescent="0.3">
      <c r="C198" s="219" t="s">
        <v>18</v>
      </c>
      <c r="D198" s="220"/>
      <c r="E198" s="220"/>
      <c r="F198" s="220"/>
      <c r="G198" s="221"/>
    </row>
    <row r="199" spans="3:13" s="56" customFormat="1" ht="19.5" customHeight="1" x14ac:dyDescent="0.25">
      <c r="C199" s="74"/>
      <c r="D199" s="222" t="s">
        <v>534</v>
      </c>
      <c r="E199" s="60" t="s">
        <v>525</v>
      </c>
      <c r="F199" s="60" t="s">
        <v>526</v>
      </c>
      <c r="G199" s="224" t="s">
        <v>18</v>
      </c>
    </row>
    <row r="200" spans="3:13" s="56" customFormat="1" ht="19.5" customHeight="1" x14ac:dyDescent="0.25">
      <c r="C200" s="74"/>
      <c r="D200" s="223"/>
      <c r="E200" s="53"/>
      <c r="F200" s="53"/>
      <c r="G200" s="225"/>
    </row>
    <row r="201" spans="3:13" s="56" customFormat="1" ht="19.5" customHeight="1" x14ac:dyDescent="0.25">
      <c r="C201" s="20" t="s">
        <v>10</v>
      </c>
      <c r="D201" s="75">
        <v>59958.91</v>
      </c>
      <c r="E201" s="75">
        <v>38396.432277699998</v>
      </c>
      <c r="F201" s="75">
        <v>0</v>
      </c>
      <c r="G201" s="73">
        <f>+D201-E201</f>
        <v>21562.477722300006</v>
      </c>
      <c r="H201" s="173"/>
    </row>
    <row r="202" spans="3:13" s="56" customFormat="1" ht="34.5" customHeight="1" x14ac:dyDescent="0.25">
      <c r="C202" s="20" t="s">
        <v>11</v>
      </c>
      <c r="D202" s="75">
        <v>257.14285714285717</v>
      </c>
      <c r="E202" s="174">
        <v>0</v>
      </c>
      <c r="F202" s="75">
        <v>0</v>
      </c>
      <c r="G202" s="73">
        <f t="shared" ref="G202:G207" si="13">+D202-E202</f>
        <v>257.14285714285717</v>
      </c>
    </row>
    <row r="203" spans="3:13" s="56" customFormat="1" ht="48" customHeight="1" x14ac:dyDescent="0.25">
      <c r="C203" s="20" t="s">
        <v>12</v>
      </c>
      <c r="D203" s="75">
        <v>857.14285714285711</v>
      </c>
      <c r="E203" s="174">
        <v>649.94169246646004</v>
      </c>
      <c r="F203" s="75">
        <v>0</v>
      </c>
      <c r="G203" s="73">
        <f t="shared" si="13"/>
        <v>207.20116467639707</v>
      </c>
    </row>
    <row r="204" spans="3:13" s="56" customFormat="1" ht="33" customHeight="1" x14ac:dyDescent="0.25">
      <c r="C204" s="29" t="s">
        <v>13</v>
      </c>
      <c r="D204" s="75">
        <v>66539.653993142856</v>
      </c>
      <c r="E204" s="174">
        <v>26530.2171528543</v>
      </c>
      <c r="F204" s="75">
        <v>0</v>
      </c>
      <c r="G204" s="73">
        <f t="shared" si="13"/>
        <v>40009.436840288559</v>
      </c>
    </row>
    <row r="205" spans="3:13" s="56" customFormat="1" ht="21" customHeight="1" x14ac:dyDescent="0.25">
      <c r="C205" s="126" t="s">
        <v>17</v>
      </c>
      <c r="D205" s="125">
        <v>57377.412857142859</v>
      </c>
      <c r="E205" s="174">
        <v>44128.904674377103</v>
      </c>
      <c r="F205" s="75">
        <v>0</v>
      </c>
      <c r="G205" s="73">
        <f t="shared" si="13"/>
        <v>13248.508182765756</v>
      </c>
      <c r="H205" s="24"/>
      <c r="I205" s="215"/>
      <c r="J205" s="215"/>
      <c r="K205" s="24"/>
      <c r="L205" s="24"/>
      <c r="M205" s="23"/>
    </row>
    <row r="206" spans="3:13" s="56" customFormat="1" ht="39.75" customHeight="1" x14ac:dyDescent="0.25">
      <c r="C206" s="20" t="s">
        <v>14</v>
      </c>
      <c r="D206" s="127">
        <v>75401.177144265719</v>
      </c>
      <c r="E206" s="175">
        <v>65521.0630592136</v>
      </c>
      <c r="F206" s="75">
        <v>0</v>
      </c>
      <c r="G206" s="73">
        <f t="shared" si="13"/>
        <v>9880.1140850521188</v>
      </c>
      <c r="H206" s="24"/>
      <c r="I206" s="215"/>
      <c r="J206" s="215"/>
      <c r="K206" s="24"/>
      <c r="L206" s="24"/>
      <c r="M206" s="23"/>
    </row>
    <row r="207" spans="3:13" s="56" customFormat="1" ht="23.25" customHeight="1" x14ac:dyDescent="0.25">
      <c r="C207" s="20" t="s">
        <v>171</v>
      </c>
      <c r="D207" s="127">
        <v>19982.391629108573</v>
      </c>
      <c r="E207" s="177">
        <v>14724.525854891201</v>
      </c>
      <c r="F207" s="178">
        <v>0</v>
      </c>
      <c r="G207" s="179">
        <f t="shared" si="13"/>
        <v>5257.8657742173727</v>
      </c>
      <c r="H207" s="24"/>
      <c r="I207" s="24"/>
      <c r="J207" s="24"/>
      <c r="K207" s="24"/>
      <c r="L207" s="24"/>
      <c r="M207" s="23"/>
    </row>
    <row r="208" spans="3:13" s="56" customFormat="1" ht="22.5" customHeight="1" x14ac:dyDescent="0.25">
      <c r="C208" s="130" t="s">
        <v>536</v>
      </c>
      <c r="D208" s="131">
        <v>280373.83133794571</v>
      </c>
      <c r="E208" s="176">
        <f>SUM(E201:E207)</f>
        <v>189951.08471150266</v>
      </c>
      <c r="F208" s="176">
        <v>0</v>
      </c>
      <c r="G208" s="61">
        <f>SUM(G201:G207)</f>
        <v>90422.746626443055</v>
      </c>
      <c r="H208" s="24"/>
      <c r="I208" s="24"/>
      <c r="J208" s="24"/>
      <c r="K208" s="24"/>
      <c r="L208" s="24"/>
      <c r="M208" s="23"/>
    </row>
    <row r="209" spans="3:14" s="56" customFormat="1" ht="22.5" customHeight="1" x14ac:dyDescent="0.25">
      <c r="C209" s="130" t="s">
        <v>537</v>
      </c>
      <c r="D209" s="131">
        <v>19626.168193656202</v>
      </c>
      <c r="E209" s="180">
        <f>+E208*7%</f>
        <v>13296.575929805187</v>
      </c>
      <c r="F209" s="176"/>
      <c r="G209" s="61">
        <f>+D209-E209</f>
        <v>6329.5922638510146</v>
      </c>
      <c r="H209" s="24"/>
      <c r="I209" s="24"/>
      <c r="J209" s="24"/>
      <c r="K209" s="24"/>
      <c r="L209" s="24"/>
      <c r="M209" s="23"/>
    </row>
    <row r="210" spans="3:14" s="56" customFormat="1" ht="22.5" customHeight="1" thickBot="1" x14ac:dyDescent="0.3">
      <c r="C210" s="128" t="s">
        <v>538</v>
      </c>
      <c r="D210" s="129">
        <v>299999.9995316019</v>
      </c>
      <c r="E210" s="176">
        <f>+E209+E208</f>
        <v>203247.66064130786</v>
      </c>
      <c r="F210" s="176"/>
      <c r="G210" s="61">
        <f>+D210-E210</f>
        <v>96752.33889029405</v>
      </c>
      <c r="H210" s="24"/>
      <c r="I210" s="24"/>
      <c r="J210" s="24"/>
      <c r="K210" s="24"/>
      <c r="L210" s="24"/>
      <c r="M210" s="23"/>
    </row>
    <row r="211" spans="3:14" s="56" customFormat="1" ht="15.75" customHeight="1" x14ac:dyDescent="0.25">
      <c r="C211" s="52"/>
      <c r="D211" s="54"/>
      <c r="E211" s="54"/>
      <c r="F211" s="54"/>
      <c r="G211" s="52"/>
      <c r="H211" s="31"/>
      <c r="I211" s="31"/>
      <c r="J211" s="31"/>
      <c r="K211" s="31"/>
      <c r="L211" s="57"/>
      <c r="M211" s="54"/>
    </row>
    <row r="212" spans="3:14" s="56" customFormat="1" ht="15.75" customHeight="1" x14ac:dyDescent="0.25">
      <c r="C212" s="52"/>
      <c r="D212" s="54"/>
      <c r="E212" s="54"/>
      <c r="F212" s="54"/>
      <c r="G212" s="52"/>
      <c r="H212" s="31"/>
      <c r="I212" s="31"/>
      <c r="J212" s="31"/>
      <c r="K212" s="31"/>
      <c r="L212" s="57"/>
      <c r="M212" s="54"/>
    </row>
    <row r="213" spans="3:14" ht="15.75" customHeight="1" x14ac:dyDescent="0.25">
      <c r="L213" s="58"/>
    </row>
    <row r="214" spans="3:14" ht="15.75" customHeight="1" x14ac:dyDescent="0.25">
      <c r="H214" s="38"/>
      <c r="I214" s="38"/>
      <c r="L214" s="58"/>
    </row>
    <row r="215" spans="3:14" ht="15.75" customHeight="1" x14ac:dyDescent="0.25">
      <c r="H215" s="38"/>
      <c r="I215" s="38"/>
      <c r="L215" s="56"/>
    </row>
    <row r="216" spans="3:14" ht="40.5" customHeight="1" x14ac:dyDescent="0.25">
      <c r="H216" s="38"/>
      <c r="I216" s="38"/>
      <c r="L216" s="59"/>
    </row>
    <row r="217" spans="3:14" ht="24.75" customHeight="1" x14ac:dyDescent="0.25">
      <c r="H217" s="38"/>
      <c r="I217" s="38"/>
      <c r="L217" s="59"/>
    </row>
    <row r="218" spans="3:14" ht="41.25" customHeight="1" x14ac:dyDescent="0.25">
      <c r="H218" s="11"/>
      <c r="I218" s="38"/>
      <c r="L218" s="59"/>
    </row>
    <row r="219" spans="3:14" ht="51.75" customHeight="1" x14ac:dyDescent="0.25">
      <c r="H219" s="11"/>
      <c r="I219" s="38"/>
      <c r="L219" s="59"/>
      <c r="N219" s="52"/>
    </row>
    <row r="220" spans="3:14" ht="42" customHeight="1" x14ac:dyDescent="0.25">
      <c r="H220" s="38"/>
      <c r="I220" s="38"/>
      <c r="L220" s="59"/>
      <c r="N220" s="52"/>
    </row>
    <row r="221" spans="3:14" s="54" customFormat="1" ht="42" customHeight="1" x14ac:dyDescent="0.25">
      <c r="C221" s="52"/>
      <c r="G221" s="52"/>
      <c r="H221" s="56"/>
      <c r="I221" s="38"/>
      <c r="J221" s="52"/>
      <c r="K221" s="52"/>
      <c r="L221" s="59"/>
      <c r="M221" s="52"/>
    </row>
    <row r="222" spans="3:14" s="54" customFormat="1" ht="42" customHeight="1" x14ac:dyDescent="0.25">
      <c r="C222" s="52"/>
      <c r="G222" s="52"/>
      <c r="H222" s="52"/>
      <c r="I222" s="38"/>
      <c r="J222" s="52"/>
      <c r="K222" s="52"/>
      <c r="L222" s="52"/>
      <c r="M222" s="52"/>
    </row>
    <row r="223" spans="3:14" s="54" customFormat="1" ht="63.75" customHeight="1" x14ac:dyDescent="0.25">
      <c r="C223" s="52"/>
      <c r="G223" s="52"/>
      <c r="H223" s="52"/>
      <c r="I223" s="58"/>
      <c r="J223" s="56"/>
      <c r="K223" s="56"/>
      <c r="L223" s="52"/>
      <c r="M223" s="52"/>
    </row>
    <row r="224" spans="3:14" s="54" customFormat="1" ht="42" customHeight="1" x14ac:dyDescent="0.25">
      <c r="C224" s="52"/>
      <c r="G224" s="52"/>
      <c r="H224" s="52"/>
      <c r="I224" s="52"/>
      <c r="J224" s="52"/>
      <c r="K224" s="52"/>
      <c r="L224" s="52"/>
      <c r="M224" s="58"/>
    </row>
    <row r="225" spans="3:14" ht="23.25" customHeight="1" x14ac:dyDescent="0.25">
      <c r="N225" s="52"/>
    </row>
    <row r="226" spans="3:14" ht="27.75" customHeight="1" x14ac:dyDescent="0.25">
      <c r="L226" s="56"/>
      <c r="N226" s="52"/>
    </row>
    <row r="227" spans="3:14" ht="55.5" customHeight="1" x14ac:dyDescent="0.25">
      <c r="N227" s="52"/>
    </row>
    <row r="228" spans="3:14" ht="57.75" customHeight="1" x14ac:dyDescent="0.25">
      <c r="M228" s="56"/>
      <c r="N228" s="52"/>
    </row>
    <row r="229" spans="3:14" ht="21.75" customHeight="1" x14ac:dyDescent="0.25">
      <c r="N229" s="52"/>
    </row>
    <row r="230" spans="3:14" ht="49.5" customHeight="1" x14ac:dyDescent="0.25">
      <c r="N230" s="52"/>
    </row>
    <row r="231" spans="3:14" ht="28.5" customHeight="1" x14ac:dyDescent="0.25">
      <c r="N231" s="52"/>
    </row>
    <row r="232" spans="3:14" ht="28.5" customHeight="1" x14ac:dyDescent="0.25">
      <c r="N232" s="52"/>
    </row>
    <row r="233" spans="3:14" ht="28.5" customHeight="1" x14ac:dyDescent="0.25">
      <c r="N233" s="52"/>
    </row>
    <row r="234" spans="3:14" ht="23.25" customHeight="1" x14ac:dyDescent="0.25">
      <c r="N234" s="58"/>
    </row>
    <row r="235" spans="3:14" ht="43.5" customHeight="1" x14ac:dyDescent="0.25">
      <c r="N235" s="58"/>
    </row>
    <row r="236" spans="3:14" ht="55.5" customHeight="1" x14ac:dyDescent="0.25">
      <c r="N236" s="52"/>
    </row>
    <row r="237" spans="3:14" ht="42.75" customHeight="1" x14ac:dyDescent="0.25">
      <c r="N237" s="58"/>
    </row>
    <row r="238" spans="3:14" ht="21.75" customHeight="1" x14ac:dyDescent="0.25">
      <c r="N238" s="58"/>
    </row>
    <row r="239" spans="3:14" ht="21.75" customHeight="1" x14ac:dyDescent="0.25">
      <c r="N239" s="58"/>
    </row>
    <row r="240" spans="3:14" s="56" customFormat="1" ht="23.25" customHeight="1" x14ac:dyDescent="0.25">
      <c r="C240" s="52"/>
      <c r="D240" s="54"/>
      <c r="E240" s="54"/>
      <c r="F240" s="54"/>
      <c r="G240" s="52"/>
      <c r="H240" s="52"/>
      <c r="I240" s="52"/>
      <c r="J240" s="52"/>
      <c r="K240" s="52"/>
      <c r="L240" s="52"/>
      <c r="M240" s="52"/>
    </row>
    <row r="241" ht="23.25" customHeight="1" x14ac:dyDescent="0.25"/>
    <row r="242" ht="21.75" customHeight="1" x14ac:dyDescent="0.25"/>
    <row r="243" ht="16.5" customHeight="1" x14ac:dyDescent="0.25"/>
    <row r="244" ht="29.25" customHeight="1" x14ac:dyDescent="0.25"/>
    <row r="245" ht="24.75" customHeight="1" x14ac:dyDescent="0.25"/>
    <row r="246" ht="33" customHeight="1" x14ac:dyDescent="0.25"/>
    <row r="248" ht="15" customHeight="1" x14ac:dyDescent="0.25"/>
    <row r="249" ht="25.5" customHeight="1" x14ac:dyDescent="0.25"/>
  </sheetData>
  <sheetProtection formatCells="0" formatColumns="0" formatRows="0"/>
  <mergeCells count="28">
    <mergeCell ref="C176:G176"/>
    <mergeCell ref="C154:G154"/>
    <mergeCell ref="C4:E4"/>
    <mergeCell ref="C86:G86"/>
    <mergeCell ref="B97:G97"/>
    <mergeCell ref="C2:F2"/>
    <mergeCell ref="B7:G7"/>
    <mergeCell ref="C8:G8"/>
    <mergeCell ref="B52:G52"/>
    <mergeCell ref="C19:G19"/>
    <mergeCell ref="C30:G30"/>
    <mergeCell ref="C41:G41"/>
    <mergeCell ref="I205:J205"/>
    <mergeCell ref="I206:J206"/>
    <mergeCell ref="C53:G53"/>
    <mergeCell ref="C98:G98"/>
    <mergeCell ref="C109:G109"/>
    <mergeCell ref="C120:G120"/>
    <mergeCell ref="C198:G198"/>
    <mergeCell ref="C131:G131"/>
    <mergeCell ref="B142:G142"/>
    <mergeCell ref="C143:G143"/>
    <mergeCell ref="C64:G64"/>
    <mergeCell ref="C75:G75"/>
    <mergeCell ref="D199:D200"/>
    <mergeCell ref="C187:G187"/>
    <mergeCell ref="G199:G200"/>
    <mergeCell ref="C165:G165"/>
  </mergeCells>
  <conditionalFormatting sqref="G17">
    <cfRule type="cellIs" dxfId="33" priority="34" operator="notEqual">
      <formula>$G$9</formula>
    </cfRule>
  </conditionalFormatting>
  <conditionalFormatting sqref="G28">
    <cfRule type="cellIs" dxfId="32" priority="33" operator="notEqual">
      <formula>$G$20</formula>
    </cfRule>
  </conditionalFormatting>
  <conditionalFormatting sqref="G39:G40">
    <cfRule type="cellIs" dxfId="31" priority="32" operator="notEqual">
      <formula>$G$31</formula>
    </cfRule>
  </conditionalFormatting>
  <conditionalFormatting sqref="G50">
    <cfRule type="cellIs" dxfId="30" priority="31" operator="notEqual">
      <formula>$G$42</formula>
    </cfRule>
  </conditionalFormatting>
  <conditionalFormatting sqref="G62">
    <cfRule type="cellIs" dxfId="29" priority="30" operator="notEqual">
      <formula>$G$54</formula>
    </cfRule>
  </conditionalFormatting>
  <conditionalFormatting sqref="G73">
    <cfRule type="cellIs" dxfId="28" priority="29" operator="notEqual">
      <formula>$G$65</formula>
    </cfRule>
  </conditionalFormatting>
  <conditionalFormatting sqref="G84">
    <cfRule type="cellIs" dxfId="27" priority="28" operator="notEqual">
      <formula>$G$76</formula>
    </cfRule>
  </conditionalFormatting>
  <conditionalFormatting sqref="G95">
    <cfRule type="cellIs" dxfId="26" priority="27" operator="notEqual">
      <formula>$G$87</formula>
    </cfRule>
  </conditionalFormatting>
  <conditionalFormatting sqref="G107">
    <cfRule type="cellIs" dxfId="25" priority="26" operator="notEqual">
      <formula>$G$99</formula>
    </cfRule>
  </conditionalFormatting>
  <conditionalFormatting sqref="G118">
    <cfRule type="cellIs" dxfId="24" priority="25" operator="notEqual">
      <formula>$G$110</formula>
    </cfRule>
  </conditionalFormatting>
  <conditionalFormatting sqref="G129">
    <cfRule type="cellIs" dxfId="23" priority="24" operator="notEqual">
      <formula>$G$121</formula>
    </cfRule>
  </conditionalFormatting>
  <conditionalFormatting sqref="G140">
    <cfRule type="cellIs" dxfId="22" priority="23" operator="notEqual">
      <formula>$G$132</formula>
    </cfRule>
  </conditionalFormatting>
  <conditionalFormatting sqref="G152">
    <cfRule type="cellIs" dxfId="21" priority="22" operator="notEqual">
      <formula>$G$144</formula>
    </cfRule>
  </conditionalFormatting>
  <conditionalFormatting sqref="G163">
    <cfRule type="cellIs" dxfId="20" priority="21" operator="notEqual">
      <formula>$G$155</formula>
    </cfRule>
  </conditionalFormatting>
  <conditionalFormatting sqref="G174">
    <cfRule type="cellIs" dxfId="19" priority="20" operator="notEqual">
      <formula>$G$155</formula>
    </cfRule>
  </conditionalFormatting>
  <conditionalFormatting sqref="G185">
    <cfRule type="cellIs" dxfId="18" priority="19" operator="notEqual">
      <formula>$G$177</formula>
    </cfRule>
  </conditionalFormatting>
  <conditionalFormatting sqref="G196">
    <cfRule type="cellIs" dxfId="17" priority="18" operator="notEqual">
      <formula>$G$188</formula>
    </cfRule>
  </conditionalFormatting>
  <conditionalFormatting sqref="D17">
    <cfRule type="cellIs" dxfId="16" priority="17" operator="notEqual">
      <formula>$D$9</formula>
    </cfRule>
  </conditionalFormatting>
  <conditionalFormatting sqref="D28">
    <cfRule type="cellIs" dxfId="15" priority="16" operator="notEqual">
      <formula>$D$20</formula>
    </cfRule>
  </conditionalFormatting>
  <conditionalFormatting sqref="D39">
    <cfRule type="cellIs" dxfId="14" priority="15" operator="notEqual">
      <formula>$D$31</formula>
    </cfRule>
  </conditionalFormatting>
  <conditionalFormatting sqref="D50">
    <cfRule type="cellIs" dxfId="13" priority="14" operator="notEqual">
      <formula>$D$42</formula>
    </cfRule>
  </conditionalFormatting>
  <conditionalFormatting sqref="D62">
    <cfRule type="cellIs" dxfId="12" priority="13" operator="notEqual">
      <formula>$D$54</formula>
    </cfRule>
  </conditionalFormatting>
  <conditionalFormatting sqref="D73">
    <cfRule type="cellIs" dxfId="11" priority="12" operator="notEqual">
      <formula>$D$65</formula>
    </cfRule>
  </conditionalFormatting>
  <conditionalFormatting sqref="D84">
    <cfRule type="cellIs" dxfId="10" priority="11" operator="notEqual">
      <formula>$D$76</formula>
    </cfRule>
  </conditionalFormatting>
  <conditionalFormatting sqref="D95">
    <cfRule type="cellIs" dxfId="9" priority="10" operator="notEqual">
      <formula>$D$87</formula>
    </cfRule>
  </conditionalFormatting>
  <conditionalFormatting sqref="D107">
    <cfRule type="cellIs" dxfId="8" priority="9" operator="notEqual">
      <formula>$D$99</formula>
    </cfRule>
  </conditionalFormatting>
  <conditionalFormatting sqref="D118">
    <cfRule type="cellIs" dxfId="7" priority="8" operator="notEqual">
      <formula>$D$110</formula>
    </cfRule>
  </conditionalFormatting>
  <conditionalFormatting sqref="D129">
    <cfRule type="cellIs" dxfId="6" priority="7" operator="notEqual">
      <formula>$D$121</formula>
    </cfRule>
  </conditionalFormatting>
  <conditionalFormatting sqref="D140">
    <cfRule type="cellIs" dxfId="5" priority="6" operator="notEqual">
      <formula>$D$132</formula>
    </cfRule>
  </conditionalFormatting>
  <conditionalFormatting sqref="D152">
    <cfRule type="cellIs" dxfId="4" priority="5" operator="notEqual">
      <formula>$D$144</formula>
    </cfRule>
  </conditionalFormatting>
  <conditionalFormatting sqref="D163">
    <cfRule type="cellIs" dxfId="3" priority="4" operator="notEqual">
      <formula>$D$155</formula>
    </cfRule>
  </conditionalFormatting>
  <conditionalFormatting sqref="D174">
    <cfRule type="cellIs" dxfId="2" priority="3" operator="notEqual">
      <formula>$D$166</formula>
    </cfRule>
  </conditionalFormatting>
  <conditionalFormatting sqref="D185">
    <cfRule type="cellIs" dxfId="1" priority="2" operator="notEqual">
      <formula>$D$177</formula>
    </cfRule>
  </conditionalFormatting>
  <conditionalFormatting sqref="D196">
    <cfRule type="cellIs" dxfId="0" priority="1" operator="notEqual">
      <formula>$D$188</formula>
    </cfRule>
  </conditionalFormatting>
  <dataValidations xWindow="178" yWindow="592" count="8">
    <dataValidation allowBlank="1" showInputMessage="1" showErrorMessage="1" prompt=" Includes all general operating costs for running an office. Examples include telecommunication, rents, finance charges and other costs which cannot be mapped to other expense categories." sqref="C16 C27 C38 C49 C61 C72 C83 C94 C106 C117 C128 C139 C151 C162 C173 C184 C207 C195"/>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5 C26 C37 C48 C60 C71 C82 C93 C105 C116 C127 C138 C150 C161 C172 C183 C206 C194"/>
    <dataValidation allowBlank="1" showInputMessage="1" showErrorMessage="1" prompt="Services contracted by an organization which follow the normal procurement processes." sqref="C13 C24 C35 C46 C58 C69 C80 C91 C103 C114 C125 C136 C148 C159 C170 C181 C204 C192"/>
    <dataValidation allowBlank="1" showInputMessage="1" showErrorMessage="1" prompt="Includes staff and non-staff travel paid for by the organization directly related to a project." sqref="C14 C25 C36 C47 C59 C70 C81 C92 C104 C115 C126 C137 C149 C160 C171 C182 C205 C193"/>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2 C23 C34 C45 C57 C68 C79 C90 C102 C113 C124 C135 C147 C158 C169 C180 C203 C191"/>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1 C22 C33 C44 C56 C67 C78 C89 C101 C112 C123 C134 C146 C157 C168 C179 C202 C190"/>
    <dataValidation allowBlank="1" showInputMessage="1" showErrorMessage="1" prompt="Includes all related staff and temporary staff costs including base salary, post adjustment and all staff entitlements." sqref="C10 C21 C32 C43 C55 C66 C77 C88 C100 C111 C122 C133 C145 C156 C167 C178 C201 C189"/>
    <dataValidation allowBlank="1" showInputMessage="1" showErrorMessage="1" prompt="Output totals must match the original total from Table 1, and will show as red if not. " sqref="G17"/>
  </dataValidations>
  <pageMargins left="0.2" right="0.2" top="0.28000000000000003" bottom="0.35" header="0.2" footer="0.3"/>
  <pageSetup scale="74" orientation="portrait" r:id="rId1"/>
  <rowBreaks count="1" manualBreakCount="1">
    <brk id="63"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x14ac:dyDescent="0.25"/>
  <sheetData>
    <row r="1" spans="1:2" x14ac:dyDescent="0.25">
      <c r="A1" s="76" t="s">
        <v>184</v>
      </c>
      <c r="B1" s="77" t="s">
        <v>185</v>
      </c>
    </row>
    <row r="2" spans="1:2" x14ac:dyDescent="0.25">
      <c r="A2" s="78" t="s">
        <v>186</v>
      </c>
      <c r="B2" s="79" t="s">
        <v>187</v>
      </c>
    </row>
    <row r="3" spans="1:2" x14ac:dyDescent="0.25">
      <c r="A3" s="78" t="s">
        <v>188</v>
      </c>
      <c r="B3" s="79" t="s">
        <v>189</v>
      </c>
    </row>
    <row r="4" spans="1:2" x14ac:dyDescent="0.25">
      <c r="A4" s="78" t="s">
        <v>190</v>
      </c>
      <c r="B4" s="79" t="s">
        <v>191</v>
      </c>
    </row>
    <row r="5" spans="1:2" x14ac:dyDescent="0.25">
      <c r="A5" s="78" t="s">
        <v>192</v>
      </c>
      <c r="B5" s="79" t="s">
        <v>193</v>
      </c>
    </row>
    <row r="6" spans="1:2" x14ac:dyDescent="0.25">
      <c r="A6" s="78" t="s">
        <v>194</v>
      </c>
      <c r="B6" s="79" t="s">
        <v>195</v>
      </c>
    </row>
    <row r="7" spans="1:2" x14ac:dyDescent="0.25">
      <c r="A7" s="78" t="s">
        <v>196</v>
      </c>
      <c r="B7" s="79" t="s">
        <v>197</v>
      </c>
    </row>
    <row r="8" spans="1:2" x14ac:dyDescent="0.25">
      <c r="A8" s="78" t="s">
        <v>198</v>
      </c>
      <c r="B8" s="79" t="s">
        <v>199</v>
      </c>
    </row>
    <row r="9" spans="1:2" x14ac:dyDescent="0.25">
      <c r="A9" s="78" t="s">
        <v>200</v>
      </c>
      <c r="B9" s="79" t="s">
        <v>201</v>
      </c>
    </row>
    <row r="10" spans="1:2" x14ac:dyDescent="0.25">
      <c r="A10" s="78" t="s">
        <v>202</v>
      </c>
      <c r="B10" s="79" t="s">
        <v>203</v>
      </c>
    </row>
    <row r="11" spans="1:2" x14ac:dyDescent="0.25">
      <c r="A11" s="78" t="s">
        <v>204</v>
      </c>
      <c r="B11" s="79" t="s">
        <v>205</v>
      </c>
    </row>
    <row r="12" spans="1:2" x14ac:dyDescent="0.25">
      <c r="A12" s="78" t="s">
        <v>206</v>
      </c>
      <c r="B12" s="79" t="s">
        <v>207</v>
      </c>
    </row>
    <row r="13" spans="1:2" x14ac:dyDescent="0.25">
      <c r="A13" s="78" t="s">
        <v>208</v>
      </c>
      <c r="B13" s="79" t="s">
        <v>209</v>
      </c>
    </row>
    <row r="14" spans="1:2" x14ac:dyDescent="0.25">
      <c r="A14" s="78" t="s">
        <v>210</v>
      </c>
      <c r="B14" s="79" t="s">
        <v>211</v>
      </c>
    </row>
    <row r="15" spans="1:2" x14ac:dyDescent="0.25">
      <c r="A15" s="78" t="s">
        <v>212</v>
      </c>
      <c r="B15" s="79" t="s">
        <v>213</v>
      </c>
    </row>
    <row r="16" spans="1:2" x14ac:dyDescent="0.25">
      <c r="A16" s="78" t="s">
        <v>214</v>
      </c>
      <c r="B16" s="79" t="s">
        <v>215</v>
      </c>
    </row>
    <row r="17" spans="1:2" x14ac:dyDescent="0.25">
      <c r="A17" s="78" t="s">
        <v>216</v>
      </c>
      <c r="B17" s="79" t="s">
        <v>217</v>
      </c>
    </row>
    <row r="18" spans="1:2" x14ac:dyDescent="0.25">
      <c r="A18" s="78" t="s">
        <v>218</v>
      </c>
      <c r="B18" s="79" t="s">
        <v>219</v>
      </c>
    </row>
    <row r="19" spans="1:2" x14ac:dyDescent="0.25">
      <c r="A19" s="78" t="s">
        <v>220</v>
      </c>
      <c r="B19" s="79" t="s">
        <v>221</v>
      </c>
    </row>
    <row r="20" spans="1:2" x14ac:dyDescent="0.25">
      <c r="A20" s="78" t="s">
        <v>222</v>
      </c>
      <c r="B20" s="79" t="s">
        <v>223</v>
      </c>
    </row>
    <row r="21" spans="1:2" x14ac:dyDescent="0.25">
      <c r="A21" s="78" t="s">
        <v>224</v>
      </c>
      <c r="B21" s="79" t="s">
        <v>225</v>
      </c>
    </row>
    <row r="22" spans="1:2" x14ac:dyDescent="0.25">
      <c r="A22" s="78" t="s">
        <v>226</v>
      </c>
      <c r="B22" s="79" t="s">
        <v>227</v>
      </c>
    </row>
    <row r="23" spans="1:2" x14ac:dyDescent="0.25">
      <c r="A23" s="78" t="s">
        <v>228</v>
      </c>
      <c r="B23" s="79" t="s">
        <v>229</v>
      </c>
    </row>
    <row r="24" spans="1:2" x14ac:dyDescent="0.25">
      <c r="A24" s="78" t="s">
        <v>230</v>
      </c>
      <c r="B24" s="79" t="s">
        <v>231</v>
      </c>
    </row>
    <row r="25" spans="1:2" x14ac:dyDescent="0.25">
      <c r="A25" s="78" t="s">
        <v>232</v>
      </c>
      <c r="B25" s="79" t="s">
        <v>233</v>
      </c>
    </row>
    <row r="26" spans="1:2" x14ac:dyDescent="0.25">
      <c r="A26" s="78" t="s">
        <v>234</v>
      </c>
      <c r="B26" s="79" t="s">
        <v>235</v>
      </c>
    </row>
    <row r="27" spans="1:2" x14ac:dyDescent="0.25">
      <c r="A27" s="78" t="s">
        <v>236</v>
      </c>
      <c r="B27" s="79" t="s">
        <v>237</v>
      </c>
    </row>
    <row r="28" spans="1:2" x14ac:dyDescent="0.25">
      <c r="A28" s="78" t="s">
        <v>238</v>
      </c>
      <c r="B28" s="79" t="s">
        <v>239</v>
      </c>
    </row>
    <row r="29" spans="1:2" x14ac:dyDescent="0.25">
      <c r="A29" s="78" t="s">
        <v>240</v>
      </c>
      <c r="B29" s="79" t="s">
        <v>241</v>
      </c>
    </row>
    <row r="30" spans="1:2" x14ac:dyDescent="0.25">
      <c r="A30" s="78" t="s">
        <v>242</v>
      </c>
      <c r="B30" s="79" t="s">
        <v>243</v>
      </c>
    </row>
    <row r="31" spans="1:2" x14ac:dyDescent="0.25">
      <c r="A31" s="78" t="s">
        <v>244</v>
      </c>
      <c r="B31" s="79" t="s">
        <v>245</v>
      </c>
    </row>
    <row r="32" spans="1:2" x14ac:dyDescent="0.25">
      <c r="A32" s="78" t="s">
        <v>246</v>
      </c>
      <c r="B32" s="79" t="s">
        <v>247</v>
      </c>
    </row>
    <row r="33" spans="1:2" x14ac:dyDescent="0.25">
      <c r="A33" s="78" t="s">
        <v>248</v>
      </c>
      <c r="B33" s="79" t="s">
        <v>249</v>
      </c>
    </row>
    <row r="34" spans="1:2" x14ac:dyDescent="0.25">
      <c r="A34" s="78" t="s">
        <v>250</v>
      </c>
      <c r="B34" s="79" t="s">
        <v>251</v>
      </c>
    </row>
    <row r="35" spans="1:2" x14ac:dyDescent="0.25">
      <c r="A35" s="78" t="s">
        <v>252</v>
      </c>
      <c r="B35" s="79" t="s">
        <v>253</v>
      </c>
    </row>
    <row r="36" spans="1:2" x14ac:dyDescent="0.25">
      <c r="A36" s="78" t="s">
        <v>254</v>
      </c>
      <c r="B36" s="79" t="s">
        <v>255</v>
      </c>
    </row>
    <row r="37" spans="1:2" x14ac:dyDescent="0.25">
      <c r="A37" s="78" t="s">
        <v>256</v>
      </c>
      <c r="B37" s="79" t="s">
        <v>257</v>
      </c>
    </row>
    <row r="38" spans="1:2" x14ac:dyDescent="0.25">
      <c r="A38" s="78" t="s">
        <v>258</v>
      </c>
      <c r="B38" s="79" t="s">
        <v>259</v>
      </c>
    </row>
    <row r="39" spans="1:2" x14ac:dyDescent="0.25">
      <c r="A39" s="78" t="s">
        <v>260</v>
      </c>
      <c r="B39" s="79" t="s">
        <v>261</v>
      </c>
    </row>
    <row r="40" spans="1:2" x14ac:dyDescent="0.25">
      <c r="A40" s="78" t="s">
        <v>262</v>
      </c>
      <c r="B40" s="79" t="s">
        <v>263</v>
      </c>
    </row>
    <row r="41" spans="1:2" x14ac:dyDescent="0.25">
      <c r="A41" s="78" t="s">
        <v>264</v>
      </c>
      <c r="B41" s="79" t="s">
        <v>265</v>
      </c>
    </row>
    <row r="42" spans="1:2" x14ac:dyDescent="0.25">
      <c r="A42" s="78" t="s">
        <v>266</v>
      </c>
      <c r="B42" s="79" t="s">
        <v>267</v>
      </c>
    </row>
    <row r="43" spans="1:2" x14ac:dyDescent="0.25">
      <c r="A43" s="78" t="s">
        <v>268</v>
      </c>
      <c r="B43" s="79" t="s">
        <v>269</v>
      </c>
    </row>
    <row r="44" spans="1:2" x14ac:dyDescent="0.25">
      <c r="A44" s="78" t="s">
        <v>270</v>
      </c>
      <c r="B44" s="79" t="s">
        <v>271</v>
      </c>
    </row>
    <row r="45" spans="1:2" x14ac:dyDescent="0.25">
      <c r="A45" s="78" t="s">
        <v>272</v>
      </c>
      <c r="B45" s="79" t="s">
        <v>273</v>
      </c>
    </row>
    <row r="46" spans="1:2" x14ac:dyDescent="0.25">
      <c r="A46" s="78" t="s">
        <v>274</v>
      </c>
      <c r="B46" s="79" t="s">
        <v>275</v>
      </c>
    </row>
    <row r="47" spans="1:2" x14ac:dyDescent="0.25">
      <c r="A47" s="78" t="s">
        <v>276</v>
      </c>
      <c r="B47" s="79" t="s">
        <v>277</v>
      </c>
    </row>
    <row r="48" spans="1:2" x14ac:dyDescent="0.25">
      <c r="A48" s="78" t="s">
        <v>278</v>
      </c>
      <c r="B48" s="79" t="s">
        <v>279</v>
      </c>
    </row>
    <row r="49" spans="1:2" x14ac:dyDescent="0.25">
      <c r="A49" s="78" t="s">
        <v>280</v>
      </c>
      <c r="B49" s="79" t="s">
        <v>281</v>
      </c>
    </row>
    <row r="50" spans="1:2" x14ac:dyDescent="0.25">
      <c r="A50" s="78" t="s">
        <v>282</v>
      </c>
      <c r="B50" s="79" t="s">
        <v>283</v>
      </c>
    </row>
    <row r="51" spans="1:2" x14ac:dyDescent="0.25">
      <c r="A51" s="78" t="s">
        <v>284</v>
      </c>
      <c r="B51" s="79" t="s">
        <v>285</v>
      </c>
    </row>
    <row r="52" spans="1:2" x14ac:dyDescent="0.25">
      <c r="A52" s="78" t="s">
        <v>286</v>
      </c>
      <c r="B52" s="79" t="s">
        <v>287</v>
      </c>
    </row>
    <row r="53" spans="1:2" x14ac:dyDescent="0.25">
      <c r="A53" s="78" t="s">
        <v>288</v>
      </c>
      <c r="B53" s="79" t="s">
        <v>289</v>
      </c>
    </row>
    <row r="54" spans="1:2" x14ac:dyDescent="0.25">
      <c r="A54" s="78" t="s">
        <v>290</v>
      </c>
      <c r="B54" s="79" t="s">
        <v>291</v>
      </c>
    </row>
    <row r="55" spans="1:2" x14ac:dyDescent="0.25">
      <c r="A55" s="78" t="s">
        <v>292</v>
      </c>
      <c r="B55" s="79" t="s">
        <v>293</v>
      </c>
    </row>
    <row r="56" spans="1:2" x14ac:dyDescent="0.25">
      <c r="A56" s="78" t="s">
        <v>294</v>
      </c>
      <c r="B56" s="79" t="s">
        <v>295</v>
      </c>
    </row>
    <row r="57" spans="1:2" x14ac:dyDescent="0.25">
      <c r="A57" s="78" t="s">
        <v>296</v>
      </c>
      <c r="B57" s="79" t="s">
        <v>297</v>
      </c>
    </row>
    <row r="58" spans="1:2" x14ac:dyDescent="0.25">
      <c r="A58" s="78" t="s">
        <v>298</v>
      </c>
      <c r="B58" s="79" t="s">
        <v>299</v>
      </c>
    </row>
    <row r="59" spans="1:2" x14ac:dyDescent="0.25">
      <c r="A59" s="78" t="s">
        <v>300</v>
      </c>
      <c r="B59" s="79" t="s">
        <v>301</v>
      </c>
    </row>
    <row r="60" spans="1:2" x14ac:dyDescent="0.25">
      <c r="A60" s="78" t="s">
        <v>302</v>
      </c>
      <c r="B60" s="79" t="s">
        <v>303</v>
      </c>
    </row>
    <row r="61" spans="1:2" x14ac:dyDescent="0.25">
      <c r="A61" s="78" t="s">
        <v>304</v>
      </c>
      <c r="B61" s="79" t="s">
        <v>305</v>
      </c>
    </row>
    <row r="62" spans="1:2" x14ac:dyDescent="0.25">
      <c r="A62" s="78" t="s">
        <v>306</v>
      </c>
      <c r="B62" s="79" t="s">
        <v>307</v>
      </c>
    </row>
    <row r="63" spans="1:2" x14ac:dyDescent="0.25">
      <c r="A63" s="78" t="s">
        <v>308</v>
      </c>
      <c r="B63" s="79" t="s">
        <v>309</v>
      </c>
    </row>
    <row r="64" spans="1:2" x14ac:dyDescent="0.25">
      <c r="A64" s="78" t="s">
        <v>310</v>
      </c>
      <c r="B64" s="79" t="s">
        <v>311</v>
      </c>
    </row>
    <row r="65" spans="1:2" x14ac:dyDescent="0.25">
      <c r="A65" s="78" t="s">
        <v>312</v>
      </c>
      <c r="B65" s="79" t="s">
        <v>313</v>
      </c>
    </row>
    <row r="66" spans="1:2" x14ac:dyDescent="0.25">
      <c r="A66" s="78" t="s">
        <v>314</v>
      </c>
      <c r="B66" s="79" t="s">
        <v>315</v>
      </c>
    </row>
    <row r="67" spans="1:2" x14ac:dyDescent="0.25">
      <c r="A67" s="78" t="s">
        <v>316</v>
      </c>
      <c r="B67" s="79" t="s">
        <v>317</v>
      </c>
    </row>
    <row r="68" spans="1:2" x14ac:dyDescent="0.25">
      <c r="A68" s="78" t="s">
        <v>318</v>
      </c>
      <c r="B68" s="79" t="s">
        <v>319</v>
      </c>
    </row>
    <row r="69" spans="1:2" x14ac:dyDescent="0.25">
      <c r="A69" s="78" t="s">
        <v>320</v>
      </c>
      <c r="B69" s="79" t="s">
        <v>321</v>
      </c>
    </row>
    <row r="70" spans="1:2" x14ac:dyDescent="0.25">
      <c r="A70" s="78" t="s">
        <v>322</v>
      </c>
      <c r="B70" s="79" t="s">
        <v>323</v>
      </c>
    </row>
    <row r="71" spans="1:2" x14ac:dyDescent="0.25">
      <c r="A71" s="78" t="s">
        <v>324</v>
      </c>
      <c r="B71" s="79" t="s">
        <v>325</v>
      </c>
    </row>
    <row r="72" spans="1:2" x14ac:dyDescent="0.25">
      <c r="A72" s="78" t="s">
        <v>326</v>
      </c>
      <c r="B72" s="79" t="s">
        <v>327</v>
      </c>
    </row>
    <row r="73" spans="1:2" x14ac:dyDescent="0.25">
      <c r="A73" s="78" t="s">
        <v>328</v>
      </c>
      <c r="B73" s="79" t="s">
        <v>329</v>
      </c>
    </row>
    <row r="74" spans="1:2" x14ac:dyDescent="0.25">
      <c r="A74" s="78" t="s">
        <v>330</v>
      </c>
      <c r="B74" s="79" t="s">
        <v>331</v>
      </c>
    </row>
    <row r="75" spans="1:2" x14ac:dyDescent="0.25">
      <c r="A75" s="78" t="s">
        <v>332</v>
      </c>
      <c r="B75" s="80" t="s">
        <v>333</v>
      </c>
    </row>
    <row r="76" spans="1:2" x14ac:dyDescent="0.25">
      <c r="A76" s="78" t="s">
        <v>334</v>
      </c>
      <c r="B76" s="80" t="s">
        <v>335</v>
      </c>
    </row>
    <row r="77" spans="1:2" x14ac:dyDescent="0.25">
      <c r="A77" s="78" t="s">
        <v>336</v>
      </c>
      <c r="B77" s="80" t="s">
        <v>337</v>
      </c>
    </row>
    <row r="78" spans="1:2" x14ac:dyDescent="0.25">
      <c r="A78" s="78" t="s">
        <v>338</v>
      </c>
      <c r="B78" s="80" t="s">
        <v>339</v>
      </c>
    </row>
    <row r="79" spans="1:2" x14ac:dyDescent="0.25">
      <c r="A79" s="78" t="s">
        <v>340</v>
      </c>
      <c r="B79" s="80" t="s">
        <v>341</v>
      </c>
    </row>
    <row r="80" spans="1:2" x14ac:dyDescent="0.25">
      <c r="A80" s="78" t="s">
        <v>342</v>
      </c>
      <c r="B80" s="80" t="s">
        <v>343</v>
      </c>
    </row>
    <row r="81" spans="1:2" x14ac:dyDescent="0.25">
      <c r="A81" s="78" t="s">
        <v>344</v>
      </c>
      <c r="B81" s="80" t="s">
        <v>345</v>
      </c>
    </row>
    <row r="82" spans="1:2" x14ac:dyDescent="0.25">
      <c r="A82" s="78" t="s">
        <v>346</v>
      </c>
      <c r="B82" s="80" t="s">
        <v>347</v>
      </c>
    </row>
    <row r="83" spans="1:2" x14ac:dyDescent="0.25">
      <c r="A83" s="78" t="s">
        <v>348</v>
      </c>
      <c r="B83" s="80" t="s">
        <v>349</v>
      </c>
    </row>
    <row r="84" spans="1:2" x14ac:dyDescent="0.25">
      <c r="A84" s="78" t="s">
        <v>350</v>
      </c>
      <c r="B84" s="80" t="s">
        <v>351</v>
      </c>
    </row>
    <row r="85" spans="1:2" x14ac:dyDescent="0.25">
      <c r="A85" s="78" t="s">
        <v>352</v>
      </c>
      <c r="B85" s="80" t="s">
        <v>353</v>
      </c>
    </row>
    <row r="86" spans="1:2" x14ac:dyDescent="0.25">
      <c r="A86" s="78" t="s">
        <v>354</v>
      </c>
      <c r="B86" s="80" t="s">
        <v>355</v>
      </c>
    </row>
    <row r="87" spans="1:2" x14ac:dyDescent="0.25">
      <c r="A87" s="78" t="s">
        <v>356</v>
      </c>
      <c r="B87" s="80" t="s">
        <v>357</v>
      </c>
    </row>
    <row r="88" spans="1:2" x14ac:dyDescent="0.25">
      <c r="A88" s="78" t="s">
        <v>358</v>
      </c>
      <c r="B88" s="80" t="s">
        <v>359</v>
      </c>
    </row>
    <row r="89" spans="1:2" x14ac:dyDescent="0.25">
      <c r="A89" s="78" t="s">
        <v>360</v>
      </c>
      <c r="B89" s="80" t="s">
        <v>361</v>
      </c>
    </row>
    <row r="90" spans="1:2" x14ac:dyDescent="0.25">
      <c r="A90" s="78" t="s">
        <v>362</v>
      </c>
      <c r="B90" s="80" t="s">
        <v>363</v>
      </c>
    </row>
    <row r="91" spans="1:2" x14ac:dyDescent="0.25">
      <c r="A91" s="78" t="s">
        <v>364</v>
      </c>
      <c r="B91" s="80" t="s">
        <v>365</v>
      </c>
    </row>
    <row r="92" spans="1:2" x14ac:dyDescent="0.25">
      <c r="A92" s="78" t="s">
        <v>366</v>
      </c>
      <c r="B92" s="80" t="s">
        <v>367</v>
      </c>
    </row>
    <row r="93" spans="1:2" x14ac:dyDescent="0.25">
      <c r="A93" s="78" t="s">
        <v>368</v>
      </c>
      <c r="B93" s="80" t="s">
        <v>369</v>
      </c>
    </row>
    <row r="94" spans="1:2" x14ac:dyDescent="0.25">
      <c r="A94" s="78" t="s">
        <v>370</v>
      </c>
      <c r="B94" s="80" t="s">
        <v>371</v>
      </c>
    </row>
    <row r="95" spans="1:2" x14ac:dyDescent="0.25">
      <c r="A95" s="78" t="s">
        <v>372</v>
      </c>
      <c r="B95" s="80" t="s">
        <v>373</v>
      </c>
    </row>
    <row r="96" spans="1:2" x14ac:dyDescent="0.25">
      <c r="A96" s="78" t="s">
        <v>374</v>
      </c>
      <c r="B96" s="80" t="s">
        <v>375</v>
      </c>
    </row>
    <row r="97" spans="1:2" x14ac:dyDescent="0.25">
      <c r="A97" s="78" t="s">
        <v>376</v>
      </c>
      <c r="B97" s="80" t="s">
        <v>377</v>
      </c>
    </row>
    <row r="98" spans="1:2" x14ac:dyDescent="0.25">
      <c r="A98" s="78" t="s">
        <v>378</v>
      </c>
      <c r="B98" s="80" t="s">
        <v>379</v>
      </c>
    </row>
    <row r="99" spans="1:2" x14ac:dyDescent="0.25">
      <c r="A99" s="78" t="s">
        <v>380</v>
      </c>
      <c r="B99" s="80" t="s">
        <v>381</v>
      </c>
    </row>
    <row r="100" spans="1:2" x14ac:dyDescent="0.25">
      <c r="A100" s="78" t="s">
        <v>382</v>
      </c>
      <c r="B100" s="80" t="s">
        <v>383</v>
      </c>
    </row>
    <row r="101" spans="1:2" x14ac:dyDescent="0.25">
      <c r="A101" s="78" t="s">
        <v>384</v>
      </c>
      <c r="B101" s="80" t="s">
        <v>385</v>
      </c>
    </row>
    <row r="102" spans="1:2" x14ac:dyDescent="0.25">
      <c r="A102" s="78" t="s">
        <v>386</v>
      </c>
      <c r="B102" s="80" t="s">
        <v>387</v>
      </c>
    </row>
    <row r="103" spans="1:2" x14ac:dyDescent="0.25">
      <c r="A103" s="78" t="s">
        <v>388</v>
      </c>
      <c r="B103" s="80" t="s">
        <v>389</v>
      </c>
    </row>
    <row r="104" spans="1:2" x14ac:dyDescent="0.25">
      <c r="A104" s="78" t="s">
        <v>390</v>
      </c>
      <c r="B104" s="80" t="s">
        <v>391</v>
      </c>
    </row>
    <row r="105" spans="1:2" x14ac:dyDescent="0.25">
      <c r="A105" s="78" t="s">
        <v>392</v>
      </c>
      <c r="B105" s="80" t="s">
        <v>393</v>
      </c>
    </row>
    <row r="106" spans="1:2" x14ac:dyDescent="0.25">
      <c r="A106" s="78" t="s">
        <v>394</v>
      </c>
      <c r="B106" s="80" t="s">
        <v>395</v>
      </c>
    </row>
    <row r="107" spans="1:2" x14ac:dyDescent="0.25">
      <c r="A107" s="78" t="s">
        <v>396</v>
      </c>
      <c r="B107" s="80" t="s">
        <v>397</v>
      </c>
    </row>
    <row r="108" spans="1:2" x14ac:dyDescent="0.25">
      <c r="A108" s="78" t="s">
        <v>398</v>
      </c>
      <c r="B108" s="80" t="s">
        <v>399</v>
      </c>
    </row>
    <row r="109" spans="1:2" x14ac:dyDescent="0.25">
      <c r="A109" s="78" t="s">
        <v>400</v>
      </c>
      <c r="B109" s="80" t="s">
        <v>401</v>
      </c>
    </row>
    <row r="110" spans="1:2" x14ac:dyDescent="0.25">
      <c r="A110" s="78" t="s">
        <v>402</v>
      </c>
      <c r="B110" s="80" t="s">
        <v>403</v>
      </c>
    </row>
    <row r="111" spans="1:2" x14ac:dyDescent="0.25">
      <c r="A111" s="78" t="s">
        <v>404</v>
      </c>
      <c r="B111" s="80" t="s">
        <v>405</v>
      </c>
    </row>
    <row r="112" spans="1:2" x14ac:dyDescent="0.25">
      <c r="A112" s="78" t="s">
        <v>406</v>
      </c>
      <c r="B112" s="80" t="s">
        <v>407</v>
      </c>
    </row>
    <row r="113" spans="1:2" x14ac:dyDescent="0.25">
      <c r="A113" s="78" t="s">
        <v>408</v>
      </c>
      <c r="B113" s="80" t="s">
        <v>409</v>
      </c>
    </row>
    <row r="114" spans="1:2" x14ac:dyDescent="0.25">
      <c r="A114" s="78" t="s">
        <v>410</v>
      </c>
      <c r="B114" s="80" t="s">
        <v>411</v>
      </c>
    </row>
    <row r="115" spans="1:2" x14ac:dyDescent="0.25">
      <c r="A115" s="78" t="s">
        <v>412</v>
      </c>
      <c r="B115" s="80" t="s">
        <v>413</v>
      </c>
    </row>
    <row r="116" spans="1:2" x14ac:dyDescent="0.25">
      <c r="A116" s="78" t="s">
        <v>414</v>
      </c>
      <c r="B116" s="80" t="s">
        <v>415</v>
      </c>
    </row>
    <row r="117" spans="1:2" x14ac:dyDescent="0.25">
      <c r="A117" s="78" t="s">
        <v>416</v>
      </c>
      <c r="B117" s="80" t="s">
        <v>417</v>
      </c>
    </row>
    <row r="118" spans="1:2" x14ac:dyDescent="0.25">
      <c r="A118" s="78" t="s">
        <v>418</v>
      </c>
      <c r="B118" s="80" t="s">
        <v>419</v>
      </c>
    </row>
    <row r="119" spans="1:2" x14ac:dyDescent="0.25">
      <c r="A119" s="78" t="s">
        <v>420</v>
      </c>
      <c r="B119" s="80" t="s">
        <v>421</v>
      </c>
    </row>
    <row r="120" spans="1:2" x14ac:dyDescent="0.25">
      <c r="A120" s="78" t="s">
        <v>422</v>
      </c>
      <c r="B120" s="80" t="s">
        <v>423</v>
      </c>
    </row>
    <row r="121" spans="1:2" x14ac:dyDescent="0.25">
      <c r="A121" s="78" t="s">
        <v>424</v>
      </c>
      <c r="B121" s="80" t="s">
        <v>425</v>
      </c>
    </row>
    <row r="122" spans="1:2" x14ac:dyDescent="0.25">
      <c r="A122" s="78" t="s">
        <v>426</v>
      </c>
      <c r="B122" s="80" t="s">
        <v>427</v>
      </c>
    </row>
    <row r="123" spans="1:2" x14ac:dyDescent="0.25">
      <c r="A123" s="78" t="s">
        <v>428</v>
      </c>
      <c r="B123" s="80" t="s">
        <v>429</v>
      </c>
    </row>
    <row r="124" spans="1:2" x14ac:dyDescent="0.25">
      <c r="A124" s="78" t="s">
        <v>430</v>
      </c>
      <c r="B124" s="80" t="s">
        <v>431</v>
      </c>
    </row>
    <row r="125" spans="1:2" x14ac:dyDescent="0.25">
      <c r="A125" s="78" t="s">
        <v>432</v>
      </c>
      <c r="B125" s="80" t="s">
        <v>433</v>
      </c>
    </row>
    <row r="126" spans="1:2" x14ac:dyDescent="0.25">
      <c r="A126" s="78" t="s">
        <v>434</v>
      </c>
      <c r="B126" s="80" t="s">
        <v>435</v>
      </c>
    </row>
    <row r="127" spans="1:2" x14ac:dyDescent="0.25">
      <c r="A127" s="78" t="s">
        <v>436</v>
      </c>
      <c r="B127" s="80" t="s">
        <v>437</v>
      </c>
    </row>
    <row r="128" spans="1:2" x14ac:dyDescent="0.25">
      <c r="A128" s="78" t="s">
        <v>438</v>
      </c>
      <c r="B128" s="80" t="s">
        <v>439</v>
      </c>
    </row>
    <row r="129" spans="1:2" x14ac:dyDescent="0.25">
      <c r="A129" s="78" t="s">
        <v>440</v>
      </c>
      <c r="B129" s="80" t="s">
        <v>441</v>
      </c>
    </row>
    <row r="130" spans="1:2" x14ac:dyDescent="0.25">
      <c r="A130" s="78" t="s">
        <v>442</v>
      </c>
      <c r="B130" s="80" t="s">
        <v>443</v>
      </c>
    </row>
    <row r="131" spans="1:2" x14ac:dyDescent="0.25">
      <c r="A131" s="78" t="s">
        <v>444</v>
      </c>
      <c r="B131" s="80" t="s">
        <v>445</v>
      </c>
    </row>
    <row r="132" spans="1:2" x14ac:dyDescent="0.25">
      <c r="A132" s="78" t="s">
        <v>446</v>
      </c>
      <c r="B132" s="80" t="s">
        <v>447</v>
      </c>
    </row>
    <row r="133" spans="1:2" x14ac:dyDescent="0.25">
      <c r="A133" s="78" t="s">
        <v>448</v>
      </c>
      <c r="B133" s="80" t="s">
        <v>449</v>
      </c>
    </row>
    <row r="134" spans="1:2" x14ac:dyDescent="0.25">
      <c r="A134" s="78" t="s">
        <v>450</v>
      </c>
      <c r="B134" s="80" t="s">
        <v>451</v>
      </c>
    </row>
    <row r="135" spans="1:2" x14ac:dyDescent="0.25">
      <c r="A135" s="78" t="s">
        <v>452</v>
      </c>
      <c r="B135" s="80" t="s">
        <v>453</v>
      </c>
    </row>
    <row r="136" spans="1:2" x14ac:dyDescent="0.25">
      <c r="A136" s="78" t="s">
        <v>454</v>
      </c>
      <c r="B136" s="80" t="s">
        <v>455</v>
      </c>
    </row>
    <row r="137" spans="1:2" x14ac:dyDescent="0.25">
      <c r="A137" s="78" t="s">
        <v>456</v>
      </c>
      <c r="B137" s="80" t="s">
        <v>457</v>
      </c>
    </row>
    <row r="138" spans="1:2" x14ac:dyDescent="0.25">
      <c r="A138" s="78" t="s">
        <v>458</v>
      </c>
      <c r="B138" s="80" t="s">
        <v>459</v>
      </c>
    </row>
    <row r="139" spans="1:2" x14ac:dyDescent="0.25">
      <c r="A139" s="78" t="s">
        <v>460</v>
      </c>
      <c r="B139" s="80" t="s">
        <v>461</v>
      </c>
    </row>
    <row r="140" spans="1:2" x14ac:dyDescent="0.25">
      <c r="A140" s="78" t="s">
        <v>462</v>
      </c>
      <c r="B140" s="80" t="s">
        <v>463</v>
      </c>
    </row>
    <row r="141" spans="1:2" x14ac:dyDescent="0.25">
      <c r="A141" s="78" t="s">
        <v>464</v>
      </c>
      <c r="B141" s="80" t="s">
        <v>465</v>
      </c>
    </row>
    <row r="142" spans="1:2" x14ac:dyDescent="0.25">
      <c r="A142" s="78" t="s">
        <v>466</v>
      </c>
      <c r="B142" s="80" t="s">
        <v>467</v>
      </c>
    </row>
    <row r="143" spans="1:2" x14ac:dyDescent="0.25">
      <c r="A143" s="78" t="s">
        <v>468</v>
      </c>
      <c r="B143" s="80" t="s">
        <v>469</v>
      </c>
    </row>
    <row r="144" spans="1:2" x14ac:dyDescent="0.25">
      <c r="A144" s="78" t="s">
        <v>470</v>
      </c>
      <c r="B144" s="81" t="s">
        <v>471</v>
      </c>
    </row>
    <row r="145" spans="1:2" x14ac:dyDescent="0.25">
      <c r="A145" s="78" t="s">
        <v>472</v>
      </c>
      <c r="B145" s="80" t="s">
        <v>473</v>
      </c>
    </row>
    <row r="146" spans="1:2" x14ac:dyDescent="0.25">
      <c r="A146" s="78" t="s">
        <v>474</v>
      </c>
      <c r="B146" s="80" t="s">
        <v>475</v>
      </c>
    </row>
    <row r="147" spans="1:2" x14ac:dyDescent="0.25">
      <c r="A147" s="78" t="s">
        <v>476</v>
      </c>
      <c r="B147" s="80" t="s">
        <v>477</v>
      </c>
    </row>
    <row r="148" spans="1:2" x14ac:dyDescent="0.25">
      <c r="A148" s="78" t="s">
        <v>478</v>
      </c>
      <c r="B148" s="80" t="s">
        <v>479</v>
      </c>
    </row>
    <row r="149" spans="1:2" x14ac:dyDescent="0.25">
      <c r="A149" s="78" t="s">
        <v>480</v>
      </c>
      <c r="B149" s="80" t="s">
        <v>481</v>
      </c>
    </row>
    <row r="150" spans="1:2" x14ac:dyDescent="0.25">
      <c r="A150" s="78" t="s">
        <v>482</v>
      </c>
      <c r="B150" s="80" t="s">
        <v>483</v>
      </c>
    </row>
    <row r="151" spans="1:2" x14ac:dyDescent="0.25">
      <c r="A151" s="78" t="s">
        <v>484</v>
      </c>
      <c r="B151" s="80" t="s">
        <v>485</v>
      </c>
    </row>
    <row r="152" spans="1:2" x14ac:dyDescent="0.25">
      <c r="A152" s="78" t="s">
        <v>486</v>
      </c>
      <c r="B152" s="80" t="s">
        <v>487</v>
      </c>
    </row>
    <row r="153" spans="1:2" x14ac:dyDescent="0.25">
      <c r="A153" s="78" t="s">
        <v>488</v>
      </c>
      <c r="B153" s="80" t="s">
        <v>489</v>
      </c>
    </row>
    <row r="154" spans="1:2" x14ac:dyDescent="0.25">
      <c r="A154" s="78" t="s">
        <v>490</v>
      </c>
      <c r="B154" s="80" t="s">
        <v>491</v>
      </c>
    </row>
    <row r="155" spans="1:2" x14ac:dyDescent="0.25">
      <c r="A155" s="78" t="s">
        <v>492</v>
      </c>
      <c r="B155" s="80" t="s">
        <v>493</v>
      </c>
    </row>
    <row r="156" spans="1:2" x14ac:dyDescent="0.25">
      <c r="A156" s="78" t="s">
        <v>494</v>
      </c>
      <c r="B156" s="80" t="s">
        <v>495</v>
      </c>
    </row>
    <row r="157" spans="1:2" x14ac:dyDescent="0.25">
      <c r="A157" s="78" t="s">
        <v>496</v>
      </c>
      <c r="B157" s="80" t="s">
        <v>497</v>
      </c>
    </row>
    <row r="158" spans="1:2" x14ac:dyDescent="0.25">
      <c r="A158" s="78" t="s">
        <v>498</v>
      </c>
      <c r="B158" s="80" t="s">
        <v>499</v>
      </c>
    </row>
    <row r="159" spans="1:2" x14ac:dyDescent="0.25">
      <c r="A159" s="78" t="s">
        <v>500</v>
      </c>
      <c r="B159" s="80" t="s">
        <v>501</v>
      </c>
    </row>
    <row r="160" spans="1:2" x14ac:dyDescent="0.25">
      <c r="A160" s="78" t="s">
        <v>502</v>
      </c>
      <c r="B160" s="80" t="s">
        <v>503</v>
      </c>
    </row>
    <row r="161" spans="1:2" x14ac:dyDescent="0.25">
      <c r="A161" s="78" t="s">
        <v>504</v>
      </c>
      <c r="B161" s="80" t="s">
        <v>505</v>
      </c>
    </row>
    <row r="162" spans="1:2" x14ac:dyDescent="0.25">
      <c r="A162" s="78" t="s">
        <v>506</v>
      </c>
      <c r="B162" s="80" t="s">
        <v>507</v>
      </c>
    </row>
    <row r="163" spans="1:2" x14ac:dyDescent="0.25">
      <c r="A163" s="78" t="s">
        <v>508</v>
      </c>
      <c r="B163" s="80" t="s">
        <v>509</v>
      </c>
    </row>
    <row r="164" spans="1:2" x14ac:dyDescent="0.25">
      <c r="A164" s="78" t="s">
        <v>510</v>
      </c>
      <c r="B164" s="80" t="s">
        <v>511</v>
      </c>
    </row>
    <row r="165" spans="1:2" x14ac:dyDescent="0.25">
      <c r="A165" s="78" t="s">
        <v>512</v>
      </c>
      <c r="B165" s="80" t="s">
        <v>513</v>
      </c>
    </row>
    <row r="166" spans="1:2" x14ac:dyDescent="0.25">
      <c r="A166" s="78" t="s">
        <v>514</v>
      </c>
      <c r="B166" s="80" t="s">
        <v>515</v>
      </c>
    </row>
    <row r="167" spans="1:2" x14ac:dyDescent="0.25">
      <c r="A167" s="78" t="s">
        <v>516</v>
      </c>
      <c r="B167" s="80" t="s">
        <v>517</v>
      </c>
    </row>
    <row r="168" spans="1:2" x14ac:dyDescent="0.25">
      <c r="A168" s="78" t="s">
        <v>518</v>
      </c>
      <c r="B168" s="80" t="s">
        <v>519</v>
      </c>
    </row>
    <row r="169" spans="1:2" x14ac:dyDescent="0.25">
      <c r="A169" s="78" t="s">
        <v>520</v>
      </c>
      <c r="B169" s="80" t="s">
        <v>521</v>
      </c>
    </row>
    <row r="170" spans="1:2" x14ac:dyDescent="0.25">
      <c r="A170" s="78" t="s">
        <v>522</v>
      </c>
      <c r="B170" s="80" t="s">
        <v>523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D2AE27-346B-4D4E-BC3D-49023466867A}">
  <ds:schemaRefs>
    <ds:schemaRef ds:uri="http://schemas.microsoft.com/sharepoint/v3/contenttype/forms"/>
  </ds:schemaRefs>
</ds:datastoreItem>
</file>

<file path=customXml/itemProps2.xml><?xml version="1.0" encoding="utf-8"?>
<ds:datastoreItem xmlns:ds="http://schemas.openxmlformats.org/officeDocument/2006/customXml" ds:itemID="{86F7D768-DB56-4532-A702-FB235507BA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654EB7-5DB4-40A6-AEE8-186D72BF95CC}">
  <ds:schemaRefs>
    <ds:schemaRef ds:uri="http://schemas.microsoft.com/office/2006/documentManagement/types"/>
    <ds:schemaRef ds:uri="9dc44b34-9e2b-42ea-86f7-9ee7f71036fc"/>
    <ds:schemaRef ds:uri="http://purl.org/dc/elements/1.1/"/>
    <ds:schemaRef ds:uri="http://schemas.microsoft.com/office/infopath/2007/PartnerControls"/>
    <ds:schemaRef ds:uri="http://schemas.microsoft.com/office/2006/metadata/properties"/>
    <ds:schemaRef ds:uri="http://purl.org/dc/terms/"/>
    <ds:schemaRef ds:uri="http://schemas.openxmlformats.org/package/2006/metadata/core-properties"/>
    <ds:schemaRef ds:uri="3352a50b-fe51-4c0c-a9ac-ac90f828103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Budget Tables</vt:lpstr>
      <vt:lpstr>2) By Category</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ICT_provider</cp:lastModifiedBy>
  <cp:lastPrinted>2022-04-14T11:30:46Z</cp:lastPrinted>
  <dcterms:created xsi:type="dcterms:W3CDTF">2017-11-15T21:17:43Z</dcterms:created>
  <dcterms:modified xsi:type="dcterms:W3CDTF">2022-06-24T13:28:19Z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