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idrissou_labande_undp_org/Documents/Documents/PBF/PRODOC PBF/PROOJET CROSS BORDER _  BBT/Rapports PVE_BBT/Rapport 2022/"/>
    </mc:Choice>
  </mc:AlternateContent>
  <xr:revisionPtr revIDLastSave="3" documentId="13_ncr:1_{DC6D0100-F44B-4719-97F3-7AF3BA219D8D}" xr6:coauthVersionLast="47" xr6:coauthVersionMax="47" xr10:uidLastSave="{4544089F-5CA3-4926-B668-90BC801B5E3F}"/>
  <bookViews>
    <workbookView xWindow="-108" yWindow="-108" windowWidth="30936" windowHeight="16896" tabRatio="89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2" i="1" l="1"/>
  <c r="O203" i="1"/>
  <c r="U204" i="1"/>
  <c r="AC186" i="1"/>
  <c r="AC184" i="1"/>
  <c r="AC185" i="1"/>
  <c r="AC183" i="1"/>
  <c r="AC111" i="1"/>
  <c r="AC112" i="1"/>
  <c r="AC113" i="1"/>
  <c r="AC114" i="1"/>
  <c r="AC115" i="1"/>
  <c r="AC116" i="1"/>
  <c r="AC117" i="1"/>
  <c r="AC110" i="1"/>
  <c r="AC69" i="1"/>
  <c r="AC70" i="1"/>
  <c r="AC71" i="1"/>
  <c r="AC72" i="1"/>
  <c r="AC73" i="1"/>
  <c r="AC74" i="1"/>
  <c r="AC75" i="1"/>
  <c r="AC68" i="1"/>
  <c r="AC59" i="1"/>
  <c r="AC60" i="1"/>
  <c r="AC61" i="1"/>
  <c r="AC62" i="1"/>
  <c r="AC63" i="1"/>
  <c r="AC64" i="1"/>
  <c r="AC65" i="1"/>
  <c r="AC58" i="1"/>
  <c r="AC52" i="1"/>
  <c r="AC47" i="1"/>
  <c r="AC48" i="1"/>
  <c r="AC49" i="1"/>
  <c r="AC50" i="1"/>
  <c r="AC51" i="1"/>
  <c r="AC53" i="1"/>
  <c r="AC46" i="1"/>
  <c r="AC43" i="1"/>
  <c r="AC36" i="1"/>
  <c r="AC27" i="1"/>
  <c r="AC30" i="1"/>
  <c r="AC28" i="1"/>
  <c r="AC29" i="1"/>
  <c r="AC31" i="1"/>
  <c r="AC32" i="1"/>
  <c r="AC33" i="1"/>
  <c r="AC26" i="1"/>
  <c r="AC41" i="1"/>
  <c r="AC37" i="1"/>
  <c r="AC38" i="1"/>
  <c r="AC39" i="1"/>
  <c r="AC40" i="1"/>
  <c r="AC42" i="1"/>
  <c r="AC102" i="1"/>
  <c r="AC101" i="1"/>
  <c r="AC103" i="1"/>
  <c r="AC104" i="1"/>
  <c r="AC105" i="1"/>
  <c r="AC106" i="1"/>
  <c r="AC107" i="1"/>
  <c r="AC100" i="1"/>
  <c r="AC85" i="1"/>
  <c r="AC84" i="1"/>
  <c r="AC83" i="1"/>
  <c r="AC82" i="1"/>
  <c r="AC81" i="1"/>
  <c r="AC80" i="1"/>
  <c r="AC79" i="1"/>
  <c r="AC78" i="1"/>
  <c r="M197" i="1"/>
  <c r="Y187" i="1"/>
  <c r="Z187" i="1"/>
  <c r="AA187" i="1"/>
  <c r="AB187" i="1"/>
  <c r="X187" i="1"/>
  <c r="G187" i="1"/>
  <c r="Y118" i="1"/>
  <c r="Z118" i="1"/>
  <c r="AA118" i="1"/>
  <c r="AB118" i="1"/>
  <c r="X118" i="1"/>
  <c r="Y108" i="1"/>
  <c r="Z108" i="1"/>
  <c r="AA108" i="1"/>
  <c r="AB108" i="1"/>
  <c r="X108" i="1"/>
  <c r="Y76" i="1"/>
  <c r="Z76" i="1"/>
  <c r="AA76" i="1"/>
  <c r="AB76" i="1"/>
  <c r="X76" i="1"/>
  <c r="AA66" i="1"/>
  <c r="Y66" i="1"/>
  <c r="Z66" i="1"/>
  <c r="AB66" i="1"/>
  <c r="X66" i="1"/>
  <c r="Y54" i="1"/>
  <c r="Z54" i="1"/>
  <c r="AA54" i="1"/>
  <c r="AB54" i="1"/>
  <c r="X54" i="1"/>
  <c r="AB44" i="1"/>
  <c r="X44" i="1"/>
  <c r="Y44" i="1"/>
  <c r="Z44" i="1"/>
  <c r="AA44" i="1"/>
  <c r="W44" i="1"/>
  <c r="Y24" i="1"/>
  <c r="Z24" i="1"/>
  <c r="AA24" i="1"/>
  <c r="AB198" i="1" s="1"/>
  <c r="AB24" i="1"/>
  <c r="X24" i="1"/>
  <c r="X34" i="1"/>
  <c r="Y34" i="1"/>
  <c r="Z34" i="1"/>
  <c r="AA34" i="1"/>
  <c r="AB34" i="1"/>
  <c r="W34" i="1"/>
  <c r="AC16" i="1"/>
  <c r="AC18" i="1"/>
  <c r="AC20" i="1"/>
  <c r="AC17" i="1"/>
  <c r="AC19" i="1"/>
  <c r="AC21" i="1"/>
  <c r="AC22" i="1"/>
  <c r="AC23" i="1"/>
  <c r="Y198" i="1" l="1"/>
  <c r="Y199" i="1" s="1"/>
  <c r="Z198" i="1"/>
  <c r="Z199" i="1" s="1"/>
  <c r="AC198" i="1"/>
  <c r="AA198" i="1"/>
  <c r="AA199" i="1" s="1"/>
  <c r="AA200" i="1" s="1"/>
  <c r="AC54" i="1"/>
  <c r="AC66" i="1"/>
  <c r="AC187" i="1"/>
  <c r="AC118" i="1"/>
  <c r="AC24" i="1"/>
  <c r="AC44" i="1"/>
  <c r="AC108" i="1"/>
  <c r="AC76" i="1"/>
  <c r="AB200" i="1"/>
  <c r="AC34" i="1"/>
  <c r="Q208" i="5"/>
  <c r="Q108" i="5"/>
  <c r="Q113" i="5"/>
  <c r="Q111" i="5"/>
  <c r="Q110" i="5"/>
  <c r="Q65" i="5"/>
  <c r="Y200" i="1" l="1"/>
  <c r="Z200" i="1"/>
  <c r="AC199" i="1"/>
  <c r="AD199" i="1" s="1"/>
  <c r="AD198" i="1"/>
  <c r="U102" i="1"/>
  <c r="U183" i="1"/>
  <c r="U69" i="1"/>
  <c r="U17" i="1"/>
  <c r="U16" i="1"/>
  <c r="U24" i="1" s="1"/>
  <c r="AD200" i="1" l="1"/>
  <c r="AD201" i="1" s="1"/>
  <c r="AC200" i="1"/>
  <c r="P202" i="5"/>
  <c r="N202" i="5"/>
  <c r="M200" i="5"/>
  <c r="O208" i="5" l="1"/>
  <c r="P208" i="5"/>
  <c r="N209" i="5"/>
  <c r="O209" i="5"/>
  <c r="P209" i="5"/>
  <c r="Q209" i="5"/>
  <c r="N210" i="5"/>
  <c r="O210" i="5"/>
  <c r="P210" i="5"/>
  <c r="Q210" i="5"/>
  <c r="N211" i="5"/>
  <c r="O211" i="5"/>
  <c r="P211" i="5"/>
  <c r="Q211" i="5"/>
  <c r="N212" i="5"/>
  <c r="O212" i="5"/>
  <c r="P212" i="5"/>
  <c r="Q212" i="5"/>
  <c r="N213" i="5"/>
  <c r="O213" i="5"/>
  <c r="P213" i="5"/>
  <c r="Q213" i="5"/>
  <c r="N214" i="5"/>
  <c r="O214" i="5"/>
  <c r="P214" i="5"/>
  <c r="Q214" i="5"/>
  <c r="M209" i="5"/>
  <c r="M210" i="5"/>
  <c r="M211" i="5"/>
  <c r="M212" i="5"/>
  <c r="M213" i="5"/>
  <c r="M214" i="5"/>
  <c r="P203" i="5"/>
  <c r="N184" i="5" l="1"/>
  <c r="O184" i="5"/>
  <c r="P184" i="5"/>
  <c r="Q184" i="5"/>
  <c r="M184" i="5"/>
  <c r="N173" i="5"/>
  <c r="O173" i="5"/>
  <c r="P173" i="5"/>
  <c r="Q173" i="5"/>
  <c r="M173" i="5"/>
  <c r="N162" i="5"/>
  <c r="O162" i="5"/>
  <c r="P162" i="5"/>
  <c r="Q162" i="5"/>
  <c r="M162" i="5"/>
  <c r="N151" i="5"/>
  <c r="O151" i="5"/>
  <c r="P151" i="5"/>
  <c r="Q151" i="5"/>
  <c r="M151" i="5"/>
  <c r="N139" i="5"/>
  <c r="O139" i="5"/>
  <c r="P139" i="5"/>
  <c r="Q139" i="5"/>
  <c r="M139" i="5"/>
  <c r="N128" i="5"/>
  <c r="O128" i="5"/>
  <c r="P128" i="5"/>
  <c r="Q128" i="5"/>
  <c r="M128" i="5"/>
  <c r="Q117" i="5"/>
  <c r="N106" i="5"/>
  <c r="P106" i="5"/>
  <c r="M106" i="5"/>
  <c r="N94" i="5"/>
  <c r="O94" i="5"/>
  <c r="P94" i="5"/>
  <c r="Q94" i="5"/>
  <c r="M94" i="5"/>
  <c r="N83" i="5"/>
  <c r="O83" i="5"/>
  <c r="P83" i="5"/>
  <c r="Q83" i="5"/>
  <c r="M83" i="5"/>
  <c r="N72" i="5"/>
  <c r="P72" i="5"/>
  <c r="O61" i="5"/>
  <c r="N38" i="5"/>
  <c r="P38" i="5"/>
  <c r="N27" i="5"/>
  <c r="P27" i="5"/>
  <c r="Q27" i="5"/>
  <c r="N16" i="5"/>
  <c r="L7" i="4" l="1"/>
  <c r="M7" i="4"/>
  <c r="N7" i="4"/>
  <c r="O7" i="4"/>
  <c r="K7" i="4"/>
  <c r="N207" i="5"/>
  <c r="O207" i="5"/>
  <c r="P207" i="5"/>
  <c r="Q207" i="5"/>
  <c r="M207" i="5"/>
  <c r="R152" i="5"/>
  <c r="O14" i="4"/>
  <c r="N14" i="4"/>
  <c r="M14" i="4"/>
  <c r="L14" i="4"/>
  <c r="K14" i="4"/>
  <c r="O13" i="4"/>
  <c r="N13" i="4"/>
  <c r="M13" i="4"/>
  <c r="L13" i="4"/>
  <c r="K13" i="4"/>
  <c r="O12" i="4"/>
  <c r="N12" i="4"/>
  <c r="M12" i="4"/>
  <c r="L12" i="4"/>
  <c r="O11" i="4"/>
  <c r="N11" i="4"/>
  <c r="M11" i="4"/>
  <c r="L11" i="4"/>
  <c r="O10" i="4"/>
  <c r="N10" i="4"/>
  <c r="M10" i="4"/>
  <c r="L10" i="4"/>
  <c r="O9" i="4"/>
  <c r="N9" i="4"/>
  <c r="M9" i="4"/>
  <c r="L9" i="4"/>
  <c r="K9" i="4"/>
  <c r="R202" i="5"/>
  <c r="R201" i="5"/>
  <c r="R199" i="5"/>
  <c r="R198" i="5"/>
  <c r="R197" i="5"/>
  <c r="Q203" i="5"/>
  <c r="N8" i="4"/>
  <c r="N196" i="5"/>
  <c r="M208" i="5"/>
  <c r="Q192" i="5"/>
  <c r="P192" i="5"/>
  <c r="O192" i="5"/>
  <c r="N192" i="5"/>
  <c r="M192" i="5"/>
  <c r="R191" i="5"/>
  <c r="R190" i="5"/>
  <c r="R189" i="5"/>
  <c r="R188" i="5"/>
  <c r="R187" i="5"/>
  <c r="R186" i="5"/>
  <c r="R185" i="5"/>
  <c r="Q181" i="5"/>
  <c r="P181" i="5"/>
  <c r="O181" i="5"/>
  <c r="N181" i="5"/>
  <c r="M181" i="5"/>
  <c r="R180" i="5"/>
  <c r="R179" i="5"/>
  <c r="R178" i="5"/>
  <c r="R177" i="5"/>
  <c r="R176" i="5"/>
  <c r="R175" i="5"/>
  <c r="R174" i="5"/>
  <c r="Q170" i="5"/>
  <c r="P170" i="5"/>
  <c r="O170" i="5"/>
  <c r="N170" i="5"/>
  <c r="M170" i="5"/>
  <c r="R169" i="5"/>
  <c r="R168" i="5"/>
  <c r="R167" i="5"/>
  <c r="R166" i="5"/>
  <c r="R165" i="5"/>
  <c r="R164" i="5"/>
  <c r="R163" i="5"/>
  <c r="Q159" i="5"/>
  <c r="P159" i="5"/>
  <c r="O159" i="5"/>
  <c r="N159" i="5"/>
  <c r="M159" i="5"/>
  <c r="R158" i="5"/>
  <c r="R157" i="5"/>
  <c r="R156" i="5"/>
  <c r="R155" i="5"/>
  <c r="R154" i="5"/>
  <c r="R153" i="5"/>
  <c r="Q147" i="5"/>
  <c r="P147" i="5"/>
  <c r="O147" i="5"/>
  <c r="N147" i="5"/>
  <c r="M147" i="5"/>
  <c r="R146" i="5"/>
  <c r="R145" i="5"/>
  <c r="R144" i="5"/>
  <c r="R143" i="5"/>
  <c r="R142" i="5"/>
  <c r="R141" i="5"/>
  <c r="R140" i="5"/>
  <c r="Q136" i="5"/>
  <c r="P136" i="5"/>
  <c r="O136" i="5"/>
  <c r="N136" i="5"/>
  <c r="M136" i="5"/>
  <c r="R135" i="5"/>
  <c r="R134" i="5"/>
  <c r="R133" i="5"/>
  <c r="R132" i="5"/>
  <c r="R131" i="5"/>
  <c r="R130" i="5"/>
  <c r="R129" i="5"/>
  <c r="Q125" i="5"/>
  <c r="P125" i="5"/>
  <c r="O125" i="5"/>
  <c r="N125" i="5"/>
  <c r="M125" i="5"/>
  <c r="R124" i="5"/>
  <c r="R123" i="5"/>
  <c r="R122" i="5"/>
  <c r="R121" i="5"/>
  <c r="R120" i="5"/>
  <c r="R119" i="5"/>
  <c r="R118" i="5"/>
  <c r="Q114" i="5"/>
  <c r="P114" i="5"/>
  <c r="O114" i="5"/>
  <c r="N114" i="5"/>
  <c r="M114" i="5"/>
  <c r="R113" i="5"/>
  <c r="R112" i="5"/>
  <c r="R111" i="5"/>
  <c r="R110" i="5"/>
  <c r="R109" i="5"/>
  <c r="R108" i="5"/>
  <c r="R107" i="5"/>
  <c r="Q102" i="5"/>
  <c r="P102" i="5"/>
  <c r="O102" i="5"/>
  <c r="N102" i="5"/>
  <c r="M102" i="5"/>
  <c r="R101" i="5"/>
  <c r="R100" i="5"/>
  <c r="R99" i="5"/>
  <c r="R98" i="5"/>
  <c r="R97" i="5"/>
  <c r="R96" i="5"/>
  <c r="R95" i="5"/>
  <c r="Q91" i="5"/>
  <c r="P91" i="5"/>
  <c r="O91" i="5"/>
  <c r="N91" i="5"/>
  <c r="M91" i="5"/>
  <c r="R90" i="5"/>
  <c r="R89" i="5"/>
  <c r="R88" i="5"/>
  <c r="R87" i="5"/>
  <c r="R86" i="5"/>
  <c r="R85" i="5"/>
  <c r="R84" i="5"/>
  <c r="Q80" i="5"/>
  <c r="P80" i="5"/>
  <c r="O80" i="5"/>
  <c r="N80" i="5"/>
  <c r="M80" i="5"/>
  <c r="R79" i="5"/>
  <c r="R78" i="5"/>
  <c r="R77" i="5"/>
  <c r="R76" i="5"/>
  <c r="R75" i="5"/>
  <c r="R74" i="5"/>
  <c r="R73" i="5"/>
  <c r="Q69" i="5"/>
  <c r="P69" i="5"/>
  <c r="O69" i="5"/>
  <c r="N69" i="5"/>
  <c r="M69" i="5"/>
  <c r="R68" i="5"/>
  <c r="R67" i="5"/>
  <c r="R66" i="5"/>
  <c r="R65" i="5"/>
  <c r="R64" i="5"/>
  <c r="R63" i="5"/>
  <c r="R62" i="5"/>
  <c r="Q57" i="5"/>
  <c r="P57" i="5"/>
  <c r="O57" i="5"/>
  <c r="N57" i="5"/>
  <c r="M57" i="5"/>
  <c r="R56" i="5"/>
  <c r="R55" i="5"/>
  <c r="R54" i="5"/>
  <c r="R53" i="5"/>
  <c r="R52" i="5"/>
  <c r="R51" i="5"/>
  <c r="R50" i="5"/>
  <c r="Q46" i="5"/>
  <c r="P46" i="5"/>
  <c r="O46" i="5"/>
  <c r="N46" i="5"/>
  <c r="M46" i="5"/>
  <c r="R45" i="5"/>
  <c r="R44" i="5"/>
  <c r="R43" i="5"/>
  <c r="R42" i="5"/>
  <c r="R41" i="5"/>
  <c r="R40" i="5"/>
  <c r="R39" i="5"/>
  <c r="Q35" i="5"/>
  <c r="P35" i="5"/>
  <c r="O35" i="5"/>
  <c r="N35" i="5"/>
  <c r="M35" i="5"/>
  <c r="R34" i="5"/>
  <c r="R33" i="5"/>
  <c r="R32" i="5"/>
  <c r="R31" i="5"/>
  <c r="R30" i="5"/>
  <c r="R29" i="5"/>
  <c r="R28" i="5"/>
  <c r="Q24" i="5"/>
  <c r="P24" i="5"/>
  <c r="O24" i="5"/>
  <c r="N24" i="5"/>
  <c r="M24" i="5"/>
  <c r="R23" i="5"/>
  <c r="R22" i="5"/>
  <c r="R21" i="5"/>
  <c r="R20" i="5"/>
  <c r="R19" i="5"/>
  <c r="R18" i="5"/>
  <c r="R17" i="5"/>
  <c r="N208" i="5" l="1"/>
  <c r="L8" i="4" s="1"/>
  <c r="L15" i="4" s="1"/>
  <c r="L16" i="4" s="1"/>
  <c r="L17" i="4" s="1"/>
  <c r="K8" i="4"/>
  <c r="M215" i="5"/>
  <c r="M216" i="5" s="1"/>
  <c r="R162" i="5"/>
  <c r="R114" i="5"/>
  <c r="R170" i="5"/>
  <c r="M203" i="5"/>
  <c r="R80" i="5"/>
  <c r="R94" i="5"/>
  <c r="N203" i="5"/>
  <c r="R212" i="5"/>
  <c r="R200" i="5"/>
  <c r="R24" i="5"/>
  <c r="R102" i="5"/>
  <c r="R184" i="5"/>
  <c r="O215" i="5"/>
  <c r="O216" i="5" s="1"/>
  <c r="O217" i="5" s="1"/>
  <c r="K12" i="4"/>
  <c r="P12" i="4" s="1"/>
  <c r="R159" i="5"/>
  <c r="P13" i="4"/>
  <c r="N15" i="4"/>
  <c r="N16" i="4" s="1"/>
  <c r="N17" i="4" s="1"/>
  <c r="R46" i="5"/>
  <c r="R57" i="5"/>
  <c r="R210" i="5"/>
  <c r="R91" i="5"/>
  <c r="R139" i="5"/>
  <c r="R147" i="5"/>
  <c r="R192" i="5"/>
  <c r="O203" i="5"/>
  <c r="K10" i="4"/>
  <c r="P10" i="4" s="1"/>
  <c r="P215" i="5"/>
  <c r="P216" i="5" s="1"/>
  <c r="P217" i="5" s="1"/>
  <c r="R83" i="5"/>
  <c r="R151" i="5"/>
  <c r="R181" i="5"/>
  <c r="P9" i="4"/>
  <c r="R213" i="5"/>
  <c r="R173" i="5"/>
  <c r="R214" i="5"/>
  <c r="P14" i="4"/>
  <c r="M8" i="4"/>
  <c r="M15" i="4" s="1"/>
  <c r="M16" i="4" s="1"/>
  <c r="M17" i="4" s="1"/>
  <c r="R35" i="5"/>
  <c r="R69" i="5"/>
  <c r="R125" i="5"/>
  <c r="R128" i="5"/>
  <c r="R136" i="5"/>
  <c r="R211" i="5"/>
  <c r="K11" i="4"/>
  <c r="P11" i="4" s="1"/>
  <c r="R209" i="5"/>
  <c r="R196" i="5"/>
  <c r="N215" i="5" l="1"/>
  <c r="N216" i="5" s="1"/>
  <c r="N217" i="5" s="1"/>
  <c r="R203" i="5"/>
  <c r="K15" i="4"/>
  <c r="K16" i="4" s="1"/>
  <c r="Q215" i="5"/>
  <c r="Q216" i="5" s="1"/>
  <c r="Q217" i="5" s="1"/>
  <c r="O8" i="4"/>
  <c r="R208" i="5"/>
  <c r="M217" i="5"/>
  <c r="R215" i="5" l="1"/>
  <c r="R216" i="5" s="1"/>
  <c r="R217" i="5" s="1"/>
  <c r="K17" i="4"/>
  <c r="O15" i="4"/>
  <c r="P8" i="4"/>
  <c r="O16" i="4" l="1"/>
  <c r="P15" i="4"/>
  <c r="O17" i="4" l="1"/>
  <c r="P17" i="4" s="1"/>
  <c r="P16" i="4"/>
  <c r="N187" i="1" l="1"/>
  <c r="O187" i="1"/>
  <c r="N195" i="5" s="1"/>
  <c r="T198" i="1"/>
  <c r="T199" i="1" s="1"/>
  <c r="U196" i="1"/>
  <c r="S196" i="1"/>
  <c r="Q196" i="1"/>
  <c r="O196" i="1"/>
  <c r="M196" i="1"/>
  <c r="P197" i="1"/>
  <c r="Q197" i="1"/>
  <c r="R197" i="1"/>
  <c r="S197" i="1"/>
  <c r="T197" i="1"/>
  <c r="U197" i="1"/>
  <c r="N197" i="1"/>
  <c r="O197" i="1"/>
  <c r="Q183" i="1"/>
  <c r="J183" i="1"/>
  <c r="V73" i="1"/>
  <c r="V74" i="1"/>
  <c r="V75" i="1"/>
  <c r="J47" i="1"/>
  <c r="O48" i="1"/>
  <c r="O54" i="1" s="1"/>
  <c r="N49" i="5" s="1"/>
  <c r="S62" i="1"/>
  <c r="S61" i="1"/>
  <c r="S60" i="1"/>
  <c r="S59" i="1"/>
  <c r="S58" i="1"/>
  <c r="E76" i="1"/>
  <c r="M34" i="1"/>
  <c r="M27" i="5" s="1"/>
  <c r="U186" i="1"/>
  <c r="U185" i="1"/>
  <c r="U100" i="1"/>
  <c r="U70" i="1"/>
  <c r="U68" i="1"/>
  <c r="V68" i="1" s="1"/>
  <c r="U62" i="1"/>
  <c r="U61" i="1"/>
  <c r="U60" i="1"/>
  <c r="U59" i="1"/>
  <c r="U50" i="1"/>
  <c r="U49" i="1"/>
  <c r="U48" i="1"/>
  <c r="U46" i="1"/>
  <c r="U39" i="1"/>
  <c r="U187" i="1" l="1"/>
  <c r="Q195" i="5" s="1"/>
  <c r="T200" i="1"/>
  <c r="Q16" i="5"/>
  <c r="U54" i="1"/>
  <c r="Q49" i="5" s="1"/>
  <c r="U66" i="1"/>
  <c r="Q61" i="5" s="1"/>
  <c r="S66" i="1"/>
  <c r="P61" i="5" s="1"/>
  <c r="U76" i="1"/>
  <c r="Q72" i="5" s="1"/>
  <c r="U108" i="1"/>
  <c r="Q106" i="5" s="1"/>
  <c r="Q186" i="1"/>
  <c r="Q185" i="1"/>
  <c r="V185" i="1" s="1"/>
  <c r="Q184" i="1"/>
  <c r="Q117" i="1"/>
  <c r="Q116" i="1"/>
  <c r="Q115" i="1"/>
  <c r="Q114" i="1"/>
  <c r="Q113" i="1"/>
  <c r="Q112" i="1"/>
  <c r="Q111" i="1"/>
  <c r="Q110" i="1"/>
  <c r="Q102" i="1"/>
  <c r="Q101" i="1"/>
  <c r="Q100" i="1"/>
  <c r="V100" i="1" s="1"/>
  <c r="Q72" i="1"/>
  <c r="V72" i="1" s="1"/>
  <c r="Q71" i="1"/>
  <c r="V71" i="1" s="1"/>
  <c r="Q70" i="1"/>
  <c r="Q69" i="1"/>
  <c r="Q50" i="1"/>
  <c r="Q49" i="1"/>
  <c r="Q48" i="1"/>
  <c r="Q47" i="1"/>
  <c r="V47" i="1" s="1"/>
  <c r="Q46" i="1"/>
  <c r="Q39" i="1"/>
  <c r="Q38" i="1"/>
  <c r="Q37" i="1"/>
  <c r="Q28" i="1"/>
  <c r="Q27" i="1"/>
  <c r="Q26" i="1"/>
  <c r="Q19" i="1"/>
  <c r="Q18" i="1"/>
  <c r="Q17" i="1"/>
  <c r="Q16" i="1"/>
  <c r="Q34" i="1" l="1"/>
  <c r="Q44" i="1"/>
  <c r="Q108" i="1"/>
  <c r="O106" i="5" s="1"/>
  <c r="R106" i="5" s="1"/>
  <c r="Q187" i="1"/>
  <c r="O195" i="5" s="1"/>
  <c r="Q24" i="1"/>
  <c r="Q76" i="1"/>
  <c r="O72" i="5" s="1"/>
  <c r="I54" i="1"/>
  <c r="K54" i="1"/>
  <c r="L54" i="1"/>
  <c r="N54" i="1"/>
  <c r="P54" i="1"/>
  <c r="Q54" i="1"/>
  <c r="O49" i="5" s="1"/>
  <c r="R54" i="1"/>
  <c r="H54" i="1"/>
  <c r="S184" i="1"/>
  <c r="V184" i="1" s="1"/>
  <c r="S186" i="1"/>
  <c r="V186" i="1" s="1"/>
  <c r="S183" i="1"/>
  <c r="V183" i="1" s="1"/>
  <c r="S111" i="1"/>
  <c r="S112" i="1"/>
  <c r="S110" i="1"/>
  <c r="S48" i="1"/>
  <c r="S49" i="1"/>
  <c r="S50" i="1"/>
  <c r="S46" i="1"/>
  <c r="V46" i="1" s="1"/>
  <c r="S17" i="1"/>
  <c r="S16" i="1"/>
  <c r="V173" i="1"/>
  <c r="V174" i="1"/>
  <c r="V175" i="1"/>
  <c r="V176" i="1"/>
  <c r="V177" i="1"/>
  <c r="V178" i="1"/>
  <c r="V179" i="1"/>
  <c r="V172" i="1"/>
  <c r="V164" i="1"/>
  <c r="V165" i="1"/>
  <c r="V166" i="1"/>
  <c r="V167" i="1"/>
  <c r="V168" i="1"/>
  <c r="V169" i="1"/>
  <c r="V163" i="1"/>
  <c r="V153" i="1"/>
  <c r="V154" i="1"/>
  <c r="V155" i="1"/>
  <c r="V156" i="1"/>
  <c r="V157" i="1"/>
  <c r="V158" i="1"/>
  <c r="V159" i="1"/>
  <c r="V152" i="1"/>
  <c r="V143" i="1"/>
  <c r="V144" i="1"/>
  <c r="V145" i="1"/>
  <c r="V146" i="1"/>
  <c r="V147" i="1"/>
  <c r="V148" i="1"/>
  <c r="V149" i="1"/>
  <c r="V142" i="1"/>
  <c r="V131" i="1"/>
  <c r="V132" i="1"/>
  <c r="V133" i="1"/>
  <c r="V134" i="1"/>
  <c r="V135" i="1"/>
  <c r="V136" i="1"/>
  <c r="V137" i="1"/>
  <c r="V130" i="1"/>
  <c r="V126" i="1"/>
  <c r="V127" i="1"/>
  <c r="V121" i="1"/>
  <c r="V122" i="1"/>
  <c r="V123" i="1"/>
  <c r="V124" i="1"/>
  <c r="V125" i="1"/>
  <c r="V120" i="1"/>
  <c r="V101" i="1"/>
  <c r="V102" i="1"/>
  <c r="V103" i="1"/>
  <c r="V104" i="1"/>
  <c r="V105" i="1"/>
  <c r="V106" i="1"/>
  <c r="V107" i="1"/>
  <c r="V89" i="1"/>
  <c r="V90" i="1"/>
  <c r="V91" i="1"/>
  <c r="V92" i="1"/>
  <c r="V93" i="1"/>
  <c r="V94" i="1"/>
  <c r="V95" i="1"/>
  <c r="V88" i="1"/>
  <c r="V79" i="1"/>
  <c r="V80" i="1"/>
  <c r="V81" i="1"/>
  <c r="V82" i="1"/>
  <c r="V83" i="1"/>
  <c r="V84" i="1"/>
  <c r="V85" i="1"/>
  <c r="V78" i="1"/>
  <c r="V63" i="1"/>
  <c r="V64" i="1"/>
  <c r="V65" i="1"/>
  <c r="V51" i="1"/>
  <c r="V52" i="1"/>
  <c r="V53" i="1"/>
  <c r="V38" i="1"/>
  <c r="V40" i="1"/>
  <c r="V41" i="1"/>
  <c r="V42" i="1"/>
  <c r="V43" i="1"/>
  <c r="V27" i="1"/>
  <c r="V28" i="1"/>
  <c r="V29" i="1"/>
  <c r="V30" i="1"/>
  <c r="V31" i="1"/>
  <c r="V32" i="1"/>
  <c r="V26" i="1"/>
  <c r="V18" i="1"/>
  <c r="O111" i="1"/>
  <c r="O112" i="1"/>
  <c r="O113" i="1"/>
  <c r="V113" i="1" s="1"/>
  <c r="O114" i="1"/>
  <c r="V114" i="1" s="1"/>
  <c r="O115" i="1"/>
  <c r="V115" i="1" s="1"/>
  <c r="O116" i="1"/>
  <c r="V116" i="1" s="1"/>
  <c r="O117" i="1"/>
  <c r="V117" i="1" s="1"/>
  <c r="O110" i="1"/>
  <c r="O61" i="1"/>
  <c r="O60" i="1"/>
  <c r="O59" i="1"/>
  <c r="M187" i="1"/>
  <c r="M195" i="5" s="1"/>
  <c r="M112" i="1"/>
  <c r="M110" i="1"/>
  <c r="M70" i="1"/>
  <c r="V70" i="1" s="1"/>
  <c r="M69" i="1"/>
  <c r="M59" i="1"/>
  <c r="M60" i="1"/>
  <c r="M61" i="1"/>
  <c r="M62" i="1"/>
  <c r="V62" i="1" s="1"/>
  <c r="M58" i="1"/>
  <c r="V58" i="1" s="1"/>
  <c r="M50" i="1"/>
  <c r="M49" i="1"/>
  <c r="M48" i="1"/>
  <c r="M39" i="1"/>
  <c r="V39" i="1" s="1"/>
  <c r="M37" i="1"/>
  <c r="V37" i="1" s="1"/>
  <c r="M36" i="1"/>
  <c r="V36" i="1" s="1"/>
  <c r="M19" i="1"/>
  <c r="V19" i="1" s="1"/>
  <c r="M17" i="1"/>
  <c r="M16" i="1"/>
  <c r="E211" i="5"/>
  <c r="F211" i="5"/>
  <c r="G211" i="5"/>
  <c r="H211" i="5"/>
  <c r="E196" i="5"/>
  <c r="E208" i="5" s="1"/>
  <c r="F196" i="5"/>
  <c r="F208" i="5" s="1"/>
  <c r="G196" i="5"/>
  <c r="G208" i="5" s="1"/>
  <c r="H196" i="5"/>
  <c r="H208" i="5" s="1"/>
  <c r="V187" i="1" l="1"/>
  <c r="O16" i="5"/>
  <c r="O38" i="5"/>
  <c r="O27" i="5"/>
  <c r="R27" i="5" s="1"/>
  <c r="R198" i="1"/>
  <c r="R199" i="1" s="1"/>
  <c r="R200" i="1" s="1"/>
  <c r="P198" i="1"/>
  <c r="P199" i="1" s="1"/>
  <c r="P200" i="1" s="1"/>
  <c r="N198" i="1"/>
  <c r="V60" i="1"/>
  <c r="V59" i="1"/>
  <c r="V61" i="1"/>
  <c r="V49" i="1"/>
  <c r="V111" i="1"/>
  <c r="S187" i="1"/>
  <c r="P195" i="5" s="1"/>
  <c r="R195" i="5" s="1"/>
  <c r="V128" i="1"/>
  <c r="V150" i="1"/>
  <c r="V160" i="1"/>
  <c r="S24" i="1"/>
  <c r="P16" i="5" s="1"/>
  <c r="O118" i="1"/>
  <c r="N117" i="5" s="1"/>
  <c r="V138" i="1"/>
  <c r="V50" i="1"/>
  <c r="V108" i="1"/>
  <c r="V170" i="1"/>
  <c r="V86" i="1"/>
  <c r="V96" i="1"/>
  <c r="V180" i="1"/>
  <c r="V17" i="1"/>
  <c r="V112" i="1"/>
  <c r="M44" i="1"/>
  <c r="M38" i="5" s="1"/>
  <c r="O66" i="1"/>
  <c r="N61" i="5" s="1"/>
  <c r="V34" i="1"/>
  <c r="M54" i="1"/>
  <c r="M49" i="5" s="1"/>
  <c r="R49" i="5" s="1"/>
  <c r="V48" i="1"/>
  <c r="V69" i="1"/>
  <c r="V76" i="1" s="1"/>
  <c r="M76" i="1"/>
  <c r="M72" i="5" s="1"/>
  <c r="R72" i="5" s="1"/>
  <c r="S54" i="1"/>
  <c r="P49" i="5" s="1"/>
  <c r="V44" i="1"/>
  <c r="V110" i="1"/>
  <c r="M24" i="1"/>
  <c r="M16" i="5" s="1"/>
  <c r="V16" i="1"/>
  <c r="S118" i="1"/>
  <c r="P117" i="5" s="1"/>
  <c r="M66" i="1"/>
  <c r="M61" i="5" s="1"/>
  <c r="M118" i="1"/>
  <c r="M117" i="5" s="1"/>
  <c r="H210" i="5"/>
  <c r="H209" i="5"/>
  <c r="R61" i="5" l="1"/>
  <c r="R16" i="5"/>
  <c r="S198" i="1"/>
  <c r="M198" i="1"/>
  <c r="O198" i="1"/>
  <c r="O199" i="1" s="1"/>
  <c r="O200" i="1" s="1"/>
  <c r="O202" i="1" s="1"/>
  <c r="N199" i="1"/>
  <c r="V66" i="1"/>
  <c r="V54" i="1"/>
  <c r="V118" i="1"/>
  <c r="V24" i="1"/>
  <c r="E187" i="1"/>
  <c r="M199" i="1" l="1"/>
  <c r="M200" i="1" s="1"/>
  <c r="S199" i="1"/>
  <c r="S200" i="1" s="1"/>
  <c r="N200" i="1"/>
  <c r="D196" i="5"/>
  <c r="F26" i="4"/>
  <c r="E44" i="1" l="1"/>
  <c r="D23" i="4" l="1"/>
  <c r="E23" i="4"/>
  <c r="F23" i="4"/>
  <c r="G23" i="4"/>
  <c r="C23" i="4"/>
  <c r="D11" i="4"/>
  <c r="G7" i="4"/>
  <c r="F7" i="4"/>
  <c r="E7" i="4"/>
  <c r="D7" i="4"/>
  <c r="C7" i="4"/>
  <c r="D200" i="5" l="1"/>
  <c r="E209" i="5"/>
  <c r="D9" i="4" s="1"/>
  <c r="F209" i="5"/>
  <c r="E9" i="4" s="1"/>
  <c r="E210" i="5"/>
  <c r="D10" i="4" s="1"/>
  <c r="F210" i="5"/>
  <c r="E10" i="4" s="1"/>
  <c r="E11" i="4"/>
  <c r="E212" i="5"/>
  <c r="D12" i="4" s="1"/>
  <c r="F212" i="5"/>
  <c r="E12" i="4" s="1"/>
  <c r="E213" i="5"/>
  <c r="D13" i="4" s="1"/>
  <c r="F213" i="5"/>
  <c r="E13" i="4" s="1"/>
  <c r="E214" i="5"/>
  <c r="D14" i="4" s="1"/>
  <c r="F214" i="5"/>
  <c r="E14" i="4" s="1"/>
  <c r="D8" i="4"/>
  <c r="E8" i="4"/>
  <c r="E207" i="5"/>
  <c r="F207" i="5"/>
  <c r="G207" i="5"/>
  <c r="H207" i="5"/>
  <c r="D207" i="5"/>
  <c r="E203" i="5"/>
  <c r="F203" i="5"/>
  <c r="G203" i="5"/>
  <c r="H203" i="5"/>
  <c r="E192" i="5"/>
  <c r="F192" i="5"/>
  <c r="G192" i="5"/>
  <c r="H192" i="5"/>
  <c r="E181" i="5"/>
  <c r="F181" i="5"/>
  <c r="G181" i="5"/>
  <c r="H181" i="5"/>
  <c r="E170" i="5"/>
  <c r="F170" i="5"/>
  <c r="G170" i="5"/>
  <c r="H170" i="5"/>
  <c r="E159" i="5"/>
  <c r="F159" i="5"/>
  <c r="G159" i="5"/>
  <c r="H159" i="5"/>
  <c r="E147" i="5"/>
  <c r="F147" i="5"/>
  <c r="G147" i="5"/>
  <c r="H147" i="5"/>
  <c r="E136" i="5"/>
  <c r="F136" i="5"/>
  <c r="G136" i="5"/>
  <c r="H136" i="5"/>
  <c r="E125" i="5"/>
  <c r="F125" i="5"/>
  <c r="G125" i="5"/>
  <c r="H125" i="5"/>
  <c r="E114" i="5"/>
  <c r="F114" i="5"/>
  <c r="G114" i="5"/>
  <c r="H114" i="5"/>
  <c r="E102" i="5"/>
  <c r="F102" i="5"/>
  <c r="G102" i="5"/>
  <c r="H102" i="5"/>
  <c r="E91" i="5"/>
  <c r="F91" i="5"/>
  <c r="G91" i="5"/>
  <c r="H91" i="5"/>
  <c r="E80" i="5"/>
  <c r="F80" i="5"/>
  <c r="G80" i="5"/>
  <c r="H80" i="5"/>
  <c r="E72" i="5"/>
  <c r="E69" i="5"/>
  <c r="F69" i="5"/>
  <c r="G69" i="5"/>
  <c r="H69" i="5"/>
  <c r="E57" i="5"/>
  <c r="F57" i="5"/>
  <c r="G57" i="5"/>
  <c r="H57" i="5"/>
  <c r="E46" i="5"/>
  <c r="F46" i="5"/>
  <c r="G46" i="5"/>
  <c r="H46" i="5"/>
  <c r="E35" i="5"/>
  <c r="F35" i="5"/>
  <c r="G35" i="5"/>
  <c r="H35" i="5"/>
  <c r="E24" i="5"/>
  <c r="F24" i="5"/>
  <c r="G24" i="5"/>
  <c r="H24" i="5"/>
  <c r="E38" i="5"/>
  <c r="D38" i="5"/>
  <c r="E27" i="5"/>
  <c r="E16" i="5"/>
  <c r="E13" i="5"/>
  <c r="F13" i="5"/>
  <c r="G13" i="5"/>
  <c r="H13" i="5"/>
  <c r="D13" i="5"/>
  <c r="I17" i="5"/>
  <c r="G214" i="1"/>
  <c r="E180" i="1"/>
  <c r="D184" i="5" s="1"/>
  <c r="F180" i="1"/>
  <c r="E184" i="5" s="1"/>
  <c r="E170" i="1"/>
  <c r="D173" i="5" s="1"/>
  <c r="F170" i="1"/>
  <c r="E173" i="5" s="1"/>
  <c r="E160" i="1"/>
  <c r="D162" i="5" s="1"/>
  <c r="F160" i="1"/>
  <c r="E162" i="5" s="1"/>
  <c r="E150" i="1"/>
  <c r="D151" i="5" s="1"/>
  <c r="F150" i="1"/>
  <c r="E151" i="5" s="1"/>
  <c r="E138" i="1"/>
  <c r="D139" i="5" s="1"/>
  <c r="F138" i="1"/>
  <c r="E139" i="5" s="1"/>
  <c r="E128" i="1"/>
  <c r="D128" i="5" s="1"/>
  <c r="F128" i="1"/>
  <c r="E128" i="5" s="1"/>
  <c r="E108" i="1"/>
  <c r="D106" i="5" s="1"/>
  <c r="F108" i="1"/>
  <c r="E106" i="5" s="1"/>
  <c r="E96" i="1"/>
  <c r="D94" i="5" s="1"/>
  <c r="F96" i="1"/>
  <c r="E94" i="5" s="1"/>
  <c r="E86" i="1"/>
  <c r="D83" i="5" s="1"/>
  <c r="F86" i="1"/>
  <c r="E83" i="5" s="1"/>
  <c r="E15" i="4" l="1"/>
  <c r="E16" i="4" s="1"/>
  <c r="E17" i="4" s="1"/>
  <c r="D15" i="4"/>
  <c r="D16" i="4" s="1"/>
  <c r="D17" i="4" s="1"/>
  <c r="E215" i="5"/>
  <c r="F215" i="5"/>
  <c r="J71" i="1"/>
  <c r="J72" i="1"/>
  <c r="J73" i="1"/>
  <c r="J74" i="1"/>
  <c r="J28" i="1"/>
  <c r="J37" i="1"/>
  <c r="J38" i="1"/>
  <c r="J39" i="1"/>
  <c r="E34" i="1"/>
  <c r="D27" i="5" s="1"/>
  <c r="E24" i="1"/>
  <c r="D16" i="5" s="1"/>
  <c r="E54" i="1"/>
  <c r="D49" i="5" s="1"/>
  <c r="E66" i="1"/>
  <c r="D61" i="5" s="1"/>
  <c r="D72" i="5"/>
  <c r="E118" i="1"/>
  <c r="D117" i="5" s="1"/>
  <c r="J27" i="1"/>
  <c r="F216" i="5" l="1"/>
  <c r="F217" i="5" s="1"/>
  <c r="E216" i="5"/>
  <c r="E217" i="5" s="1"/>
  <c r="E205" i="1"/>
  <c r="F205" i="1"/>
  <c r="G118" i="1"/>
  <c r="H118" i="1"/>
  <c r="G117" i="5" s="1"/>
  <c r="I118" i="1"/>
  <c r="H117" i="5" s="1"/>
  <c r="F118" i="1"/>
  <c r="E117" i="5" s="1"/>
  <c r="F66" i="1"/>
  <c r="E61" i="5" s="1"/>
  <c r="F54" i="1"/>
  <c r="E49" i="5" s="1"/>
  <c r="F117" i="5" l="1"/>
  <c r="Q118" i="1"/>
  <c r="D195" i="5"/>
  <c r="F187" i="1"/>
  <c r="E195" i="5" s="1"/>
  <c r="J186" i="1"/>
  <c r="J185" i="1"/>
  <c r="J184" i="1"/>
  <c r="Q198" i="1" l="1"/>
  <c r="O117" i="5"/>
  <c r="R117" i="5" s="1"/>
  <c r="F198" i="1"/>
  <c r="E198" i="1"/>
  <c r="G197" i="1"/>
  <c r="F197" i="1"/>
  <c r="E197" i="1"/>
  <c r="J142" i="1"/>
  <c r="J143" i="1"/>
  <c r="J144" i="1"/>
  <c r="J145" i="1"/>
  <c r="J146" i="1"/>
  <c r="J147" i="1"/>
  <c r="J148" i="1"/>
  <c r="J149" i="1"/>
  <c r="G150" i="1"/>
  <c r="F151" i="5" s="1"/>
  <c r="H150" i="1"/>
  <c r="G151" i="5" s="1"/>
  <c r="I150" i="1"/>
  <c r="H151" i="5" s="1"/>
  <c r="J152" i="1"/>
  <c r="J153" i="1"/>
  <c r="J154" i="1"/>
  <c r="J155" i="1"/>
  <c r="J156" i="1"/>
  <c r="J157" i="1"/>
  <c r="J158" i="1"/>
  <c r="J159" i="1"/>
  <c r="G160" i="1"/>
  <c r="F162" i="5" s="1"/>
  <c r="H160" i="1"/>
  <c r="G162" i="5" s="1"/>
  <c r="I160" i="1"/>
  <c r="H162" i="5" s="1"/>
  <c r="J162" i="1"/>
  <c r="J163" i="1"/>
  <c r="J164" i="1"/>
  <c r="J165" i="1"/>
  <c r="J166" i="1"/>
  <c r="J167" i="1"/>
  <c r="J168" i="1"/>
  <c r="J169" i="1"/>
  <c r="G170" i="1"/>
  <c r="F173" i="5" s="1"/>
  <c r="H170" i="1"/>
  <c r="G173" i="5" s="1"/>
  <c r="I170" i="1"/>
  <c r="H173" i="5" s="1"/>
  <c r="J172" i="1"/>
  <c r="J173" i="1"/>
  <c r="J174" i="1"/>
  <c r="J175" i="1"/>
  <c r="J176" i="1"/>
  <c r="J177" i="1"/>
  <c r="J178" i="1"/>
  <c r="J179" i="1"/>
  <c r="G180" i="1"/>
  <c r="F184" i="5" s="1"/>
  <c r="H180" i="1"/>
  <c r="G184" i="5" s="1"/>
  <c r="I180" i="1"/>
  <c r="H184" i="5" s="1"/>
  <c r="Q199" i="1" l="1"/>
  <c r="Q200" i="1" s="1"/>
  <c r="J180" i="1"/>
  <c r="J170" i="1"/>
  <c r="J160" i="1"/>
  <c r="K180" i="1"/>
  <c r="K150" i="1"/>
  <c r="E199" i="1"/>
  <c r="E207" i="1" s="1"/>
  <c r="C25" i="4" s="1"/>
  <c r="F199" i="1"/>
  <c r="F206" i="1" s="1"/>
  <c r="D24" i="4" s="1"/>
  <c r="K170" i="1"/>
  <c r="J150" i="1"/>
  <c r="K160" i="1"/>
  <c r="J17" i="1"/>
  <c r="J18" i="1"/>
  <c r="J19" i="1"/>
  <c r="J16" i="1"/>
  <c r="F200" i="1" l="1"/>
  <c r="F207" i="1"/>
  <c r="D25" i="4" s="1"/>
  <c r="E206" i="1"/>
  <c r="E200" i="1"/>
  <c r="E208" i="1" s="1"/>
  <c r="C26" i="4" s="1"/>
  <c r="J20" i="1"/>
  <c r="F208" i="1" l="1"/>
  <c r="D26" i="4" s="1"/>
  <c r="E209" i="1"/>
  <c r="C24" i="4"/>
  <c r="J112" i="1"/>
  <c r="J111" i="1"/>
  <c r="J110" i="1"/>
  <c r="J102" i="1"/>
  <c r="J101" i="1"/>
  <c r="J100" i="1"/>
  <c r="J70" i="1"/>
  <c r="J69" i="1"/>
  <c r="J68" i="1"/>
  <c r="J62" i="1"/>
  <c r="J61" i="1"/>
  <c r="J60" i="1"/>
  <c r="J59" i="1"/>
  <c r="J58" i="1"/>
  <c r="J50" i="1"/>
  <c r="J49" i="1"/>
  <c r="J48" i="1"/>
  <c r="J46" i="1"/>
  <c r="J36" i="1"/>
  <c r="J26" i="1"/>
  <c r="F209" i="1" l="1"/>
  <c r="K209" i="1"/>
  <c r="D208" i="5" l="1"/>
  <c r="G214" i="5"/>
  <c r="F14" i="4" s="1"/>
  <c r="H214" i="5"/>
  <c r="G14" i="4" s="1"/>
  <c r="G213" i="5"/>
  <c r="F13" i="4" s="1"/>
  <c r="H213" i="5"/>
  <c r="G13" i="4" s="1"/>
  <c r="G212" i="5"/>
  <c r="F12" i="4" s="1"/>
  <c r="H212" i="5"/>
  <c r="G12" i="4" s="1"/>
  <c r="F11" i="4"/>
  <c r="G11" i="4"/>
  <c r="G210" i="5"/>
  <c r="F10" i="4" s="1"/>
  <c r="G10" i="4"/>
  <c r="G209" i="5"/>
  <c r="F9" i="4" s="1"/>
  <c r="G9" i="4"/>
  <c r="D210" i="5"/>
  <c r="D211" i="5"/>
  <c r="D212" i="5"/>
  <c r="D213" i="5"/>
  <c r="D214" i="5"/>
  <c r="D209" i="5"/>
  <c r="F8" i="4"/>
  <c r="G8" i="4"/>
  <c r="G15" i="4" l="1"/>
  <c r="G16" i="4" s="1"/>
  <c r="F15" i="4"/>
  <c r="F16" i="4" s="1"/>
  <c r="F17" i="4" s="1"/>
  <c r="D215" i="5"/>
  <c r="D216" i="5" s="1"/>
  <c r="G17" i="4" l="1"/>
  <c r="D217" i="5"/>
  <c r="H205" i="1" l="1"/>
  <c r="I205" i="1"/>
  <c r="G205" i="1"/>
  <c r="H197" i="1"/>
  <c r="I197" i="1"/>
  <c r="J137" i="1"/>
  <c r="J136" i="1"/>
  <c r="J135" i="1"/>
  <c r="J134" i="1"/>
  <c r="J133" i="1"/>
  <c r="J132" i="1"/>
  <c r="J131" i="1"/>
  <c r="J130" i="1"/>
  <c r="J127" i="1"/>
  <c r="J126" i="1"/>
  <c r="J125" i="1"/>
  <c r="J124" i="1"/>
  <c r="J123" i="1"/>
  <c r="J122" i="1"/>
  <c r="J121" i="1"/>
  <c r="J120" i="1"/>
  <c r="J117" i="1"/>
  <c r="J116" i="1"/>
  <c r="J115" i="1"/>
  <c r="J114" i="1"/>
  <c r="J113" i="1"/>
  <c r="J107" i="1"/>
  <c r="J106" i="1"/>
  <c r="J105" i="1"/>
  <c r="J104" i="1"/>
  <c r="J103" i="1"/>
  <c r="J95" i="1"/>
  <c r="J94" i="1"/>
  <c r="J93" i="1"/>
  <c r="J92" i="1"/>
  <c r="J91" i="1"/>
  <c r="J90" i="1"/>
  <c r="J89" i="1"/>
  <c r="J88" i="1"/>
  <c r="J85" i="1"/>
  <c r="J84" i="1"/>
  <c r="J83" i="1"/>
  <c r="J82" i="1"/>
  <c r="J81" i="1"/>
  <c r="J80" i="1"/>
  <c r="J79" i="1"/>
  <c r="J78" i="1"/>
  <c r="J75" i="1"/>
  <c r="J65" i="1"/>
  <c r="J64" i="1"/>
  <c r="J63" i="1"/>
  <c r="J53" i="1"/>
  <c r="J52" i="1"/>
  <c r="J51" i="1"/>
  <c r="J43" i="1"/>
  <c r="J42" i="1"/>
  <c r="J41" i="1"/>
  <c r="J40" i="1"/>
  <c r="J31" i="1"/>
  <c r="J32" i="1"/>
  <c r="J33" i="1"/>
  <c r="J21" i="1"/>
  <c r="J22" i="1"/>
  <c r="J23" i="1"/>
  <c r="D203" i="5"/>
  <c r="I202" i="5"/>
  <c r="I201" i="5"/>
  <c r="I200" i="5"/>
  <c r="I199" i="5"/>
  <c r="I198" i="5"/>
  <c r="I197" i="5"/>
  <c r="I196" i="5"/>
  <c r="H187" i="1"/>
  <c r="G195" i="5" s="1"/>
  <c r="I187" i="1"/>
  <c r="H195" i="5" s="1"/>
  <c r="F195" i="5"/>
  <c r="J54" i="1" l="1"/>
  <c r="J44" i="1"/>
  <c r="I203" i="5"/>
  <c r="K44" i="1"/>
  <c r="J138" i="1"/>
  <c r="K24" i="1"/>
  <c r="J34" i="1"/>
  <c r="J66" i="1"/>
  <c r="J96" i="1"/>
  <c r="J128" i="1"/>
  <c r="J86" i="1"/>
  <c r="J76" i="1"/>
  <c r="J108" i="1"/>
  <c r="J118" i="1"/>
  <c r="K34" i="1"/>
  <c r="K96" i="1"/>
  <c r="K108" i="1"/>
  <c r="K128" i="1"/>
  <c r="J187" i="1"/>
  <c r="K138" i="1"/>
  <c r="K187" i="1"/>
  <c r="K66" i="1"/>
  <c r="K76" i="1"/>
  <c r="K118" i="1"/>
  <c r="K86" i="1"/>
  <c r="J24" i="1"/>
  <c r="I195" i="5"/>
  <c r="C14" i="4"/>
  <c r="C10" i="4"/>
  <c r="C11" i="4"/>
  <c r="C12" i="4"/>
  <c r="C13" i="4"/>
  <c r="C9" i="4"/>
  <c r="C8" i="4"/>
  <c r="H8" i="4" s="1"/>
  <c r="I163" i="5"/>
  <c r="I164" i="5"/>
  <c r="I165" i="5"/>
  <c r="I166" i="5"/>
  <c r="I167" i="5"/>
  <c r="I168" i="5"/>
  <c r="I169" i="5"/>
  <c r="D170" i="5"/>
  <c r="I174" i="5"/>
  <c r="I175" i="5"/>
  <c r="I176" i="5"/>
  <c r="I177" i="5"/>
  <c r="I178" i="5"/>
  <c r="I179" i="5"/>
  <c r="I180" i="5"/>
  <c r="D181" i="5"/>
  <c r="I185" i="5"/>
  <c r="I186" i="5"/>
  <c r="I187" i="5"/>
  <c r="I188" i="5"/>
  <c r="I189" i="5"/>
  <c r="I190" i="5"/>
  <c r="I191" i="5"/>
  <c r="D192" i="5"/>
  <c r="D159" i="5"/>
  <c r="I158" i="5"/>
  <c r="I157" i="5"/>
  <c r="I156" i="5"/>
  <c r="I155" i="5"/>
  <c r="I154" i="5"/>
  <c r="I153" i="5"/>
  <c r="I152" i="5"/>
  <c r="I118" i="5"/>
  <c r="I119" i="5"/>
  <c r="I120" i="5"/>
  <c r="I121" i="5"/>
  <c r="I122" i="5"/>
  <c r="I123" i="5"/>
  <c r="I124" i="5"/>
  <c r="D125" i="5"/>
  <c r="I129" i="5"/>
  <c r="I130" i="5"/>
  <c r="I131" i="5"/>
  <c r="I132" i="5"/>
  <c r="I133" i="5"/>
  <c r="I134" i="5"/>
  <c r="I135" i="5"/>
  <c r="D136" i="5"/>
  <c r="I136" i="5" s="1"/>
  <c r="I140" i="5"/>
  <c r="I141" i="5"/>
  <c r="I142" i="5"/>
  <c r="I143" i="5"/>
  <c r="I144" i="5"/>
  <c r="I145" i="5"/>
  <c r="I146" i="5"/>
  <c r="D147" i="5"/>
  <c r="D114" i="5"/>
  <c r="I113" i="5"/>
  <c r="I112" i="5"/>
  <c r="I111" i="5"/>
  <c r="I110" i="5"/>
  <c r="I109" i="5"/>
  <c r="I108" i="5"/>
  <c r="I107" i="5"/>
  <c r="I73" i="5"/>
  <c r="I74" i="5"/>
  <c r="I75" i="5"/>
  <c r="I76" i="5"/>
  <c r="I77" i="5"/>
  <c r="I78" i="5"/>
  <c r="I79" i="5"/>
  <c r="D80" i="5"/>
  <c r="I84" i="5"/>
  <c r="I85" i="5"/>
  <c r="I86" i="5"/>
  <c r="I87" i="5"/>
  <c r="I88" i="5"/>
  <c r="I89" i="5"/>
  <c r="I90" i="5"/>
  <c r="D91" i="5"/>
  <c r="I95" i="5"/>
  <c r="I96" i="5"/>
  <c r="I97" i="5"/>
  <c r="I98" i="5"/>
  <c r="I99" i="5"/>
  <c r="I100" i="5"/>
  <c r="I101" i="5"/>
  <c r="D102" i="5"/>
  <c r="I62" i="5"/>
  <c r="I63" i="5"/>
  <c r="I64" i="5"/>
  <c r="I65" i="5"/>
  <c r="I66" i="5"/>
  <c r="I67" i="5"/>
  <c r="I68" i="5"/>
  <c r="D69" i="5"/>
  <c r="I28" i="5"/>
  <c r="I29" i="5"/>
  <c r="I30" i="5"/>
  <c r="I31" i="5"/>
  <c r="I32" i="5"/>
  <c r="I33" i="5"/>
  <c r="I34" i="5"/>
  <c r="D35" i="5"/>
  <c r="I39" i="5"/>
  <c r="I40" i="5"/>
  <c r="I41" i="5"/>
  <c r="I42" i="5"/>
  <c r="I43" i="5"/>
  <c r="I44" i="5"/>
  <c r="I45" i="5"/>
  <c r="D46" i="5"/>
  <c r="I50" i="5"/>
  <c r="I51" i="5"/>
  <c r="I52" i="5"/>
  <c r="I53" i="5"/>
  <c r="I54" i="5"/>
  <c r="I55" i="5"/>
  <c r="I56" i="5"/>
  <c r="D57" i="5"/>
  <c r="I18" i="5"/>
  <c r="I19" i="5"/>
  <c r="I20" i="5"/>
  <c r="I21" i="5"/>
  <c r="I22" i="5"/>
  <c r="I23" i="5"/>
  <c r="D24" i="5"/>
  <c r="I24" i="5" s="1"/>
  <c r="G211" i="1" l="1"/>
  <c r="I213" i="5"/>
  <c r="I181" i="5"/>
  <c r="I208" i="5"/>
  <c r="H13" i="4"/>
  <c r="I211" i="5"/>
  <c r="I209" i="5"/>
  <c r="H10" i="4"/>
  <c r="C15" i="4"/>
  <c r="H14" i="4"/>
  <c r="H11" i="4"/>
  <c r="H12" i="4"/>
  <c r="H9" i="4"/>
  <c r="I214" i="5"/>
  <c r="I212" i="5"/>
  <c r="I210" i="5"/>
  <c r="H215" i="5"/>
  <c r="G215" i="5"/>
  <c r="I125" i="5"/>
  <c r="I159" i="5"/>
  <c r="I170" i="5"/>
  <c r="I147" i="5"/>
  <c r="I192" i="5"/>
  <c r="I80" i="5"/>
  <c r="I114" i="5"/>
  <c r="I102" i="5"/>
  <c r="I91" i="5"/>
  <c r="I69" i="5"/>
  <c r="I46" i="5"/>
  <c r="I35" i="5"/>
  <c r="I57" i="5"/>
  <c r="H138" i="1"/>
  <c r="G139" i="5" s="1"/>
  <c r="I138" i="1"/>
  <c r="H139" i="5" s="1"/>
  <c r="H128" i="1"/>
  <c r="G128" i="5" s="1"/>
  <c r="I128" i="1"/>
  <c r="H128" i="5" s="1"/>
  <c r="H108" i="1"/>
  <c r="G106" i="5" s="1"/>
  <c r="I108" i="1"/>
  <c r="H106" i="5" s="1"/>
  <c r="H96" i="1"/>
  <c r="G94" i="5" s="1"/>
  <c r="I96" i="1"/>
  <c r="H94" i="5" s="1"/>
  <c r="H86" i="1"/>
  <c r="G83" i="5" s="1"/>
  <c r="I86" i="1"/>
  <c r="H83" i="5" s="1"/>
  <c r="H76" i="1"/>
  <c r="G72" i="5" s="1"/>
  <c r="I76" i="1"/>
  <c r="H72" i="5" s="1"/>
  <c r="H66" i="1"/>
  <c r="G61" i="5" s="1"/>
  <c r="I66" i="1"/>
  <c r="H61" i="5" s="1"/>
  <c r="G49" i="5"/>
  <c r="H49" i="5"/>
  <c r="H44" i="1"/>
  <c r="G38" i="5" s="1"/>
  <c r="I44" i="1"/>
  <c r="H34" i="1"/>
  <c r="G27" i="5" s="1"/>
  <c r="I34" i="1"/>
  <c r="H27" i="5" s="1"/>
  <c r="G34" i="1"/>
  <c r="F27" i="5" s="1"/>
  <c r="I24" i="1"/>
  <c r="H16" i="5" s="1"/>
  <c r="H24" i="1"/>
  <c r="G16" i="5" s="1"/>
  <c r="H38" i="5" l="1"/>
  <c r="U44" i="1"/>
  <c r="I215" i="5"/>
  <c r="C16" i="4"/>
  <c r="H16" i="4" s="1"/>
  <c r="G216" i="5"/>
  <c r="G217" i="5" s="1"/>
  <c r="H216" i="5"/>
  <c r="H217" i="5" s="1"/>
  <c r="H198" i="1"/>
  <c r="I198" i="1"/>
  <c r="H15" i="4"/>
  <c r="I27" i="5"/>
  <c r="U198" i="1" l="1"/>
  <c r="V198" i="1" s="1"/>
  <c r="Q38" i="5"/>
  <c r="R38" i="5" s="1"/>
  <c r="C17" i="4"/>
  <c r="H17" i="4" s="1"/>
  <c r="I216" i="5"/>
  <c r="I217" i="5" s="1"/>
  <c r="I199" i="1"/>
  <c r="I206" i="1" s="1"/>
  <c r="G24" i="4" s="1"/>
  <c r="H199" i="1"/>
  <c r="H206" i="1" s="1"/>
  <c r="I184" i="5"/>
  <c r="I173" i="5"/>
  <c r="I162" i="5"/>
  <c r="G138" i="1"/>
  <c r="G128" i="1"/>
  <c r="I117" i="5"/>
  <c r="G108" i="1"/>
  <c r="F106" i="5" s="1"/>
  <c r="G96" i="1"/>
  <c r="G86" i="1"/>
  <c r="G76" i="1"/>
  <c r="G66" i="1"/>
  <c r="F61" i="5" s="1"/>
  <c r="G54" i="1"/>
  <c r="G44" i="1"/>
  <c r="F38" i="5" s="1"/>
  <c r="G24" i="1"/>
  <c r="F16" i="5" s="1"/>
  <c r="U199" i="1" l="1"/>
  <c r="U200" i="1" s="1"/>
  <c r="V199" i="1"/>
  <c r="V200" i="1" s="1"/>
  <c r="F72" i="5"/>
  <c r="I72" i="5" s="1"/>
  <c r="F83" i="5"/>
  <c r="I83" i="5" s="1"/>
  <c r="F94" i="5"/>
  <c r="I94" i="5" s="1"/>
  <c r="F128" i="5"/>
  <c r="I128" i="5" s="1"/>
  <c r="F49" i="5"/>
  <c r="I49" i="5" s="1"/>
  <c r="F139" i="5"/>
  <c r="I139" i="5" s="1"/>
  <c r="H207" i="1"/>
  <c r="F25" i="4" s="1"/>
  <c r="F24" i="4"/>
  <c r="G198" i="1"/>
  <c r="I207" i="1"/>
  <c r="G25" i="4" s="1"/>
  <c r="I16" i="5"/>
  <c r="I200" i="1"/>
  <c r="I208" i="1" s="1"/>
  <c r="G26" i="4" s="1"/>
  <c r="H200" i="1"/>
  <c r="I106" i="5"/>
  <c r="C29" i="6"/>
  <c r="I151" i="5"/>
  <c r="C40" i="6"/>
  <c r="I61" i="5"/>
  <c r="C18" i="6"/>
  <c r="I38" i="5"/>
  <c r="C7" i="6"/>
  <c r="D10" i="6" s="1"/>
  <c r="J198" i="1" l="1"/>
  <c r="J199" i="1" s="1"/>
  <c r="J200" i="1" s="1"/>
  <c r="G199" i="1"/>
  <c r="G207" i="1" s="1"/>
  <c r="I209" i="1"/>
  <c r="H209" i="1"/>
  <c r="D45" i="6"/>
  <c r="D47" i="6"/>
  <c r="D46" i="6"/>
  <c r="D43" i="6"/>
  <c r="D44" i="6"/>
  <c r="D34" i="6"/>
  <c r="D36" i="6"/>
  <c r="D32" i="6"/>
  <c r="D33" i="6"/>
  <c r="D35" i="6"/>
  <c r="D24" i="6"/>
  <c r="D25" i="6"/>
  <c r="D21" i="6"/>
  <c r="D22" i="6"/>
  <c r="D23" i="6"/>
  <c r="D12" i="6"/>
  <c r="D11" i="6"/>
  <c r="D14" i="6"/>
  <c r="D13" i="6"/>
  <c r="E25" i="4" l="1"/>
  <c r="J207" i="1"/>
  <c r="G215" i="1"/>
  <c r="G206" i="1"/>
  <c r="J206" i="1" s="1"/>
  <c r="G200" i="1"/>
  <c r="G208" i="1" s="1"/>
  <c r="C30" i="6"/>
  <c r="C41" i="6"/>
  <c r="C19" i="6"/>
  <c r="C8" i="6"/>
  <c r="J208" i="1" l="1"/>
  <c r="J209" i="1" s="1"/>
  <c r="E26" i="4"/>
  <c r="E24" i="4"/>
  <c r="G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tc={06EEC3A5-4F39-4FA6-93B6-75AE076D6E44}</author>
    <author>tc={DE2E6D42-FF55-4232-BB58-49DB202F42F5}</author>
  </authors>
  <commentList>
    <comment ref="C48" authorId="0" shapeId="0" xr:uid="{06EEC3A5-4F39-4FA6-93B6-75AE076D6E4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Cette activité étant transfrontalière et maintenue par le Burkina et le Togo, il a été retenu qu'elle soit maintenue pour l'OIM Bénin également. Merci donc d'ajouter le budget y alloué dans la colonne réservée au Bénin</t>
      </text>
    </comment>
    <comment ref="C58" authorId="1" shapeId="0" xr:uid="{DE2E6D42-FF55-4232-BB58-49DB202F42F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Prière maintenir le budget initial de 10 000 USD pour cette activité. OIM Bénin n'avait pas prévu de renforcement</t>
      </text>
    </comment>
  </commentList>
</comments>
</file>

<file path=xl/sharedStrings.xml><?xml version="1.0" encoding="utf-8"?>
<sst xmlns="http://schemas.openxmlformats.org/spreadsheetml/2006/main" count="1163" uniqueCount="687">
  <si>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</si>
  <si>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</si>
  <si>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</si>
  <si>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</si>
  <si>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</si>
  <si>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</si>
  <si>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</si>
  <si>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</si>
  <si>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</si>
  <si>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</si>
  <si>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</si>
  <si>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</si>
  <si>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</si>
  <si>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</si>
  <si>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</si>
  <si>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</si>
  <si>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</si>
  <si>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</si>
  <si>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</si>
  <si>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</si>
  <si>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</si>
  <si>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</si>
  <si>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</si>
  <si>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</si>
  <si>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</si>
  <si>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</si>
  <si>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</si>
  <si>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</si>
  <si>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</si>
  <si>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</si>
  <si>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</si>
  <si>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</si>
  <si>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</si>
  <si>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</si>
  <si>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</si>
  <si>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</si>
  <si>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</si>
  <si>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</si>
  <si>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</si>
  <si>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</si>
  <si>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</si>
  <si>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</si>
  <si>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</si>
  <si>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</si>
  <si>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</si>
  <si>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</si>
  <si>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</si>
  <si>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</si>
  <si>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</si>
  <si>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</si>
  <si>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</si>
  <si>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</si>
  <si>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</si>
  <si>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</si>
  <si>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</si>
  <si>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</si>
  <si>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</si>
  <si>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</si>
  <si>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</si>
  <si>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</si>
  <si>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</si>
  <si>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</si>
  <si>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</si>
  <si>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</si>
  <si>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</si>
  <si>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</si>
  <si>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</si>
  <si>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</si>
  <si>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</si>
  <si>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</si>
  <si>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</si>
  <si>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</si>
  <si>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</si>
  <si>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</si>
  <si>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</si>
  <si>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</si>
  <si>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</si>
  <si>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</si>
  <si>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</si>
  <si>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</si>
  <si>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</si>
  <si>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</si>
  <si>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</si>
  <si>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</si>
  <si>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</si>
  <si>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</si>
  <si>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</si>
  <si>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</si>
  <si>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</si>
  <si>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</si>
  <si>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</si>
  <si>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</si>
  <si>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</si>
  <si>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</si>
  <si>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</si>
  <si>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</si>
  <si>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</si>
  <si>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</si>
  <si>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</si>
  <si>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</si>
  <si>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</si>
  <si>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</si>
  <si>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</si>
  <si>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</si>
  <si>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</si>
  <si>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</si>
  <si>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</si>
  <si>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</si>
  <si>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</si>
  <si>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</si>
  <si>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</si>
  <si>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</si>
  <si>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</si>
  <si>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</si>
  <si>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</si>
  <si>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</si>
  <si>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</si>
  <si>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</si>
  <si>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</si>
  <si>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</si>
  <si>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</si>
  <si>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</si>
  <si>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</si>
  <si>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</si>
  <si>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</si>
  <si>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</si>
  <si>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</si>
  <si>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</si>
  <si>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</si>
  <si>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</si>
  <si>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</si>
  <si>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</si>
  <si>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</si>
  <si>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</si>
  <si>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</si>
  <si>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</si>
  <si>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</si>
  <si>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</si>
  <si>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</si>
  <si>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</si>
  <si>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</si>
  <si>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</si>
  <si>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</si>
  <si>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</si>
  <si>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</si>
  <si>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</si>
  <si>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</si>
  <si>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</si>
  <si>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</si>
  <si>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</si>
  <si>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</si>
  <si>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</si>
  <si>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</si>
  <si>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</si>
  <si>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</si>
  <si>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</si>
  <si>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</si>
  <si>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</si>
  <si>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</si>
  <si>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</si>
  <si>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</si>
  <si>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</si>
  <si>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</si>
  <si>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</si>
  <si>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</si>
  <si>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</si>
  <si>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</si>
  <si>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</si>
  <si>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</si>
  <si>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</si>
  <si>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</si>
  <si>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</si>
  <si>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</si>
  <si>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</si>
  <si>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</si>
  <si>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</si>
  <si>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</si>
  <si>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</si>
  <si>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</si>
  <si>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</si>
  <si>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</si>
  <si>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</si>
  <si>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</si>
  <si>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</si>
  <si>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</si>
  <si>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</si>
  <si>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</si>
  <si>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</si>
  <si>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</si>
  <si>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</si>
  <si>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</si>
  <si>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</si>
  <si>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</si>
  <si>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</si>
  <si>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</si>
  <si>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</si>
  <si>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</si>
  <si>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</si>
  <si>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</si>
  <si>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</si>
  <si>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</si>
  <si>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</si>
  <si>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</si>
  <si>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</si>
  <si>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</si>
  <si>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</si>
  <si>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</si>
  <si>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</si>
  <si>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</si>
  <si>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</si>
  <si>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</si>
  <si>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</si>
  <si>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</si>
  <si>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</si>
  <si>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</si>
  <si>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</si>
  <si>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</si>
  <si>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</si>
  <si>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</si>
  <si>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</si>
  <si>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</si>
  <si>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</si>
  <si>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</si>
  <si>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</si>
  <si>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</si>
  <si>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</si>
  <si>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</si>
  <si>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</si>
  <si>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</si>
  <si>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</si>
  <si>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</si>
  <si>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</si>
  <si>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</si>
  <si>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</si>
  <si>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</si>
  <si>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</si>
  <si>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</si>
  <si>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</si>
  <si>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</si>
  <si>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</si>
  <si>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</si>
  <si>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</si>
  <si>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</si>
  <si>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</si>
  <si>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</si>
  <si>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</si>
  <si>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</si>
  <si>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</si>
  <si>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</si>
  <si>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</si>
  <si>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</si>
  <si>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</si>
  <si>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</si>
  <si>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</si>
  <si>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</si>
  <si>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</si>
  <si>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</si>
  <si>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</si>
  <si>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</si>
  <si>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</si>
  <si>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</si>
  <si>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</si>
  <si>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</si>
  <si>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</si>
  <si>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</si>
  <si>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</si>
  <si>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</si>
  <si>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</si>
  <si>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</si>
  <si>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</si>
  <si>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</si>
  <si>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</si>
  <si>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</si>
  <si>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</si>
  <si>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</si>
  <si>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</si>
  <si>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</si>
  <si>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</si>
  <si>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</si>
  <si>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</si>
  <si>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</si>
  <si>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</si>
  <si>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</si>
  <si>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</si>
  <si>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</si>
  <si>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</si>
  <si>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</si>
  <si>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</si>
  <si>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</si>
  <si>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</si>
  <si>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</si>
  <si>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</si>
  <si>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</si>
  <si>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</si>
  <si>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</si>
  <si>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</si>
  <si>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</si>
  <si>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</si>
  <si>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</si>
  <si>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</si>
  <si>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</si>
  <si>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</si>
  <si>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</si>
  <si>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</si>
  <si>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</si>
  <si>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</si>
  <si>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</si>
  <si>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</si>
  <si>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</si>
  <si>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</si>
  <si>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</si>
  <si>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</si>
  <si>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</si>
  <si>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</si>
  <si>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</si>
  <si>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</si>
  <si>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</si>
  <si>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</si>
  <si>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</si>
  <si>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</si>
  <si>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</si>
  <si>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</si>
  <si>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</si>
  <si>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</si>
  <si>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</si>
  <si>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</si>
  <si>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</si>
  <si>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</si>
  <si>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</si>
  <si>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</si>
  <si>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</si>
  <si>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</si>
  <si>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</si>
  <si>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</si>
  <si>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</si>
  <si>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</si>
  <si>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</si>
  <si>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</si>
  <si>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</si>
  <si>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</si>
  <si>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</si>
  <si>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</si>
  <si>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</si>
  <si>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</si>
  <si>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</si>
  <si>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</si>
  <si>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</si>
  <si>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</si>
  <si>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</si>
  <si>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</si>
  <si>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</si>
  <si>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</si>
  <si>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</si>
  <si>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</si>
  <si>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</si>
  <si>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</si>
  <si>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</si>
  <si>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</si>
  <si>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</si>
  <si>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</si>
  <si>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</si>
  <si>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</si>
  <si>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</si>
  <si>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</si>
  <si>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</si>
  <si>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</si>
  <si>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</si>
  <si>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</si>
  <si>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</si>
  <si>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</si>
  <si>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</si>
  <si>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</si>
  <si>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</si>
  <si>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</si>
  <si>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</si>
  <si>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Activite 1.1.1:</t>
  </si>
  <si>
    <t>Activite 1.1.2:</t>
  </si>
  <si>
    <t>Activite 1.1.3:</t>
  </si>
  <si>
    <t>Activite 1.1.4</t>
  </si>
  <si>
    <t>Activite 1.1.5</t>
  </si>
  <si>
    <t>Activite 1.1.6</t>
  </si>
  <si>
    <t>Activite 1.1.7</t>
  </si>
  <si>
    <t>Activite 1.1.8</t>
  </si>
  <si>
    <t>Activite 1.2.1</t>
  </si>
  <si>
    <t>Activite 1.2.2</t>
  </si>
  <si>
    <t>Activite 1.2.3</t>
  </si>
  <si>
    <t>Activite 1.2.4</t>
  </si>
  <si>
    <t>Activite 1.2.5</t>
  </si>
  <si>
    <t>Activite 1.2.6</t>
  </si>
  <si>
    <t>Activite 1.2.7</t>
  </si>
  <si>
    <t>Activite 1.2.8</t>
  </si>
  <si>
    <t>Activite 1.3.1</t>
  </si>
  <si>
    <t>Activite 1.3.2</t>
  </si>
  <si>
    <t>Activite 1.3.3</t>
  </si>
  <si>
    <t>Activite 1.3.4</t>
  </si>
  <si>
    <t>Activite 1.3.5</t>
  </si>
  <si>
    <t>Activite 1.3.6</t>
  </si>
  <si>
    <t>Activite 1.3.7</t>
  </si>
  <si>
    <t>Activite 1.3.8</t>
  </si>
  <si>
    <t>Activite 1.4.1</t>
  </si>
  <si>
    <t>Activite 1.4.2</t>
  </si>
  <si>
    <t>Activite 1.4.3</t>
  </si>
  <si>
    <t>Activite 1.4.4</t>
  </si>
  <si>
    <t>Activite 1.4.5</t>
  </si>
  <si>
    <t>Activite 1.4.6</t>
  </si>
  <si>
    <t>Activite 1.4.7</t>
  </si>
  <si>
    <t>Activite 1.4.8</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</si>
  <si>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</si>
  <si>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</si>
  <si>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</si>
  <si>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</si>
  <si>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</si>
  <si>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</si>
  <si>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</si>
  <si>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</si>
  <si>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</si>
  <si>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</si>
  <si>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</si>
  <si>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</si>
  <si>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</si>
  <si>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</si>
  <si>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</si>
  <si>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</si>
  <si>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</si>
  <si>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</si>
  <si>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</si>
  <si>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</si>
  <si>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</si>
  <si>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</si>
  <si>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</si>
  <si>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</si>
  <si>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</si>
  <si>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</si>
  <si>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</si>
  <si>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</si>
  <si>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</si>
  <si>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</si>
  <si>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</si>
  <si>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</si>
  <si>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</si>
  <si>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</si>
  <si>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</si>
  <si>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</si>
  <si>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Produit 3.1</t>
  </si>
  <si>
    <t>Activite 3.1.1</t>
  </si>
  <si>
    <t>Activite 3.1.2</t>
  </si>
  <si>
    <t>Activite 3.1.3</t>
  </si>
  <si>
    <t>Activite 3.1.4</t>
  </si>
  <si>
    <t>Activite 3.1.5</t>
  </si>
  <si>
    <t>Activite 3.1.6</t>
  </si>
  <si>
    <t>Activite 3.1.7</t>
  </si>
  <si>
    <t>Activite 3.1.8</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</si>
  <si>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</si>
  <si>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</si>
  <si>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</si>
  <si>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</si>
  <si>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</si>
  <si>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</si>
  <si>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</si>
  <si>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</si>
  <si>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</si>
  <si>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</si>
  <si>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</si>
  <si>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</si>
  <si>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</si>
  <si>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</si>
  <si>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</si>
  <si>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</si>
  <si>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</si>
  <si>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</si>
  <si>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</si>
  <si>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</si>
  <si>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</si>
  <si>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</si>
  <si>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</si>
  <si>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</si>
  <si>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</si>
  <si>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</si>
  <si>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</si>
  <si>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</si>
  <si>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</si>
  <si>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</si>
  <si>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</si>
  <si>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</si>
  <si>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</si>
  <si>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</si>
  <si>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</si>
  <si>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</si>
  <si>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</si>
  <si>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</si>
  <si>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</si>
  <si>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</si>
  <si>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</si>
  <si>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</si>
  <si>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</si>
  <si>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</si>
  <si>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</si>
  <si>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</si>
  <si>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</si>
  <si>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</si>
  <si>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</si>
  <si>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</si>
  <si>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</si>
  <si>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</si>
  <si>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</si>
  <si>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</si>
  <si>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</si>
  <si>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</si>
  <si>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</si>
  <si>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</si>
  <si>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</si>
  <si>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</si>
  <si>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</si>
  <si>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</si>
  <si>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</si>
  <si>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</si>
  <si>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</si>
  <si>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</si>
  <si>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</si>
  <si>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</si>
  <si>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</si>
  <si>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</si>
  <si>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</si>
  <si>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</si>
  <si>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</si>
  <si>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</si>
  <si>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</si>
  <si>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</si>
  <si>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</si>
  <si>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</si>
  <si>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</si>
  <si>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</si>
  <si>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</si>
  <si>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</si>
  <si>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</si>
  <si>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</si>
  <si>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</si>
  <si>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</si>
  <si>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</si>
  <si>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</si>
  <si>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</si>
  <si>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</si>
  <si>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</si>
  <si>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</si>
  <si>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</si>
  <si>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</si>
  <si>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</si>
  <si>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</si>
  <si>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</si>
  <si>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</si>
  <si>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</si>
  <si>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</si>
  <si>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</si>
  <si>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</si>
  <si>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</si>
  <si>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</si>
  <si>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</si>
  <si>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</si>
  <si>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</si>
  <si>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</si>
  <si>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</si>
  <si>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</si>
  <si>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</si>
  <si>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</si>
  <si>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</si>
  <si>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</si>
  <si>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</si>
  <si>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</si>
  <si>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</si>
  <si>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</si>
  <si>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</si>
  <si>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</si>
  <si>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</si>
  <si>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</si>
  <si>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</si>
  <si>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</si>
  <si>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</si>
  <si>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</si>
  <si>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</si>
  <si>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</si>
  <si>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</si>
  <si>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</si>
  <si>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</si>
  <si>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</si>
  <si>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</si>
  <si>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</si>
  <si>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</si>
  <si>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une étude de démarrage du projet dans l’espace transfrontalier BBT sur les dynamiques de conflit et les moteurs de l’extrémisme violent (avec un accent sur les dynamiques transfrontalières)</t>
  </si>
  <si>
    <t>Former les membres des mécanismes locaux de prévention et de gestion des conflits sur les mécanismes de prévention et de résolution pacifique des conflits ;</t>
  </si>
  <si>
    <t>Appuyer le fonctionnement des mécanismes locaux de dialogue, de prévention et de résolution des conflits (élaboration et mise en œuvre de plans d’actions annuels) ;</t>
  </si>
  <si>
    <t>Réviser et diffuser les guides pertinents de gestion des conflits</t>
  </si>
  <si>
    <t xml:space="preserve">Mettre en place des comités locaux de prévention </t>
  </si>
  <si>
    <t xml:space="preserve">Former les membres des comités locaux de prévention </t>
  </si>
  <si>
    <t>Mettre en réseau les comités locaux de prévention</t>
  </si>
  <si>
    <t xml:space="preserve">Installer et former des points focaux de l’ONAFAR dans la zone d’intervention </t>
  </si>
  <si>
    <t>Organiser des sessions de sensibilisation des leaders religieux sur la cohésion sociale et le vivre ensemble</t>
  </si>
  <si>
    <t>Organiser avec les leaders communautaires notamment les jeunes et les femmes, des caravanes pour la paix</t>
  </si>
  <si>
    <t>Diffuser et partager à travers les médias locaux les bonnes pratiques en matière de gestion des conflits et de prévention de l’extrémisme violent dans les localités frontalières ciblées</t>
  </si>
  <si>
    <t>Mettre en place un mécanisme transfrontalier d’alerte précoce des conflits communautaires, des risques de radicalisation et d’extrémisme violent.</t>
  </si>
  <si>
    <t>Mettre en place un cadre transfrontalier de concertations entre les communautés de l’espace BBT</t>
  </si>
  <si>
    <t>Mener des dialogues communautaires transfrontaliers sur les questions liées aux conflits communautaires et les défis communs, à travers des fora avec les groupes cibles (jeunes, femmes, leaders politiques, coutumiers, religieux, etc.).</t>
  </si>
  <si>
    <t>Mettre en place des cadres communaux/départementaux de promotion de dialogue inter-religieux dans l’espace du projet</t>
  </si>
  <si>
    <t xml:space="preserve">Organiser des journées des communautés vivant dans l’espace du projet pour la promotion du dialogue social </t>
  </si>
  <si>
    <t>Orienter les jeunes et femmes dans la définition de leurs projets de vie</t>
  </si>
  <si>
    <t xml:space="preserve">Développer des curricula de formation adaptés aux besoins des femmes et jeunes </t>
  </si>
  <si>
    <t>Former les femmes et les jeunes sur les métiers choisis, en entreprenariat, plaidoyer et leadership.</t>
  </si>
  <si>
    <t>Octroyer des kits d’installation et accompagner l’insertion professionnelle des jeunes et femmes</t>
  </si>
  <si>
    <t xml:space="preserve">Réaliser une cartographie des secteurs porteurs dans les zones cibles </t>
  </si>
  <si>
    <t>Mettre en place des centres secondaires d’Etat civil pour renforcer le maillage de la zone du projet ;</t>
  </si>
  <si>
    <t xml:space="preserve">Organiser des audiences foraines (opération d’établissement de CNIB, d’actes de naissance et de jugement) </t>
  </si>
  <si>
    <t>Doter les services d’Etat civil en équipements informatiques et péri-informatiques</t>
  </si>
  <si>
    <t xml:space="preserve">Organiser des journées portes-ouvertes sur les rôles et missions des FDS au profit des populations </t>
  </si>
  <si>
    <t>Organiser des journées de cohésion sociale entre les populations civiles et FDS (activités sportives, culturelles, débats radiodiffusés)</t>
  </si>
  <si>
    <t>Identifier les lieux publics à risque et les besoins des populations en matière de sécurité.</t>
  </si>
  <si>
    <t xml:space="preserve">Acquérir des kits solaires pour éclairage publiques </t>
  </si>
  <si>
    <t>Installer les kits solaires dans lieux publiques à risque par des activités de Cash for Work au bénéfice des jeunes et des femmes.</t>
  </si>
  <si>
    <t>OIM BURKINA FASO</t>
  </si>
  <si>
    <t>OIM BENIN</t>
  </si>
  <si>
    <t>PNUD BENIN</t>
  </si>
  <si>
    <t>OIM TOGO</t>
  </si>
  <si>
    <t>PNUD TOGO</t>
  </si>
  <si>
    <t>Organisation recipiendiaire 4 (budget en USD)</t>
  </si>
  <si>
    <t>Organisation recipiendiaire 5 (budget en USD)</t>
  </si>
  <si>
    <t>Organisation recipiendiaire 4</t>
  </si>
  <si>
    <t>Organisation recipiendiaire 5</t>
  </si>
  <si>
    <t>Appui à la prise en charge des enfants et adultes vulnérables victimes ou exposés à la traite et au trafic des êtres humains</t>
  </si>
  <si>
    <t>Vulgarisation des textes et des guides d'accès aux prestations administratives et judiciaires à l'endroit des populations</t>
  </si>
  <si>
    <t>Les mécanismes locaux de dialogue, de prévention et de résolution des conflits sont renforcés pour une meilleure prise en charge des facteurs et risques de mobilisation par les groupes extrémistes.</t>
  </si>
  <si>
    <t xml:space="preserve">RESULTAT 1: </t>
  </si>
  <si>
    <t>Produit 1.1:</t>
  </si>
  <si>
    <t>Des mécanismes endogènes inclusifs de dialogue, de prévention et de résolution des conflits communautaires sont fonctionnels et efficaces OIM Burkina Faso; PNUD Bénin , PNUD Togo</t>
  </si>
  <si>
    <t>Produit 1.2:</t>
  </si>
  <si>
    <t>Produit 1.3:</t>
  </si>
  <si>
    <t>Les populations de la zone d’intervention sont plus résilientes face aux facteurs et risques de radicalisation et d’extrémisme violent à travers des actions d’information, de sensibilisation et de communication. OIM Burkina Faso, PNUD – Benin</t>
  </si>
  <si>
    <t>Produit 1.4:</t>
  </si>
  <si>
    <t xml:space="preserve">Un mécanisme transfrontalier d’alerte précoce et d’intervention sur les facteurs de conflits communautaires et les risques de radicalisation et d’extrémisme violent est opérationnel. OIM – Benin, OIM Burkina Faso, OIM Togo
PNUD Togo </t>
  </si>
  <si>
    <t>RESULTAT 2:</t>
  </si>
  <si>
    <t xml:space="preserve"> Les populations les plus vulnérables, en particulier les jeunes et les femmes, sont appuyés pour renforcer leur résilience socioéconomique.</t>
  </si>
  <si>
    <t xml:space="preserve">Produit 2.1 </t>
  </si>
  <si>
    <t xml:space="preserve"> Les femmes et les jeunes sont plus autonomes à travers l’accès à la formation et le renforcement de leurs capacités à développer des activités génératrices de revenus et à améliorer leur employabilité.  OIM – Benin, OIM Burkina Faso, OIM Togo
PNUD-Togo</t>
  </si>
  <si>
    <t xml:space="preserve">Produit 2.2 </t>
  </si>
  <si>
    <t>Les populations des zones d’intervention ont un meilleur accès à l’État civil et la justice.  OIM – Burkina Faso ; PNUD – Benin, PNUD Togo</t>
  </si>
  <si>
    <t xml:space="preserve">RESULTAT 3: </t>
  </si>
  <si>
    <t>La perception de l’insécurité est réduite grâce à un environnement plus sûr</t>
  </si>
  <si>
    <t xml:space="preserve">Produit 3.1 </t>
  </si>
  <si>
    <t xml:space="preserve">La confiance mutuelle et la coopération entre les populations, les autorités et les FDS sont renforcées à travers des mécanismes de dialogue permanents. PNUD – Benin, PNUD Togo </t>
  </si>
  <si>
    <t xml:space="preserve">Produit 3.2: </t>
  </si>
  <si>
    <t>Les communautés perçoivent une amélioration dans la sécurité des personnes et des biens dans les lieux publics à risques de l’espace BBT par l’amélioration de l’éclairage public OIM – Benin, Burkina Faso, Togo</t>
  </si>
  <si>
    <t>Recipient Agency 4</t>
  </si>
  <si>
    <t>Recipient Agency 5</t>
  </si>
  <si>
    <t>Recip Agency 4</t>
  </si>
  <si>
    <t>Recip Agency 5</t>
  </si>
  <si>
    <t>Sub-Total</t>
  </si>
  <si>
    <t>7% Indirect Costs</t>
  </si>
  <si>
    <t>Third Tranche:</t>
  </si>
  <si>
    <t xml:space="preserve">Nouvelle proposition </t>
  </si>
  <si>
    <t>Activité supprimée</t>
  </si>
  <si>
    <t>Budget renforcé de 15000</t>
  </si>
  <si>
    <t xml:space="preserve">Notes quelconque le cas echeant (.e.g sur types des entrants ou justification du budget) </t>
  </si>
  <si>
    <t>Budget renforcé de 50000</t>
  </si>
  <si>
    <t>Budget renforcé de 10000</t>
  </si>
  <si>
    <t>OIM  TOGO</t>
  </si>
  <si>
    <t>Budget renforcé de 5000</t>
  </si>
  <si>
    <t xml:space="preserve">Catégorie proposée </t>
  </si>
  <si>
    <t xml:space="preserve">4 for all countries </t>
  </si>
  <si>
    <t>BF 6, BJ 4, TG 4</t>
  </si>
  <si>
    <t>BF 6, TG4</t>
  </si>
  <si>
    <t>BF 4, TG 6</t>
  </si>
  <si>
    <t>Move UNV from Burkina here and split into 5 and 4 ( unvs will fall under category 4)</t>
  </si>
  <si>
    <t>Activité supprimée au Burkina</t>
  </si>
  <si>
    <t>NOUVEAU BUDGET</t>
  </si>
  <si>
    <t>BUDGET APPROUVE</t>
  </si>
  <si>
    <t>Budget réduit de 5 000</t>
  </si>
  <si>
    <t>Budget réduit de 10 000</t>
  </si>
  <si>
    <t>Actitvité supprimée</t>
  </si>
  <si>
    <t>Budget réduit de 31 832</t>
  </si>
  <si>
    <t>Organiser des activités d’interet public au profit des populations (ex : campagnes de soins gratuits)</t>
  </si>
  <si>
    <t>Budget renforcé de 42 000</t>
  </si>
  <si>
    <t>Budget renforcé de 14 832</t>
  </si>
  <si>
    <t xml:space="preserve">Niveau de depense/ engagement actuel </t>
  </si>
  <si>
    <t>Note: Le PBF n'accepte pas les projets avec moins de 5% pour le S&amp;E et moins 15% pour le GEWE. Ces chiffres apparaîtront en rouge si ce seuil minimum n'est pas atteint.</t>
  </si>
  <si>
    <t>BUDGET INITIAL APPROUVE</t>
  </si>
  <si>
    <t>REALISATIONS BUDGETAIRES JUIN 2022</t>
  </si>
  <si>
    <t>Total
Expenditure &amp; Commitments
en juin 2022</t>
  </si>
  <si>
    <t>Niveau de depense/ engagement actuel en juin 2022</t>
  </si>
  <si>
    <t xml:space="preserve">Niveau de depense/ engagement actuel en juin 2022
</t>
  </si>
  <si>
    <t>TOTAUX DES REALISATIONS EN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</si>
</sst>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quot;$&quot;* #,##0_);_(&quot;$&quot;* \(#,##0\);_(&quot;$&quot;* &quot;-&quot;??_);_(@_)"/>
    <numFmt numFmtId="166" formatCode="_-* #,##0.00_-;\-* #,##0.00_-;_-* &quot;-&quot;_-;_-@_-"/>
  </numFmts>
  <fonts count="27"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rgb="FF9C5700"/>
      <name val="Calibri"/>
      <family val="2"/>
      <scheme val="minor"/>
    </font>
    <font>
      <sz val="8"/>
      <name val="Calibri"/>
      <family val="2"/>
      <scheme val="minor"/>
    </font>
    <font>
      <sz val="12"/>
      <name val="Calibri"/>
      <family val="2"/>
      <scheme val="minor"/>
    </font>
    <font>
      <b/>
      <sz val="12"/>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EB9C"/>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2" tint="-0.249977111117893"/>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19" fillId="9" borderId="0" applyNumberFormat="0" applyBorder="0" applyAlignment="0" applyProtection="0"/>
    <xf numFmtId="41" fontId="4" fillId="0" borderId="0" applyFont="0" applyFill="0" applyBorder="0" applyAlignment="0" applyProtection="0"/>
  </cellStyleXfs>
  <cellXfs count="501">
    <xf numFmtId="0" fontId="0" fillId="0" borderId="0" xfId="0"/>
    <xf numFmtId="0" fontId="0" fillId="0" borderId="0" xfId="0" applyBorder="1"/>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8" borderId="3"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protection locked="0"/>
    </xf>
    <xf numFmtId="0" fontId="15" fillId="0" borderId="0" xfId="3" applyFont="1" applyFill="1" applyBorder="1" applyAlignment="1">
      <alignment wrapText="1"/>
    </xf>
    <xf numFmtId="0" fontId="15" fillId="0" borderId="3" xfId="3" applyFont="1" applyFill="1" applyBorder="1" applyAlignment="1" applyProtection="1">
      <alignment vertical="center" wrapText="1"/>
    </xf>
    <xf numFmtId="0" fontId="15" fillId="0" borderId="3" xfId="3" applyFont="1" applyFill="1" applyBorder="1" applyAlignment="1" applyProtection="1">
      <alignment horizontal="left" vertical="top" wrapText="1"/>
      <protection locked="0"/>
    </xf>
    <xf numFmtId="164" fontId="15" fillId="0" borderId="3" xfId="3" applyNumberFormat="1" applyFont="1" applyFill="1" applyBorder="1" applyAlignment="1" applyProtection="1">
      <alignment horizontal="center" vertical="center" wrapText="1"/>
      <protection locked="0"/>
    </xf>
    <xf numFmtId="9" fontId="15" fillId="0" borderId="3" xfId="3" applyNumberFormat="1" applyFont="1" applyFill="1" applyBorder="1" applyAlignment="1" applyProtection="1">
      <alignment horizontal="center" vertical="center" wrapText="1"/>
      <protection locked="0"/>
    </xf>
    <xf numFmtId="0" fontId="0" fillId="10" borderId="0" xfId="0" applyFont="1" applyFill="1" applyBorder="1" applyAlignment="1">
      <alignment wrapText="1"/>
    </xf>
    <xf numFmtId="0" fontId="12" fillId="0" borderId="0" xfId="0" applyFont="1" applyFill="1" applyBorder="1" applyAlignment="1">
      <alignment wrapText="1"/>
    </xf>
    <xf numFmtId="0" fontId="1" fillId="12" borderId="3" xfId="0" applyFont="1" applyFill="1" applyBorder="1" applyAlignment="1" applyProtection="1">
      <alignment horizontal="center" vertical="center" wrapText="1"/>
    </xf>
    <xf numFmtId="0" fontId="1" fillId="8" borderId="3" xfId="1" applyNumberFormat="1"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0" fillId="0" borderId="0" xfId="0" applyAlignment="1">
      <alignment wrapText="1"/>
    </xf>
    <xf numFmtId="0" fontId="1" fillId="6" borderId="3" xfId="0" applyFont="1" applyFill="1" applyBorder="1" applyAlignment="1">
      <alignment vertical="center"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164" fontId="5" fillId="2" borderId="33" xfId="0" applyNumberFormat="1" applyFont="1" applyFill="1" applyBorder="1" applyAlignment="1">
      <alignment wrapText="1"/>
    </xf>
    <xf numFmtId="164" fontId="5" fillId="0" borderId="3" xfId="0" applyNumberFormat="1" applyFont="1" applyFill="1" applyBorder="1" applyAlignment="1" applyProtection="1">
      <alignment wrapText="1"/>
      <protection locked="0"/>
    </xf>
    <xf numFmtId="164" fontId="5" fillId="0" borderId="38" xfId="1" applyNumberFormat="1" applyFont="1" applyFill="1" applyBorder="1" applyAlignment="1" applyProtection="1">
      <alignment horizontal="center" vertical="center" wrapText="1"/>
      <protection locked="0"/>
    </xf>
    <xf numFmtId="164" fontId="15" fillId="0" borderId="3" xfId="3" applyNumberFormat="1" applyFont="1" applyFill="1" applyBorder="1" applyAlignment="1" applyProtection="1">
      <alignment horizontal="center" vertical="center" wrapText="1"/>
    </xf>
    <xf numFmtId="0" fontId="21" fillId="0" borderId="3" xfId="0" applyFont="1" applyBorder="1" applyAlignment="1" applyProtection="1">
      <alignment horizontal="left" vertical="top" wrapText="1"/>
      <protection locked="0"/>
    </xf>
    <xf numFmtId="0" fontId="21" fillId="6" borderId="3" xfId="0" applyFont="1" applyFill="1" applyBorder="1" applyAlignment="1" applyProtection="1">
      <alignment vertical="center" wrapText="1"/>
    </xf>
    <xf numFmtId="3" fontId="0" fillId="0" borderId="0" xfId="0" applyNumberFormat="1" applyFont="1" applyBorder="1" applyAlignment="1">
      <alignment wrapText="1"/>
    </xf>
    <xf numFmtId="3" fontId="13" fillId="0" borderId="0" xfId="0" applyNumberFormat="1" applyFont="1" applyBorder="1" applyAlignment="1">
      <alignment wrapText="1"/>
    </xf>
    <xf numFmtId="3" fontId="9" fillId="7" borderId="15" xfId="0" applyNumberFormat="1" applyFont="1" applyFill="1" applyBorder="1" applyAlignment="1">
      <alignment wrapText="1"/>
    </xf>
    <xf numFmtId="3" fontId="0" fillId="0" borderId="0" xfId="0" applyNumberFormat="1" applyFont="1" applyFill="1" applyBorder="1" applyAlignment="1">
      <alignment wrapText="1"/>
    </xf>
    <xf numFmtId="3" fontId="15" fillId="0" borderId="3" xfId="3" applyNumberFormat="1" applyFont="1" applyFill="1" applyBorder="1" applyAlignment="1" applyProtection="1">
      <alignment horizontal="center" vertical="center" wrapText="1"/>
      <protection locked="0"/>
    </xf>
    <xf numFmtId="3" fontId="13" fillId="0" borderId="0" xfId="0" applyNumberFormat="1" applyFont="1" applyFill="1" applyBorder="1" applyAlignment="1">
      <alignment wrapText="1"/>
    </xf>
    <xf numFmtId="0" fontId="5" fillId="7" borderId="0" xfId="0" applyFont="1" applyFill="1" applyBorder="1" applyAlignment="1">
      <alignment wrapText="1"/>
    </xf>
    <xf numFmtId="0" fontId="1" fillId="7" borderId="0" xfId="0" applyFont="1" applyFill="1" applyBorder="1" applyAlignment="1">
      <alignment horizontal="left" wrapText="1"/>
    </xf>
    <xf numFmtId="164" fontId="1" fillId="7" borderId="3" xfId="1" applyFont="1" applyFill="1" applyBorder="1" applyAlignment="1" applyProtection="1">
      <alignment horizontal="center" vertical="center" wrapText="1"/>
    </xf>
    <xf numFmtId="0" fontId="1" fillId="7" borderId="3" xfId="1" applyNumberFormat="1" applyFont="1" applyFill="1" applyBorder="1" applyAlignment="1" applyProtection="1">
      <alignment horizontal="center" vertical="center" wrapText="1"/>
    </xf>
    <xf numFmtId="0" fontId="1" fillId="7" borderId="13" xfId="0" applyFont="1" applyFill="1" applyBorder="1" applyAlignment="1">
      <alignment horizontal="left" wrapText="1"/>
    </xf>
    <xf numFmtId="164" fontId="1" fillId="7" borderId="13" xfId="0" applyNumberFormat="1" applyFont="1" applyFill="1" applyBorder="1" applyAlignment="1">
      <alignment horizontal="center" wrapText="1"/>
    </xf>
    <xf numFmtId="164" fontId="1" fillId="7" borderId="13" xfId="0" applyNumberFormat="1" applyFont="1" applyFill="1" applyBorder="1" applyAlignment="1">
      <alignment wrapText="1"/>
    </xf>
    <xf numFmtId="0" fontId="6" fillId="7" borderId="38" xfId="0" applyFont="1" applyFill="1" applyBorder="1" applyAlignment="1" applyProtection="1">
      <alignment vertical="center" wrapText="1"/>
    </xf>
    <xf numFmtId="0" fontId="6" fillId="7" borderId="3" xfId="0" applyFont="1" applyFill="1" applyBorder="1" applyAlignment="1" applyProtection="1">
      <alignment vertical="center" wrapText="1"/>
    </xf>
    <xf numFmtId="0" fontId="6" fillId="7" borderId="3" xfId="0" applyFont="1" applyFill="1" applyBorder="1" applyAlignment="1" applyProtection="1">
      <alignment vertical="center" wrapText="1"/>
      <protection locked="0"/>
    </xf>
    <xf numFmtId="164" fontId="1" fillId="7" borderId="3" xfId="1" applyFont="1" applyFill="1" applyBorder="1" applyAlignment="1" applyProtection="1">
      <alignment wrapText="1"/>
    </xf>
    <xf numFmtId="164" fontId="1" fillId="7" borderId="3" xfId="1" applyNumberFormat="1" applyFont="1" applyFill="1" applyBorder="1" applyAlignment="1">
      <alignment wrapText="1"/>
    </xf>
    <xf numFmtId="164" fontId="1" fillId="7" borderId="4" xfId="0" applyNumberFormat="1" applyFont="1" applyFill="1" applyBorder="1" applyAlignment="1">
      <alignment wrapText="1"/>
    </xf>
    <xf numFmtId="164" fontId="1" fillId="7" borderId="38" xfId="0" applyNumberFormat="1" applyFont="1" applyFill="1" applyBorder="1" applyAlignment="1">
      <alignment wrapText="1"/>
    </xf>
    <xf numFmtId="164" fontId="1" fillId="7" borderId="3" xfId="0" applyNumberFormat="1" applyFont="1" applyFill="1" applyBorder="1" applyAlignment="1">
      <alignment wrapText="1"/>
    </xf>
    <xf numFmtId="164" fontId="1" fillId="7" borderId="5" xfId="1" applyFont="1" applyFill="1" applyBorder="1" applyAlignment="1" applyProtection="1">
      <alignment wrapText="1"/>
    </xf>
    <xf numFmtId="164" fontId="1" fillId="7" borderId="5" xfId="1" applyNumberFormat="1" applyFont="1" applyFill="1" applyBorder="1" applyAlignment="1">
      <alignment wrapText="1"/>
    </xf>
    <xf numFmtId="164" fontId="1" fillId="7" borderId="5" xfId="0" applyNumberFormat="1" applyFont="1" applyFill="1" applyBorder="1" applyAlignment="1">
      <alignment wrapText="1"/>
    </xf>
    <xf numFmtId="0" fontId="1" fillId="7" borderId="11" xfId="0" applyFont="1" applyFill="1" applyBorder="1" applyAlignment="1">
      <alignment horizontal="center" wrapText="1"/>
    </xf>
    <xf numFmtId="0" fontId="1" fillId="7" borderId="10" xfId="0" applyFont="1" applyFill="1" applyBorder="1" applyAlignment="1">
      <alignment horizontal="center" wrapText="1"/>
    </xf>
    <xf numFmtId="164" fontId="1" fillId="7" borderId="3" xfId="0" applyNumberFormat="1" applyFont="1" applyFill="1" applyBorder="1" applyAlignment="1">
      <alignment horizontal="center" wrapText="1"/>
    </xf>
    <xf numFmtId="0" fontId="7" fillId="7" borderId="53" xfId="0" applyFont="1" applyFill="1" applyBorder="1" applyAlignment="1" applyProtection="1">
      <alignment vertical="center" wrapText="1"/>
    </xf>
    <xf numFmtId="164" fontId="5" fillId="7" borderId="38" xfId="0" applyNumberFormat="1" applyFont="1" applyFill="1" applyBorder="1" applyAlignment="1">
      <alignment wrapText="1"/>
    </xf>
    <xf numFmtId="164" fontId="1" fillId="7" borderId="37" xfId="0" applyNumberFormat="1" applyFont="1" applyFill="1" applyBorder="1" applyAlignment="1">
      <alignment wrapText="1"/>
    </xf>
    <xf numFmtId="0" fontId="7" fillId="7" borderId="54" xfId="0" applyFont="1" applyFill="1" applyBorder="1" applyAlignment="1" applyProtection="1">
      <alignment vertical="center" wrapText="1"/>
    </xf>
    <xf numFmtId="164" fontId="1" fillId="7" borderId="9" xfId="0" applyNumberFormat="1" applyFont="1" applyFill="1" applyBorder="1" applyAlignment="1">
      <alignment wrapText="1"/>
    </xf>
    <xf numFmtId="0" fontId="7" fillId="7" borderId="54" xfId="0" applyFont="1" applyFill="1" applyBorder="1" applyAlignment="1" applyProtection="1">
      <alignment vertical="center" wrapText="1"/>
      <protection locked="0"/>
    </xf>
    <xf numFmtId="0" fontId="5" fillId="7" borderId="8" xfId="0" applyFont="1" applyFill="1" applyBorder="1" applyAlignment="1" applyProtection="1">
      <alignment vertical="center" wrapText="1"/>
    </xf>
    <xf numFmtId="164" fontId="5" fillId="7" borderId="3" xfId="1" applyNumberFormat="1" applyFont="1" applyFill="1" applyBorder="1" applyAlignment="1">
      <alignment wrapText="1"/>
    </xf>
    <xf numFmtId="164" fontId="5" fillId="7" borderId="9" xfId="0" applyNumberFormat="1" applyFont="1" applyFill="1" applyBorder="1" applyAlignment="1">
      <alignment wrapText="1"/>
    </xf>
    <xf numFmtId="164" fontId="5" fillId="7" borderId="13" xfId="0" applyNumberFormat="1" applyFont="1" applyFill="1" applyBorder="1" applyAlignment="1">
      <alignment wrapText="1"/>
    </xf>
    <xf numFmtId="164" fontId="5" fillId="7" borderId="14" xfId="0" applyNumberFormat="1" applyFont="1" applyFill="1" applyBorder="1" applyAlignment="1">
      <alignment wrapText="1"/>
    </xf>
    <xf numFmtId="0" fontId="1" fillId="7" borderId="31" xfId="0" applyFont="1" applyFill="1" applyBorder="1" applyAlignment="1">
      <alignment wrapText="1"/>
    </xf>
    <xf numFmtId="164" fontId="1" fillId="7" borderId="32" xfId="0" applyNumberFormat="1" applyFont="1" applyFill="1" applyBorder="1" applyAlignment="1">
      <alignment wrapText="1"/>
    </xf>
    <xf numFmtId="3" fontId="1" fillId="7" borderId="3" xfId="0" applyNumberFormat="1"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3" fontId="5" fillId="7" borderId="3" xfId="0" applyNumberFormat="1" applyFont="1" applyFill="1" applyBorder="1" applyAlignment="1" applyProtection="1">
      <alignment horizontal="center" vertical="center" wrapText="1"/>
    </xf>
    <xf numFmtId="0" fontId="1" fillId="7" borderId="38" xfId="0" applyFont="1" applyFill="1" applyBorder="1" applyAlignment="1">
      <alignment horizontal="center" wrapText="1"/>
    </xf>
    <xf numFmtId="0" fontId="7" fillId="7" borderId="8" xfId="0" applyFont="1" applyFill="1" applyBorder="1" applyAlignment="1" applyProtection="1">
      <alignment vertical="center" wrapText="1"/>
    </xf>
    <xf numFmtId="0" fontId="7" fillId="7" borderId="8" xfId="0" applyFont="1" applyFill="1" applyBorder="1" applyAlignment="1" applyProtection="1">
      <alignment vertical="center" wrapText="1"/>
      <protection locked="0"/>
    </xf>
    <xf numFmtId="0" fontId="7" fillId="7" borderId="12" xfId="0" applyFont="1" applyFill="1" applyBorder="1" applyAlignment="1" applyProtection="1">
      <alignment vertical="center" wrapText="1"/>
    </xf>
    <xf numFmtId="164" fontId="1" fillId="7" borderId="14" xfId="0" applyNumberFormat="1" applyFont="1" applyFill="1" applyBorder="1" applyAlignment="1">
      <alignment wrapText="1"/>
    </xf>
    <xf numFmtId="164" fontId="1" fillId="7" borderId="31" xfId="1" applyFont="1" applyFill="1" applyBorder="1" applyAlignment="1" applyProtection="1">
      <alignment wrapText="1"/>
    </xf>
    <xf numFmtId="164" fontId="1" fillId="7" borderId="32" xfId="1" applyNumberFormat="1" applyFont="1" applyFill="1" applyBorder="1" applyAlignment="1">
      <alignment wrapText="1"/>
    </xf>
    <xf numFmtId="164" fontId="1" fillId="7" borderId="33" xfId="0" applyNumberFormat="1" applyFont="1" applyFill="1" applyBorder="1" applyAlignment="1">
      <alignment wrapText="1"/>
    </xf>
    <xf numFmtId="164" fontId="5" fillId="7" borderId="31" xfId="1" applyFont="1" applyFill="1" applyBorder="1" applyAlignment="1" applyProtection="1">
      <alignment wrapText="1"/>
    </xf>
    <xf numFmtId="164" fontId="5" fillId="7" borderId="32" xfId="1" applyNumberFormat="1" applyFont="1" applyFill="1" applyBorder="1" applyAlignment="1">
      <alignment wrapText="1"/>
    </xf>
    <xf numFmtId="164" fontId="5" fillId="7" borderId="33" xfId="0" applyNumberFormat="1" applyFont="1" applyFill="1" applyBorder="1" applyAlignment="1">
      <alignment wrapText="1"/>
    </xf>
    <xf numFmtId="0" fontId="1" fillId="10" borderId="3" xfId="1" applyNumberFormat="1" applyFont="1" applyFill="1" applyBorder="1" applyAlignment="1" applyProtection="1">
      <alignment horizontal="center" vertical="center" wrapText="1"/>
    </xf>
    <xf numFmtId="164" fontId="5" fillId="3" borderId="0" xfId="0" applyNumberFormat="1" applyFont="1" applyFill="1" applyBorder="1" applyAlignment="1">
      <alignment wrapText="1"/>
    </xf>
    <xf numFmtId="0" fontId="1" fillId="14" borderId="3" xfId="1" applyNumberFormat="1" applyFont="1" applyFill="1" applyBorder="1" applyAlignment="1" applyProtection="1">
      <alignment horizontal="center" vertical="center" wrapText="1"/>
    </xf>
    <xf numFmtId="0" fontId="1" fillId="8" borderId="3" xfId="0" applyFont="1" applyFill="1" applyBorder="1" applyAlignment="1">
      <alignment horizontal="center" vertical="center" wrapText="1"/>
    </xf>
    <xf numFmtId="3" fontId="9" fillId="7" borderId="15" xfId="0" applyNumberFormat="1" applyFont="1" applyFill="1" applyBorder="1" applyAlignment="1">
      <alignment horizontal="center" wrapText="1"/>
    </xf>
    <xf numFmtId="164" fontId="21" fillId="0" borderId="3" xfId="1" applyNumberFormat="1" applyFont="1" applyFill="1" applyBorder="1" applyAlignment="1" applyProtection="1">
      <alignment horizontal="center" vertical="center" wrapText="1"/>
      <protection locked="0"/>
    </xf>
    <xf numFmtId="164" fontId="21" fillId="0" borderId="3" xfId="1" applyNumberFormat="1" applyFont="1" applyBorder="1" applyAlignment="1" applyProtection="1">
      <alignment horizontal="center" vertical="center" wrapText="1"/>
      <protection locked="0"/>
    </xf>
    <xf numFmtId="164" fontId="21" fillId="0" borderId="3" xfId="1" applyNumberFormat="1" applyFont="1" applyFill="1" applyBorder="1" applyAlignment="1" applyProtection="1">
      <alignment horizontal="center" vertical="center" wrapText="1"/>
    </xf>
    <xf numFmtId="9" fontId="21" fillId="0" borderId="3" xfId="2" applyFont="1" applyFill="1" applyBorder="1" applyAlignment="1" applyProtection="1">
      <alignment horizontal="center" vertical="center" wrapText="1"/>
      <protection locked="0"/>
    </xf>
    <xf numFmtId="3" fontId="21" fillId="0" borderId="3" xfId="2" applyNumberFormat="1" applyFont="1" applyFill="1" applyBorder="1" applyAlignment="1" applyProtection="1">
      <alignment horizontal="center" vertical="center" wrapText="1"/>
      <protection locked="0"/>
    </xf>
    <xf numFmtId="9" fontId="21" fillId="0" borderId="3" xfId="2" applyNumberFormat="1" applyFont="1" applyFill="1" applyBorder="1" applyAlignment="1" applyProtection="1">
      <alignment horizontal="center" vertical="center" wrapText="1"/>
      <protection locked="0"/>
    </xf>
    <xf numFmtId="166" fontId="15" fillId="0" borderId="3" xfId="4" applyNumberFormat="1" applyFont="1" applyBorder="1" applyAlignment="1">
      <alignment horizontal="center" vertical="center" wrapText="1"/>
    </xf>
    <xf numFmtId="0" fontId="15" fillId="0" borderId="0" xfId="0" applyFont="1" applyBorder="1" applyAlignment="1">
      <alignment wrapText="1"/>
    </xf>
    <xf numFmtId="9" fontId="21" fillId="0" borderId="3" xfId="2" applyFont="1" applyBorder="1" applyAlignment="1" applyProtection="1">
      <alignment horizontal="center" vertical="center" wrapText="1"/>
      <protection locked="0"/>
    </xf>
    <xf numFmtId="3" fontId="21" fillId="0" borderId="3" xfId="2" applyNumberFormat="1" applyFont="1" applyBorder="1" applyAlignment="1" applyProtection="1">
      <alignment horizontal="center" vertical="center" wrapText="1"/>
      <protection locked="0"/>
    </xf>
    <xf numFmtId="9" fontId="21" fillId="0" borderId="3" xfId="2" applyNumberFormat="1" applyFont="1" applyBorder="1" applyAlignment="1" applyProtection="1">
      <alignment horizontal="center" vertical="center" wrapText="1"/>
      <protection locked="0"/>
    </xf>
    <xf numFmtId="0" fontId="15" fillId="0" borderId="0" xfId="0" applyFont="1" applyBorder="1" applyAlignment="1">
      <alignment horizontal="left" wrapText="1"/>
    </xf>
    <xf numFmtId="0" fontId="21" fillId="3" borderId="3" xfId="0"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center" vertical="center" wrapText="1"/>
      <protection locked="0"/>
    </xf>
    <xf numFmtId="9" fontId="21" fillId="3" borderId="3" xfId="2" applyFont="1" applyFill="1" applyBorder="1" applyAlignment="1" applyProtection="1">
      <alignment horizontal="center" vertical="center" wrapText="1"/>
      <protection locked="0"/>
    </xf>
    <xf numFmtId="3" fontId="21" fillId="3" borderId="3" xfId="2" applyNumberFormat="1" applyFont="1" applyFill="1" applyBorder="1" applyAlignment="1" applyProtection="1">
      <alignment horizontal="center" vertical="center" wrapText="1"/>
      <protection locked="0"/>
    </xf>
    <xf numFmtId="0" fontId="15" fillId="3" borderId="0" xfId="0" applyFont="1" applyFill="1" applyBorder="1" applyAlignment="1">
      <alignment wrapText="1"/>
    </xf>
    <xf numFmtId="0" fontId="15" fillId="0" borderId="0" xfId="0" applyFont="1" applyFill="1" applyBorder="1" applyAlignment="1">
      <alignment wrapText="1"/>
    </xf>
    <xf numFmtId="0" fontId="22" fillId="2" borderId="3" xfId="0" applyFont="1" applyFill="1" applyBorder="1" applyAlignment="1" applyProtection="1">
      <alignment vertical="center" wrapText="1"/>
    </xf>
    <xf numFmtId="164" fontId="22" fillId="2" borderId="3" xfId="1" applyFont="1" applyFill="1" applyBorder="1" applyAlignment="1">
      <alignment horizontal="center" vertical="center" wrapText="1"/>
    </xf>
    <xf numFmtId="0" fontId="22" fillId="11" borderId="3" xfId="0" applyFont="1" applyFill="1" applyBorder="1" applyAlignment="1" applyProtection="1">
      <alignment vertical="center" wrapText="1"/>
    </xf>
    <xf numFmtId="164" fontId="22" fillId="11" borderId="3" xfId="1" applyNumberFormat="1" applyFont="1" applyFill="1" applyBorder="1" applyAlignment="1" applyProtection="1">
      <alignment horizontal="center" vertical="center" wrapText="1"/>
    </xf>
    <xf numFmtId="164" fontId="22" fillId="11" borderId="3" xfId="1" applyFont="1" applyFill="1" applyBorder="1" applyAlignment="1" applyProtection="1">
      <alignment horizontal="center" vertical="center" wrapText="1"/>
    </xf>
    <xf numFmtId="3" fontId="22" fillId="11" borderId="3" xfId="1" applyNumberFormat="1" applyFont="1" applyFill="1" applyBorder="1" applyAlignment="1" applyProtection="1">
      <alignment horizontal="center" vertical="center" wrapText="1"/>
    </xf>
    <xf numFmtId="3" fontId="22" fillId="13" borderId="3" xfId="1" applyNumberFormat="1" applyFont="1" applyFill="1" applyBorder="1" applyAlignment="1" applyProtection="1">
      <alignment horizontal="center" vertical="center" wrapText="1"/>
    </xf>
    <xf numFmtId="166" fontId="23" fillId="15" borderId="3" xfId="4" applyNumberFormat="1" applyFont="1" applyFill="1" applyBorder="1" applyAlignment="1">
      <alignment horizontal="center" vertical="center" wrapText="1"/>
    </xf>
    <xf numFmtId="0" fontId="22" fillId="6" borderId="3" xfId="0" applyFont="1" applyFill="1" applyBorder="1" applyAlignment="1" applyProtection="1">
      <alignment vertical="center" wrapText="1"/>
    </xf>
    <xf numFmtId="164" fontId="21" fillId="0" borderId="3" xfId="1" applyFont="1" applyBorder="1" applyAlignment="1" applyProtection="1">
      <alignment horizontal="center" vertical="center" wrapText="1"/>
      <protection locked="0"/>
    </xf>
    <xf numFmtId="0" fontId="22" fillId="2" borderId="5" xfId="0" applyFont="1" applyFill="1" applyBorder="1" applyAlignment="1" applyProtection="1">
      <alignment vertical="center" wrapText="1"/>
    </xf>
    <xf numFmtId="164" fontId="22" fillId="11" borderId="5" xfId="1" applyNumberFormat="1" applyFont="1" applyFill="1" applyBorder="1" applyAlignment="1" applyProtection="1">
      <alignment horizontal="center" vertical="center" wrapText="1"/>
    </xf>
    <xf numFmtId="166" fontId="21" fillId="13" borderId="3" xfId="4" applyNumberFormat="1" applyFont="1" applyFill="1" applyBorder="1" applyAlignment="1" applyProtection="1">
      <alignment horizontal="center" vertical="center" wrapText="1"/>
    </xf>
    <xf numFmtId="166" fontId="15" fillId="15" borderId="3" xfId="4" applyNumberFormat="1" applyFont="1" applyFill="1" applyBorder="1" applyAlignment="1">
      <alignment horizontal="center" vertical="center" wrapText="1"/>
    </xf>
    <xf numFmtId="0" fontId="23" fillId="3" borderId="0" xfId="0" applyFont="1" applyFill="1" applyBorder="1" applyAlignment="1">
      <alignment wrapText="1"/>
    </xf>
    <xf numFmtId="166" fontId="23" fillId="0" borderId="3" xfId="4" applyNumberFormat="1" applyFont="1" applyBorder="1" applyAlignment="1">
      <alignment horizontal="center" vertical="center" wrapText="1"/>
    </xf>
    <xf numFmtId="0" fontId="23" fillId="0" borderId="0" xfId="0" applyFont="1" applyBorder="1" applyAlignment="1">
      <alignment wrapText="1"/>
    </xf>
    <xf numFmtId="166" fontId="15" fillId="3" borderId="3" xfId="4" applyNumberFormat="1" applyFont="1" applyFill="1" applyBorder="1" applyAlignment="1">
      <alignment horizontal="center" vertical="center" wrapText="1"/>
    </xf>
    <xf numFmtId="166" fontId="22" fillId="13" borderId="3" xfId="4" applyNumberFormat="1" applyFont="1" applyFill="1" applyBorder="1" applyAlignment="1" applyProtection="1">
      <alignment horizontal="center" vertical="center" wrapText="1"/>
    </xf>
    <xf numFmtId="0" fontId="22" fillId="0" borderId="0" xfId="0" applyFont="1" applyBorder="1" applyAlignment="1">
      <alignment wrapText="1"/>
    </xf>
    <xf numFmtId="166" fontId="22" fillId="0" borderId="3" xfId="4" applyNumberFormat="1" applyFont="1" applyBorder="1" applyAlignment="1">
      <alignment horizontal="center" vertical="center" wrapText="1"/>
    </xf>
    <xf numFmtId="0" fontId="21" fillId="0" borderId="3" xfId="0" applyFont="1" applyBorder="1" applyAlignment="1" applyProtection="1">
      <alignment horizontal="center" vertical="center" wrapText="1"/>
      <protection locked="0"/>
    </xf>
    <xf numFmtId="164" fontId="22" fillId="12" borderId="3" xfId="1" applyNumberFormat="1" applyFont="1" applyFill="1" applyBorder="1" applyAlignment="1" applyProtection="1">
      <alignment horizontal="center" vertical="center" wrapText="1"/>
    </xf>
    <xf numFmtId="3" fontId="22" fillId="2" borderId="3" xfId="1" applyNumberFormat="1" applyFont="1" applyFill="1" applyBorder="1" applyAlignment="1" applyProtection="1">
      <alignment horizontal="center" vertical="center" wrapText="1"/>
    </xf>
    <xf numFmtId="0" fontId="21" fillId="3" borderId="0" xfId="0" applyFont="1" applyFill="1" applyBorder="1" applyAlignment="1" applyProtection="1">
      <alignment vertical="center" wrapText="1"/>
      <protection locked="0"/>
    </xf>
    <xf numFmtId="0" fontId="21" fillId="3" borderId="0" xfId="0" applyFont="1" applyFill="1" applyBorder="1" applyAlignment="1" applyProtection="1">
      <alignment horizontal="left" vertical="top" wrapText="1"/>
      <protection locked="0"/>
    </xf>
    <xf numFmtId="164" fontId="21" fillId="0" borderId="0" xfId="1" applyFont="1" applyFill="1" applyBorder="1" applyAlignment="1" applyProtection="1">
      <alignment horizontal="center" vertical="center" wrapText="1"/>
      <protection locked="0"/>
    </xf>
    <xf numFmtId="164" fontId="21" fillId="3" borderId="0" xfId="1" applyFont="1" applyFill="1" applyBorder="1" applyAlignment="1" applyProtection="1">
      <alignment horizontal="center" vertical="center" wrapText="1"/>
      <protection locked="0"/>
    </xf>
    <xf numFmtId="3" fontId="21" fillId="3" borderId="0" xfId="1" applyNumberFormat="1" applyFont="1" applyFill="1" applyBorder="1" applyAlignment="1" applyProtection="1">
      <alignment horizontal="center" vertical="center" wrapText="1"/>
      <protection locked="0"/>
    </xf>
    <xf numFmtId="3" fontId="21" fillId="0" borderId="0" xfId="1" applyNumberFormat="1" applyFont="1" applyFill="1" applyBorder="1" applyAlignment="1" applyProtection="1">
      <alignment horizontal="center" vertical="center" wrapText="1"/>
      <protection locked="0"/>
    </xf>
    <xf numFmtId="0" fontId="21" fillId="0" borderId="0" xfId="0" applyFont="1" applyBorder="1" applyAlignment="1">
      <alignment wrapText="1"/>
    </xf>
    <xf numFmtId="166" fontId="21" fillId="0" borderId="3" xfId="4" applyNumberFormat="1" applyFont="1" applyBorder="1" applyAlignment="1">
      <alignment horizontal="center" vertical="center" wrapText="1"/>
    </xf>
    <xf numFmtId="0" fontId="22" fillId="6" borderId="3" xfId="0" applyFont="1" applyFill="1" applyBorder="1" applyAlignment="1" applyProtection="1">
      <alignment vertical="top" wrapText="1"/>
    </xf>
    <xf numFmtId="164" fontId="22" fillId="2" borderId="3" xfId="1" applyNumberFormat="1"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164" fontId="22" fillId="2" borderId="5" xfId="1" applyNumberFormat="1" applyFont="1" applyFill="1" applyBorder="1" applyAlignment="1" applyProtection="1">
      <alignment horizontal="center" vertical="center" wrapText="1"/>
    </xf>
    <xf numFmtId="0" fontId="22" fillId="3" borderId="0" xfId="0" applyFont="1" applyFill="1" applyBorder="1" applyAlignment="1" applyProtection="1">
      <alignment vertical="center" wrapText="1"/>
    </xf>
    <xf numFmtId="164" fontId="21" fillId="0" borderId="0" xfId="1" applyFont="1" applyFill="1" applyBorder="1" applyAlignment="1" applyProtection="1">
      <alignment vertical="center" wrapText="1"/>
      <protection locked="0"/>
    </xf>
    <xf numFmtId="164" fontId="21" fillId="3" borderId="0" xfId="1" applyFont="1" applyFill="1" applyBorder="1" applyAlignment="1" applyProtection="1">
      <alignment vertical="center" wrapText="1"/>
      <protection locked="0"/>
    </xf>
    <xf numFmtId="3" fontId="21" fillId="3" borderId="0" xfId="1" applyNumberFormat="1" applyFont="1" applyFill="1" applyBorder="1" applyAlignment="1" applyProtection="1">
      <alignment vertical="center" wrapText="1"/>
      <protection locked="0"/>
    </xf>
    <xf numFmtId="3" fontId="21" fillId="0" borderId="0" xfId="1" applyNumberFormat="1" applyFont="1" applyFill="1" applyBorder="1" applyAlignment="1" applyProtection="1">
      <alignment vertical="center" wrapText="1"/>
      <protection locked="0"/>
    </xf>
    <xf numFmtId="0" fontId="22" fillId="3" borderId="3" xfId="0" applyFont="1" applyFill="1" applyBorder="1" applyAlignment="1" applyProtection="1">
      <alignment vertical="center" wrapText="1"/>
    </xf>
    <xf numFmtId="0" fontId="21" fillId="0" borderId="3" xfId="0" applyFont="1" applyFill="1" applyBorder="1" applyAlignment="1" applyProtection="1">
      <alignment horizontal="left" vertical="top" wrapText="1"/>
      <protection locked="0"/>
    </xf>
    <xf numFmtId="0" fontId="22" fillId="0" borderId="3" xfId="0" applyFont="1" applyFill="1" applyBorder="1" applyAlignment="1" applyProtection="1">
      <alignment vertical="center" wrapText="1"/>
    </xf>
    <xf numFmtId="0" fontId="22" fillId="0" borderId="5" xfId="0" applyFont="1" applyFill="1" applyBorder="1" applyAlignment="1" applyProtection="1">
      <alignment vertical="center" wrapText="1"/>
    </xf>
    <xf numFmtId="164" fontId="22" fillId="0" borderId="5" xfId="1" applyNumberFormat="1" applyFont="1" applyFill="1" applyBorder="1" applyAlignment="1" applyProtection="1">
      <alignment horizontal="center" vertical="center" wrapText="1"/>
    </xf>
    <xf numFmtId="164" fontId="22" fillId="0" borderId="3" xfId="1" applyFont="1" applyFill="1" applyBorder="1" applyAlignment="1" applyProtection="1">
      <alignment horizontal="center" vertical="center" wrapText="1"/>
    </xf>
    <xf numFmtId="3" fontId="22" fillId="0" borderId="3" xfId="1" applyNumberFormat="1" applyFont="1" applyFill="1" applyBorder="1" applyAlignment="1" applyProtection="1">
      <alignment horizontal="center" vertical="center" wrapText="1"/>
    </xf>
    <xf numFmtId="164" fontId="22" fillId="0" borderId="3" xfId="1" applyNumberFormat="1"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21" fillId="3" borderId="3" xfId="0" applyFont="1" applyFill="1" applyBorder="1" applyAlignment="1" applyProtection="1">
      <alignment vertical="center" wrapText="1"/>
      <protection locked="0"/>
    </xf>
    <xf numFmtId="165" fontId="21" fillId="0" borderId="3" xfId="1" applyNumberFormat="1" applyFont="1" applyFill="1" applyBorder="1" applyAlignment="1" applyProtection="1">
      <alignment vertical="center" wrapText="1"/>
      <protection locked="0"/>
    </xf>
    <xf numFmtId="165" fontId="21" fillId="0" borderId="3" xfId="1" applyNumberFormat="1" applyFont="1" applyBorder="1" applyAlignment="1" applyProtection="1">
      <alignment vertical="center" wrapText="1"/>
      <protection locked="0"/>
    </xf>
    <xf numFmtId="164" fontId="21" fillId="0" borderId="3" xfId="1" applyFont="1" applyFill="1" applyBorder="1" applyAlignment="1" applyProtection="1">
      <alignment vertical="center" wrapText="1"/>
    </xf>
    <xf numFmtId="9" fontId="21" fillId="0" borderId="3" xfId="2" applyFont="1" applyBorder="1" applyAlignment="1" applyProtection="1">
      <alignment vertical="center" wrapText="1"/>
      <protection locked="0"/>
    </xf>
    <xf numFmtId="3" fontId="21" fillId="0" borderId="3" xfId="2" applyNumberFormat="1" applyFont="1" applyBorder="1" applyAlignment="1" applyProtection="1">
      <alignment vertical="center" wrapText="1"/>
      <protection locked="0"/>
    </xf>
    <xf numFmtId="9" fontId="21" fillId="0" borderId="3" xfId="2" applyNumberFormat="1" applyFont="1" applyBorder="1" applyAlignment="1" applyProtection="1">
      <alignment vertical="center" wrapText="1"/>
      <protection locked="0"/>
    </xf>
    <xf numFmtId="0" fontId="21" fillId="3" borderId="2" xfId="0" applyFont="1" applyFill="1" applyBorder="1" applyAlignment="1" applyProtection="1">
      <alignment vertical="center" wrapText="1"/>
      <protection locked="0"/>
    </xf>
    <xf numFmtId="0" fontId="22" fillId="2" borderId="38" xfId="0" applyFont="1" applyFill="1" applyBorder="1" applyAlignment="1" applyProtection="1">
      <alignment vertical="center" wrapText="1"/>
    </xf>
    <xf numFmtId="0" fontId="22" fillId="4" borderId="3" xfId="0" applyFont="1" applyFill="1" applyBorder="1" applyAlignment="1" applyProtection="1">
      <alignment vertical="center" wrapText="1"/>
      <protection locked="0"/>
    </xf>
    <xf numFmtId="164" fontId="22" fillId="11" borderId="3" xfId="1" applyFont="1" applyFill="1" applyBorder="1" applyAlignment="1" applyProtection="1">
      <alignment vertical="center" wrapText="1"/>
    </xf>
    <xf numFmtId="164" fontId="22" fillId="4" borderId="3" xfId="1" applyFont="1" applyFill="1" applyBorder="1" applyAlignment="1" applyProtection="1">
      <alignment vertical="center" wrapText="1"/>
    </xf>
    <xf numFmtId="0" fontId="22" fillId="3" borderId="0" xfId="0" applyFont="1" applyFill="1" applyBorder="1" applyAlignment="1" applyProtection="1">
      <alignment vertical="center" wrapText="1"/>
      <protection locked="0"/>
    </xf>
    <xf numFmtId="165" fontId="21" fillId="3" borderId="0" xfId="0" applyNumberFormat="1" applyFont="1" applyFill="1" applyBorder="1" applyAlignment="1" applyProtection="1">
      <alignment vertical="center" wrapText="1"/>
      <protection locked="0"/>
    </xf>
    <xf numFmtId="3" fontId="22" fillId="3" borderId="0" xfId="0" applyNumberFormat="1" applyFont="1" applyFill="1" applyBorder="1" applyAlignment="1" applyProtection="1">
      <alignment vertical="center" wrapText="1"/>
      <protection locked="0"/>
    </xf>
    <xf numFmtId="0" fontId="21" fillId="2" borderId="56" xfId="0" applyFont="1" applyFill="1" applyBorder="1" applyAlignment="1" applyProtection="1">
      <alignment horizontal="center" vertical="center" wrapText="1"/>
    </xf>
    <xf numFmtId="164" fontId="22" fillId="12" borderId="3" xfId="1" applyFont="1" applyFill="1" applyBorder="1" applyAlignment="1" applyProtection="1">
      <alignment horizontal="center" vertical="center" wrapText="1"/>
    </xf>
    <xf numFmtId="164" fontId="22" fillId="7" borderId="3" xfId="1" applyFont="1" applyFill="1" applyBorder="1" applyAlignment="1" applyProtection="1">
      <alignment horizontal="center" vertical="center" wrapText="1"/>
    </xf>
    <xf numFmtId="3" fontId="21" fillId="3" borderId="0" xfId="0" applyNumberFormat="1" applyFont="1" applyFill="1" applyBorder="1" applyAlignment="1" applyProtection="1">
      <alignment vertical="center" wrapText="1"/>
      <protection locked="0"/>
    </xf>
    <xf numFmtId="0" fontId="21" fillId="2" borderId="52" xfId="0" applyFont="1" applyFill="1" applyBorder="1" applyAlignment="1" applyProtection="1">
      <alignment horizontal="center" vertical="center" wrapText="1"/>
    </xf>
    <xf numFmtId="0" fontId="22" fillId="8" borderId="3" xfId="1" applyNumberFormat="1" applyFont="1" applyFill="1" applyBorder="1" applyAlignment="1" applyProtection="1">
      <alignment horizontal="center" vertical="center" wrapText="1"/>
    </xf>
    <xf numFmtId="0" fontId="22" fillId="8" borderId="3" xfId="0" applyFont="1" applyFill="1" applyBorder="1" applyAlignment="1">
      <alignment horizontal="center" vertical="center" wrapText="1"/>
    </xf>
    <xf numFmtId="0" fontId="22" fillId="8" borderId="3" xfId="0" applyFont="1" applyFill="1" applyBorder="1" applyAlignment="1" applyProtection="1">
      <alignment horizontal="center" vertical="center" wrapText="1"/>
      <protection locked="0"/>
    </xf>
    <xf numFmtId="0" fontId="21" fillId="3" borderId="0"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2" borderId="2" xfId="0" applyFont="1" applyFill="1" applyBorder="1" applyAlignment="1" applyProtection="1">
      <alignment vertical="center" wrapText="1"/>
    </xf>
    <xf numFmtId="164" fontId="21" fillId="12" borderId="3" xfId="0" applyNumberFormat="1" applyFont="1" applyFill="1" applyBorder="1" applyAlignment="1" applyProtection="1">
      <alignment vertical="center" wrapText="1"/>
    </xf>
    <xf numFmtId="164" fontId="21" fillId="2" borderId="3" xfId="0" applyNumberFormat="1" applyFont="1" applyFill="1" applyBorder="1" applyAlignment="1" applyProtection="1">
      <alignment vertical="center" wrapText="1"/>
    </xf>
    <xf numFmtId="164" fontId="21" fillId="10" borderId="9" xfId="0" applyNumberFormat="1" applyFont="1" applyFill="1" applyBorder="1" applyAlignment="1" applyProtection="1">
      <alignment vertical="center" wrapText="1"/>
    </xf>
    <xf numFmtId="0" fontId="21" fillId="7" borderId="8" xfId="0" applyFont="1" applyFill="1" applyBorder="1" applyAlignment="1" applyProtection="1">
      <alignment vertical="center" wrapText="1"/>
    </xf>
    <xf numFmtId="164" fontId="21" fillId="7" borderId="3" xfId="0" applyNumberFormat="1" applyFont="1" applyFill="1" applyBorder="1" applyAlignment="1" applyProtection="1">
      <alignment vertical="center" wrapText="1"/>
    </xf>
    <xf numFmtId="164" fontId="21" fillId="7" borderId="9" xfId="0" applyNumberFormat="1" applyFont="1" applyFill="1" applyBorder="1" applyAlignment="1" applyProtection="1">
      <alignment vertical="center" wrapText="1"/>
    </xf>
    <xf numFmtId="3" fontId="21" fillId="0" borderId="0" xfId="0" applyNumberFormat="1" applyFont="1" applyFill="1" applyBorder="1" applyAlignment="1" applyProtection="1">
      <alignment vertical="center" wrapText="1"/>
      <protection locked="0"/>
    </xf>
    <xf numFmtId="0" fontId="22" fillId="2" borderId="12" xfId="0" applyFont="1" applyFill="1" applyBorder="1" applyAlignment="1" applyProtection="1">
      <alignment vertical="center" wrapText="1"/>
    </xf>
    <xf numFmtId="0" fontId="22" fillId="2" borderId="57" xfId="0" applyFont="1" applyFill="1" applyBorder="1" applyAlignment="1" applyProtection="1">
      <alignment vertical="center" wrapText="1"/>
    </xf>
    <xf numFmtId="164" fontId="22" fillId="12" borderId="13" xfId="1" applyFont="1" applyFill="1" applyBorder="1" applyAlignment="1" applyProtection="1">
      <alignment vertical="center" wrapText="1"/>
    </xf>
    <xf numFmtId="164" fontId="22" fillId="2" borderId="13" xfId="1" applyFont="1" applyFill="1" applyBorder="1" applyAlignment="1" applyProtection="1">
      <alignment vertical="center" wrapText="1"/>
    </xf>
    <xf numFmtId="164" fontId="22" fillId="10" borderId="14" xfId="1" applyFont="1" applyFill="1" applyBorder="1" applyAlignment="1" applyProtection="1">
      <alignment vertical="center" wrapText="1"/>
    </xf>
    <xf numFmtId="0" fontId="22" fillId="7" borderId="12" xfId="0" applyFont="1" applyFill="1" applyBorder="1" applyAlignment="1" applyProtection="1">
      <alignment vertical="center" wrapText="1"/>
    </xf>
    <xf numFmtId="164" fontId="22" fillId="7" borderId="13" xfId="1" applyFont="1" applyFill="1" applyBorder="1" applyAlignment="1" applyProtection="1">
      <alignment vertical="center" wrapText="1"/>
    </xf>
    <xf numFmtId="164" fontId="22" fillId="7" borderId="14" xfId="1" applyFont="1" applyFill="1" applyBorder="1" applyAlignment="1" applyProtection="1">
      <alignment vertical="center" wrapText="1"/>
    </xf>
    <xf numFmtId="3" fontId="15" fillId="0" borderId="0" xfId="0" applyNumberFormat="1" applyFont="1" applyBorder="1" applyAlignment="1">
      <alignment wrapText="1"/>
    </xf>
    <xf numFmtId="0" fontId="21" fillId="0" borderId="0" xfId="0" applyFont="1" applyFill="1" applyBorder="1" applyAlignment="1">
      <alignment vertical="center" wrapText="1"/>
    </xf>
    <xf numFmtId="0" fontId="22" fillId="3" borderId="0" xfId="0" applyFont="1" applyFill="1" applyBorder="1" applyAlignment="1">
      <alignment vertical="center" wrapText="1"/>
    </xf>
    <xf numFmtId="164" fontId="22" fillId="0" borderId="0" xfId="0" applyNumberFormat="1" applyFont="1" applyFill="1" applyBorder="1" applyAlignment="1">
      <alignment vertical="center" wrapText="1"/>
    </xf>
    <xf numFmtId="164" fontId="22" fillId="3" borderId="0" xfId="0" applyNumberFormat="1" applyFont="1" applyFill="1" applyBorder="1" applyAlignment="1">
      <alignment vertical="center" wrapText="1"/>
    </xf>
    <xf numFmtId="3" fontId="22" fillId="3" borderId="0" xfId="0" applyNumberFormat="1" applyFont="1" applyFill="1" applyBorder="1" applyAlignment="1">
      <alignment vertical="center" wrapText="1"/>
    </xf>
    <xf numFmtId="3" fontId="22" fillId="0" borderId="0" xfId="0" applyNumberFormat="1" applyFont="1" applyFill="1" applyBorder="1" applyAlignment="1">
      <alignment vertical="center" wrapText="1"/>
    </xf>
    <xf numFmtId="4"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2" borderId="8" xfId="0" applyFont="1" applyFill="1" applyBorder="1" applyAlignment="1" applyProtection="1">
      <alignment vertical="center" wrapText="1"/>
    </xf>
    <xf numFmtId="0" fontId="22" fillId="2" borderId="2" xfId="0" applyFont="1" applyFill="1" applyBorder="1" applyAlignment="1" applyProtection="1">
      <alignment vertical="center" wrapText="1"/>
    </xf>
    <xf numFmtId="164" fontId="22" fillId="12" borderId="3" xfId="1" applyFont="1" applyFill="1" applyBorder="1" applyAlignment="1" applyProtection="1">
      <alignment vertical="center" wrapText="1"/>
    </xf>
    <xf numFmtId="164" fontId="22" fillId="2" borderId="4" xfId="1" applyFont="1" applyFill="1" applyBorder="1" applyAlignment="1" applyProtection="1">
      <alignment vertical="center" wrapText="1"/>
    </xf>
    <xf numFmtId="164" fontId="22" fillId="10" borderId="4" xfId="1" applyFont="1" applyFill="1" applyBorder="1" applyAlignment="1" applyProtection="1">
      <alignment vertical="center" wrapText="1"/>
    </xf>
    <xf numFmtId="9" fontId="22" fillId="3" borderId="9" xfId="2" applyFont="1" applyFill="1" applyBorder="1" applyAlignment="1" applyProtection="1">
      <alignment vertical="center" wrapText="1"/>
      <protection locked="0"/>
    </xf>
    <xf numFmtId="3" fontId="22" fillId="0" borderId="0" xfId="2" applyNumberFormat="1" applyFont="1" applyFill="1" applyBorder="1" applyAlignment="1" applyProtection="1">
      <alignment vertical="center" wrapText="1"/>
      <protection locked="0"/>
    </xf>
    <xf numFmtId="0" fontId="22" fillId="2" borderId="34" xfId="0" applyFont="1" applyFill="1" applyBorder="1" applyAlignment="1" applyProtection="1">
      <alignment vertical="center" wrapText="1"/>
    </xf>
    <xf numFmtId="0" fontId="22" fillId="2" borderId="56" xfId="0" applyFont="1" applyFill="1" applyBorder="1" applyAlignment="1" applyProtection="1">
      <alignment vertical="center" wrapText="1"/>
    </xf>
    <xf numFmtId="164" fontId="22" fillId="12" borderId="5" xfId="1" applyFont="1" applyFill="1" applyBorder="1" applyAlignment="1" applyProtection="1">
      <alignment vertical="center" wrapText="1"/>
    </xf>
    <xf numFmtId="164" fontId="22" fillId="12" borderId="39" xfId="1" applyFont="1" applyFill="1" applyBorder="1" applyAlignment="1" applyProtection="1">
      <alignment vertical="center" wrapText="1"/>
    </xf>
    <xf numFmtId="164" fontId="22" fillId="2" borderId="39" xfId="1" applyFont="1" applyFill="1" applyBorder="1" applyAlignment="1" applyProtection="1">
      <alignment vertical="center" wrapText="1"/>
    </xf>
    <xf numFmtId="9" fontId="22" fillId="3" borderId="30" xfId="2" applyFont="1" applyFill="1" applyBorder="1" applyAlignment="1" applyProtection="1">
      <alignment vertical="center" wrapText="1"/>
      <protection locked="0"/>
    </xf>
    <xf numFmtId="164" fontId="22" fillId="12" borderId="5" xfId="1" applyNumberFormat="1" applyFont="1" applyFill="1" applyBorder="1" applyAlignment="1" applyProtection="1">
      <alignment vertical="center" wrapText="1"/>
    </xf>
    <xf numFmtId="164" fontId="22" fillId="2" borderId="5" xfId="1" applyNumberFormat="1" applyFont="1" applyFill="1" applyBorder="1" applyAlignment="1" applyProtection="1">
      <alignment vertical="center" wrapText="1"/>
    </xf>
    <xf numFmtId="9" fontId="22" fillId="3" borderId="30" xfId="2" applyFont="1" applyFill="1" applyBorder="1" applyAlignment="1" applyProtection="1">
      <alignment horizontal="right" vertical="center" wrapText="1"/>
      <protection locked="0"/>
    </xf>
    <xf numFmtId="3" fontId="22" fillId="0" borderId="0" xfId="2" applyNumberFormat="1" applyFont="1" applyFill="1" applyBorder="1" applyAlignment="1" applyProtection="1">
      <alignment horizontal="right" vertical="center" wrapText="1"/>
      <protection locked="0"/>
    </xf>
    <xf numFmtId="164" fontId="22" fillId="10" borderId="13" xfId="1" applyFont="1" applyFill="1" applyBorder="1" applyAlignment="1" applyProtection="1">
      <alignment vertical="center" wrapText="1"/>
    </xf>
    <xf numFmtId="9" fontId="22" fillId="2" borderId="14" xfId="2" applyFont="1" applyFill="1" applyBorder="1" applyAlignment="1" applyProtection="1">
      <alignment vertical="center" wrapText="1"/>
    </xf>
    <xf numFmtId="3" fontId="22" fillId="0" borderId="0" xfId="2" applyNumberFormat="1" applyFont="1" applyFill="1" applyBorder="1" applyAlignment="1" applyProtection="1">
      <alignment vertical="center" wrapText="1"/>
    </xf>
    <xf numFmtId="0" fontId="22" fillId="0" borderId="0" xfId="0" applyFont="1" applyFill="1" applyBorder="1" applyAlignment="1">
      <alignment vertical="center" wrapText="1"/>
    </xf>
    <xf numFmtId="0" fontId="23" fillId="12" borderId="27" xfId="0" applyFont="1" applyFill="1" applyBorder="1" applyAlignment="1" applyProtection="1">
      <alignment horizontal="left" vertical="center" wrapText="1"/>
    </xf>
    <xf numFmtId="0" fontId="23" fillId="12" borderId="44" xfId="0" applyFont="1" applyFill="1" applyBorder="1" applyAlignment="1" applyProtection="1">
      <alignment horizontal="left" vertical="center" wrapText="1"/>
    </xf>
    <xf numFmtId="164" fontId="22" fillId="12" borderId="16" xfId="0" applyNumberFormat="1" applyFont="1" applyFill="1" applyBorder="1" applyAlignment="1" applyProtection="1">
      <alignment vertical="center" wrapText="1"/>
    </xf>
    <xf numFmtId="0" fontId="23" fillId="12" borderId="8" xfId="0" applyFont="1" applyFill="1" applyBorder="1" applyAlignment="1" applyProtection="1">
      <alignment horizontal="left" vertical="center" wrapText="1"/>
    </xf>
    <xf numFmtId="0" fontId="23" fillId="12" borderId="1" xfId="0" applyFont="1" applyFill="1" applyBorder="1" applyAlignment="1" applyProtection="1">
      <alignment horizontal="left" vertical="center" wrapText="1"/>
    </xf>
    <xf numFmtId="9" fontId="22" fillId="12" borderId="9" xfId="2" applyFont="1" applyFill="1" applyBorder="1" applyAlignment="1" applyProtection="1">
      <alignment wrapText="1"/>
    </xf>
    <xf numFmtId="9" fontId="22" fillId="0" borderId="0" xfId="2" applyFont="1" applyFill="1" applyBorder="1" applyAlignment="1">
      <alignment wrapText="1"/>
    </xf>
    <xf numFmtId="9" fontId="22" fillId="3" borderId="0" xfId="2" applyFont="1" applyFill="1" applyBorder="1" applyAlignment="1">
      <alignment wrapText="1"/>
    </xf>
    <xf numFmtId="3" fontId="15" fillId="0" borderId="0" xfId="0" applyNumberFormat="1" applyFont="1" applyFill="1" applyBorder="1" applyAlignment="1">
      <alignment wrapText="1"/>
    </xf>
    <xf numFmtId="0" fontId="23" fillId="0"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164" fontId="22" fillId="12" borderId="9" xfId="2" applyNumberFormat="1" applyFont="1" applyFill="1" applyBorder="1" applyAlignment="1" applyProtection="1">
      <alignment wrapText="1"/>
    </xf>
    <xf numFmtId="164" fontId="22" fillId="0" borderId="0" xfId="2" applyNumberFormat="1" applyFont="1" applyFill="1" applyBorder="1" applyAlignment="1">
      <alignment wrapText="1"/>
    </xf>
    <xf numFmtId="164" fontId="22" fillId="3" borderId="0" xfId="2" applyNumberFormat="1" applyFont="1" applyFill="1" applyBorder="1" applyAlignment="1">
      <alignment wrapText="1"/>
    </xf>
    <xf numFmtId="0" fontId="15"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3" fontId="9" fillId="7" borderId="59" xfId="0" applyNumberFormat="1" applyFont="1" applyFill="1" applyBorder="1" applyAlignment="1">
      <alignment wrapText="1"/>
    </xf>
    <xf numFmtId="3" fontId="11" fillId="7" borderId="3" xfId="0" applyNumberFormat="1" applyFont="1" applyFill="1" applyBorder="1" applyAlignment="1">
      <alignment horizontal="left" wrapText="1"/>
    </xf>
    <xf numFmtId="3" fontId="9" fillId="7" borderId="24" xfId="0" applyNumberFormat="1" applyFont="1" applyFill="1" applyBorder="1" applyAlignment="1">
      <alignment wrapText="1"/>
    </xf>
    <xf numFmtId="3" fontId="9" fillId="7" borderId="60" xfId="0" applyNumberFormat="1" applyFont="1" applyFill="1" applyBorder="1" applyAlignment="1">
      <alignment wrapText="1"/>
    </xf>
    <xf numFmtId="0" fontId="21" fillId="0" borderId="38" xfId="0" applyFont="1" applyBorder="1" applyAlignment="1" applyProtection="1">
      <alignment horizontal="left" vertical="top" wrapText="1"/>
      <protection locked="0"/>
    </xf>
    <xf numFmtId="164" fontId="21" fillId="0" borderId="38" xfId="1" applyNumberFormat="1" applyFont="1" applyFill="1" applyBorder="1" applyAlignment="1" applyProtection="1">
      <alignment horizontal="center" vertical="center" wrapText="1"/>
      <protection locked="0"/>
    </xf>
    <xf numFmtId="164" fontId="21" fillId="0" borderId="38" xfId="1" applyNumberFormat="1" applyFont="1" applyBorder="1" applyAlignment="1" applyProtection="1">
      <alignment horizontal="center" vertical="center" wrapText="1"/>
      <protection locked="0"/>
    </xf>
    <xf numFmtId="164" fontId="21" fillId="0" borderId="38" xfId="1" applyNumberFormat="1" applyFont="1" applyFill="1" applyBorder="1" applyAlignment="1" applyProtection="1">
      <alignment horizontal="center" vertical="center" wrapText="1"/>
    </xf>
    <xf numFmtId="9" fontId="21" fillId="0" borderId="38" xfId="2" applyFont="1" applyFill="1" applyBorder="1" applyAlignment="1" applyProtection="1">
      <alignment horizontal="center" vertical="center" wrapText="1"/>
      <protection locked="0"/>
    </xf>
    <xf numFmtId="3" fontId="21" fillId="0" borderId="38" xfId="2" applyNumberFormat="1" applyFont="1" applyFill="1" applyBorder="1" applyAlignment="1" applyProtection="1">
      <alignment horizontal="center" vertical="center" wrapText="1"/>
      <protection locked="0"/>
    </xf>
    <xf numFmtId="9" fontId="21" fillId="0" borderId="38" xfId="2" applyNumberFormat="1" applyFont="1" applyFill="1" applyBorder="1" applyAlignment="1" applyProtection="1">
      <alignment horizontal="center" vertical="center" wrapText="1"/>
      <protection locked="0"/>
    </xf>
    <xf numFmtId="166" fontId="15" fillId="0" borderId="38" xfId="4" applyNumberFormat="1" applyFont="1" applyBorder="1" applyAlignment="1">
      <alignment horizontal="center" vertical="center" wrapText="1"/>
    </xf>
    <xf numFmtId="41" fontId="24" fillId="0" borderId="0" xfId="4" applyFont="1" applyBorder="1" applyAlignment="1">
      <alignment wrapText="1"/>
    </xf>
    <xf numFmtId="41" fontId="24" fillId="3" borderId="0" xfId="4" applyFont="1" applyFill="1" applyBorder="1" applyAlignment="1">
      <alignment wrapText="1"/>
    </xf>
    <xf numFmtId="41" fontId="24" fillId="0" borderId="0" xfId="4" applyFont="1" applyFill="1" applyBorder="1" applyAlignment="1">
      <alignment wrapText="1"/>
    </xf>
    <xf numFmtId="41" fontId="21" fillId="7" borderId="9" xfId="4" applyFont="1" applyFill="1" applyBorder="1" applyAlignment="1" applyProtection="1">
      <alignment vertical="center" wrapText="1"/>
    </xf>
    <xf numFmtId="41" fontId="22" fillId="7" borderId="13" xfId="4" applyFont="1" applyFill="1" applyBorder="1" applyAlignment="1" applyProtection="1">
      <alignment vertical="center" wrapText="1"/>
    </xf>
    <xf numFmtId="41" fontId="24" fillId="0" borderId="0" xfId="4" applyFont="1" applyFill="1" applyAlignment="1">
      <alignment wrapText="1"/>
    </xf>
    <xf numFmtId="41" fontId="25" fillId="0" borderId="0" xfId="4" applyFont="1" applyFill="1" applyBorder="1" applyAlignment="1">
      <alignment wrapText="1"/>
    </xf>
    <xf numFmtId="41" fontId="8" fillId="0" borderId="0" xfId="4" applyFont="1" applyFill="1" applyBorder="1" applyAlignment="1">
      <alignment wrapText="1"/>
    </xf>
    <xf numFmtId="41" fontId="26" fillId="0" borderId="0" xfId="4" applyFont="1" applyFill="1" applyBorder="1" applyAlignment="1">
      <alignment wrapText="1"/>
    </xf>
    <xf numFmtId="166" fontId="24" fillId="0" borderId="0" xfId="4" applyNumberFormat="1" applyFont="1" applyFill="1" applyBorder="1" applyAlignment="1">
      <alignment wrapText="1"/>
    </xf>
    <xf numFmtId="166" fontId="25" fillId="0" borderId="0" xfId="4" applyNumberFormat="1" applyFont="1" applyFill="1" applyBorder="1" applyAlignment="1">
      <alignment wrapText="1"/>
    </xf>
    <xf numFmtId="0" fontId="22" fillId="3" borderId="3" xfId="0" applyFont="1" applyFill="1" applyBorder="1" applyAlignment="1" applyProtection="1">
      <alignment horizontal="left" vertical="top" wrapText="1"/>
      <protection locked="0"/>
    </xf>
    <xf numFmtId="41" fontId="22" fillId="7" borderId="5" xfId="4" applyFont="1" applyFill="1" applyBorder="1" applyAlignment="1" applyProtection="1">
      <alignment horizontal="center" vertical="center" wrapText="1"/>
    </xf>
    <xf numFmtId="41" fontId="22" fillId="7" borderId="38" xfId="4"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1" fillId="3" borderId="3"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7" borderId="34" xfId="0" applyFont="1" applyFill="1" applyBorder="1" applyAlignment="1" applyProtection="1">
      <alignment horizontal="center" vertical="center" wrapText="1"/>
    </xf>
    <xf numFmtId="0" fontId="21" fillId="7" borderId="10" xfId="0" applyFont="1" applyFill="1" applyBorder="1" applyAlignment="1" applyProtection="1">
      <alignment horizontal="center" vertical="center" wrapText="1"/>
    </xf>
    <xf numFmtId="164" fontId="22" fillId="7" borderId="30" xfId="1" applyFont="1" applyFill="1" applyBorder="1" applyAlignment="1" applyProtection="1">
      <alignment horizontal="center" vertical="center" wrapText="1"/>
    </xf>
    <xf numFmtId="164" fontId="22" fillId="7" borderId="37" xfId="1" applyFont="1" applyFill="1" applyBorder="1" applyAlignment="1" applyProtection="1">
      <alignment horizontal="center" vertical="center" wrapText="1"/>
    </xf>
    <xf numFmtId="3" fontId="11" fillId="7" borderId="3" xfId="0" applyNumberFormat="1" applyFont="1" applyFill="1" applyBorder="1" applyAlignment="1">
      <alignment horizontal="center" wrapText="1"/>
    </xf>
    <xf numFmtId="0" fontId="1" fillId="13" borderId="5" xfId="0" applyFont="1" applyFill="1" applyBorder="1" applyAlignment="1">
      <alignment horizontal="center" vertical="center" wrapText="1"/>
    </xf>
    <xf numFmtId="0" fontId="1" fillId="13" borderId="38"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top" wrapText="1"/>
      <protection locked="0"/>
    </xf>
    <xf numFmtId="49" fontId="1" fillId="3" borderId="61" xfId="0" applyNumberFormat="1" applyFont="1" applyFill="1" applyBorder="1" applyAlignment="1" applyProtection="1">
      <alignment horizontal="center" vertical="top" wrapText="1"/>
      <protection locked="0"/>
    </xf>
    <xf numFmtId="49" fontId="1" fillId="3" borderId="0" xfId="0" applyNumberFormat="1" applyFont="1" applyFill="1" applyBorder="1" applyAlignment="1" applyProtection="1">
      <alignment horizontal="center" vertical="top" wrapText="1"/>
      <protection locked="0"/>
    </xf>
    <xf numFmtId="49" fontId="1" fillId="3" borderId="62" xfId="0" applyNumberFormat="1" applyFont="1" applyFill="1" applyBorder="1" applyAlignment="1" applyProtection="1">
      <alignment horizontal="center" vertical="top" wrapText="1"/>
      <protection locked="0"/>
    </xf>
    <xf numFmtId="0" fontId="9" fillId="7" borderId="19" xfId="0" applyFont="1" applyFill="1" applyBorder="1" applyAlignment="1">
      <alignment horizontal="center" wrapText="1"/>
    </xf>
    <xf numFmtId="0" fontId="9" fillId="7" borderId="24" xfId="0" applyFont="1" applyFill="1" applyBorder="1" applyAlignment="1">
      <alignment horizontal="center" wrapText="1"/>
    </xf>
    <xf numFmtId="0" fontId="21" fillId="0" borderId="3" xfId="0" applyFont="1" applyFill="1" applyBorder="1" applyAlignment="1" applyProtection="1">
      <alignment horizontal="left" vertical="top" wrapText="1"/>
      <protection locked="0"/>
    </xf>
    <xf numFmtId="0" fontId="22" fillId="4" borderId="43" xfId="0" applyFont="1" applyFill="1" applyBorder="1" applyAlignment="1" applyProtection="1">
      <alignment horizontal="center" vertical="center" wrapText="1"/>
    </xf>
    <xf numFmtId="0" fontId="22" fillId="4" borderId="44" xfId="0" applyFont="1" applyFill="1" applyBorder="1" applyAlignment="1" applyProtection="1">
      <alignment horizontal="center" vertical="center" wrapText="1"/>
    </xf>
    <xf numFmtId="0" fontId="22" fillId="4" borderId="45" xfId="0" applyFont="1" applyFill="1" applyBorder="1" applyAlignment="1" applyProtection="1">
      <alignment horizontal="center" vertical="center" wrapText="1"/>
    </xf>
    <xf numFmtId="0" fontId="22" fillId="3" borderId="3" xfId="0" applyNumberFormat="1"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7" borderId="20" xfId="0" applyFont="1" applyFill="1" applyBorder="1" applyAlignment="1">
      <alignment horizontal="center" wrapText="1"/>
    </xf>
    <xf numFmtId="0" fontId="1" fillId="0" borderId="0" xfId="0" applyFont="1" applyFill="1" applyBorder="1" applyAlignment="1">
      <alignment horizontal="center" vertical="center" wrapText="1"/>
    </xf>
    <xf numFmtId="0" fontId="22" fillId="2" borderId="27" xfId="0" applyFont="1" applyFill="1" applyBorder="1" applyAlignment="1" applyProtection="1">
      <alignment horizontal="center" vertical="center" wrapText="1"/>
    </xf>
    <xf numFmtId="0" fontId="22" fillId="2" borderId="55"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164" fontId="22" fillId="10" borderId="30" xfId="1" applyFont="1" applyFill="1" applyBorder="1" applyAlignment="1" applyProtection="1">
      <alignment horizontal="center" vertical="center" wrapText="1"/>
    </xf>
    <xf numFmtId="164" fontId="22" fillId="10" borderId="37" xfId="1" applyFont="1" applyFill="1" applyBorder="1" applyAlignment="1" applyProtection="1">
      <alignment horizontal="center" vertical="center" wrapText="1"/>
    </xf>
    <xf numFmtId="0" fontId="22" fillId="10" borderId="5" xfId="0" applyFont="1" applyFill="1" applyBorder="1" applyAlignment="1" applyProtection="1">
      <alignment horizontal="center" vertical="center" wrapText="1"/>
    </xf>
    <xf numFmtId="0" fontId="22" fillId="10" borderId="38"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3" fillId="12" borderId="7" xfId="0" applyFont="1" applyFill="1" applyBorder="1" applyAlignment="1" applyProtection="1">
      <alignment horizontal="center" vertical="center" wrapText="1"/>
    </xf>
    <xf numFmtId="0" fontId="23" fillId="12" borderId="1" xfId="0" applyFont="1" applyFill="1" applyBorder="1" applyAlignment="1" applyProtection="1">
      <alignment horizontal="center" vertical="center" wrapText="1"/>
    </xf>
    <xf numFmtId="0" fontId="23" fillId="12" borderId="35" xfId="0" applyFont="1" applyFill="1" applyBorder="1" applyAlignment="1" applyProtection="1">
      <alignment horizontal="center" vertical="center" wrapText="1"/>
    </xf>
    <xf numFmtId="0" fontId="1" fillId="7" borderId="4" xfId="0" applyFont="1" applyFill="1" applyBorder="1" applyAlignment="1">
      <alignment horizontal="left" wrapText="1"/>
    </xf>
    <xf numFmtId="0" fontId="1" fillId="7" borderId="1" xfId="0" applyFont="1" applyFill="1" applyBorder="1" applyAlignment="1">
      <alignment horizontal="left" wrapText="1"/>
    </xf>
    <xf numFmtId="0" fontId="1" fillId="7" borderId="2" xfId="0" applyFont="1" applyFill="1" applyBorder="1" applyAlignment="1">
      <alignment horizontal="left" wrapText="1"/>
    </xf>
    <xf numFmtId="0" fontId="1" fillId="7" borderId="25" xfId="0" applyFont="1" applyFill="1" applyBorder="1" applyAlignment="1">
      <alignment horizontal="center" wrapText="1"/>
    </xf>
    <xf numFmtId="0" fontId="1" fillId="7" borderId="26" xfId="0" applyFont="1" applyFill="1" applyBorder="1" applyAlignment="1">
      <alignment horizontal="center" wrapText="1"/>
    </xf>
    <xf numFmtId="0" fontId="1" fillId="7" borderId="21" xfId="0" applyFont="1" applyFill="1" applyBorder="1" applyAlignment="1">
      <alignment horizontal="center" wrapText="1"/>
    </xf>
    <xf numFmtId="0" fontId="1" fillId="7" borderId="2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1" fillId="7" borderId="0" xfId="0" applyFont="1" applyFill="1" applyAlignment="1">
      <alignment horizontal="center" wrapText="1"/>
    </xf>
    <xf numFmtId="0" fontId="11" fillId="7" borderId="58" xfId="0" applyFont="1" applyFill="1" applyBorder="1" applyAlignment="1">
      <alignment horizontal="center" wrapText="1"/>
    </xf>
    <xf numFmtId="0" fontId="1" fillId="7" borderId="46" xfId="0" applyFont="1" applyFill="1" applyBorder="1" applyAlignment="1">
      <alignment horizontal="left" wrapText="1"/>
    </xf>
    <xf numFmtId="0" fontId="1" fillId="7" borderId="51" xfId="0" applyFont="1" applyFill="1" applyBorder="1" applyAlignment="1">
      <alignment horizontal="left" wrapText="1"/>
    </xf>
    <xf numFmtId="0" fontId="1" fillId="7" borderId="52" xfId="0" applyFont="1" applyFill="1" applyBorder="1" applyAlignment="1">
      <alignment horizontal="left"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1" fillId="7" borderId="21" xfId="0" applyFont="1" applyFill="1" applyBorder="1" applyAlignment="1">
      <alignment horizontal="left" wrapText="1"/>
    </xf>
    <xf numFmtId="0" fontId="1" fillId="7" borderId="5"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1" fillId="2" borderId="4"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center" vertical="center" wrapText="1"/>
    </xf>
    <xf numFmtId="0" fontId="11" fillId="2" borderId="2" xfId="1" applyNumberFormat="1" applyFont="1" applyFill="1" applyBorder="1" applyAlignment="1" applyProtection="1">
      <alignment horizontal="center" vertical="center"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xf numFmtId="164" fontId="15" fillId="3" borderId="0" xfId="0" applyNumberFormat="1" applyFont="1" applyFill="1" applyBorder="1" applyAlignment="1">
      <alignment wrapText="1"/>
    </xf>
  </cellXfs>
  <cellStyles count="5">
    <cellStyle name="Milliers [0]" xfId="4" builtinId="6"/>
    <cellStyle name="Monétaire" xfId="1" builtinId="4"/>
    <cellStyle name="Neutre" xfId="3" builtinId="28"/>
    <cellStyle name="Normal" xfId="0" builtinId="0"/>
    <cellStyle name="Pourcentage"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HOUNSOUNOU Laurelle Gloria" id="{FE04C7BA-1F5E-4963-B0C3-24359E72EEF0}" userId="S::lhounsounou@iom.int::efde1ac2-65d2-4ea2-b19c-6741f9214b76"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8" dT="2021-05-25T16:06:07.80" personId="{FE04C7BA-1F5E-4963-B0C3-24359E72EEF0}" id="{06EEC3A5-4F39-4FA6-93B6-75AE076D6E44}">
    <text>Cette activité étant transfrontalière et maintenue par le Burkina et le Togo, il a été retenu qu'elle soit maintenue pour l'OIM Bénin également. Merci donc d'ajouter le budget y alloué dans la colonne réservée au Bénin</text>
  </threadedComment>
  <threadedComment ref="C58" dT="2021-05-25T16:08:09.74" personId="{FE04C7BA-1F5E-4963-B0C3-24359E72EEF0}" id="{DE2E6D42-FF55-4232-BB58-49DB202F42F5}">
    <text>Prière maintenir le budget initial de 10 000 USD pour cette activité. OIM Bénin n'avait pas prévu de renforcement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D254"/>
  <sheetViews>
    <sheetView showGridLines="0" showZeros="0" tabSelected="1" topLeftCell="O191" zoomScale="90" zoomScaleNormal="90" zoomScaleSheetLayoutView="50" workbookViewId="0">
      <selection activeCell="AB207" sqref="AB207"/>
    </sheetView>
  </sheetViews>
  <sheetFormatPr baseColWidth="10" defaultColWidth="9.109375" defaultRowHeight="14.4" x14ac:dyDescent="0.3"/>
  <cols>
    <col min="1" max="1" width="9.109375" style="20"/>
    <col min="2" max="2" width="24" style="20" customWidth="1"/>
    <col min="3" max="3" width="32.109375" style="20" customWidth="1"/>
    <col min="4" max="4" width="14.44140625" style="20" hidden="1" customWidth="1"/>
    <col min="5" max="5" width="16.5546875" style="20" hidden="1" customWidth="1"/>
    <col min="6" max="6" width="14.44140625" style="20" hidden="1" customWidth="1"/>
    <col min="7" max="7" width="18.88671875" style="21" hidden="1" customWidth="1"/>
    <col min="8" max="8" width="16.88671875" style="21" hidden="1" customWidth="1"/>
    <col min="9" max="9" width="19" style="20" hidden="1" customWidth="1"/>
    <col min="10" max="10" width="23.109375" style="118" hidden="1" customWidth="1"/>
    <col min="11" max="11" width="22.44140625" style="20" hidden="1" customWidth="1"/>
    <col min="12" max="12" width="17.5546875" style="133" customWidth="1"/>
    <col min="13" max="13" width="16.5546875" style="136" customWidth="1"/>
    <col min="14" max="14" width="13.5546875" style="133" customWidth="1"/>
    <col min="15" max="15" width="14.5546875" style="136" customWidth="1"/>
    <col min="16" max="16" width="11.5546875" style="133" customWidth="1"/>
    <col min="17" max="17" width="18.5546875" style="133" customWidth="1"/>
    <col min="18" max="18" width="11.44140625" style="133" customWidth="1"/>
    <col min="19" max="19" width="15.109375" style="133" customWidth="1"/>
    <col min="20" max="20" width="16.109375" style="133" customWidth="1"/>
    <col min="21" max="21" width="19.44140625" style="133" customWidth="1"/>
    <col min="22" max="23" width="22.44140625" style="133" customWidth="1"/>
    <col min="24" max="29" width="19.88671875" style="20" customWidth="1"/>
    <col min="30" max="30" width="25.109375" style="363" customWidth="1"/>
    <col min="31" max="16384" width="9.109375" style="20"/>
  </cols>
  <sheetData>
    <row r="1" spans="2:30" x14ac:dyDescent="0.3">
      <c r="J1" s="21"/>
    </row>
    <row r="2" spans="2:30" ht="46.2" x14ac:dyDescent="0.85">
      <c r="B2" s="401" t="s">
        <v>519</v>
      </c>
      <c r="C2" s="401"/>
      <c r="D2" s="401"/>
      <c r="E2" s="401"/>
      <c r="F2" s="401"/>
      <c r="G2" s="401"/>
      <c r="H2" s="401"/>
      <c r="I2" s="18"/>
      <c r="J2" s="119"/>
      <c r="K2" s="19"/>
      <c r="L2" s="134"/>
      <c r="M2" s="138"/>
      <c r="N2" s="134"/>
      <c r="O2" s="138"/>
      <c r="P2" s="134"/>
      <c r="Q2" s="134"/>
      <c r="R2" s="134"/>
      <c r="S2" s="134"/>
      <c r="T2" s="134"/>
      <c r="U2" s="134"/>
      <c r="V2" s="134"/>
      <c r="W2" s="134"/>
    </row>
    <row r="3" spans="2:30" ht="15.6" x14ac:dyDescent="0.3">
      <c r="B3" s="100"/>
      <c r="J3" s="21"/>
    </row>
    <row r="4" spans="2:30" ht="16.2" thickBot="1" x14ac:dyDescent="0.35">
      <c r="B4" s="22"/>
      <c r="J4" s="21"/>
    </row>
    <row r="5" spans="2:30" ht="99" customHeight="1" x14ac:dyDescent="0.7">
      <c r="B5" s="82" t="s">
        <v>5</v>
      </c>
      <c r="C5" s="101"/>
      <c r="D5" s="101"/>
      <c r="E5" s="101"/>
      <c r="F5" s="101"/>
      <c r="G5" s="101"/>
      <c r="H5" s="101"/>
      <c r="I5" s="101"/>
      <c r="J5" s="101"/>
      <c r="K5" s="101"/>
      <c r="L5" s="135"/>
      <c r="M5" s="191"/>
      <c r="N5" s="191"/>
      <c r="O5" s="191"/>
      <c r="P5" s="191"/>
      <c r="Q5" s="191"/>
      <c r="R5" s="135"/>
      <c r="S5" s="135"/>
      <c r="T5" s="135"/>
      <c r="U5" s="135"/>
      <c r="V5" s="135"/>
      <c r="W5" s="135"/>
      <c r="X5" s="135"/>
      <c r="Y5" s="135"/>
      <c r="Z5" s="135"/>
      <c r="AA5" s="135"/>
      <c r="AB5" s="135"/>
      <c r="AC5" s="351"/>
    </row>
    <row r="6" spans="2:30" ht="90.6" customHeight="1" thickBot="1" x14ac:dyDescent="0.75">
      <c r="B6" s="404" t="s">
        <v>581</v>
      </c>
      <c r="C6" s="405"/>
      <c r="D6" s="405"/>
      <c r="E6" s="405"/>
      <c r="F6" s="405"/>
      <c r="G6" s="405"/>
      <c r="H6" s="405"/>
      <c r="I6" s="405"/>
      <c r="J6" s="405"/>
      <c r="K6" s="405"/>
      <c r="L6" s="405"/>
      <c r="M6" s="405"/>
      <c r="N6" s="405"/>
      <c r="O6" s="405"/>
      <c r="P6" s="405"/>
      <c r="Q6" s="405"/>
      <c r="R6" s="405"/>
      <c r="S6" s="405"/>
      <c r="T6" s="405"/>
      <c r="U6" s="405"/>
      <c r="V6" s="405"/>
      <c r="W6" s="405"/>
      <c r="X6" s="353"/>
      <c r="Y6" s="353"/>
      <c r="Z6" s="353"/>
      <c r="AA6" s="353"/>
      <c r="AB6" s="353"/>
      <c r="AC6" s="354"/>
    </row>
    <row r="7" spans="2:30" x14ac:dyDescent="0.3">
      <c r="B7" s="23"/>
      <c r="J7" s="21"/>
    </row>
    <row r="8" spans="2:30" ht="15" thickBot="1" x14ac:dyDescent="0.35">
      <c r="J8" s="21"/>
    </row>
    <row r="9" spans="2:30" ht="26.4" thickBot="1" x14ac:dyDescent="0.55000000000000004">
      <c r="B9" s="402" t="s">
        <v>373</v>
      </c>
      <c r="C9" s="403"/>
      <c r="D9" s="403"/>
      <c r="E9" s="403"/>
      <c r="F9" s="403"/>
      <c r="G9" s="403"/>
      <c r="H9" s="403"/>
      <c r="I9" s="403"/>
      <c r="J9" s="403"/>
      <c r="K9" s="403"/>
      <c r="L9" s="352"/>
      <c r="M9" s="385" t="s">
        <v>655</v>
      </c>
      <c r="N9" s="385"/>
      <c r="O9" s="385"/>
      <c r="P9" s="385"/>
      <c r="Q9" s="385"/>
      <c r="R9" s="385"/>
      <c r="S9" s="385"/>
      <c r="T9" s="385"/>
      <c r="U9" s="385"/>
      <c r="V9" s="385"/>
      <c r="W9" s="385"/>
      <c r="X9" s="385"/>
      <c r="Y9" s="385"/>
      <c r="Z9" s="385"/>
      <c r="AA9" s="385"/>
      <c r="AB9" s="385"/>
      <c r="AC9" s="385"/>
    </row>
    <row r="10" spans="2:30" ht="36" customHeight="1" thickBot="1" x14ac:dyDescent="0.75">
      <c r="B10" s="406" t="s">
        <v>681</v>
      </c>
      <c r="C10" s="407"/>
      <c r="D10" s="407"/>
      <c r="E10" s="407"/>
      <c r="F10" s="407"/>
      <c r="G10" s="407"/>
      <c r="H10" s="407"/>
      <c r="I10" s="407"/>
      <c r="J10" s="407"/>
      <c r="K10" s="408"/>
      <c r="L10" s="392" t="s">
        <v>670</v>
      </c>
      <c r="M10" s="393"/>
      <c r="N10" s="393"/>
      <c r="O10" s="393"/>
      <c r="P10" s="393"/>
      <c r="Q10" s="393"/>
      <c r="R10" s="393"/>
      <c r="S10" s="393"/>
      <c r="T10" s="393"/>
      <c r="U10" s="393"/>
      <c r="V10" s="393"/>
      <c r="W10" s="409"/>
      <c r="X10" s="392" t="s">
        <v>682</v>
      </c>
      <c r="Y10" s="393"/>
      <c r="Z10" s="393"/>
      <c r="AA10" s="393"/>
      <c r="AB10" s="393"/>
      <c r="AC10" s="393"/>
    </row>
    <row r="11" spans="2:30" x14ac:dyDescent="0.3">
      <c r="G11" s="24"/>
      <c r="H11" s="24"/>
      <c r="I11" s="24"/>
      <c r="J11" s="24"/>
      <c r="K11" s="21"/>
      <c r="L11" s="136"/>
      <c r="N11" s="136"/>
      <c r="P11" s="136"/>
      <c r="Q11" s="136"/>
      <c r="R11" s="136"/>
      <c r="S11" s="136"/>
      <c r="T11" s="136"/>
      <c r="U11" s="136"/>
      <c r="V11" s="136"/>
      <c r="W11" s="136"/>
    </row>
    <row r="12" spans="2:30" ht="177.75" customHeight="1" x14ac:dyDescent="0.3">
      <c r="B12" s="78" t="s">
        <v>374</v>
      </c>
      <c r="C12" s="78" t="s">
        <v>520</v>
      </c>
      <c r="D12" s="78" t="s">
        <v>663</v>
      </c>
      <c r="E12" s="78" t="s">
        <v>521</v>
      </c>
      <c r="F12" s="78" t="s">
        <v>522</v>
      </c>
      <c r="G12" s="120" t="s">
        <v>523</v>
      </c>
      <c r="H12" s="120" t="s">
        <v>621</v>
      </c>
      <c r="I12" s="78" t="s">
        <v>622</v>
      </c>
      <c r="J12" s="78" t="s">
        <v>13</v>
      </c>
      <c r="K12" s="78" t="s">
        <v>524</v>
      </c>
      <c r="L12" s="173" t="s">
        <v>525</v>
      </c>
      <c r="M12" s="173" t="s">
        <v>521</v>
      </c>
      <c r="N12" s="173" t="s">
        <v>658</v>
      </c>
      <c r="O12" s="173" t="s">
        <v>522</v>
      </c>
      <c r="P12" s="173" t="s">
        <v>658</v>
      </c>
      <c r="Q12" s="173" t="s">
        <v>523</v>
      </c>
      <c r="R12" s="173" t="s">
        <v>658</v>
      </c>
      <c r="S12" s="173" t="s">
        <v>621</v>
      </c>
      <c r="T12" s="173" t="s">
        <v>658</v>
      </c>
      <c r="U12" s="173" t="s">
        <v>622</v>
      </c>
      <c r="V12" s="174" t="s">
        <v>13</v>
      </c>
      <c r="W12" s="174" t="s">
        <v>524</v>
      </c>
      <c r="X12" s="10" t="s">
        <v>685</v>
      </c>
      <c r="Y12" s="10" t="s">
        <v>685</v>
      </c>
      <c r="Z12" s="10" t="s">
        <v>685</v>
      </c>
      <c r="AA12" s="10" t="s">
        <v>684</v>
      </c>
      <c r="AB12" s="10" t="s">
        <v>684</v>
      </c>
      <c r="AC12" s="386" t="s">
        <v>683</v>
      </c>
    </row>
    <row r="13" spans="2:30" ht="31.2" x14ac:dyDescent="0.3">
      <c r="B13" s="26"/>
      <c r="C13" s="26"/>
      <c r="D13" s="26"/>
      <c r="E13" s="111" t="s">
        <v>616</v>
      </c>
      <c r="F13" s="111" t="s">
        <v>617</v>
      </c>
      <c r="G13" s="112" t="s">
        <v>618</v>
      </c>
      <c r="H13" s="112" t="s">
        <v>619</v>
      </c>
      <c r="I13" s="112" t="s">
        <v>620</v>
      </c>
      <c r="J13" s="26"/>
      <c r="K13" s="26"/>
      <c r="L13" s="175"/>
      <c r="M13" s="122" t="s">
        <v>616</v>
      </c>
      <c r="N13" s="122"/>
      <c r="O13" s="122" t="s">
        <v>617</v>
      </c>
      <c r="P13" s="122"/>
      <c r="Q13" s="122" t="s">
        <v>618</v>
      </c>
      <c r="R13" s="122"/>
      <c r="S13" s="122" t="s">
        <v>661</v>
      </c>
      <c r="T13" s="122"/>
      <c r="U13" s="122" t="s">
        <v>620</v>
      </c>
      <c r="V13" s="173"/>
      <c r="W13" s="175"/>
      <c r="X13" s="190" t="s">
        <v>616</v>
      </c>
      <c r="Y13" s="190" t="s">
        <v>617</v>
      </c>
      <c r="Z13" s="112" t="s">
        <v>619</v>
      </c>
      <c r="AA13" s="112" t="s">
        <v>620</v>
      </c>
      <c r="AB13" s="112" t="s">
        <v>618</v>
      </c>
      <c r="AC13" s="387"/>
      <c r="AD13" s="365"/>
    </row>
    <row r="14" spans="2:30" ht="15.6" customHeight="1" x14ac:dyDescent="0.3">
      <c r="B14" s="77" t="s">
        <v>628</v>
      </c>
      <c r="C14" s="389" t="s">
        <v>627</v>
      </c>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1"/>
      <c r="AD14" s="365"/>
    </row>
    <row r="15" spans="2:30" s="123" customFormat="1" ht="15.6" customHeight="1" x14ac:dyDescent="0.3">
      <c r="B15" s="124" t="s">
        <v>629</v>
      </c>
      <c r="C15" s="388" t="s">
        <v>630</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68"/>
    </row>
    <row r="16" spans="2:30" s="199" customFormat="1" ht="109.2" x14ac:dyDescent="0.3">
      <c r="B16" s="132" t="s">
        <v>375</v>
      </c>
      <c r="C16" s="355" t="s">
        <v>587</v>
      </c>
      <c r="D16" s="355">
        <v>4</v>
      </c>
      <c r="E16" s="356">
        <v>15000</v>
      </c>
      <c r="F16" s="355"/>
      <c r="G16" s="356">
        <v>40000</v>
      </c>
      <c r="H16" s="356">
        <v>0</v>
      </c>
      <c r="I16" s="357">
        <v>10000</v>
      </c>
      <c r="J16" s="358">
        <f>SUM(E16:I16)</f>
        <v>65000</v>
      </c>
      <c r="K16" s="359">
        <v>0.15</v>
      </c>
      <c r="L16" s="360"/>
      <c r="M16" s="360">
        <f>E16</f>
        <v>15000</v>
      </c>
      <c r="N16" s="360"/>
      <c r="O16" s="360"/>
      <c r="P16" s="360"/>
      <c r="Q16" s="360">
        <f>G16</f>
        <v>40000</v>
      </c>
      <c r="R16" s="360"/>
      <c r="S16" s="360">
        <f>H16</f>
        <v>0</v>
      </c>
      <c r="T16" s="360" t="s">
        <v>672</v>
      </c>
      <c r="U16" s="360">
        <f>I16-5000</f>
        <v>5000</v>
      </c>
      <c r="V16" s="360">
        <f>M16+O16+Q16+S16+U16</f>
        <v>60000</v>
      </c>
      <c r="W16" s="361">
        <v>0.15</v>
      </c>
      <c r="X16" s="362">
        <v>13316.84</v>
      </c>
      <c r="Y16" s="362"/>
      <c r="Z16" s="362"/>
      <c r="AA16" s="362">
        <v>3651.7</v>
      </c>
      <c r="AB16" s="362">
        <v>38190.6</v>
      </c>
      <c r="AC16" s="362">
        <f>+X16+Y16+Z16+AA16+AB16</f>
        <v>55159.14</v>
      </c>
      <c r="AD16" s="365"/>
    </row>
    <row r="17" spans="1:30" s="199" customFormat="1" ht="95.4" customHeight="1" x14ac:dyDescent="0.3">
      <c r="B17" s="132" t="s">
        <v>376</v>
      </c>
      <c r="C17" s="131" t="s">
        <v>588</v>
      </c>
      <c r="D17" s="131">
        <v>4</v>
      </c>
      <c r="E17" s="192">
        <v>20000</v>
      </c>
      <c r="F17" s="131"/>
      <c r="G17" s="192">
        <v>35000</v>
      </c>
      <c r="H17" s="192"/>
      <c r="I17" s="192">
        <v>20000</v>
      </c>
      <c r="J17" s="194">
        <f>SUM(E17:I17)</f>
        <v>75000</v>
      </c>
      <c r="K17" s="200">
        <v>0.3</v>
      </c>
      <c r="L17" s="201"/>
      <c r="M17" s="196">
        <f>E17</f>
        <v>20000</v>
      </c>
      <c r="N17" s="201"/>
      <c r="O17" s="196"/>
      <c r="P17" s="201"/>
      <c r="Q17" s="201">
        <f>G17</f>
        <v>35000</v>
      </c>
      <c r="R17" s="201"/>
      <c r="S17" s="196">
        <f>H17</f>
        <v>0</v>
      </c>
      <c r="T17" s="201" t="s">
        <v>673</v>
      </c>
      <c r="U17" s="201">
        <f>I17-10000</f>
        <v>10000</v>
      </c>
      <c r="V17" s="196">
        <f t="shared" ref="V17:V19" si="0">M17+O17+Q17+S17+U17</f>
        <v>65000</v>
      </c>
      <c r="W17" s="202">
        <v>0.3</v>
      </c>
      <c r="X17" s="198">
        <v>25012.07</v>
      </c>
      <c r="Y17" s="198"/>
      <c r="Z17" s="198"/>
      <c r="AA17" s="198">
        <v>12707.76</v>
      </c>
      <c r="AB17" s="198">
        <v>36725.71</v>
      </c>
      <c r="AC17" s="198">
        <f t="shared" ref="AC17:AC23" si="1">+X17+Y17+Z17+AA17+AB17</f>
        <v>74445.540000000008</v>
      </c>
      <c r="AD17" s="365"/>
    </row>
    <row r="18" spans="1:30" s="199" customFormat="1" ht="93.6" x14ac:dyDescent="0.3">
      <c r="B18" s="132" t="s">
        <v>377</v>
      </c>
      <c r="C18" s="131" t="s">
        <v>589</v>
      </c>
      <c r="D18" s="131">
        <v>4</v>
      </c>
      <c r="E18" s="192">
        <v>15000</v>
      </c>
      <c r="F18" s="131"/>
      <c r="G18" s="192">
        <v>20000</v>
      </c>
      <c r="H18" s="192"/>
      <c r="I18" s="193"/>
      <c r="J18" s="194">
        <f>SUM(E18:I18)</f>
        <v>35000</v>
      </c>
      <c r="K18" s="200"/>
      <c r="L18" s="201" t="s">
        <v>659</v>
      </c>
      <c r="M18" s="196">
        <v>65000</v>
      </c>
      <c r="N18" s="201"/>
      <c r="O18" s="196"/>
      <c r="P18" s="201"/>
      <c r="Q18" s="201">
        <f>G18</f>
        <v>20000</v>
      </c>
      <c r="R18" s="201"/>
      <c r="S18" s="201"/>
      <c r="T18" s="201"/>
      <c r="U18" s="201"/>
      <c r="V18" s="196">
        <f t="shared" si="0"/>
        <v>85000</v>
      </c>
      <c r="W18" s="201"/>
      <c r="X18" s="198">
        <v>60714.799999999996</v>
      </c>
      <c r="Y18" s="198"/>
      <c r="Z18" s="198"/>
      <c r="AA18" s="198"/>
      <c r="AB18" s="198">
        <v>22820.45</v>
      </c>
      <c r="AC18" s="198">
        <f t="shared" si="1"/>
        <v>83535.25</v>
      </c>
      <c r="AD18" s="365"/>
    </row>
    <row r="19" spans="1:30" s="199" customFormat="1" ht="36.75" customHeight="1" x14ac:dyDescent="0.3">
      <c r="B19" s="132" t="s">
        <v>378</v>
      </c>
      <c r="C19" s="131" t="s">
        <v>590</v>
      </c>
      <c r="D19" s="203">
        <v>4</v>
      </c>
      <c r="E19" s="192">
        <v>15000</v>
      </c>
      <c r="F19" s="131"/>
      <c r="G19" s="192">
        <v>35000</v>
      </c>
      <c r="H19" s="192"/>
      <c r="I19" s="193"/>
      <c r="J19" s="194">
        <f>SUM(E19:I19)</f>
        <v>50000</v>
      </c>
      <c r="K19" s="200"/>
      <c r="L19" s="201"/>
      <c r="M19" s="196">
        <f>E19</f>
        <v>15000</v>
      </c>
      <c r="N19" s="201"/>
      <c r="O19" s="196"/>
      <c r="P19" s="201"/>
      <c r="Q19" s="201">
        <f>G19</f>
        <v>35000</v>
      </c>
      <c r="R19" s="201"/>
      <c r="S19" s="201"/>
      <c r="T19" s="201"/>
      <c r="U19" s="201"/>
      <c r="V19" s="196">
        <f t="shared" si="0"/>
        <v>50000</v>
      </c>
      <c r="W19" s="201"/>
      <c r="X19" s="198">
        <v>12637.16</v>
      </c>
      <c r="Y19" s="198"/>
      <c r="Z19" s="198"/>
      <c r="AA19" s="198"/>
      <c r="AB19" s="198">
        <v>33950.800000000003</v>
      </c>
      <c r="AC19" s="198">
        <f t="shared" si="1"/>
        <v>46587.960000000006</v>
      </c>
      <c r="AD19" s="365"/>
    </row>
    <row r="20" spans="1:30" s="199" customFormat="1" ht="15.6" x14ac:dyDescent="0.3">
      <c r="B20" s="132" t="s">
        <v>379</v>
      </c>
      <c r="C20" s="131"/>
      <c r="D20" s="131"/>
      <c r="E20" s="131"/>
      <c r="F20" s="131"/>
      <c r="G20" s="192"/>
      <c r="H20" s="192"/>
      <c r="I20" s="193"/>
      <c r="J20" s="194">
        <f>SUM(G20:I20)</f>
        <v>0</v>
      </c>
      <c r="K20" s="200"/>
      <c r="L20" s="201"/>
      <c r="M20" s="196"/>
      <c r="N20" s="201"/>
      <c r="O20" s="196"/>
      <c r="P20" s="201"/>
      <c r="Q20" s="201"/>
      <c r="R20" s="201"/>
      <c r="S20" s="201"/>
      <c r="T20" s="201"/>
      <c r="U20" s="201"/>
      <c r="V20" s="201"/>
      <c r="W20" s="201"/>
      <c r="X20" s="198"/>
      <c r="Y20" s="198"/>
      <c r="Z20" s="198"/>
      <c r="AA20" s="198"/>
      <c r="AB20" s="198"/>
      <c r="AC20" s="198">
        <f t="shared" si="1"/>
        <v>0</v>
      </c>
      <c r="AD20" s="365"/>
    </row>
    <row r="21" spans="1:30" s="199" customFormat="1" ht="15.6" x14ac:dyDescent="0.3">
      <c r="B21" s="132" t="s">
        <v>380</v>
      </c>
      <c r="C21" s="131"/>
      <c r="D21" s="131"/>
      <c r="E21" s="131"/>
      <c r="F21" s="131"/>
      <c r="G21" s="192"/>
      <c r="H21" s="192"/>
      <c r="I21" s="193"/>
      <c r="J21" s="194">
        <f>SUM(G21:I21)</f>
        <v>0</v>
      </c>
      <c r="K21" s="200"/>
      <c r="L21" s="201"/>
      <c r="M21" s="196"/>
      <c r="N21" s="201"/>
      <c r="O21" s="196"/>
      <c r="P21" s="201"/>
      <c r="Q21" s="201"/>
      <c r="R21" s="201"/>
      <c r="S21" s="201"/>
      <c r="T21" s="201"/>
      <c r="U21" s="201"/>
      <c r="V21" s="201"/>
      <c r="W21" s="201"/>
      <c r="X21" s="198"/>
      <c r="Y21" s="198"/>
      <c r="Z21" s="198"/>
      <c r="AA21" s="198"/>
      <c r="AB21" s="198"/>
      <c r="AC21" s="198">
        <f t="shared" si="1"/>
        <v>0</v>
      </c>
      <c r="AD21" s="365"/>
    </row>
    <row r="22" spans="1:30" s="199" customFormat="1" ht="15.6" x14ac:dyDescent="0.3">
      <c r="B22" s="132" t="s">
        <v>381</v>
      </c>
      <c r="C22" s="204"/>
      <c r="D22" s="204"/>
      <c r="E22" s="204"/>
      <c r="F22" s="204"/>
      <c r="G22" s="192"/>
      <c r="H22" s="192"/>
      <c r="I22" s="205"/>
      <c r="J22" s="194">
        <f>SUM(G22:I22)</f>
        <v>0</v>
      </c>
      <c r="K22" s="206"/>
      <c r="L22" s="207"/>
      <c r="M22" s="196"/>
      <c r="N22" s="207"/>
      <c r="O22" s="196"/>
      <c r="P22" s="207"/>
      <c r="Q22" s="207"/>
      <c r="R22" s="207"/>
      <c r="S22" s="201"/>
      <c r="T22" s="207"/>
      <c r="U22" s="207"/>
      <c r="V22" s="207"/>
      <c r="W22" s="207"/>
      <c r="X22" s="198"/>
      <c r="Y22" s="198"/>
      <c r="Z22" s="198"/>
      <c r="AA22" s="198"/>
      <c r="AB22" s="198"/>
      <c r="AC22" s="198">
        <f t="shared" si="1"/>
        <v>0</v>
      </c>
      <c r="AD22" s="365"/>
    </row>
    <row r="23" spans="1:30" s="199" customFormat="1" ht="15.6" x14ac:dyDescent="0.3">
      <c r="A23" s="208"/>
      <c r="B23" s="132" t="s">
        <v>382</v>
      </c>
      <c r="C23" s="204"/>
      <c r="D23" s="204"/>
      <c r="E23" s="204"/>
      <c r="F23" s="204"/>
      <c r="G23" s="192"/>
      <c r="H23" s="192"/>
      <c r="I23" s="205"/>
      <c r="J23" s="194">
        <f>SUM(G23:I23)</f>
        <v>0</v>
      </c>
      <c r="K23" s="206"/>
      <c r="L23" s="207"/>
      <c r="M23" s="196"/>
      <c r="N23" s="207"/>
      <c r="O23" s="196"/>
      <c r="P23" s="207"/>
      <c r="Q23" s="207"/>
      <c r="R23" s="207"/>
      <c r="S23" s="207"/>
      <c r="T23" s="207"/>
      <c r="U23" s="207"/>
      <c r="V23" s="207"/>
      <c r="W23" s="207"/>
      <c r="X23" s="198"/>
      <c r="Y23" s="198"/>
      <c r="Z23" s="198"/>
      <c r="AA23" s="198"/>
      <c r="AB23" s="198"/>
      <c r="AC23" s="198">
        <f t="shared" si="1"/>
        <v>0</v>
      </c>
      <c r="AD23" s="365"/>
    </row>
    <row r="24" spans="1:30" s="199" customFormat="1" ht="15.6" x14ac:dyDescent="0.3">
      <c r="A24" s="208"/>
      <c r="C24" s="210" t="s">
        <v>526</v>
      </c>
      <c r="D24" s="210"/>
      <c r="E24" s="211">
        <f>SUM(E16:E23)</f>
        <v>65000</v>
      </c>
      <c r="F24" s="212"/>
      <c r="G24" s="213">
        <f>SUM(G16:G23)</f>
        <v>130000</v>
      </c>
      <c r="H24" s="213">
        <f>SUM(H16:H23)</f>
        <v>0</v>
      </c>
      <c r="I24" s="213">
        <f>SUM(I16:I23)</f>
        <v>30000</v>
      </c>
      <c r="J24" s="213">
        <f>SUM(J16:J23)</f>
        <v>225000</v>
      </c>
      <c r="K24" s="214">
        <f>(K16*J16)+(K17*J17)+(K18*J18)+(K19*J19)+(K20*J20)+(K21*J21)+(K22*J22)+(K23*J23)</f>
        <v>32250</v>
      </c>
      <c r="L24" s="215"/>
      <c r="M24" s="211">
        <f>SUM(M16:M23)</f>
        <v>115000</v>
      </c>
      <c r="N24" s="215"/>
      <c r="O24" s="215"/>
      <c r="P24" s="215"/>
      <c r="Q24" s="215">
        <f>Q16+Q17+Q18+Q19</f>
        <v>130000</v>
      </c>
      <c r="R24" s="215"/>
      <c r="S24" s="215">
        <f>S16+S17+S18+S19+S20+S21+S22+S23</f>
        <v>0</v>
      </c>
      <c r="T24" s="216"/>
      <c r="U24" s="216">
        <f>U16+U17</f>
        <v>15000</v>
      </c>
      <c r="V24" s="216">
        <f>V16+V17+V18+V19</f>
        <v>260000</v>
      </c>
      <c r="W24" s="216"/>
      <c r="X24" s="217">
        <f>SUM(X16:X23)</f>
        <v>111680.87</v>
      </c>
      <c r="Y24" s="217">
        <f t="shared" ref="Y24:AB24" si="2">SUM(Y16:Y23)</f>
        <v>0</v>
      </c>
      <c r="Z24" s="217">
        <f t="shared" si="2"/>
        <v>0</v>
      </c>
      <c r="AA24" s="217">
        <f t="shared" si="2"/>
        <v>16359.46</v>
      </c>
      <c r="AB24" s="217">
        <f t="shared" si="2"/>
        <v>131687.56</v>
      </c>
      <c r="AC24" s="217">
        <f>SUM(AC16:AC23)</f>
        <v>259727.89</v>
      </c>
      <c r="AD24" s="369"/>
    </row>
    <row r="25" spans="1:30" s="199" customFormat="1" ht="15.6" x14ac:dyDescent="0.3">
      <c r="A25" s="208"/>
      <c r="B25" s="218" t="s">
        <v>631</v>
      </c>
      <c r="C25" s="374"/>
      <c r="D25" s="374"/>
      <c r="E25" s="374"/>
      <c r="F25" s="374"/>
      <c r="G25" s="374"/>
      <c r="H25" s="374"/>
      <c r="I25" s="374"/>
      <c r="J25" s="374"/>
      <c r="K25" s="374"/>
      <c r="L25" s="374"/>
      <c r="M25" s="374"/>
      <c r="N25" s="374"/>
      <c r="O25" s="374"/>
      <c r="P25" s="374"/>
      <c r="Q25" s="374"/>
      <c r="R25" s="374"/>
      <c r="S25" s="374"/>
      <c r="T25" s="374"/>
      <c r="U25" s="374"/>
      <c r="V25" s="374"/>
      <c r="W25" s="374"/>
      <c r="X25" s="198"/>
      <c r="Y25" s="198"/>
      <c r="Z25" s="198"/>
      <c r="AA25" s="198"/>
      <c r="AB25" s="198"/>
      <c r="AC25" s="198"/>
      <c r="AD25" s="365"/>
    </row>
    <row r="26" spans="1:30" s="199" customFormat="1" ht="48.6" customHeight="1" x14ac:dyDescent="0.3">
      <c r="A26" s="208"/>
      <c r="B26" s="132" t="s">
        <v>383</v>
      </c>
      <c r="C26" s="131" t="s">
        <v>591</v>
      </c>
      <c r="D26" s="131">
        <v>4</v>
      </c>
      <c r="E26" s="219">
        <v>15000</v>
      </c>
      <c r="F26" s="131"/>
      <c r="G26" s="192">
        <v>25000</v>
      </c>
      <c r="H26" s="192"/>
      <c r="I26" s="193"/>
      <c r="J26" s="194">
        <f>SUM(E26:I26)</f>
        <v>40000</v>
      </c>
      <c r="K26" s="200"/>
      <c r="L26" s="201" t="s">
        <v>669</v>
      </c>
      <c r="M26" s="196"/>
      <c r="N26" s="201"/>
      <c r="O26" s="196"/>
      <c r="P26" s="201"/>
      <c r="Q26" s="201">
        <f>G26</f>
        <v>25000</v>
      </c>
      <c r="R26" s="201"/>
      <c r="S26" s="201"/>
      <c r="T26" s="201"/>
      <c r="U26" s="201"/>
      <c r="V26" s="201">
        <f>M26+O26+Q26+S26+U26</f>
        <v>25000</v>
      </c>
      <c r="W26" s="201"/>
      <c r="X26" s="198"/>
      <c r="Y26" s="198"/>
      <c r="Z26" s="198"/>
      <c r="AA26" s="198"/>
      <c r="AB26" s="198">
        <v>24980</v>
      </c>
      <c r="AC26" s="198">
        <f>SUM(X26:AB26)</f>
        <v>24980</v>
      </c>
      <c r="AD26" s="365"/>
    </row>
    <row r="27" spans="1:30" s="199" customFormat="1" ht="48.6" customHeight="1" x14ac:dyDescent="0.3">
      <c r="A27" s="208"/>
      <c r="B27" s="132" t="s">
        <v>384</v>
      </c>
      <c r="C27" s="131" t="s">
        <v>592</v>
      </c>
      <c r="D27" s="131">
        <v>4</v>
      </c>
      <c r="E27" s="219">
        <v>20000</v>
      </c>
      <c r="F27" s="131"/>
      <c r="G27" s="192">
        <v>25000</v>
      </c>
      <c r="H27" s="192"/>
      <c r="I27" s="193"/>
      <c r="J27" s="194">
        <f>SUM(E27:I27)</f>
        <v>45000</v>
      </c>
      <c r="K27" s="200"/>
      <c r="L27" s="201" t="s">
        <v>669</v>
      </c>
      <c r="M27" s="196">
        <v>0</v>
      </c>
      <c r="N27" s="201"/>
      <c r="O27" s="196"/>
      <c r="P27" s="201"/>
      <c r="Q27" s="201">
        <f>G27</f>
        <v>25000</v>
      </c>
      <c r="R27" s="201"/>
      <c r="S27" s="201"/>
      <c r="T27" s="201"/>
      <c r="U27" s="201"/>
      <c r="V27" s="201">
        <f t="shared" ref="V27:V32" si="3">M27+O27+Q27+S27+U27</f>
        <v>25000</v>
      </c>
      <c r="W27" s="201"/>
      <c r="X27" s="198"/>
      <c r="Y27" s="198"/>
      <c r="Z27" s="198"/>
      <c r="AA27" s="198"/>
      <c r="AB27" s="198">
        <v>24350.33</v>
      </c>
      <c r="AC27" s="198">
        <f>SUM(X27:AB27)</f>
        <v>24350.33</v>
      </c>
      <c r="AD27" s="365"/>
    </row>
    <row r="28" spans="1:30" s="199" customFormat="1" ht="48.6" customHeight="1" x14ac:dyDescent="0.3">
      <c r="A28" s="208"/>
      <c r="B28" s="132" t="s">
        <v>385</v>
      </c>
      <c r="C28" s="131" t="s">
        <v>593</v>
      </c>
      <c r="D28" s="131">
        <v>4</v>
      </c>
      <c r="E28" s="219">
        <v>15000</v>
      </c>
      <c r="F28" s="131"/>
      <c r="G28" s="192">
        <v>10000</v>
      </c>
      <c r="H28" s="192"/>
      <c r="I28" s="193"/>
      <c r="J28" s="194">
        <f>SUM(E28:I28)</f>
        <v>25000</v>
      </c>
      <c r="K28" s="200"/>
      <c r="L28" s="201" t="s">
        <v>669</v>
      </c>
      <c r="M28" s="196">
        <v>0</v>
      </c>
      <c r="N28" s="201"/>
      <c r="O28" s="196"/>
      <c r="P28" s="201"/>
      <c r="Q28" s="201">
        <f>G28</f>
        <v>10000</v>
      </c>
      <c r="R28" s="201"/>
      <c r="S28" s="201"/>
      <c r="T28" s="201"/>
      <c r="U28" s="201"/>
      <c r="V28" s="201">
        <f t="shared" si="3"/>
        <v>10000</v>
      </c>
      <c r="W28" s="201"/>
      <c r="X28" s="198"/>
      <c r="Y28" s="198"/>
      <c r="Z28" s="198"/>
      <c r="AA28" s="198"/>
      <c r="AB28" s="198">
        <v>11230.5</v>
      </c>
      <c r="AC28" s="198">
        <f t="shared" ref="AC28:AC33" si="4">SUM(X28:AB28)</f>
        <v>11230.5</v>
      </c>
      <c r="AD28" s="365"/>
    </row>
    <row r="29" spans="1:30" s="199" customFormat="1" ht="15.6" x14ac:dyDescent="0.3">
      <c r="A29" s="113"/>
      <c r="B29" s="114" t="s">
        <v>386</v>
      </c>
      <c r="C29" s="115"/>
      <c r="D29" s="115"/>
      <c r="E29" s="115"/>
      <c r="F29" s="115"/>
      <c r="G29" s="116"/>
      <c r="H29" s="116"/>
      <c r="I29" s="116"/>
      <c r="J29" s="130"/>
      <c r="K29" s="117"/>
      <c r="L29" s="137"/>
      <c r="M29" s="137"/>
      <c r="N29" s="137"/>
      <c r="O29" s="137"/>
      <c r="P29" s="137"/>
      <c r="Q29" s="137"/>
      <c r="R29" s="137"/>
      <c r="S29" s="137"/>
      <c r="T29" s="137"/>
      <c r="U29" s="137"/>
      <c r="V29" s="201">
        <f t="shared" si="3"/>
        <v>0</v>
      </c>
      <c r="W29" s="137"/>
      <c r="X29" s="198"/>
      <c r="Y29" s="198"/>
      <c r="Z29" s="198"/>
      <c r="AA29" s="198"/>
      <c r="AB29" s="198"/>
      <c r="AC29" s="198">
        <f t="shared" si="4"/>
        <v>0</v>
      </c>
      <c r="AD29" s="365"/>
    </row>
    <row r="30" spans="1:30" s="199" customFormat="1" ht="15.6" x14ac:dyDescent="0.3">
      <c r="A30" s="113"/>
      <c r="B30" s="114" t="s">
        <v>387</v>
      </c>
      <c r="C30" s="115"/>
      <c r="D30" s="115"/>
      <c r="E30" s="115"/>
      <c r="F30" s="115"/>
      <c r="G30" s="116"/>
      <c r="H30" s="116"/>
      <c r="I30" s="116"/>
      <c r="J30" s="130"/>
      <c r="K30" s="117"/>
      <c r="L30" s="137"/>
      <c r="M30" s="137"/>
      <c r="N30" s="137"/>
      <c r="O30" s="137"/>
      <c r="P30" s="137"/>
      <c r="Q30" s="137"/>
      <c r="R30" s="137"/>
      <c r="S30" s="137"/>
      <c r="T30" s="137"/>
      <c r="U30" s="137"/>
      <c r="V30" s="201">
        <f t="shared" si="3"/>
        <v>0</v>
      </c>
      <c r="W30" s="137"/>
      <c r="X30" s="198"/>
      <c r="Y30" s="198"/>
      <c r="Z30" s="198"/>
      <c r="AA30" s="198"/>
      <c r="AB30" s="198"/>
      <c r="AC30" s="198">
        <f>SUM(X30:AB30)</f>
        <v>0</v>
      </c>
      <c r="AD30" s="365"/>
    </row>
    <row r="31" spans="1:30" s="199" customFormat="1" ht="15.6" x14ac:dyDescent="0.3">
      <c r="A31" s="208"/>
      <c r="B31" s="132" t="s">
        <v>388</v>
      </c>
      <c r="C31" s="131"/>
      <c r="D31" s="131"/>
      <c r="E31" s="131"/>
      <c r="F31" s="131"/>
      <c r="G31" s="192"/>
      <c r="H31" s="192"/>
      <c r="I31" s="193"/>
      <c r="J31" s="194">
        <f>SUM(G31:I31)</f>
        <v>0</v>
      </c>
      <c r="K31" s="200"/>
      <c r="L31" s="201"/>
      <c r="M31" s="196"/>
      <c r="N31" s="201"/>
      <c r="O31" s="196"/>
      <c r="P31" s="201"/>
      <c r="Q31" s="201"/>
      <c r="R31" s="201"/>
      <c r="S31" s="201"/>
      <c r="T31" s="201"/>
      <c r="U31" s="201"/>
      <c r="V31" s="201">
        <f t="shared" si="3"/>
        <v>0</v>
      </c>
      <c r="W31" s="201"/>
      <c r="X31" s="198"/>
      <c r="Y31" s="198"/>
      <c r="Z31" s="198"/>
      <c r="AA31" s="198"/>
      <c r="AB31" s="198"/>
      <c r="AC31" s="198">
        <f t="shared" si="4"/>
        <v>0</v>
      </c>
      <c r="AD31" s="365"/>
    </row>
    <row r="32" spans="1:30" s="199" customFormat="1" ht="15.6" x14ac:dyDescent="0.3">
      <c r="A32" s="208"/>
      <c r="B32" s="132" t="s">
        <v>389</v>
      </c>
      <c r="C32" s="204"/>
      <c r="D32" s="204"/>
      <c r="E32" s="204"/>
      <c r="F32" s="204"/>
      <c r="G32" s="192"/>
      <c r="H32" s="192"/>
      <c r="I32" s="205"/>
      <c r="J32" s="194">
        <f>SUM(G32:I32)</f>
        <v>0</v>
      </c>
      <c r="K32" s="206"/>
      <c r="L32" s="207"/>
      <c r="M32" s="196"/>
      <c r="N32" s="207"/>
      <c r="O32" s="196"/>
      <c r="P32" s="207"/>
      <c r="Q32" s="207"/>
      <c r="R32" s="207"/>
      <c r="S32" s="207"/>
      <c r="T32" s="207"/>
      <c r="U32" s="207"/>
      <c r="V32" s="201">
        <f t="shared" si="3"/>
        <v>0</v>
      </c>
      <c r="W32" s="207"/>
      <c r="X32" s="198"/>
      <c r="Y32" s="198"/>
      <c r="Z32" s="198"/>
      <c r="AA32" s="198"/>
      <c r="AB32" s="198"/>
      <c r="AC32" s="198">
        <f t="shared" si="4"/>
        <v>0</v>
      </c>
      <c r="AD32" s="365"/>
    </row>
    <row r="33" spans="1:30" s="199" customFormat="1" ht="15.6" x14ac:dyDescent="0.3">
      <c r="A33" s="208"/>
      <c r="B33" s="132" t="s">
        <v>390</v>
      </c>
      <c r="C33" s="204"/>
      <c r="D33" s="204"/>
      <c r="E33" s="204"/>
      <c r="F33" s="204"/>
      <c r="G33" s="192"/>
      <c r="H33" s="192"/>
      <c r="I33" s="205"/>
      <c r="J33" s="194">
        <f>SUM(G33:I33)</f>
        <v>0</v>
      </c>
      <c r="K33" s="206"/>
      <c r="L33" s="207"/>
      <c r="M33" s="196"/>
      <c r="N33" s="207"/>
      <c r="O33" s="196"/>
      <c r="P33" s="207"/>
      <c r="Q33" s="207"/>
      <c r="R33" s="207"/>
      <c r="S33" s="207"/>
      <c r="T33" s="207"/>
      <c r="U33" s="207"/>
      <c r="V33" s="207"/>
      <c r="W33" s="207"/>
      <c r="X33" s="198"/>
      <c r="Y33" s="198"/>
      <c r="Z33" s="198"/>
      <c r="AA33" s="198"/>
      <c r="AB33" s="198"/>
      <c r="AC33" s="198">
        <f t="shared" si="4"/>
        <v>0</v>
      </c>
      <c r="AD33" s="365"/>
    </row>
    <row r="34" spans="1:30" s="199" customFormat="1" ht="15.6" x14ac:dyDescent="0.3">
      <c r="A34" s="208"/>
      <c r="C34" s="210" t="s">
        <v>526</v>
      </c>
      <c r="D34" s="210"/>
      <c r="E34" s="211">
        <f>SUM(E26:E33)</f>
        <v>50000</v>
      </c>
      <c r="F34" s="220"/>
      <c r="G34" s="221">
        <f>SUM(G26:G33)</f>
        <v>60000</v>
      </c>
      <c r="H34" s="221">
        <f>SUM(H26:H33)</f>
        <v>0</v>
      </c>
      <c r="I34" s="221">
        <f>SUM(I26:I33)</f>
        <v>0</v>
      </c>
      <c r="J34" s="221">
        <f>SUM(J26:J33)</f>
        <v>110000</v>
      </c>
      <c r="K34" s="214">
        <f>(K26*J26)+(K27*J27)+(K28*J28)+(K29*J29)+(K30*J30)+(K31*J31)+(K32*J32)+(K33*J33)</f>
        <v>0</v>
      </c>
      <c r="L34" s="215"/>
      <c r="M34" s="211">
        <f>SUM(M26:M33)</f>
        <v>0</v>
      </c>
      <c r="N34" s="215"/>
      <c r="O34" s="215"/>
      <c r="P34" s="216"/>
      <c r="Q34" s="216">
        <f>Q26+Q27+Q28</f>
        <v>60000</v>
      </c>
      <c r="R34" s="216"/>
      <c r="S34" s="216"/>
      <c r="T34" s="216"/>
      <c r="U34" s="216"/>
      <c r="V34" s="216">
        <f>V26+V27+V28+V29+V30+V31+V32+V33</f>
        <v>60000</v>
      </c>
      <c r="W34" s="216">
        <f>SUM(W26:W33)</f>
        <v>0</v>
      </c>
      <c r="X34" s="222">
        <f t="shared" ref="X34:AB34" si="5">SUM(X26:X33)</f>
        <v>0</v>
      </c>
      <c r="Y34" s="222">
        <f t="shared" si="5"/>
        <v>0</v>
      </c>
      <c r="Z34" s="222">
        <f t="shared" si="5"/>
        <v>0</v>
      </c>
      <c r="AA34" s="222">
        <f t="shared" si="5"/>
        <v>0</v>
      </c>
      <c r="AB34" s="222">
        <f t="shared" si="5"/>
        <v>60560.83</v>
      </c>
      <c r="AC34" s="223">
        <f>SUM(W34:AB34)</f>
        <v>60560.83</v>
      </c>
      <c r="AD34" s="369"/>
    </row>
    <row r="35" spans="1:30" s="226" customFormat="1" ht="15.6" x14ac:dyDescent="0.3">
      <c r="A35" s="224"/>
      <c r="B35" s="218" t="s">
        <v>632</v>
      </c>
      <c r="C35" s="374" t="s">
        <v>633</v>
      </c>
      <c r="D35" s="374"/>
      <c r="E35" s="374"/>
      <c r="F35" s="374"/>
      <c r="G35" s="374"/>
      <c r="H35" s="374"/>
      <c r="I35" s="374"/>
      <c r="J35" s="374"/>
      <c r="K35" s="374"/>
      <c r="L35" s="374"/>
      <c r="M35" s="374"/>
      <c r="N35" s="374"/>
      <c r="O35" s="374"/>
      <c r="P35" s="374"/>
      <c r="Q35" s="374"/>
      <c r="R35" s="374"/>
      <c r="S35" s="374"/>
      <c r="T35" s="374"/>
      <c r="U35" s="374"/>
      <c r="V35" s="374"/>
      <c r="W35" s="374"/>
      <c r="X35" s="225"/>
      <c r="Y35" s="225"/>
      <c r="Z35" s="225"/>
      <c r="AA35" s="225"/>
      <c r="AB35" s="225"/>
      <c r="AC35" s="225"/>
      <c r="AD35" s="369"/>
    </row>
    <row r="36" spans="1:30" s="199" customFormat="1" ht="54.6" customHeight="1" x14ac:dyDescent="0.3">
      <c r="A36" s="208"/>
      <c r="B36" s="132" t="s">
        <v>391</v>
      </c>
      <c r="C36" s="131" t="s">
        <v>594</v>
      </c>
      <c r="D36" s="131">
        <v>4</v>
      </c>
      <c r="E36" s="219">
        <v>15000</v>
      </c>
      <c r="F36" s="131"/>
      <c r="G36" s="192"/>
      <c r="H36" s="192"/>
      <c r="I36" s="193"/>
      <c r="J36" s="194">
        <f>SUM(E36:I36)</f>
        <v>15000</v>
      </c>
      <c r="K36" s="200"/>
      <c r="L36" s="201"/>
      <c r="M36" s="196">
        <f>E36</f>
        <v>15000</v>
      </c>
      <c r="N36" s="201"/>
      <c r="O36" s="196"/>
      <c r="P36" s="201"/>
      <c r="Q36" s="201"/>
      <c r="R36" s="201"/>
      <c r="S36" s="201"/>
      <c r="T36" s="201"/>
      <c r="U36" s="201"/>
      <c r="V36" s="201">
        <f>M36+O36+Q36+S36+U36</f>
        <v>15000</v>
      </c>
      <c r="W36" s="201"/>
      <c r="X36" s="198">
        <v>13078.31</v>
      </c>
      <c r="Y36" s="198"/>
      <c r="Z36" s="198"/>
      <c r="AA36" s="198"/>
      <c r="AB36" s="198"/>
      <c r="AC36" s="198">
        <f>SUM(X36:AB36)</f>
        <v>13078.31</v>
      </c>
      <c r="AD36" s="365"/>
    </row>
    <row r="37" spans="1:30" s="199" customFormat="1" ht="49.5" customHeight="1" x14ac:dyDescent="0.3">
      <c r="A37" s="208"/>
      <c r="B37" s="132" t="s">
        <v>392</v>
      </c>
      <c r="C37" s="131" t="s">
        <v>595</v>
      </c>
      <c r="D37" s="131">
        <v>4</v>
      </c>
      <c r="E37" s="219">
        <v>20000</v>
      </c>
      <c r="F37" s="131"/>
      <c r="G37" s="192">
        <v>25000</v>
      </c>
      <c r="H37" s="192"/>
      <c r="I37" s="193"/>
      <c r="J37" s="194">
        <f>SUM(E37:I37)</f>
        <v>45000</v>
      </c>
      <c r="K37" s="200"/>
      <c r="L37" s="201"/>
      <c r="M37" s="196">
        <f>E37</f>
        <v>20000</v>
      </c>
      <c r="N37" s="201"/>
      <c r="O37" s="196"/>
      <c r="P37" s="201"/>
      <c r="Q37" s="201">
        <f>G37</f>
        <v>25000</v>
      </c>
      <c r="R37" s="201"/>
      <c r="S37" s="201"/>
      <c r="T37" s="201"/>
      <c r="U37" s="201"/>
      <c r="V37" s="201">
        <f t="shared" ref="V37:V43" si="6">M37+O37+Q37+S37+U37</f>
        <v>45000</v>
      </c>
      <c r="W37" s="201"/>
      <c r="X37" s="198">
        <v>19058.39</v>
      </c>
      <c r="Y37" s="198"/>
      <c r="Z37" s="198"/>
      <c r="AA37" s="198"/>
      <c r="AB37" s="198">
        <v>24670.9</v>
      </c>
      <c r="AC37" s="198">
        <f t="shared" ref="AC37:AC42" si="7">SUM(X37:AB37)</f>
        <v>43729.29</v>
      </c>
      <c r="AD37" s="365"/>
    </row>
    <row r="38" spans="1:30" s="199" customFormat="1" ht="72" customHeight="1" x14ac:dyDescent="0.3">
      <c r="A38" s="208"/>
      <c r="B38" s="132" t="s">
        <v>393</v>
      </c>
      <c r="C38" s="131" t="s">
        <v>596</v>
      </c>
      <c r="D38" s="131">
        <v>4</v>
      </c>
      <c r="E38" s="219">
        <v>20000</v>
      </c>
      <c r="F38" s="131"/>
      <c r="G38" s="192">
        <v>30000</v>
      </c>
      <c r="H38" s="192"/>
      <c r="I38" s="193"/>
      <c r="J38" s="194">
        <f>SUM(E38:I38)</f>
        <v>50000</v>
      </c>
      <c r="K38" s="200"/>
      <c r="L38" s="201" t="s">
        <v>656</v>
      </c>
      <c r="M38" s="196">
        <v>0</v>
      </c>
      <c r="N38" s="201"/>
      <c r="O38" s="196"/>
      <c r="P38" s="201"/>
      <c r="Q38" s="201">
        <f>G38</f>
        <v>30000</v>
      </c>
      <c r="R38" s="201"/>
      <c r="S38" s="201"/>
      <c r="T38" s="201"/>
      <c r="U38" s="201"/>
      <c r="V38" s="201">
        <f t="shared" si="6"/>
        <v>30000</v>
      </c>
      <c r="W38" s="201"/>
      <c r="X38" s="198"/>
      <c r="Y38" s="198"/>
      <c r="Z38" s="198"/>
      <c r="AA38" s="198"/>
      <c r="AB38" s="198">
        <v>30150.1</v>
      </c>
      <c r="AC38" s="198">
        <f t="shared" si="7"/>
        <v>30150.1</v>
      </c>
      <c r="AD38" s="365"/>
    </row>
    <row r="39" spans="1:30" s="199" customFormat="1" ht="93.6" x14ac:dyDescent="0.3">
      <c r="A39" s="208"/>
      <c r="B39" s="132" t="s">
        <v>394</v>
      </c>
      <c r="C39" s="131" t="s">
        <v>597</v>
      </c>
      <c r="D39" s="131">
        <v>4</v>
      </c>
      <c r="E39" s="219">
        <v>20000</v>
      </c>
      <c r="F39" s="131"/>
      <c r="G39" s="192">
        <v>25000</v>
      </c>
      <c r="H39" s="192"/>
      <c r="I39" s="192">
        <v>5000</v>
      </c>
      <c r="J39" s="194">
        <f>SUM(E39:I39)</f>
        <v>50000</v>
      </c>
      <c r="K39" s="200">
        <v>0.15</v>
      </c>
      <c r="L39" s="201"/>
      <c r="M39" s="196">
        <f>E39</f>
        <v>20000</v>
      </c>
      <c r="N39" s="201"/>
      <c r="O39" s="196"/>
      <c r="P39" s="201"/>
      <c r="Q39" s="201">
        <f>G39</f>
        <v>25000</v>
      </c>
      <c r="R39" s="201"/>
      <c r="S39" s="201"/>
      <c r="T39" s="201"/>
      <c r="U39" s="201">
        <f>I39</f>
        <v>5000</v>
      </c>
      <c r="V39" s="201">
        <f t="shared" si="6"/>
        <v>50000</v>
      </c>
      <c r="W39" s="202">
        <v>0.15</v>
      </c>
      <c r="X39" s="198">
        <v>20247.8</v>
      </c>
      <c r="Y39" s="198"/>
      <c r="Z39" s="198"/>
      <c r="AA39" s="198">
        <v>4744.6099999999997</v>
      </c>
      <c r="AB39" s="198">
        <v>26178.5</v>
      </c>
      <c r="AC39" s="198">
        <f t="shared" si="7"/>
        <v>51170.91</v>
      </c>
      <c r="AD39" s="365"/>
    </row>
    <row r="40" spans="1:30" s="208" customFormat="1" ht="15.6" x14ac:dyDescent="0.3">
      <c r="B40" s="132" t="s">
        <v>395</v>
      </c>
      <c r="C40" s="131"/>
      <c r="D40" s="131"/>
      <c r="E40" s="131"/>
      <c r="F40" s="131"/>
      <c r="G40" s="192"/>
      <c r="H40" s="192"/>
      <c r="I40" s="193"/>
      <c r="J40" s="194">
        <f>SUM(G40:I40)</f>
        <v>0</v>
      </c>
      <c r="K40" s="200"/>
      <c r="L40" s="201"/>
      <c r="M40" s="196"/>
      <c r="N40" s="201"/>
      <c r="O40" s="196"/>
      <c r="P40" s="201"/>
      <c r="Q40" s="201"/>
      <c r="R40" s="201"/>
      <c r="S40" s="201"/>
      <c r="T40" s="201"/>
      <c r="U40" s="201"/>
      <c r="V40" s="201">
        <f t="shared" si="6"/>
        <v>0</v>
      </c>
      <c r="W40" s="201"/>
      <c r="X40" s="227"/>
      <c r="Y40" s="227"/>
      <c r="Z40" s="227"/>
      <c r="AA40" s="227"/>
      <c r="AB40" s="227"/>
      <c r="AC40" s="198">
        <f t="shared" si="7"/>
        <v>0</v>
      </c>
      <c r="AD40" s="365"/>
    </row>
    <row r="41" spans="1:30" s="208" customFormat="1" ht="15.6" x14ac:dyDescent="0.3">
      <c r="B41" s="132" t="s">
        <v>396</v>
      </c>
      <c r="C41" s="131"/>
      <c r="D41" s="131"/>
      <c r="E41" s="131"/>
      <c r="F41" s="131"/>
      <c r="G41" s="192"/>
      <c r="H41" s="192"/>
      <c r="I41" s="193"/>
      <c r="J41" s="194">
        <f>SUM(G41:I41)</f>
        <v>0</v>
      </c>
      <c r="K41" s="200"/>
      <c r="L41" s="201"/>
      <c r="M41" s="196"/>
      <c r="N41" s="201"/>
      <c r="O41" s="196"/>
      <c r="P41" s="201"/>
      <c r="Q41" s="201"/>
      <c r="R41" s="201"/>
      <c r="S41" s="201"/>
      <c r="T41" s="201"/>
      <c r="U41" s="201"/>
      <c r="V41" s="201">
        <f t="shared" si="6"/>
        <v>0</v>
      </c>
      <c r="W41" s="201"/>
      <c r="X41" s="227"/>
      <c r="Y41" s="227"/>
      <c r="Z41" s="227"/>
      <c r="AA41" s="227"/>
      <c r="AB41" s="227"/>
      <c r="AC41" s="198">
        <f>SUM(X41:AB41)</f>
        <v>0</v>
      </c>
      <c r="AD41" s="365"/>
    </row>
    <row r="42" spans="1:30" s="208" customFormat="1" ht="15.6" x14ac:dyDescent="0.3">
      <c r="A42" s="199"/>
      <c r="B42" s="132" t="s">
        <v>397</v>
      </c>
      <c r="C42" s="204"/>
      <c r="D42" s="204"/>
      <c r="E42" s="204"/>
      <c r="F42" s="204"/>
      <c r="G42" s="192"/>
      <c r="H42" s="192"/>
      <c r="I42" s="205"/>
      <c r="J42" s="194">
        <f>SUM(G42:I42)</f>
        <v>0</v>
      </c>
      <c r="K42" s="206"/>
      <c r="L42" s="207"/>
      <c r="M42" s="196"/>
      <c r="N42" s="207"/>
      <c r="O42" s="196"/>
      <c r="P42" s="207"/>
      <c r="Q42" s="207"/>
      <c r="R42" s="207"/>
      <c r="S42" s="207"/>
      <c r="T42" s="207"/>
      <c r="U42" s="207"/>
      <c r="V42" s="201">
        <f t="shared" si="6"/>
        <v>0</v>
      </c>
      <c r="W42" s="207"/>
      <c r="X42" s="227"/>
      <c r="Y42" s="227"/>
      <c r="Z42" s="227"/>
      <c r="AA42" s="227"/>
      <c r="AB42" s="227"/>
      <c r="AC42" s="198">
        <f t="shared" si="7"/>
        <v>0</v>
      </c>
      <c r="AD42" s="365"/>
    </row>
    <row r="43" spans="1:30" s="199" customFormat="1" ht="15.6" x14ac:dyDescent="0.3">
      <c r="B43" s="132" t="s">
        <v>398</v>
      </c>
      <c r="C43" s="204"/>
      <c r="D43" s="204"/>
      <c r="E43" s="204"/>
      <c r="F43" s="204"/>
      <c r="G43" s="192"/>
      <c r="H43" s="192"/>
      <c r="I43" s="205"/>
      <c r="J43" s="194">
        <f>SUM(G43:I43)</f>
        <v>0</v>
      </c>
      <c r="K43" s="206"/>
      <c r="L43" s="207"/>
      <c r="M43" s="196"/>
      <c r="N43" s="207"/>
      <c r="O43" s="196"/>
      <c r="P43" s="207"/>
      <c r="Q43" s="207"/>
      <c r="R43" s="207"/>
      <c r="S43" s="207"/>
      <c r="T43" s="207"/>
      <c r="U43" s="207"/>
      <c r="V43" s="201">
        <f t="shared" si="6"/>
        <v>0</v>
      </c>
      <c r="W43" s="207"/>
      <c r="X43" s="198"/>
      <c r="Y43" s="198"/>
      <c r="Z43" s="198"/>
      <c r="AA43" s="198"/>
      <c r="AB43" s="198"/>
      <c r="AC43" s="198">
        <f>SUM(X43:AB43)</f>
        <v>0</v>
      </c>
      <c r="AD43" s="365"/>
    </row>
    <row r="44" spans="1:30" s="199" customFormat="1" ht="15.6" x14ac:dyDescent="0.3">
      <c r="C44" s="210" t="s">
        <v>526</v>
      </c>
      <c r="D44" s="210"/>
      <c r="E44" s="211">
        <f>SUM(E36:E43)</f>
        <v>75000</v>
      </c>
      <c r="F44" s="220"/>
      <c r="G44" s="221">
        <f>SUM(G36:G43)</f>
        <v>80000</v>
      </c>
      <c r="H44" s="221">
        <f>SUM(H36:H43)</f>
        <v>0</v>
      </c>
      <c r="I44" s="221">
        <f>SUM(I36:I43)</f>
        <v>5000</v>
      </c>
      <c r="J44" s="221">
        <f>SUM(J36:J43)</f>
        <v>160000</v>
      </c>
      <c r="K44" s="214">
        <f>(K36*J36)+(K37*J37)+(K38*J38)+(K39*J39)+(K40*J40)+(K41*J41)+(K42*J42)+(K43*J43)</f>
        <v>7500</v>
      </c>
      <c r="L44" s="215"/>
      <c r="M44" s="211">
        <f>SUM(M36:M43)</f>
        <v>55000</v>
      </c>
      <c r="N44" s="215"/>
      <c r="O44" s="215"/>
      <c r="P44" s="215"/>
      <c r="Q44" s="215">
        <f>Q37+Q38+Q39</f>
        <v>80000</v>
      </c>
      <c r="R44" s="215"/>
      <c r="S44" s="215"/>
      <c r="T44" s="216"/>
      <c r="U44" s="216">
        <f>I44</f>
        <v>5000</v>
      </c>
      <c r="V44" s="216">
        <f>V36+V37+V38+V39+V40+V41+V42+V43</f>
        <v>140000</v>
      </c>
      <c r="W44" s="216">
        <f>SUM(W36:W43)</f>
        <v>0.15</v>
      </c>
      <c r="X44" s="228">
        <f t="shared" ref="X44:AA44" si="8">SUM(X36:X43)</f>
        <v>52384.5</v>
      </c>
      <c r="Y44" s="228">
        <f t="shared" si="8"/>
        <v>0</v>
      </c>
      <c r="Z44" s="228">
        <f t="shared" si="8"/>
        <v>0</v>
      </c>
      <c r="AA44" s="228">
        <f t="shared" si="8"/>
        <v>4744.6099999999997</v>
      </c>
      <c r="AB44" s="228">
        <f>SUM(AB36:AB43)</f>
        <v>80999.5</v>
      </c>
      <c r="AC44" s="217">
        <f>SUM(AC36:AC43)</f>
        <v>138128.60999999999</v>
      </c>
      <c r="AD44" s="369"/>
    </row>
    <row r="45" spans="1:30" s="229" customFormat="1" ht="15.6" x14ac:dyDescent="0.3">
      <c r="B45" s="218" t="s">
        <v>634</v>
      </c>
      <c r="C45" s="374" t="s">
        <v>635</v>
      </c>
      <c r="D45" s="374"/>
      <c r="E45" s="374"/>
      <c r="F45" s="374"/>
      <c r="G45" s="374"/>
      <c r="H45" s="374"/>
      <c r="I45" s="374"/>
      <c r="J45" s="374"/>
      <c r="K45" s="374"/>
      <c r="L45" s="374"/>
      <c r="M45" s="374"/>
      <c r="N45" s="374"/>
      <c r="O45" s="374"/>
      <c r="P45" s="374"/>
      <c r="Q45" s="374"/>
      <c r="R45" s="374"/>
      <c r="S45" s="374"/>
      <c r="T45" s="374"/>
      <c r="U45" s="374"/>
      <c r="V45" s="374"/>
      <c r="W45" s="374"/>
      <c r="X45" s="230"/>
      <c r="Y45" s="230"/>
      <c r="Z45" s="230"/>
      <c r="AA45" s="230"/>
      <c r="AB45" s="230"/>
      <c r="AC45" s="230"/>
      <c r="AD45" s="370"/>
    </row>
    <row r="46" spans="1:30" s="199" customFormat="1" ht="72.75" customHeight="1" x14ac:dyDescent="0.3">
      <c r="B46" s="132" t="s">
        <v>399</v>
      </c>
      <c r="C46" s="131" t="s">
        <v>598</v>
      </c>
      <c r="D46" s="131" t="s">
        <v>664</v>
      </c>
      <c r="E46" s="219">
        <v>15000</v>
      </c>
      <c r="F46" s="219">
        <v>15000</v>
      </c>
      <c r="G46" s="192">
        <v>0</v>
      </c>
      <c r="H46" s="192">
        <v>7500</v>
      </c>
      <c r="I46" s="193">
        <v>5000</v>
      </c>
      <c r="J46" s="194">
        <f>SUM(E46:I46)</f>
        <v>42500</v>
      </c>
      <c r="K46" s="200">
        <v>0.15</v>
      </c>
      <c r="L46" s="201" t="s">
        <v>657</v>
      </c>
      <c r="M46" s="196">
        <v>30000</v>
      </c>
      <c r="N46" s="201" t="s">
        <v>657</v>
      </c>
      <c r="O46" s="196">
        <v>30000</v>
      </c>
      <c r="P46" s="201"/>
      <c r="Q46" s="201">
        <f>G46</f>
        <v>0</v>
      </c>
      <c r="R46" s="201"/>
      <c r="S46" s="201">
        <f>H46</f>
        <v>7500</v>
      </c>
      <c r="T46" s="201"/>
      <c r="U46" s="201">
        <f>I46</f>
        <v>5000</v>
      </c>
      <c r="V46" s="201">
        <f>M46+O46+Q46+S46+U46</f>
        <v>72500</v>
      </c>
      <c r="W46" s="202">
        <v>0.15</v>
      </c>
      <c r="X46" s="198">
        <v>28825.670000000002</v>
      </c>
      <c r="Y46" s="198">
        <v>38385.339999999997</v>
      </c>
      <c r="Z46" s="198">
        <v>6414.21</v>
      </c>
      <c r="AA46" s="198">
        <v>3618.86</v>
      </c>
      <c r="AB46" s="198"/>
      <c r="AC46" s="198">
        <f>SUM(X46:AB46)</f>
        <v>77244.08</v>
      </c>
      <c r="AD46" s="365"/>
    </row>
    <row r="47" spans="1:30" s="199" customFormat="1" ht="60" customHeight="1" x14ac:dyDescent="0.3">
      <c r="B47" s="132" t="s">
        <v>400</v>
      </c>
      <c r="C47" s="131" t="s">
        <v>599</v>
      </c>
      <c r="D47" s="131">
        <v>4</v>
      </c>
      <c r="E47" s="219">
        <v>15000</v>
      </c>
      <c r="F47" s="219">
        <v>15000</v>
      </c>
      <c r="G47" s="192">
        <v>0</v>
      </c>
      <c r="H47" s="192">
        <v>5000</v>
      </c>
      <c r="I47" s="193">
        <v>5000</v>
      </c>
      <c r="J47" s="194">
        <f>SUM(E47:I47)</f>
        <v>40000</v>
      </c>
      <c r="K47" s="200">
        <v>0.15</v>
      </c>
      <c r="L47" s="201" t="s">
        <v>656</v>
      </c>
      <c r="M47" s="196">
        <v>0</v>
      </c>
      <c r="N47" s="201" t="s">
        <v>656</v>
      </c>
      <c r="O47" s="196">
        <v>0</v>
      </c>
      <c r="P47" s="201"/>
      <c r="Q47" s="201">
        <f>G47</f>
        <v>0</v>
      </c>
      <c r="R47" s="201"/>
      <c r="S47" s="201">
        <v>0</v>
      </c>
      <c r="T47" s="201" t="s">
        <v>674</v>
      </c>
      <c r="U47" s="201">
        <v>0</v>
      </c>
      <c r="V47" s="201">
        <f>M47+O47+Q47+S47+U47</f>
        <v>0</v>
      </c>
      <c r="W47" s="202">
        <v>0.15</v>
      </c>
      <c r="X47" s="198"/>
      <c r="Y47" s="198"/>
      <c r="Z47" s="198"/>
      <c r="AA47" s="198"/>
      <c r="AB47" s="198"/>
      <c r="AC47" s="198">
        <f t="shared" ref="AC47:AC53" si="9">SUM(X47:AB47)</f>
        <v>0</v>
      </c>
      <c r="AD47" s="365"/>
    </row>
    <row r="48" spans="1:30" s="199" customFormat="1" ht="106.5" customHeight="1" x14ac:dyDescent="0.3">
      <c r="B48" s="132" t="s">
        <v>401</v>
      </c>
      <c r="C48" s="131" t="s">
        <v>600</v>
      </c>
      <c r="D48" s="131" t="s">
        <v>665</v>
      </c>
      <c r="E48" s="219">
        <v>20000</v>
      </c>
      <c r="F48" s="219">
        <v>15000</v>
      </c>
      <c r="G48" s="192">
        <v>0</v>
      </c>
      <c r="H48" s="192">
        <v>12000</v>
      </c>
      <c r="I48" s="193">
        <v>5000</v>
      </c>
      <c r="J48" s="194">
        <f>SUM(E48:I48)</f>
        <v>52000</v>
      </c>
      <c r="K48" s="195">
        <v>0.2</v>
      </c>
      <c r="L48" s="196"/>
      <c r="M48" s="196">
        <f>E48</f>
        <v>20000</v>
      </c>
      <c r="N48" s="201"/>
      <c r="O48" s="196">
        <f>F48</f>
        <v>15000</v>
      </c>
      <c r="P48" s="196"/>
      <c r="Q48" s="196">
        <f>G48</f>
        <v>0</v>
      </c>
      <c r="R48" s="196"/>
      <c r="S48" s="201">
        <f t="shared" ref="S48:S50" si="10">H48</f>
        <v>12000</v>
      </c>
      <c r="T48" s="196"/>
      <c r="U48" s="196">
        <f>I48</f>
        <v>5000</v>
      </c>
      <c r="V48" s="201">
        <f>M48+O48+Q48+S48+U48</f>
        <v>52000</v>
      </c>
      <c r="W48" s="197">
        <v>0.2</v>
      </c>
      <c r="X48" s="198">
        <v>19807.75</v>
      </c>
      <c r="Y48" s="198">
        <v>17305.906999999999</v>
      </c>
      <c r="Z48" s="198">
        <v>11672.6</v>
      </c>
      <c r="AA48" s="198"/>
      <c r="AB48" s="198"/>
      <c r="AC48" s="198">
        <f t="shared" si="9"/>
        <v>48786.256999999998</v>
      </c>
      <c r="AD48" s="365"/>
    </row>
    <row r="49" spans="1:30" s="199" customFormat="1" ht="75" customHeight="1" x14ac:dyDescent="0.3">
      <c r="B49" s="132" t="s">
        <v>402</v>
      </c>
      <c r="C49" s="131" t="s">
        <v>601</v>
      </c>
      <c r="D49" s="131" t="s">
        <v>666</v>
      </c>
      <c r="E49" s="219">
        <v>20000</v>
      </c>
      <c r="F49" s="231"/>
      <c r="G49" s="192">
        <v>30000</v>
      </c>
      <c r="H49" s="192">
        <v>5000</v>
      </c>
      <c r="I49" s="193"/>
      <c r="J49" s="194">
        <f>SUM(E49:I49)</f>
        <v>55000</v>
      </c>
      <c r="K49" s="200"/>
      <c r="L49" s="201"/>
      <c r="M49" s="196">
        <f>E49</f>
        <v>20000</v>
      </c>
      <c r="N49" s="201"/>
      <c r="O49" s="196"/>
      <c r="P49" s="201"/>
      <c r="Q49" s="201">
        <f>G49</f>
        <v>30000</v>
      </c>
      <c r="R49" s="201"/>
      <c r="S49" s="201">
        <f t="shared" si="10"/>
        <v>5000</v>
      </c>
      <c r="T49" s="201"/>
      <c r="U49" s="201">
        <f>I49</f>
        <v>0</v>
      </c>
      <c r="V49" s="201">
        <f t="shared" ref="V49:V53" si="11">M49+O49+Q49+S49+U49</f>
        <v>55000</v>
      </c>
      <c r="W49" s="202"/>
      <c r="X49" s="198">
        <v>17110.41</v>
      </c>
      <c r="Y49" s="198"/>
      <c r="Z49" s="198">
        <v>9525.67</v>
      </c>
      <c r="AA49" s="198"/>
      <c r="AB49" s="198">
        <v>28800.400000000001</v>
      </c>
      <c r="AC49" s="198">
        <f t="shared" si="9"/>
        <v>55436.480000000003</v>
      </c>
      <c r="AD49" s="365"/>
    </row>
    <row r="50" spans="1:30" s="199" customFormat="1" ht="62.4" x14ac:dyDescent="0.3">
      <c r="B50" s="132" t="s">
        <v>403</v>
      </c>
      <c r="C50" s="131" t="s">
        <v>602</v>
      </c>
      <c r="D50" s="131" t="s">
        <v>666</v>
      </c>
      <c r="E50" s="219">
        <v>20000</v>
      </c>
      <c r="F50" s="231"/>
      <c r="G50" s="192">
        <v>20000</v>
      </c>
      <c r="H50" s="192">
        <v>7500</v>
      </c>
      <c r="I50" s="193">
        <v>10000</v>
      </c>
      <c r="J50" s="194">
        <f>SUM(E50:I50)</f>
        <v>57500</v>
      </c>
      <c r="K50" s="200">
        <v>0.3</v>
      </c>
      <c r="L50" s="201"/>
      <c r="M50" s="196">
        <f>E50</f>
        <v>20000</v>
      </c>
      <c r="N50" s="201"/>
      <c r="O50" s="196"/>
      <c r="P50" s="201"/>
      <c r="Q50" s="201">
        <f>G50</f>
        <v>20000</v>
      </c>
      <c r="R50" s="201"/>
      <c r="S50" s="201">
        <f t="shared" si="10"/>
        <v>7500</v>
      </c>
      <c r="T50" s="201"/>
      <c r="U50" s="201">
        <f>I50</f>
        <v>10000</v>
      </c>
      <c r="V50" s="201">
        <f t="shared" si="11"/>
        <v>57500</v>
      </c>
      <c r="W50" s="202">
        <v>0.3</v>
      </c>
      <c r="X50" s="198">
        <v>15600.69</v>
      </c>
      <c r="Y50" s="198"/>
      <c r="Z50" s="198">
        <v>2500</v>
      </c>
      <c r="AA50" s="198">
        <v>3909.4</v>
      </c>
      <c r="AB50" s="198">
        <v>21300.2</v>
      </c>
      <c r="AC50" s="198">
        <f t="shared" si="9"/>
        <v>43310.290000000008</v>
      </c>
      <c r="AD50" s="365"/>
    </row>
    <row r="51" spans="1:30" s="199" customFormat="1" ht="15.6" x14ac:dyDescent="0.3">
      <c r="A51" s="208"/>
      <c r="B51" s="132" t="s">
        <v>404</v>
      </c>
      <c r="C51" s="131"/>
      <c r="D51" s="131"/>
      <c r="E51" s="231"/>
      <c r="F51" s="231"/>
      <c r="G51" s="192"/>
      <c r="H51" s="192"/>
      <c r="I51" s="193"/>
      <c r="J51" s="194">
        <f>SUM(G51:I51)</f>
        <v>0</v>
      </c>
      <c r="K51" s="200"/>
      <c r="L51" s="201"/>
      <c r="M51" s="196"/>
      <c r="N51" s="201"/>
      <c r="O51" s="196"/>
      <c r="P51" s="201"/>
      <c r="Q51" s="201"/>
      <c r="R51" s="201"/>
      <c r="S51" s="201"/>
      <c r="T51" s="201"/>
      <c r="U51" s="201"/>
      <c r="V51" s="201">
        <f t="shared" si="11"/>
        <v>0</v>
      </c>
      <c r="W51" s="201"/>
      <c r="X51" s="198"/>
      <c r="Y51" s="198"/>
      <c r="Z51" s="198"/>
      <c r="AA51" s="198"/>
      <c r="AB51" s="198"/>
      <c r="AC51" s="198">
        <f t="shared" si="9"/>
        <v>0</v>
      </c>
      <c r="AD51" s="365"/>
    </row>
    <row r="52" spans="1:30" s="208" customFormat="1" ht="15.6" x14ac:dyDescent="0.3">
      <c r="A52" s="199"/>
      <c r="B52" s="132" t="s">
        <v>405</v>
      </c>
      <c r="C52" s="204"/>
      <c r="D52" s="204"/>
      <c r="E52" s="204"/>
      <c r="F52" s="204"/>
      <c r="G52" s="192"/>
      <c r="H52" s="192"/>
      <c r="I52" s="205"/>
      <c r="J52" s="194">
        <f>SUM(G52:I52)</f>
        <v>0</v>
      </c>
      <c r="K52" s="206"/>
      <c r="L52" s="207"/>
      <c r="M52" s="196"/>
      <c r="N52" s="207"/>
      <c r="O52" s="196"/>
      <c r="P52" s="207"/>
      <c r="Q52" s="207"/>
      <c r="R52" s="207"/>
      <c r="S52" s="207"/>
      <c r="T52" s="207"/>
      <c r="U52" s="207"/>
      <c r="V52" s="201">
        <f t="shared" si="11"/>
        <v>0</v>
      </c>
      <c r="W52" s="207"/>
      <c r="X52" s="227"/>
      <c r="Y52" s="227"/>
      <c r="Z52" s="227"/>
      <c r="AA52" s="227"/>
      <c r="AB52" s="227"/>
      <c r="AC52" s="198">
        <f>SUM(X52:AB52)</f>
        <v>0</v>
      </c>
      <c r="AD52" s="365"/>
    </row>
    <row r="53" spans="1:30" s="199" customFormat="1" ht="15.6" x14ac:dyDescent="0.3">
      <c r="B53" s="132" t="s">
        <v>406</v>
      </c>
      <c r="C53" s="204"/>
      <c r="D53" s="204"/>
      <c r="E53" s="204"/>
      <c r="F53" s="204"/>
      <c r="G53" s="192"/>
      <c r="H53" s="192"/>
      <c r="I53" s="205"/>
      <c r="J53" s="194">
        <f>SUM(G53:I53)</f>
        <v>0</v>
      </c>
      <c r="K53" s="206"/>
      <c r="L53" s="207"/>
      <c r="M53" s="196"/>
      <c r="N53" s="207"/>
      <c r="O53" s="196"/>
      <c r="P53" s="207"/>
      <c r="Q53" s="207"/>
      <c r="R53" s="207"/>
      <c r="S53" s="207"/>
      <c r="T53" s="207"/>
      <c r="U53" s="207"/>
      <c r="V53" s="201">
        <f t="shared" si="11"/>
        <v>0</v>
      </c>
      <c r="W53" s="207"/>
      <c r="X53" s="198"/>
      <c r="Y53" s="198"/>
      <c r="Z53" s="198"/>
      <c r="AA53" s="198"/>
      <c r="AB53" s="198"/>
      <c r="AC53" s="198">
        <f t="shared" si="9"/>
        <v>0</v>
      </c>
      <c r="AD53" s="365"/>
    </row>
    <row r="54" spans="1:30" s="199" customFormat="1" ht="15.6" x14ac:dyDescent="0.3">
      <c r="C54" s="210" t="s">
        <v>526</v>
      </c>
      <c r="D54" s="210"/>
      <c r="E54" s="232">
        <f t="shared" ref="E54:G54" si="12">SUM(E46:E53)</f>
        <v>90000</v>
      </c>
      <c r="F54" s="232">
        <f t="shared" si="12"/>
        <v>45000</v>
      </c>
      <c r="G54" s="232">
        <f t="shared" si="12"/>
        <v>50000</v>
      </c>
      <c r="H54" s="213">
        <f>SUM(H46:H53)</f>
        <v>37000</v>
      </c>
      <c r="I54" s="213">
        <f t="shared" ref="I54:S54" si="13">SUM(I46:I53)</f>
        <v>25000</v>
      </c>
      <c r="J54" s="213">
        <f t="shared" si="13"/>
        <v>247000</v>
      </c>
      <c r="K54" s="213">
        <f t="shared" si="13"/>
        <v>0.8</v>
      </c>
      <c r="L54" s="213">
        <f t="shared" si="13"/>
        <v>0</v>
      </c>
      <c r="M54" s="213">
        <f>SUM(M46:M53)</f>
        <v>90000</v>
      </c>
      <c r="N54" s="213">
        <f t="shared" si="13"/>
        <v>0</v>
      </c>
      <c r="O54" s="213">
        <f>SUM(O46:O53)</f>
        <v>45000</v>
      </c>
      <c r="P54" s="213">
        <f t="shared" si="13"/>
        <v>0</v>
      </c>
      <c r="Q54" s="213">
        <f t="shared" si="13"/>
        <v>50000</v>
      </c>
      <c r="R54" s="213">
        <f t="shared" si="13"/>
        <v>0</v>
      </c>
      <c r="S54" s="213">
        <f t="shared" si="13"/>
        <v>32000</v>
      </c>
      <c r="T54" s="233"/>
      <c r="U54" s="233">
        <f>U46+U47+U48+U49+U50</f>
        <v>20000</v>
      </c>
      <c r="V54" s="233">
        <f>V46+V47+V48+V49+V50+V51+V52+V53</f>
        <v>237000</v>
      </c>
      <c r="W54" s="233"/>
      <c r="X54" s="217">
        <f>SUM(X46:X53)</f>
        <v>81344.52</v>
      </c>
      <c r="Y54" s="217">
        <f t="shared" ref="Y54:AB54" si="14">SUM(Y46:Y53)</f>
        <v>55691.246999999996</v>
      </c>
      <c r="Z54" s="217">
        <f t="shared" si="14"/>
        <v>30112.480000000003</v>
      </c>
      <c r="AA54" s="217">
        <f t="shared" si="14"/>
        <v>7528.26</v>
      </c>
      <c r="AB54" s="217">
        <f t="shared" si="14"/>
        <v>50100.600000000006</v>
      </c>
      <c r="AC54" s="217">
        <f>SUM(AC46:AC53)</f>
        <v>224777.10700000002</v>
      </c>
      <c r="AD54" s="369"/>
    </row>
    <row r="55" spans="1:30" s="199" customFormat="1" ht="15.6" x14ac:dyDescent="0.3">
      <c r="B55" s="234"/>
      <c r="C55" s="235"/>
      <c r="D55" s="235"/>
      <c r="E55" s="235"/>
      <c r="F55" s="235"/>
      <c r="G55" s="236"/>
      <c r="H55" s="236"/>
      <c r="I55" s="237"/>
      <c r="J55" s="236"/>
      <c r="K55" s="237"/>
      <c r="L55" s="238"/>
      <c r="M55" s="239"/>
      <c r="N55" s="238"/>
      <c r="O55" s="239"/>
      <c r="P55" s="238"/>
      <c r="Q55" s="238"/>
      <c r="R55" s="238"/>
      <c r="S55" s="238"/>
      <c r="T55" s="238"/>
      <c r="U55" s="238"/>
      <c r="V55" s="238"/>
      <c r="W55" s="238"/>
      <c r="X55" s="198"/>
      <c r="Y55" s="198"/>
      <c r="Z55" s="198"/>
      <c r="AA55" s="198"/>
      <c r="AB55" s="198"/>
      <c r="AC55" s="198"/>
      <c r="AD55" s="365"/>
    </row>
    <row r="56" spans="1:30" s="240" customFormat="1" ht="19.5" customHeight="1" x14ac:dyDescent="0.3">
      <c r="B56" s="210" t="s">
        <v>636</v>
      </c>
      <c r="C56" s="398" t="s">
        <v>637</v>
      </c>
      <c r="D56" s="398"/>
      <c r="E56" s="398"/>
      <c r="F56" s="398"/>
      <c r="G56" s="398"/>
      <c r="H56" s="398"/>
      <c r="I56" s="398"/>
      <c r="J56" s="398"/>
      <c r="K56" s="398"/>
      <c r="L56" s="398"/>
      <c r="M56" s="398"/>
      <c r="N56" s="398"/>
      <c r="O56" s="398"/>
      <c r="P56" s="398"/>
      <c r="Q56" s="398"/>
      <c r="R56" s="398"/>
      <c r="S56" s="398"/>
      <c r="T56" s="398"/>
      <c r="U56" s="398"/>
      <c r="V56" s="398"/>
      <c r="W56" s="398"/>
      <c r="X56" s="241"/>
      <c r="Y56" s="241"/>
      <c r="Z56" s="241"/>
      <c r="AA56" s="241"/>
      <c r="AB56" s="241"/>
      <c r="AC56" s="241"/>
      <c r="AD56" s="371"/>
    </row>
    <row r="57" spans="1:30" s="229" customFormat="1" ht="47.25" customHeight="1" x14ac:dyDescent="0.3">
      <c r="B57" s="242" t="s">
        <v>638</v>
      </c>
      <c r="C57" s="374" t="s">
        <v>639</v>
      </c>
      <c r="D57" s="374"/>
      <c r="E57" s="374"/>
      <c r="F57" s="374"/>
      <c r="G57" s="374"/>
      <c r="H57" s="374"/>
      <c r="I57" s="374"/>
      <c r="J57" s="374"/>
      <c r="K57" s="374"/>
      <c r="L57" s="374"/>
      <c r="M57" s="374"/>
      <c r="N57" s="374"/>
      <c r="O57" s="374"/>
      <c r="P57" s="374"/>
      <c r="Q57" s="374"/>
      <c r="R57" s="374"/>
      <c r="S57" s="374"/>
      <c r="T57" s="374"/>
      <c r="U57" s="374"/>
      <c r="V57" s="374"/>
      <c r="W57" s="374"/>
      <c r="X57" s="230"/>
      <c r="Y57" s="230"/>
      <c r="Z57" s="230"/>
      <c r="AA57" s="230"/>
      <c r="AB57" s="230"/>
      <c r="AC57" s="230"/>
      <c r="AD57" s="370"/>
    </row>
    <row r="58" spans="1:30" s="199" customFormat="1" ht="49.5" customHeight="1" x14ac:dyDescent="0.3">
      <c r="B58" s="132" t="s">
        <v>408</v>
      </c>
      <c r="C58" s="131" t="s">
        <v>607</v>
      </c>
      <c r="D58" s="131">
        <v>4</v>
      </c>
      <c r="E58" s="192">
        <v>15000</v>
      </c>
      <c r="F58" s="192">
        <v>10000</v>
      </c>
      <c r="G58" s="192"/>
      <c r="H58" s="192">
        <v>5000</v>
      </c>
      <c r="I58" s="192">
        <v>10000</v>
      </c>
      <c r="J58" s="194">
        <f>SUM(E58:I58)</f>
        <v>40000</v>
      </c>
      <c r="K58" s="200">
        <v>0.15</v>
      </c>
      <c r="L58" s="201"/>
      <c r="M58" s="196">
        <f>E58</f>
        <v>15000</v>
      </c>
      <c r="N58" s="201"/>
      <c r="O58" s="196">
        <v>10000</v>
      </c>
      <c r="P58" s="201"/>
      <c r="Q58" s="201"/>
      <c r="R58" s="201"/>
      <c r="S58" s="201">
        <f>H58</f>
        <v>5000</v>
      </c>
      <c r="T58" s="201" t="s">
        <v>674</v>
      </c>
      <c r="U58" s="201">
        <v>0</v>
      </c>
      <c r="V58" s="201">
        <f>M58+O58+Q58+S58+U58</f>
        <v>30000</v>
      </c>
      <c r="W58" s="202">
        <v>0.15</v>
      </c>
      <c r="X58" s="198">
        <v>16131.99</v>
      </c>
      <c r="Y58" s="198">
        <v>9864.59</v>
      </c>
      <c r="Z58" s="198"/>
      <c r="AA58" s="198"/>
      <c r="AB58" s="198"/>
      <c r="AC58" s="198">
        <f>SUM(X58:AB58)</f>
        <v>25996.58</v>
      </c>
      <c r="AD58" s="365"/>
    </row>
    <row r="59" spans="1:30" s="199" customFormat="1" ht="49.5" customHeight="1" x14ac:dyDescent="0.3">
      <c r="B59" s="132" t="s">
        <v>409</v>
      </c>
      <c r="C59" s="131" t="s">
        <v>603</v>
      </c>
      <c r="D59" s="131">
        <v>6</v>
      </c>
      <c r="E59" s="192">
        <v>15000</v>
      </c>
      <c r="F59" s="192">
        <v>20000</v>
      </c>
      <c r="G59" s="192"/>
      <c r="H59" s="192">
        <v>10000</v>
      </c>
      <c r="I59" s="193">
        <v>5000</v>
      </c>
      <c r="J59" s="194">
        <f>SUM(E59:I59)</f>
        <v>50000</v>
      </c>
      <c r="K59" s="200">
        <v>0.5</v>
      </c>
      <c r="L59" s="201"/>
      <c r="M59" s="196">
        <f>E59</f>
        <v>15000</v>
      </c>
      <c r="N59" s="201"/>
      <c r="O59" s="196">
        <f>F59</f>
        <v>20000</v>
      </c>
      <c r="P59" s="201"/>
      <c r="Q59" s="201"/>
      <c r="R59" s="201"/>
      <c r="S59" s="201">
        <f>H59</f>
        <v>10000</v>
      </c>
      <c r="T59" s="201"/>
      <c r="U59" s="201">
        <f>I59</f>
        <v>5000</v>
      </c>
      <c r="V59" s="201">
        <f t="shared" ref="V59:V65" si="15">M59+O59+Q59+S59+U59</f>
        <v>50000</v>
      </c>
      <c r="W59" s="202">
        <v>0.5</v>
      </c>
      <c r="X59" s="198">
        <v>14192.06</v>
      </c>
      <c r="Y59" s="198">
        <v>7585.49</v>
      </c>
      <c r="Z59" s="198">
        <v>16164.16</v>
      </c>
      <c r="AA59" s="198">
        <v>5000</v>
      </c>
      <c r="AB59" s="198"/>
      <c r="AC59" s="198">
        <f t="shared" ref="AC59:AC65" si="16">SUM(X59:AB59)</f>
        <v>42941.71</v>
      </c>
      <c r="AD59" s="365"/>
    </row>
    <row r="60" spans="1:30" s="199" customFormat="1" ht="49.5" customHeight="1" x14ac:dyDescent="0.3">
      <c r="B60" s="132" t="s">
        <v>410</v>
      </c>
      <c r="C60" s="131" t="s">
        <v>604</v>
      </c>
      <c r="D60" s="131">
        <v>6</v>
      </c>
      <c r="E60" s="192">
        <v>15000</v>
      </c>
      <c r="F60" s="192">
        <v>15000</v>
      </c>
      <c r="G60" s="192"/>
      <c r="H60" s="192">
        <v>4000</v>
      </c>
      <c r="I60" s="193">
        <v>5000</v>
      </c>
      <c r="J60" s="194">
        <f>SUM(E60:I60)</f>
        <v>39000</v>
      </c>
      <c r="K60" s="195">
        <v>0.3</v>
      </c>
      <c r="L60" s="196"/>
      <c r="M60" s="196">
        <f>E60</f>
        <v>15000</v>
      </c>
      <c r="N60" s="196"/>
      <c r="O60" s="196">
        <f>F60</f>
        <v>15000</v>
      </c>
      <c r="P60" s="196"/>
      <c r="Q60" s="196"/>
      <c r="R60" s="196"/>
      <c r="S60" s="201">
        <f>H60</f>
        <v>4000</v>
      </c>
      <c r="T60" s="196"/>
      <c r="U60" s="196">
        <f>I60</f>
        <v>5000</v>
      </c>
      <c r="V60" s="201">
        <f t="shared" si="15"/>
        <v>39000</v>
      </c>
      <c r="W60" s="197">
        <v>0.3</v>
      </c>
      <c r="X60" s="198">
        <v>14586.69</v>
      </c>
      <c r="Y60" s="198">
        <v>16249.5</v>
      </c>
      <c r="Z60" s="198">
        <v>6893.23</v>
      </c>
      <c r="AA60" s="198">
        <v>5000</v>
      </c>
      <c r="AB60" s="198"/>
      <c r="AC60" s="198">
        <f t="shared" si="16"/>
        <v>42729.42</v>
      </c>
      <c r="AD60" s="365"/>
    </row>
    <row r="61" spans="1:30" s="199" customFormat="1" ht="49.5" customHeight="1" x14ac:dyDescent="0.3">
      <c r="B61" s="132" t="s">
        <v>411</v>
      </c>
      <c r="C61" s="131" t="s">
        <v>605</v>
      </c>
      <c r="D61" s="131">
        <v>6</v>
      </c>
      <c r="E61" s="192">
        <v>75000</v>
      </c>
      <c r="F61" s="192">
        <v>50000</v>
      </c>
      <c r="G61" s="192"/>
      <c r="H61" s="192">
        <v>20000</v>
      </c>
      <c r="I61" s="192">
        <v>20000</v>
      </c>
      <c r="J61" s="194">
        <f>SUM(E61:I61)</f>
        <v>165000</v>
      </c>
      <c r="K61" s="195">
        <v>0.4</v>
      </c>
      <c r="L61" s="196"/>
      <c r="M61" s="196">
        <f>E61</f>
        <v>75000</v>
      </c>
      <c r="N61" s="196"/>
      <c r="O61" s="196">
        <f>F61</f>
        <v>50000</v>
      </c>
      <c r="P61" s="196"/>
      <c r="Q61" s="196"/>
      <c r="R61" s="196"/>
      <c r="S61" s="201">
        <f>H61</f>
        <v>20000</v>
      </c>
      <c r="T61" s="196"/>
      <c r="U61" s="196">
        <f>I61</f>
        <v>20000</v>
      </c>
      <c r="V61" s="201">
        <f t="shared" si="15"/>
        <v>165000</v>
      </c>
      <c r="W61" s="197">
        <v>0.4</v>
      </c>
      <c r="X61" s="198">
        <v>83164.23</v>
      </c>
      <c r="Y61" s="198">
        <v>66551.25</v>
      </c>
      <c r="Z61" s="198">
        <v>17330.759999999998</v>
      </c>
      <c r="AA61" s="198">
        <v>20000</v>
      </c>
      <c r="AB61" s="198"/>
      <c r="AC61" s="198">
        <f t="shared" si="16"/>
        <v>187046.24</v>
      </c>
      <c r="AD61" s="365"/>
    </row>
    <row r="62" spans="1:30" s="199" customFormat="1" ht="49.5" customHeight="1" x14ac:dyDescent="0.3">
      <c r="B62" s="132" t="s">
        <v>412</v>
      </c>
      <c r="C62" s="131" t="s">
        <v>606</v>
      </c>
      <c r="D62" s="131" t="s">
        <v>667</v>
      </c>
      <c r="E62" s="192">
        <v>150000</v>
      </c>
      <c r="F62" s="131"/>
      <c r="G62" s="192"/>
      <c r="H62" s="192">
        <v>15000</v>
      </c>
      <c r="I62" s="193">
        <v>100000</v>
      </c>
      <c r="J62" s="194">
        <f>SUM(E62:I62)</f>
        <v>265000</v>
      </c>
      <c r="K62" s="200">
        <v>0.3</v>
      </c>
      <c r="L62" s="201"/>
      <c r="M62" s="196">
        <f>E62</f>
        <v>150000</v>
      </c>
      <c r="N62" s="201"/>
      <c r="O62" s="196"/>
      <c r="P62" s="201"/>
      <c r="Q62" s="201"/>
      <c r="R62" s="201"/>
      <c r="S62" s="201">
        <f>H62</f>
        <v>15000</v>
      </c>
      <c r="T62" s="201"/>
      <c r="U62" s="201">
        <f>I62</f>
        <v>100000</v>
      </c>
      <c r="V62" s="201">
        <f t="shared" si="15"/>
        <v>265000</v>
      </c>
      <c r="W62" s="202">
        <v>0.3</v>
      </c>
      <c r="X62" s="198">
        <v>156482</v>
      </c>
      <c r="Y62" s="198"/>
      <c r="Z62" s="198">
        <v>8660.48</v>
      </c>
      <c r="AA62" s="198">
        <v>98301.19</v>
      </c>
      <c r="AB62" s="198"/>
      <c r="AC62" s="198">
        <f t="shared" si="16"/>
        <v>263443.67000000004</v>
      </c>
      <c r="AD62" s="365"/>
    </row>
    <row r="63" spans="1:30" s="199" customFormat="1" ht="15.6" x14ac:dyDescent="0.3">
      <c r="B63" s="132" t="s">
        <v>413</v>
      </c>
      <c r="C63" s="131"/>
      <c r="D63" s="131"/>
      <c r="E63" s="131"/>
      <c r="F63" s="131"/>
      <c r="G63" s="192"/>
      <c r="H63" s="192"/>
      <c r="I63" s="193"/>
      <c r="J63" s="194">
        <f>SUM(G63:I63)</f>
        <v>0</v>
      </c>
      <c r="K63" s="200"/>
      <c r="L63" s="201"/>
      <c r="M63" s="196"/>
      <c r="N63" s="201"/>
      <c r="O63" s="196"/>
      <c r="P63" s="201"/>
      <c r="Q63" s="201"/>
      <c r="R63" s="201"/>
      <c r="S63" s="201"/>
      <c r="T63" s="201"/>
      <c r="U63" s="201"/>
      <c r="V63" s="201">
        <f t="shared" si="15"/>
        <v>0</v>
      </c>
      <c r="W63" s="201"/>
      <c r="X63" s="198"/>
      <c r="Y63" s="198"/>
      <c r="Z63" s="198"/>
      <c r="AA63" s="198"/>
      <c r="AB63" s="198"/>
      <c r="AC63" s="198">
        <f t="shared" si="16"/>
        <v>0</v>
      </c>
      <c r="AD63" s="365"/>
    </row>
    <row r="64" spans="1:30" s="199" customFormat="1" ht="15.6" x14ac:dyDescent="0.3">
      <c r="A64" s="208"/>
      <c r="B64" s="132" t="s">
        <v>414</v>
      </c>
      <c r="C64" s="204"/>
      <c r="D64" s="204"/>
      <c r="E64" s="204"/>
      <c r="F64" s="204"/>
      <c r="G64" s="192"/>
      <c r="H64" s="192"/>
      <c r="I64" s="205"/>
      <c r="J64" s="194">
        <f>SUM(G64:I64)</f>
        <v>0</v>
      </c>
      <c r="K64" s="206"/>
      <c r="L64" s="207"/>
      <c r="M64" s="196"/>
      <c r="N64" s="207"/>
      <c r="O64" s="196"/>
      <c r="P64" s="207"/>
      <c r="Q64" s="207"/>
      <c r="R64" s="207"/>
      <c r="S64" s="207"/>
      <c r="T64" s="207"/>
      <c r="U64" s="207"/>
      <c r="V64" s="201">
        <f t="shared" si="15"/>
        <v>0</v>
      </c>
      <c r="W64" s="207"/>
      <c r="X64" s="198"/>
      <c r="Y64" s="198"/>
      <c r="Z64" s="198"/>
      <c r="AA64" s="198"/>
      <c r="AB64" s="198"/>
      <c r="AC64" s="198">
        <f t="shared" si="16"/>
        <v>0</v>
      </c>
      <c r="AD64" s="365"/>
    </row>
    <row r="65" spans="1:30" s="208" customFormat="1" ht="15.6" x14ac:dyDescent="0.3">
      <c r="B65" s="132" t="s">
        <v>415</v>
      </c>
      <c r="C65" s="204"/>
      <c r="D65" s="204"/>
      <c r="E65" s="204"/>
      <c r="F65" s="204"/>
      <c r="G65" s="192"/>
      <c r="H65" s="192"/>
      <c r="I65" s="205"/>
      <c r="J65" s="194">
        <f>SUM(G65:I65)</f>
        <v>0</v>
      </c>
      <c r="K65" s="206"/>
      <c r="L65" s="207"/>
      <c r="M65" s="196"/>
      <c r="N65" s="207"/>
      <c r="O65" s="196"/>
      <c r="P65" s="207"/>
      <c r="Q65" s="207"/>
      <c r="R65" s="207"/>
      <c r="S65" s="207"/>
      <c r="T65" s="207"/>
      <c r="U65" s="207"/>
      <c r="V65" s="201">
        <f t="shared" si="15"/>
        <v>0</v>
      </c>
      <c r="W65" s="207"/>
      <c r="X65" s="227"/>
      <c r="Y65" s="227"/>
      <c r="Z65" s="227"/>
      <c r="AA65" s="227"/>
      <c r="AB65" s="227"/>
      <c r="AC65" s="198">
        <f t="shared" si="16"/>
        <v>0</v>
      </c>
      <c r="AD65" s="365"/>
    </row>
    <row r="66" spans="1:30" s="208" customFormat="1" ht="15.6" x14ac:dyDescent="0.3">
      <c r="A66" s="199"/>
      <c r="B66" s="199"/>
      <c r="C66" s="210" t="s">
        <v>526</v>
      </c>
      <c r="D66" s="210"/>
      <c r="E66" s="213">
        <f t="shared" ref="E66:J66" si="17">SUM(E58:E65)</f>
        <v>270000</v>
      </c>
      <c r="F66" s="213">
        <f t="shared" si="17"/>
        <v>95000</v>
      </c>
      <c r="G66" s="232">
        <f t="shared" si="17"/>
        <v>0</v>
      </c>
      <c r="H66" s="213">
        <f t="shared" si="17"/>
        <v>54000</v>
      </c>
      <c r="I66" s="243">
        <f t="shared" si="17"/>
        <v>140000</v>
      </c>
      <c r="J66" s="243">
        <f t="shared" si="17"/>
        <v>559000</v>
      </c>
      <c r="K66" s="244">
        <f>(K58*J58)+(K59*J59)+(K60*J60)+(K61*J61)+(K62*J62)+(K63*J63)+(K64*J64)+(K65*J65)</f>
        <v>188200</v>
      </c>
      <c r="L66" s="233"/>
      <c r="M66" s="233">
        <f>M62+M61+M60+M59+M58</f>
        <v>270000</v>
      </c>
      <c r="N66" s="233"/>
      <c r="O66" s="233">
        <f>O58+O59+O60+O61</f>
        <v>95000</v>
      </c>
      <c r="P66" s="233"/>
      <c r="Q66" s="233"/>
      <c r="R66" s="233"/>
      <c r="S66" s="233">
        <f>S58+S59+S60+S61+S62</f>
        <v>54000</v>
      </c>
      <c r="T66" s="233"/>
      <c r="U66" s="233">
        <f>U58+U59+U60+U61+U62</f>
        <v>130000</v>
      </c>
      <c r="V66" s="233">
        <f>V58+V59+V60+V61+V62</f>
        <v>549000</v>
      </c>
      <c r="W66" s="233"/>
      <c r="X66" s="217">
        <f>SUM(X58:X65)</f>
        <v>284556.96999999997</v>
      </c>
      <c r="Y66" s="217">
        <f t="shared" ref="Y66:AB66" si="18">SUM(Y58:Y65)</f>
        <v>100250.83</v>
      </c>
      <c r="Z66" s="217">
        <f t="shared" si="18"/>
        <v>49048.62999999999</v>
      </c>
      <c r="AA66" s="217">
        <f>SUM(AA58:AA65)</f>
        <v>128301.19</v>
      </c>
      <c r="AB66" s="217">
        <f t="shared" si="18"/>
        <v>0</v>
      </c>
      <c r="AC66" s="217">
        <f>SUM(AC57:AC65)</f>
        <v>562157.62000000011</v>
      </c>
      <c r="AD66" s="369"/>
    </row>
    <row r="67" spans="1:30" s="229" customFormat="1" ht="22.5" customHeight="1" x14ac:dyDescent="0.3">
      <c r="B67" s="218" t="s">
        <v>640</v>
      </c>
      <c r="C67" s="374" t="s">
        <v>641</v>
      </c>
      <c r="D67" s="374"/>
      <c r="E67" s="374"/>
      <c r="F67" s="374"/>
      <c r="G67" s="374"/>
      <c r="H67" s="374"/>
      <c r="I67" s="374"/>
      <c r="J67" s="374"/>
      <c r="K67" s="374"/>
      <c r="L67" s="374"/>
      <c r="M67" s="374"/>
      <c r="N67" s="374"/>
      <c r="O67" s="374"/>
      <c r="P67" s="374"/>
      <c r="Q67" s="374"/>
      <c r="R67" s="374"/>
      <c r="S67" s="374"/>
      <c r="T67" s="374"/>
      <c r="U67" s="374"/>
      <c r="V67" s="374"/>
      <c r="W67" s="374"/>
      <c r="X67" s="230"/>
      <c r="Y67" s="230"/>
      <c r="Z67" s="230"/>
      <c r="AA67" s="230"/>
      <c r="AB67" s="230"/>
      <c r="AC67" s="230"/>
      <c r="AD67" s="370"/>
    </row>
    <row r="68" spans="1:30" s="199" customFormat="1" ht="61.5" customHeight="1" x14ac:dyDescent="0.3">
      <c r="B68" s="132" t="s">
        <v>417</v>
      </c>
      <c r="C68" s="131" t="s">
        <v>608</v>
      </c>
      <c r="D68" s="131">
        <v>4</v>
      </c>
      <c r="E68" s="192">
        <v>15000</v>
      </c>
      <c r="F68" s="131"/>
      <c r="G68" s="192"/>
      <c r="H68" s="192"/>
      <c r="I68" s="193"/>
      <c r="J68" s="194">
        <f t="shared" ref="J68:J74" si="19">SUM(E68:I68)</f>
        <v>15000</v>
      </c>
      <c r="K68" s="200"/>
      <c r="L68" s="201" t="s">
        <v>660</v>
      </c>
      <c r="M68" s="196">
        <v>25000</v>
      </c>
      <c r="N68" s="201"/>
      <c r="O68" s="196"/>
      <c r="P68" s="201"/>
      <c r="Q68" s="201"/>
      <c r="R68" s="201"/>
      <c r="S68" s="201"/>
      <c r="T68" s="201"/>
      <c r="U68" s="201">
        <f>I68</f>
        <v>0</v>
      </c>
      <c r="V68" s="201">
        <f>M68+O68+S68+U68+Q68</f>
        <v>25000</v>
      </c>
      <c r="W68" s="201"/>
      <c r="X68" s="198">
        <v>13061.71</v>
      </c>
      <c r="Y68" s="198"/>
      <c r="Z68" s="198"/>
      <c r="AA68" s="198"/>
      <c r="AB68" s="198"/>
      <c r="AC68" s="198">
        <f>SUM(X68:AB68)</f>
        <v>13061.71</v>
      </c>
      <c r="AD68" s="365"/>
    </row>
    <row r="69" spans="1:30" s="199" customFormat="1" ht="52.5" customHeight="1" x14ac:dyDescent="0.3">
      <c r="B69" s="132" t="s">
        <v>418</v>
      </c>
      <c r="C69" s="131" t="s">
        <v>609</v>
      </c>
      <c r="D69" s="131">
        <v>4</v>
      </c>
      <c r="E69" s="192">
        <v>25000</v>
      </c>
      <c r="F69" s="131"/>
      <c r="G69" s="192">
        <v>25000</v>
      </c>
      <c r="H69" s="192"/>
      <c r="I69" s="192">
        <v>10000</v>
      </c>
      <c r="J69" s="194">
        <f t="shared" si="19"/>
        <v>60000</v>
      </c>
      <c r="K69" s="195">
        <v>0.15</v>
      </c>
      <c r="L69" s="196"/>
      <c r="M69" s="196">
        <f>E69</f>
        <v>25000</v>
      </c>
      <c r="N69" s="196"/>
      <c r="O69" s="196"/>
      <c r="P69" s="196"/>
      <c r="Q69" s="196">
        <f>G69</f>
        <v>25000</v>
      </c>
      <c r="R69" s="196"/>
      <c r="S69" s="196"/>
      <c r="T69" s="196" t="s">
        <v>660</v>
      </c>
      <c r="U69" s="196">
        <f>I69+10000</f>
        <v>20000</v>
      </c>
      <c r="V69" s="201">
        <f t="shared" ref="V69:V75" si="20">M69+O69+S69+U69+Q69</f>
        <v>70000</v>
      </c>
      <c r="W69" s="197">
        <v>0.15</v>
      </c>
      <c r="X69" s="198">
        <v>23779.439999999999</v>
      </c>
      <c r="Y69" s="198"/>
      <c r="Z69" s="198"/>
      <c r="AA69" s="198"/>
      <c r="AB69" s="198">
        <v>24650.33</v>
      </c>
      <c r="AC69" s="198">
        <f t="shared" ref="AC69:AC75" si="21">SUM(X69:AB69)</f>
        <v>48429.770000000004</v>
      </c>
      <c r="AD69" s="365"/>
    </row>
    <row r="70" spans="1:30" s="199" customFormat="1" ht="53.4" customHeight="1" x14ac:dyDescent="0.3">
      <c r="B70" s="132" t="s">
        <v>419</v>
      </c>
      <c r="C70" s="131" t="s">
        <v>610</v>
      </c>
      <c r="D70" s="131">
        <v>3</v>
      </c>
      <c r="E70" s="192">
        <v>60000</v>
      </c>
      <c r="F70" s="131"/>
      <c r="G70" s="192">
        <v>80000</v>
      </c>
      <c r="H70" s="192"/>
      <c r="I70" s="192">
        <v>20000</v>
      </c>
      <c r="J70" s="194">
        <f t="shared" si="19"/>
        <v>160000</v>
      </c>
      <c r="K70" s="200">
        <v>0.15</v>
      </c>
      <c r="L70" s="201"/>
      <c r="M70" s="196">
        <f>E70</f>
        <v>60000</v>
      </c>
      <c r="N70" s="201"/>
      <c r="O70" s="196"/>
      <c r="P70" s="201"/>
      <c r="Q70" s="201">
        <f>G70</f>
        <v>80000</v>
      </c>
      <c r="R70" s="201"/>
      <c r="S70" s="201"/>
      <c r="T70" s="201"/>
      <c r="U70" s="201">
        <f>I70</f>
        <v>20000</v>
      </c>
      <c r="V70" s="201">
        <f t="shared" si="20"/>
        <v>160000</v>
      </c>
      <c r="W70" s="202">
        <v>0.15</v>
      </c>
      <c r="X70" s="198">
        <v>58458.6</v>
      </c>
      <c r="Y70" s="198"/>
      <c r="Z70" s="198"/>
      <c r="AA70" s="198">
        <v>32393.83</v>
      </c>
      <c r="AB70" s="198">
        <v>78567.13</v>
      </c>
      <c r="AC70" s="198">
        <f t="shared" si="21"/>
        <v>169419.56</v>
      </c>
      <c r="AD70" s="365"/>
    </row>
    <row r="71" spans="1:30" s="199" customFormat="1" ht="61.65" customHeight="1" x14ac:dyDescent="0.3">
      <c r="B71" s="132" t="s">
        <v>420</v>
      </c>
      <c r="C71" s="131" t="s">
        <v>625</v>
      </c>
      <c r="D71" s="131"/>
      <c r="E71" s="131"/>
      <c r="F71" s="131"/>
      <c r="G71" s="192">
        <v>65000</v>
      </c>
      <c r="H71" s="192"/>
      <c r="I71" s="193"/>
      <c r="J71" s="194">
        <f t="shared" si="19"/>
        <v>65000</v>
      </c>
      <c r="K71" s="200"/>
      <c r="L71" s="201"/>
      <c r="M71" s="196"/>
      <c r="N71" s="201"/>
      <c r="O71" s="196"/>
      <c r="P71" s="201"/>
      <c r="Q71" s="201">
        <f>G71</f>
        <v>65000</v>
      </c>
      <c r="R71" s="201"/>
      <c r="S71" s="201"/>
      <c r="T71" s="201"/>
      <c r="U71" s="201"/>
      <c r="V71" s="201">
        <f t="shared" si="20"/>
        <v>65000</v>
      </c>
      <c r="W71" s="201"/>
      <c r="X71" s="198"/>
      <c r="Y71" s="198"/>
      <c r="Z71" s="198"/>
      <c r="AA71" s="198"/>
      <c r="AB71" s="198">
        <v>64125.7</v>
      </c>
      <c r="AC71" s="198">
        <f t="shared" si="21"/>
        <v>64125.7</v>
      </c>
      <c r="AD71" s="365"/>
    </row>
    <row r="72" spans="1:30" s="199" customFormat="1" ht="77.400000000000006" customHeight="1" x14ac:dyDescent="0.3">
      <c r="B72" s="132" t="s">
        <v>421</v>
      </c>
      <c r="C72" s="131" t="s">
        <v>626</v>
      </c>
      <c r="D72" s="131"/>
      <c r="E72" s="131"/>
      <c r="F72" s="131"/>
      <c r="G72" s="192">
        <v>20000</v>
      </c>
      <c r="H72" s="192"/>
      <c r="I72" s="193"/>
      <c r="J72" s="194">
        <f t="shared" si="19"/>
        <v>20000</v>
      </c>
      <c r="K72" s="200"/>
      <c r="L72" s="201"/>
      <c r="M72" s="196"/>
      <c r="N72" s="201"/>
      <c r="O72" s="196"/>
      <c r="P72" s="201"/>
      <c r="Q72" s="201">
        <f>G72</f>
        <v>20000</v>
      </c>
      <c r="R72" s="201"/>
      <c r="S72" s="201"/>
      <c r="T72" s="201"/>
      <c r="U72" s="201"/>
      <c r="V72" s="201">
        <f t="shared" si="20"/>
        <v>20000</v>
      </c>
      <c r="W72" s="201"/>
      <c r="X72" s="198"/>
      <c r="Y72" s="198"/>
      <c r="Z72" s="198"/>
      <c r="AA72" s="198"/>
      <c r="AB72" s="198">
        <v>21277.4</v>
      </c>
      <c r="AC72" s="198">
        <f t="shared" si="21"/>
        <v>21277.4</v>
      </c>
      <c r="AD72" s="365"/>
    </row>
    <row r="73" spans="1:30" s="199" customFormat="1" ht="15.6" x14ac:dyDescent="0.3">
      <c r="B73" s="132" t="s">
        <v>422</v>
      </c>
      <c r="C73" s="131"/>
      <c r="D73" s="131"/>
      <c r="E73" s="131"/>
      <c r="F73" s="131"/>
      <c r="G73" s="192"/>
      <c r="H73" s="192"/>
      <c r="I73" s="193"/>
      <c r="J73" s="194">
        <f t="shared" si="19"/>
        <v>0</v>
      </c>
      <c r="K73" s="200"/>
      <c r="L73" s="201"/>
      <c r="M73" s="196"/>
      <c r="N73" s="201"/>
      <c r="O73" s="196"/>
      <c r="P73" s="201"/>
      <c r="Q73" s="201"/>
      <c r="R73" s="201"/>
      <c r="S73" s="201"/>
      <c r="T73" s="201"/>
      <c r="U73" s="201"/>
      <c r="V73" s="201">
        <f t="shared" si="20"/>
        <v>0</v>
      </c>
      <c r="W73" s="201"/>
      <c r="X73" s="198"/>
      <c r="Y73" s="198"/>
      <c r="Z73" s="198"/>
      <c r="AA73" s="198"/>
      <c r="AB73" s="198"/>
      <c r="AC73" s="198">
        <f t="shared" si="21"/>
        <v>0</v>
      </c>
      <c r="AD73" s="365"/>
    </row>
    <row r="74" spans="1:30" s="199" customFormat="1" ht="15.6" x14ac:dyDescent="0.3">
      <c r="B74" s="132" t="s">
        <v>423</v>
      </c>
      <c r="C74" s="204"/>
      <c r="D74" s="204"/>
      <c r="E74" s="204"/>
      <c r="F74" s="204"/>
      <c r="G74" s="192"/>
      <c r="H74" s="192"/>
      <c r="I74" s="205"/>
      <c r="J74" s="194">
        <f t="shared" si="19"/>
        <v>0</v>
      </c>
      <c r="K74" s="206"/>
      <c r="L74" s="207"/>
      <c r="M74" s="196"/>
      <c r="N74" s="207"/>
      <c r="O74" s="196"/>
      <c r="P74" s="207"/>
      <c r="Q74" s="207"/>
      <c r="R74" s="207"/>
      <c r="S74" s="207"/>
      <c r="T74" s="207"/>
      <c r="U74" s="207"/>
      <c r="V74" s="201">
        <f t="shared" si="20"/>
        <v>0</v>
      </c>
      <c r="W74" s="207"/>
      <c r="X74" s="198"/>
      <c r="Y74" s="198"/>
      <c r="Z74" s="198"/>
      <c r="AA74" s="198"/>
      <c r="AB74" s="198"/>
      <c r="AC74" s="198">
        <f t="shared" si="21"/>
        <v>0</v>
      </c>
      <c r="AD74" s="365"/>
    </row>
    <row r="75" spans="1:30" s="199" customFormat="1" ht="15.6" x14ac:dyDescent="0.3">
      <c r="B75" s="132" t="s">
        <v>424</v>
      </c>
      <c r="C75" s="204"/>
      <c r="D75" s="204"/>
      <c r="E75" s="204"/>
      <c r="F75" s="204"/>
      <c r="G75" s="192"/>
      <c r="H75" s="192"/>
      <c r="I75" s="205"/>
      <c r="J75" s="194">
        <f>SUM(G75:I75)</f>
        <v>0</v>
      </c>
      <c r="K75" s="206"/>
      <c r="L75" s="207"/>
      <c r="M75" s="196"/>
      <c r="N75" s="207"/>
      <c r="O75" s="196"/>
      <c r="P75" s="207"/>
      <c r="Q75" s="207"/>
      <c r="R75" s="207"/>
      <c r="S75" s="207"/>
      <c r="T75" s="207"/>
      <c r="U75" s="207"/>
      <c r="V75" s="201">
        <f t="shared" si="20"/>
        <v>0</v>
      </c>
      <c r="W75" s="207"/>
      <c r="X75" s="198"/>
      <c r="Y75" s="198"/>
      <c r="Z75" s="198"/>
      <c r="AA75" s="198"/>
      <c r="AB75" s="198"/>
      <c r="AC75" s="198">
        <f t="shared" si="21"/>
        <v>0</v>
      </c>
      <c r="AD75" s="365"/>
    </row>
    <row r="76" spans="1:30" s="199" customFormat="1" ht="15.6" x14ac:dyDescent="0.3">
      <c r="C76" s="210" t="s">
        <v>526</v>
      </c>
      <c r="D76" s="220"/>
      <c r="E76" s="221">
        <f>SUM(E68:E75)</f>
        <v>100000</v>
      </c>
      <c r="F76" s="220"/>
      <c r="G76" s="221">
        <f>SUM(G68:G75)</f>
        <v>190000</v>
      </c>
      <c r="H76" s="221">
        <f>SUM(H68:H75)</f>
        <v>0</v>
      </c>
      <c r="I76" s="245">
        <f>SUM(I68:I75)</f>
        <v>30000</v>
      </c>
      <c r="J76" s="243">
        <f>SUM(J68:J75)</f>
        <v>320000</v>
      </c>
      <c r="K76" s="244">
        <f>(K68*J68)+(K69*J69)+(K70*J70)+(K71*J71)+(K72*J72)+(K73*J73)+(K74*J74)+(K75*J75)</f>
        <v>33000</v>
      </c>
      <c r="L76" s="233"/>
      <c r="M76" s="221">
        <f>SUM(M68:M75)</f>
        <v>110000</v>
      </c>
      <c r="N76" s="233"/>
      <c r="O76" s="233"/>
      <c r="P76" s="233"/>
      <c r="Q76" s="233">
        <f>Q69+Q70+Q71+Q72</f>
        <v>190000</v>
      </c>
      <c r="R76" s="233"/>
      <c r="S76" s="233"/>
      <c r="T76" s="233"/>
      <c r="U76" s="233">
        <f>U69+U70</f>
        <v>40000</v>
      </c>
      <c r="V76" s="233">
        <f>V68+V69+V70+V71+V72+V73+V74+V75</f>
        <v>340000</v>
      </c>
      <c r="W76" s="233"/>
      <c r="X76" s="217">
        <f>SUM(X68:X75)</f>
        <v>95299.75</v>
      </c>
      <c r="Y76" s="217">
        <f t="shared" ref="Y76:AB76" si="22">SUM(Y68:Y75)</f>
        <v>0</v>
      </c>
      <c r="Z76" s="217">
        <f t="shared" si="22"/>
        <v>0</v>
      </c>
      <c r="AA76" s="217">
        <f t="shared" si="22"/>
        <v>32393.83</v>
      </c>
      <c r="AB76" s="217">
        <f t="shared" si="22"/>
        <v>188620.56</v>
      </c>
      <c r="AC76" s="217">
        <f>SUM(AC68:AC75)</f>
        <v>316314.14</v>
      </c>
      <c r="AD76" s="369"/>
    </row>
    <row r="77" spans="1:30" s="199" customFormat="1" ht="15.6" hidden="1" x14ac:dyDescent="0.3">
      <c r="B77" s="218" t="s">
        <v>425</v>
      </c>
      <c r="C77" s="378"/>
      <c r="D77" s="378"/>
      <c r="E77" s="378"/>
      <c r="F77" s="378"/>
      <c r="G77" s="378"/>
      <c r="H77" s="378"/>
      <c r="I77" s="378"/>
      <c r="J77" s="378"/>
      <c r="K77" s="378"/>
      <c r="L77" s="378"/>
      <c r="M77" s="378"/>
      <c r="N77" s="378"/>
      <c r="O77" s="378"/>
      <c r="P77" s="378"/>
      <c r="Q77" s="378"/>
      <c r="R77" s="378"/>
      <c r="S77" s="378"/>
      <c r="T77" s="378"/>
      <c r="U77" s="378"/>
      <c r="V77" s="378"/>
      <c r="W77" s="378"/>
      <c r="X77" s="198"/>
      <c r="Y77" s="198"/>
      <c r="Z77" s="198"/>
      <c r="AA77" s="198"/>
      <c r="AB77" s="198"/>
      <c r="AC77" s="198"/>
      <c r="AD77" s="365"/>
    </row>
    <row r="78" spans="1:30" s="199" customFormat="1" ht="15.6" hidden="1" x14ac:dyDescent="0.3">
      <c r="B78" s="132" t="s">
        <v>426</v>
      </c>
      <c r="C78" s="131"/>
      <c r="D78" s="131"/>
      <c r="E78" s="131"/>
      <c r="F78" s="131"/>
      <c r="G78" s="192"/>
      <c r="H78" s="192"/>
      <c r="I78" s="193"/>
      <c r="J78" s="194">
        <f t="shared" ref="J78:J85" si="23">SUM(G78:I78)</f>
        <v>0</v>
      </c>
      <c r="K78" s="200"/>
      <c r="L78" s="201"/>
      <c r="M78" s="196"/>
      <c r="N78" s="201"/>
      <c r="O78" s="196"/>
      <c r="P78" s="201"/>
      <c r="Q78" s="201"/>
      <c r="R78" s="201"/>
      <c r="S78" s="201"/>
      <c r="T78" s="201"/>
      <c r="U78" s="201"/>
      <c r="V78" s="201">
        <f>M78+O78+Q78+S78+U78</f>
        <v>0</v>
      </c>
      <c r="W78" s="201"/>
      <c r="X78" s="198"/>
      <c r="Y78" s="198"/>
      <c r="Z78" s="198"/>
      <c r="AA78" s="198"/>
      <c r="AB78" s="198"/>
      <c r="AC78" s="198">
        <f t="shared" ref="AC78:AC85" si="24">SUM(W78:AB78)</f>
        <v>0</v>
      </c>
      <c r="AD78" s="365"/>
    </row>
    <row r="79" spans="1:30" s="199" customFormat="1" ht="15.6" hidden="1" x14ac:dyDescent="0.3">
      <c r="B79" s="132" t="s">
        <v>427</v>
      </c>
      <c r="C79" s="131"/>
      <c r="D79" s="131"/>
      <c r="E79" s="131"/>
      <c r="F79" s="131"/>
      <c r="G79" s="192"/>
      <c r="H79" s="192"/>
      <c r="I79" s="193"/>
      <c r="J79" s="194">
        <f t="shared" si="23"/>
        <v>0</v>
      </c>
      <c r="K79" s="200"/>
      <c r="L79" s="201"/>
      <c r="M79" s="196"/>
      <c r="N79" s="201"/>
      <c r="O79" s="196"/>
      <c r="P79" s="201"/>
      <c r="Q79" s="201"/>
      <c r="R79" s="201"/>
      <c r="S79" s="201"/>
      <c r="T79" s="201"/>
      <c r="U79" s="201"/>
      <c r="V79" s="201">
        <f t="shared" ref="V79:V85" si="25">M79+O79+Q79+S79+U79</f>
        <v>0</v>
      </c>
      <c r="W79" s="201"/>
      <c r="X79" s="198"/>
      <c r="Y79" s="198"/>
      <c r="Z79" s="198"/>
      <c r="AA79" s="198"/>
      <c r="AB79" s="198"/>
      <c r="AC79" s="198">
        <f t="shared" si="24"/>
        <v>0</v>
      </c>
      <c r="AD79" s="365"/>
    </row>
    <row r="80" spans="1:30" s="199" customFormat="1" ht="15.6" hidden="1" x14ac:dyDescent="0.3">
      <c r="B80" s="132" t="s">
        <v>428</v>
      </c>
      <c r="C80" s="131"/>
      <c r="D80" s="131"/>
      <c r="E80" s="131"/>
      <c r="F80" s="131"/>
      <c r="G80" s="192"/>
      <c r="H80" s="192"/>
      <c r="I80" s="193"/>
      <c r="J80" s="194">
        <f t="shared" si="23"/>
        <v>0</v>
      </c>
      <c r="K80" s="200"/>
      <c r="L80" s="201"/>
      <c r="M80" s="196"/>
      <c r="N80" s="201"/>
      <c r="O80" s="196"/>
      <c r="P80" s="201"/>
      <c r="Q80" s="201"/>
      <c r="R80" s="201"/>
      <c r="S80" s="201"/>
      <c r="T80" s="201"/>
      <c r="U80" s="201"/>
      <c r="V80" s="201">
        <f t="shared" si="25"/>
        <v>0</v>
      </c>
      <c r="W80" s="201"/>
      <c r="X80" s="198"/>
      <c r="Y80" s="198"/>
      <c r="Z80" s="198"/>
      <c r="AA80" s="198"/>
      <c r="AB80" s="198"/>
      <c r="AC80" s="198">
        <f t="shared" si="24"/>
        <v>0</v>
      </c>
      <c r="AD80" s="365"/>
    </row>
    <row r="81" spans="1:30" s="199" customFormat="1" ht="15.6" hidden="1" x14ac:dyDescent="0.3">
      <c r="A81" s="208"/>
      <c r="B81" s="132" t="s">
        <v>429</v>
      </c>
      <c r="C81" s="131"/>
      <c r="D81" s="131"/>
      <c r="E81" s="131"/>
      <c r="F81" s="131"/>
      <c r="G81" s="192"/>
      <c r="H81" s="192"/>
      <c r="I81" s="193"/>
      <c r="J81" s="194">
        <f t="shared" si="23"/>
        <v>0</v>
      </c>
      <c r="K81" s="200"/>
      <c r="L81" s="201"/>
      <c r="M81" s="196"/>
      <c r="N81" s="201"/>
      <c r="O81" s="196"/>
      <c r="P81" s="201"/>
      <c r="Q81" s="201"/>
      <c r="R81" s="201"/>
      <c r="S81" s="201"/>
      <c r="T81" s="201"/>
      <c r="U81" s="201"/>
      <c r="V81" s="201">
        <f t="shared" si="25"/>
        <v>0</v>
      </c>
      <c r="W81" s="201"/>
      <c r="X81" s="198"/>
      <c r="Y81" s="198"/>
      <c r="Z81" s="198"/>
      <c r="AA81" s="198"/>
      <c r="AB81" s="198"/>
      <c r="AC81" s="198">
        <f t="shared" si="24"/>
        <v>0</v>
      </c>
      <c r="AD81" s="365"/>
    </row>
    <row r="82" spans="1:30" s="208" customFormat="1" ht="15.6" hidden="1" x14ac:dyDescent="0.3">
      <c r="A82" s="199"/>
      <c r="B82" s="132" t="s">
        <v>430</v>
      </c>
      <c r="C82" s="131"/>
      <c r="D82" s="131"/>
      <c r="E82" s="131"/>
      <c r="F82" s="131"/>
      <c r="G82" s="192"/>
      <c r="H82" s="192"/>
      <c r="I82" s="193"/>
      <c r="J82" s="194">
        <f t="shared" si="23"/>
        <v>0</v>
      </c>
      <c r="K82" s="200"/>
      <c r="L82" s="201"/>
      <c r="M82" s="196"/>
      <c r="N82" s="201"/>
      <c r="O82" s="196"/>
      <c r="P82" s="201"/>
      <c r="Q82" s="201"/>
      <c r="R82" s="201"/>
      <c r="S82" s="201"/>
      <c r="T82" s="201"/>
      <c r="U82" s="201"/>
      <c r="V82" s="201">
        <f t="shared" si="25"/>
        <v>0</v>
      </c>
      <c r="W82" s="201"/>
      <c r="X82" s="227"/>
      <c r="Y82" s="227"/>
      <c r="Z82" s="227"/>
      <c r="AA82" s="227"/>
      <c r="AB82" s="227"/>
      <c r="AC82" s="198">
        <f t="shared" si="24"/>
        <v>0</v>
      </c>
      <c r="AD82" s="365"/>
    </row>
    <row r="83" spans="1:30" s="199" customFormat="1" ht="15.6" hidden="1" x14ac:dyDescent="0.3">
      <c r="B83" s="132" t="s">
        <v>431</v>
      </c>
      <c r="C83" s="131"/>
      <c r="D83" s="131"/>
      <c r="E83" s="131"/>
      <c r="F83" s="131"/>
      <c r="G83" s="192"/>
      <c r="H83" s="192"/>
      <c r="I83" s="193"/>
      <c r="J83" s="194">
        <f t="shared" si="23"/>
        <v>0</v>
      </c>
      <c r="K83" s="200"/>
      <c r="L83" s="201"/>
      <c r="M83" s="196"/>
      <c r="N83" s="201"/>
      <c r="O83" s="196"/>
      <c r="P83" s="201"/>
      <c r="Q83" s="201"/>
      <c r="R83" s="201"/>
      <c r="S83" s="201"/>
      <c r="T83" s="201"/>
      <c r="U83" s="201"/>
      <c r="V83" s="201">
        <f t="shared" si="25"/>
        <v>0</v>
      </c>
      <c r="W83" s="201"/>
      <c r="X83" s="198"/>
      <c r="Y83" s="198"/>
      <c r="Z83" s="198"/>
      <c r="AA83" s="198"/>
      <c r="AB83" s="198"/>
      <c r="AC83" s="198">
        <f t="shared" si="24"/>
        <v>0</v>
      </c>
      <c r="AD83" s="365"/>
    </row>
    <row r="84" spans="1:30" s="199" customFormat="1" ht="15.6" hidden="1" x14ac:dyDescent="0.3">
      <c r="B84" s="132" t="s">
        <v>432</v>
      </c>
      <c r="C84" s="204"/>
      <c r="D84" s="204"/>
      <c r="E84" s="204"/>
      <c r="F84" s="204"/>
      <c r="G84" s="192"/>
      <c r="H84" s="192"/>
      <c r="I84" s="205"/>
      <c r="J84" s="194">
        <f t="shared" si="23"/>
        <v>0</v>
      </c>
      <c r="K84" s="206"/>
      <c r="L84" s="207"/>
      <c r="M84" s="196"/>
      <c r="N84" s="207"/>
      <c r="O84" s="196"/>
      <c r="P84" s="207"/>
      <c r="Q84" s="207"/>
      <c r="R84" s="207"/>
      <c r="S84" s="207"/>
      <c r="T84" s="207"/>
      <c r="U84" s="207"/>
      <c r="V84" s="201">
        <f t="shared" si="25"/>
        <v>0</v>
      </c>
      <c r="W84" s="207"/>
      <c r="X84" s="198"/>
      <c r="Y84" s="198"/>
      <c r="Z84" s="198"/>
      <c r="AA84" s="198"/>
      <c r="AB84" s="198"/>
      <c r="AC84" s="198">
        <f t="shared" si="24"/>
        <v>0</v>
      </c>
      <c r="AD84" s="365"/>
    </row>
    <row r="85" spans="1:30" s="199" customFormat="1" ht="15.6" hidden="1" x14ac:dyDescent="0.3">
      <c r="B85" s="132" t="s">
        <v>433</v>
      </c>
      <c r="C85" s="204"/>
      <c r="D85" s="204"/>
      <c r="E85" s="204"/>
      <c r="F85" s="204"/>
      <c r="G85" s="192"/>
      <c r="H85" s="192"/>
      <c r="I85" s="205"/>
      <c r="J85" s="194">
        <f t="shared" si="23"/>
        <v>0</v>
      </c>
      <c r="K85" s="206"/>
      <c r="L85" s="207"/>
      <c r="M85" s="196"/>
      <c r="N85" s="207"/>
      <c r="O85" s="196"/>
      <c r="P85" s="207"/>
      <c r="Q85" s="207"/>
      <c r="R85" s="207"/>
      <c r="S85" s="207"/>
      <c r="T85" s="207"/>
      <c r="U85" s="207"/>
      <c r="V85" s="201">
        <f t="shared" si="25"/>
        <v>0</v>
      </c>
      <c r="W85" s="207"/>
      <c r="X85" s="198"/>
      <c r="Y85" s="198"/>
      <c r="Z85" s="198"/>
      <c r="AA85" s="198"/>
      <c r="AB85" s="198"/>
      <c r="AC85" s="198">
        <f t="shared" si="24"/>
        <v>0</v>
      </c>
      <c r="AD85" s="365"/>
    </row>
    <row r="86" spans="1:30" s="199" customFormat="1" ht="15.6" hidden="1" x14ac:dyDescent="0.3">
      <c r="C86" s="210" t="s">
        <v>526</v>
      </c>
      <c r="D86" s="220"/>
      <c r="E86" s="221">
        <f t="shared" ref="E86:F86" si="26">SUM(E78:E85)</f>
        <v>0</v>
      </c>
      <c r="F86" s="221">
        <f t="shared" si="26"/>
        <v>0</v>
      </c>
      <c r="G86" s="221">
        <f>SUM(G78:G85)</f>
        <v>0</v>
      </c>
      <c r="H86" s="221">
        <f>SUM(H78:H85)</f>
        <v>0</v>
      </c>
      <c r="I86" s="221">
        <f>SUM(I78:I85)</f>
        <v>0</v>
      </c>
      <c r="J86" s="221">
        <f>SUM(J78:J85)</f>
        <v>0</v>
      </c>
      <c r="K86" s="214">
        <f>(K78*J78)+(K79*J79)+(K80*J80)+(K81*J81)+(K82*J82)+(K83*J83)+(K84*J84)+(K85*J85)</f>
        <v>0</v>
      </c>
      <c r="L86" s="215"/>
      <c r="M86" s="233"/>
      <c r="N86" s="233"/>
      <c r="O86" s="233"/>
      <c r="P86" s="215"/>
      <c r="Q86" s="215"/>
      <c r="R86" s="215"/>
      <c r="S86" s="215"/>
      <c r="T86" s="233"/>
      <c r="U86" s="233"/>
      <c r="V86" s="233">
        <f>V78+V79+V80+V81+V82+V83+V84+V85</f>
        <v>0</v>
      </c>
      <c r="W86" s="233"/>
      <c r="X86" s="217"/>
      <c r="Y86" s="217"/>
      <c r="Z86" s="217"/>
      <c r="AA86" s="217"/>
      <c r="AB86" s="217"/>
      <c r="AC86" s="217"/>
      <c r="AD86" s="365"/>
    </row>
    <row r="87" spans="1:30" s="199" customFormat="1" ht="15.6" hidden="1" x14ac:dyDescent="0.3">
      <c r="B87" s="218" t="s">
        <v>434</v>
      </c>
      <c r="C87" s="378"/>
      <c r="D87" s="378"/>
      <c r="E87" s="378"/>
      <c r="F87" s="378"/>
      <c r="G87" s="378"/>
      <c r="H87" s="378"/>
      <c r="I87" s="378"/>
      <c r="J87" s="378"/>
      <c r="K87" s="378"/>
      <c r="L87" s="378"/>
      <c r="M87" s="378"/>
      <c r="N87" s="378"/>
      <c r="O87" s="378"/>
      <c r="P87" s="378"/>
      <c r="Q87" s="378"/>
      <c r="R87" s="378"/>
      <c r="S87" s="378"/>
      <c r="T87" s="378"/>
      <c r="U87" s="378"/>
      <c r="V87" s="378"/>
      <c r="W87" s="378"/>
      <c r="X87" s="198"/>
      <c r="Y87" s="198"/>
      <c r="Z87" s="198"/>
      <c r="AA87" s="198"/>
      <c r="AB87" s="198"/>
      <c r="AC87" s="198"/>
      <c r="AD87" s="365"/>
    </row>
    <row r="88" spans="1:30" s="199" customFormat="1" ht="15.6" hidden="1" x14ac:dyDescent="0.3">
      <c r="B88" s="132" t="s">
        <v>435</v>
      </c>
      <c r="C88" s="131"/>
      <c r="D88" s="131"/>
      <c r="E88" s="131"/>
      <c r="F88" s="131"/>
      <c r="G88" s="192"/>
      <c r="H88" s="192"/>
      <c r="I88" s="193"/>
      <c r="J88" s="194">
        <f t="shared" ref="J88:J95" si="27">SUM(G88:I88)</f>
        <v>0</v>
      </c>
      <c r="K88" s="200"/>
      <c r="L88" s="201"/>
      <c r="M88" s="196"/>
      <c r="N88" s="201"/>
      <c r="O88" s="196"/>
      <c r="P88" s="201"/>
      <c r="Q88" s="201"/>
      <c r="R88" s="201"/>
      <c r="S88" s="201"/>
      <c r="T88" s="201"/>
      <c r="U88" s="201"/>
      <c r="V88" s="201">
        <f>M88+O88+Q88+S88+U88</f>
        <v>0</v>
      </c>
      <c r="W88" s="201"/>
      <c r="X88" s="198"/>
      <c r="Y88" s="198"/>
      <c r="Z88" s="198"/>
      <c r="AA88" s="198"/>
      <c r="AB88" s="198"/>
      <c r="AC88" s="198"/>
      <c r="AD88" s="365"/>
    </row>
    <row r="89" spans="1:30" s="199" customFormat="1" ht="15.6" hidden="1" x14ac:dyDescent="0.3">
      <c r="B89" s="132" t="s">
        <v>436</v>
      </c>
      <c r="C89" s="131"/>
      <c r="D89" s="131"/>
      <c r="E89" s="131"/>
      <c r="F89" s="131"/>
      <c r="G89" s="192"/>
      <c r="H89" s="192"/>
      <c r="I89" s="193"/>
      <c r="J89" s="194">
        <f t="shared" si="27"/>
        <v>0</v>
      </c>
      <c r="K89" s="200"/>
      <c r="L89" s="201"/>
      <c r="M89" s="196"/>
      <c r="N89" s="201"/>
      <c r="O89" s="196"/>
      <c r="P89" s="201"/>
      <c r="Q89" s="201"/>
      <c r="R89" s="201"/>
      <c r="S89" s="201"/>
      <c r="T89" s="201"/>
      <c r="U89" s="201"/>
      <c r="V89" s="201">
        <f t="shared" ref="V89:V95" si="28">M89+O89+Q89+S89+U89</f>
        <v>0</v>
      </c>
      <c r="W89" s="201"/>
      <c r="X89" s="198"/>
      <c r="Y89" s="198"/>
      <c r="Z89" s="198"/>
      <c r="AA89" s="198"/>
      <c r="AB89" s="198"/>
      <c r="AC89" s="198"/>
      <c r="AD89" s="365"/>
    </row>
    <row r="90" spans="1:30" s="199" customFormat="1" ht="15.6" hidden="1" x14ac:dyDescent="0.3">
      <c r="B90" s="132" t="s">
        <v>437</v>
      </c>
      <c r="C90" s="131"/>
      <c r="D90" s="131"/>
      <c r="E90" s="131"/>
      <c r="F90" s="131"/>
      <c r="G90" s="192"/>
      <c r="H90" s="192"/>
      <c r="I90" s="193"/>
      <c r="J90" s="194">
        <f t="shared" si="27"/>
        <v>0</v>
      </c>
      <c r="K90" s="200"/>
      <c r="L90" s="201"/>
      <c r="M90" s="196"/>
      <c r="N90" s="201"/>
      <c r="O90" s="196"/>
      <c r="P90" s="201"/>
      <c r="Q90" s="201"/>
      <c r="R90" s="201"/>
      <c r="S90" s="201"/>
      <c r="T90" s="201"/>
      <c r="U90" s="201"/>
      <c r="V90" s="201">
        <f t="shared" si="28"/>
        <v>0</v>
      </c>
      <c r="W90" s="201"/>
      <c r="X90" s="198"/>
      <c r="Y90" s="198"/>
      <c r="Z90" s="198"/>
      <c r="AA90" s="198"/>
      <c r="AB90" s="198"/>
      <c r="AC90" s="198"/>
      <c r="AD90" s="365"/>
    </row>
    <row r="91" spans="1:30" s="199" customFormat="1" ht="15.6" hidden="1" x14ac:dyDescent="0.3">
      <c r="B91" s="132" t="s">
        <v>438</v>
      </c>
      <c r="C91" s="131"/>
      <c r="D91" s="131"/>
      <c r="E91" s="131"/>
      <c r="F91" s="131"/>
      <c r="G91" s="192"/>
      <c r="H91" s="192"/>
      <c r="I91" s="193"/>
      <c r="J91" s="194">
        <f t="shared" si="27"/>
        <v>0</v>
      </c>
      <c r="K91" s="200"/>
      <c r="L91" s="201"/>
      <c r="M91" s="196"/>
      <c r="N91" s="201"/>
      <c r="O91" s="196"/>
      <c r="P91" s="201"/>
      <c r="Q91" s="201"/>
      <c r="R91" s="201"/>
      <c r="S91" s="201"/>
      <c r="T91" s="201"/>
      <c r="U91" s="201"/>
      <c r="V91" s="201">
        <f t="shared" si="28"/>
        <v>0</v>
      </c>
      <c r="W91" s="201"/>
      <c r="X91" s="198"/>
      <c r="Y91" s="198"/>
      <c r="Z91" s="198"/>
      <c r="AA91" s="198"/>
      <c r="AB91" s="198"/>
      <c r="AC91" s="198"/>
      <c r="AD91" s="365"/>
    </row>
    <row r="92" spans="1:30" s="199" customFormat="1" ht="15.6" hidden="1" x14ac:dyDescent="0.3">
      <c r="B92" s="132" t="s">
        <v>439</v>
      </c>
      <c r="C92" s="131"/>
      <c r="D92" s="131"/>
      <c r="E92" s="131"/>
      <c r="F92" s="131"/>
      <c r="G92" s="192"/>
      <c r="H92" s="192"/>
      <c r="I92" s="193"/>
      <c r="J92" s="194">
        <f t="shared" si="27"/>
        <v>0</v>
      </c>
      <c r="K92" s="200"/>
      <c r="L92" s="201"/>
      <c r="M92" s="196"/>
      <c r="N92" s="201"/>
      <c r="O92" s="196"/>
      <c r="P92" s="201"/>
      <c r="Q92" s="201"/>
      <c r="R92" s="201"/>
      <c r="S92" s="201"/>
      <c r="T92" s="201"/>
      <c r="U92" s="201"/>
      <c r="V92" s="201">
        <f t="shared" si="28"/>
        <v>0</v>
      </c>
      <c r="W92" s="201"/>
      <c r="X92" s="198"/>
      <c r="Y92" s="198"/>
      <c r="Z92" s="198"/>
      <c r="AA92" s="198"/>
      <c r="AB92" s="198"/>
      <c r="AC92" s="198"/>
      <c r="AD92" s="365"/>
    </row>
    <row r="93" spans="1:30" s="199" customFormat="1" ht="15.6" hidden="1" x14ac:dyDescent="0.3">
      <c r="B93" s="132" t="s">
        <v>440</v>
      </c>
      <c r="C93" s="131"/>
      <c r="D93" s="131"/>
      <c r="E93" s="131"/>
      <c r="F93" s="131"/>
      <c r="G93" s="192"/>
      <c r="H93" s="192"/>
      <c r="I93" s="193"/>
      <c r="J93" s="194">
        <f t="shared" si="27"/>
        <v>0</v>
      </c>
      <c r="K93" s="200"/>
      <c r="L93" s="201"/>
      <c r="M93" s="196"/>
      <c r="N93" s="201"/>
      <c r="O93" s="196"/>
      <c r="P93" s="201"/>
      <c r="Q93" s="201"/>
      <c r="R93" s="201"/>
      <c r="S93" s="201"/>
      <c r="T93" s="201"/>
      <c r="U93" s="201"/>
      <c r="V93" s="201">
        <f t="shared" si="28"/>
        <v>0</v>
      </c>
      <c r="W93" s="201"/>
      <c r="X93" s="198"/>
      <c r="Y93" s="198"/>
      <c r="Z93" s="198"/>
      <c r="AA93" s="198"/>
      <c r="AB93" s="198"/>
      <c r="AC93" s="198"/>
      <c r="AD93" s="365"/>
    </row>
    <row r="94" spans="1:30" s="199" customFormat="1" ht="15.6" hidden="1" x14ac:dyDescent="0.3">
      <c r="B94" s="132" t="s">
        <v>441</v>
      </c>
      <c r="C94" s="204"/>
      <c r="D94" s="204"/>
      <c r="E94" s="204"/>
      <c r="F94" s="204"/>
      <c r="G94" s="192"/>
      <c r="H94" s="192"/>
      <c r="I94" s="205"/>
      <c r="J94" s="194">
        <f t="shared" si="27"/>
        <v>0</v>
      </c>
      <c r="K94" s="206"/>
      <c r="L94" s="207"/>
      <c r="M94" s="196"/>
      <c r="N94" s="207"/>
      <c r="O94" s="196"/>
      <c r="P94" s="207"/>
      <c r="Q94" s="207"/>
      <c r="R94" s="207"/>
      <c r="S94" s="207"/>
      <c r="T94" s="207"/>
      <c r="U94" s="207"/>
      <c r="V94" s="201">
        <f t="shared" si="28"/>
        <v>0</v>
      </c>
      <c r="W94" s="207"/>
      <c r="X94" s="198"/>
      <c r="Y94" s="198"/>
      <c r="Z94" s="198"/>
      <c r="AA94" s="198"/>
      <c r="AB94" s="198"/>
      <c r="AC94" s="198"/>
      <c r="AD94" s="365"/>
    </row>
    <row r="95" spans="1:30" s="199" customFormat="1" ht="15.6" hidden="1" x14ac:dyDescent="0.3">
      <c r="B95" s="132" t="s">
        <v>442</v>
      </c>
      <c r="C95" s="204"/>
      <c r="D95" s="204"/>
      <c r="E95" s="204"/>
      <c r="F95" s="204"/>
      <c r="G95" s="192"/>
      <c r="H95" s="192"/>
      <c r="I95" s="205"/>
      <c r="J95" s="194">
        <f t="shared" si="27"/>
        <v>0</v>
      </c>
      <c r="K95" s="206"/>
      <c r="L95" s="207"/>
      <c r="M95" s="196"/>
      <c r="N95" s="207"/>
      <c r="O95" s="196"/>
      <c r="P95" s="207"/>
      <c r="Q95" s="207"/>
      <c r="R95" s="207"/>
      <c r="S95" s="207"/>
      <c r="T95" s="207"/>
      <c r="U95" s="207"/>
      <c r="V95" s="201">
        <f t="shared" si="28"/>
        <v>0</v>
      </c>
      <c r="W95" s="207"/>
      <c r="X95" s="198"/>
      <c r="Y95" s="198"/>
      <c r="Z95" s="198"/>
      <c r="AA95" s="198"/>
      <c r="AB95" s="198"/>
      <c r="AC95" s="198"/>
      <c r="AD95" s="365"/>
    </row>
    <row r="96" spans="1:30" s="199" customFormat="1" ht="15.6" hidden="1" x14ac:dyDescent="0.3">
      <c r="C96" s="210" t="s">
        <v>526</v>
      </c>
      <c r="D96" s="210"/>
      <c r="E96" s="213">
        <f t="shared" ref="E96:F96" si="29">SUM(E88:E95)</f>
        <v>0</v>
      </c>
      <c r="F96" s="213">
        <f t="shared" si="29"/>
        <v>0</v>
      </c>
      <c r="G96" s="213">
        <f>SUM(G88:G95)</f>
        <v>0</v>
      </c>
      <c r="H96" s="213">
        <f>SUM(H88:H95)</f>
        <v>0</v>
      </c>
      <c r="I96" s="243">
        <f>SUM(I88:I95)</f>
        <v>0</v>
      </c>
      <c r="J96" s="244">
        <f>SUM(J88:J95)</f>
        <v>0</v>
      </c>
      <c r="K96" s="244">
        <f>(K88*J88)+(K89*J89)+(K90*J90)+(K91*J91)+(K92*J92)+(K93*J93)+(K94*J94)+(K95*J95)</f>
        <v>0</v>
      </c>
      <c r="L96" s="233"/>
      <c r="M96" s="233"/>
      <c r="N96" s="233"/>
      <c r="O96" s="233"/>
      <c r="P96" s="233"/>
      <c r="Q96" s="233"/>
      <c r="R96" s="233"/>
      <c r="S96" s="233"/>
      <c r="T96" s="233"/>
      <c r="U96" s="233"/>
      <c r="V96" s="233">
        <f>V88+V89+V90+V91+V92+V93+V94+V95</f>
        <v>0</v>
      </c>
      <c r="W96" s="233"/>
      <c r="X96" s="217"/>
      <c r="Y96" s="217"/>
      <c r="Z96" s="217"/>
      <c r="AA96" s="217"/>
      <c r="AB96" s="217"/>
      <c r="AC96" s="217"/>
      <c r="AD96" s="365"/>
    </row>
    <row r="97" spans="2:30" s="199" customFormat="1" ht="15.6" x14ac:dyDescent="0.3">
      <c r="B97" s="246"/>
      <c r="C97" s="234"/>
      <c r="D97" s="234"/>
      <c r="E97" s="234"/>
      <c r="F97" s="234"/>
      <c r="G97" s="247"/>
      <c r="H97" s="247"/>
      <c r="I97" s="248"/>
      <c r="J97" s="247"/>
      <c r="K97" s="248"/>
      <c r="L97" s="249"/>
      <c r="M97" s="250"/>
      <c r="N97" s="249"/>
      <c r="O97" s="250"/>
      <c r="P97" s="249"/>
      <c r="Q97" s="249"/>
      <c r="R97" s="249"/>
      <c r="S97" s="249"/>
      <c r="T97" s="249"/>
      <c r="U97" s="249"/>
      <c r="V97" s="249"/>
      <c r="W97" s="249"/>
      <c r="X97" s="198"/>
      <c r="Y97" s="198"/>
      <c r="Z97" s="198"/>
      <c r="AA97" s="198"/>
      <c r="AB97" s="198"/>
      <c r="AC97" s="198"/>
      <c r="AD97" s="365"/>
    </row>
    <row r="98" spans="2:30" s="199" customFormat="1" ht="18.75" customHeight="1" x14ac:dyDescent="0.3">
      <c r="B98" s="210" t="s">
        <v>642</v>
      </c>
      <c r="C98" s="374" t="s">
        <v>643</v>
      </c>
      <c r="D98" s="374"/>
      <c r="E98" s="374"/>
      <c r="F98" s="374"/>
      <c r="G98" s="374"/>
      <c r="H98" s="374"/>
      <c r="I98" s="374"/>
      <c r="J98" s="374"/>
      <c r="K98" s="374"/>
      <c r="L98" s="374"/>
      <c r="M98" s="374"/>
      <c r="N98" s="374"/>
      <c r="O98" s="374"/>
      <c r="P98" s="374"/>
      <c r="Q98" s="374"/>
      <c r="R98" s="374"/>
      <c r="S98" s="374"/>
      <c r="T98" s="374"/>
      <c r="U98" s="374"/>
      <c r="V98" s="374"/>
      <c r="W98" s="374"/>
      <c r="X98" s="198"/>
      <c r="Y98" s="198"/>
      <c r="Z98" s="198"/>
      <c r="AA98" s="198"/>
      <c r="AB98" s="198"/>
      <c r="AC98" s="198"/>
      <c r="AD98" s="365"/>
    </row>
    <row r="99" spans="2:30" s="226" customFormat="1" ht="18.75" customHeight="1" x14ac:dyDescent="0.3">
      <c r="B99" s="218" t="s">
        <v>644</v>
      </c>
      <c r="C99" s="374" t="s">
        <v>645</v>
      </c>
      <c r="D99" s="374"/>
      <c r="E99" s="374"/>
      <c r="F99" s="374"/>
      <c r="G99" s="374"/>
      <c r="H99" s="374"/>
      <c r="I99" s="374"/>
      <c r="J99" s="374"/>
      <c r="K99" s="374"/>
      <c r="L99" s="374"/>
      <c r="M99" s="374"/>
      <c r="N99" s="374"/>
      <c r="O99" s="374"/>
      <c r="P99" s="374"/>
      <c r="Q99" s="374"/>
      <c r="R99" s="374"/>
      <c r="S99" s="374"/>
      <c r="T99" s="374"/>
      <c r="U99" s="374"/>
      <c r="V99" s="374"/>
      <c r="W99" s="374"/>
      <c r="X99" s="225"/>
      <c r="Y99" s="225"/>
      <c r="Z99" s="225"/>
      <c r="AA99" s="225"/>
      <c r="AB99" s="225"/>
      <c r="AC99" s="225"/>
      <c r="AD99" s="369"/>
    </row>
    <row r="100" spans="2:30" s="199" customFormat="1" ht="55.5" customHeight="1" x14ac:dyDescent="0.3">
      <c r="B100" s="132" t="s">
        <v>444</v>
      </c>
      <c r="C100" s="131" t="s">
        <v>611</v>
      </c>
      <c r="D100" s="131"/>
      <c r="E100" s="131"/>
      <c r="F100" s="131"/>
      <c r="G100" s="192">
        <v>38500</v>
      </c>
      <c r="H100" s="192"/>
      <c r="I100" s="193"/>
      <c r="J100" s="194">
        <f>SUM(E100:I100)</f>
        <v>38500</v>
      </c>
      <c r="K100" s="200"/>
      <c r="L100" s="201"/>
      <c r="M100" s="196"/>
      <c r="N100" s="201"/>
      <c r="O100" s="196"/>
      <c r="P100" s="201"/>
      <c r="Q100" s="201">
        <f>G100</f>
        <v>38500</v>
      </c>
      <c r="R100" s="201"/>
      <c r="S100" s="201"/>
      <c r="T100" s="201"/>
      <c r="U100" s="201">
        <f>I100</f>
        <v>0</v>
      </c>
      <c r="V100" s="201">
        <f>M100+O100+Q100+S100+U100</f>
        <v>38500</v>
      </c>
      <c r="W100" s="201"/>
      <c r="X100" s="198"/>
      <c r="Y100" s="198"/>
      <c r="Z100" s="198"/>
      <c r="AA100" s="198"/>
      <c r="AB100" s="198">
        <v>37200.5</v>
      </c>
      <c r="AC100" s="198">
        <f>SUM(X100:AB100)</f>
        <v>37200.5</v>
      </c>
      <c r="AD100" s="365"/>
    </row>
    <row r="101" spans="2:30" s="199" customFormat="1" ht="78" x14ac:dyDescent="0.3">
      <c r="B101" s="132" t="s">
        <v>445</v>
      </c>
      <c r="C101" s="131" t="s">
        <v>612</v>
      </c>
      <c r="D101" s="131"/>
      <c r="E101" s="131"/>
      <c r="F101" s="131"/>
      <c r="G101" s="192">
        <v>0</v>
      </c>
      <c r="H101" s="192"/>
      <c r="I101" s="193">
        <v>5000</v>
      </c>
      <c r="J101" s="194">
        <f>SUM(E101:I101)</f>
        <v>5000</v>
      </c>
      <c r="K101" s="200">
        <v>0.15</v>
      </c>
      <c r="L101" s="201"/>
      <c r="M101" s="196"/>
      <c r="N101" s="201"/>
      <c r="O101" s="196"/>
      <c r="P101" s="201"/>
      <c r="Q101" s="201">
        <f>G101</f>
        <v>0</v>
      </c>
      <c r="R101" s="201"/>
      <c r="S101" s="201"/>
      <c r="T101" s="201" t="s">
        <v>656</v>
      </c>
      <c r="U101" s="201">
        <v>0</v>
      </c>
      <c r="V101" s="201">
        <f t="shared" ref="V101:V107" si="30">M101+O101+Q101+S101+U101</f>
        <v>0</v>
      </c>
      <c r="W101" s="202">
        <v>0.15</v>
      </c>
      <c r="X101" s="198"/>
      <c r="Y101" s="198"/>
      <c r="Z101" s="198"/>
      <c r="AA101" s="198"/>
      <c r="AB101" s="198"/>
      <c r="AC101" s="198">
        <f t="shared" ref="AC101:AC107" si="31">SUM(X101:AB101)</f>
        <v>0</v>
      </c>
      <c r="AD101" s="365"/>
    </row>
    <row r="102" spans="2:30" s="199" customFormat="1" ht="62.4" x14ac:dyDescent="0.3">
      <c r="B102" s="132" t="s">
        <v>446</v>
      </c>
      <c r="C102" s="131" t="s">
        <v>676</v>
      </c>
      <c r="D102" s="131"/>
      <c r="E102" s="131"/>
      <c r="F102" s="131"/>
      <c r="G102" s="192">
        <v>50000</v>
      </c>
      <c r="H102" s="192"/>
      <c r="I102" s="193">
        <v>20000</v>
      </c>
      <c r="J102" s="194">
        <f>SUM(E102:I102)</f>
        <v>70000</v>
      </c>
      <c r="K102" s="200">
        <v>0.3</v>
      </c>
      <c r="L102" s="201"/>
      <c r="M102" s="196"/>
      <c r="N102" s="201"/>
      <c r="O102" s="196"/>
      <c r="P102" s="201"/>
      <c r="Q102" s="201">
        <f>G102</f>
        <v>50000</v>
      </c>
      <c r="R102" s="201"/>
      <c r="S102" s="201"/>
      <c r="T102" s="201" t="s">
        <v>677</v>
      </c>
      <c r="U102" s="201">
        <f>I102+42000</f>
        <v>62000</v>
      </c>
      <c r="V102" s="201">
        <f t="shared" si="30"/>
        <v>112000</v>
      </c>
      <c r="W102" s="202">
        <v>0.3</v>
      </c>
      <c r="X102" s="198"/>
      <c r="Y102" s="198"/>
      <c r="Z102" s="198"/>
      <c r="AA102" s="198">
        <v>58725.17</v>
      </c>
      <c r="AB102" s="198">
        <v>50640.7</v>
      </c>
      <c r="AC102" s="198">
        <f>SUM(X102:AB102)</f>
        <v>109365.87</v>
      </c>
      <c r="AD102" s="365"/>
    </row>
    <row r="103" spans="2:30" s="199" customFormat="1" ht="15.6" x14ac:dyDescent="0.3">
      <c r="B103" s="132" t="s">
        <v>447</v>
      </c>
      <c r="C103" s="131"/>
      <c r="D103" s="131"/>
      <c r="E103" s="131"/>
      <c r="F103" s="131"/>
      <c r="G103" s="192"/>
      <c r="H103" s="192"/>
      <c r="I103" s="193"/>
      <c r="J103" s="194">
        <f>SUM(G103:I103)</f>
        <v>0</v>
      </c>
      <c r="K103" s="200"/>
      <c r="L103" s="201"/>
      <c r="M103" s="196"/>
      <c r="N103" s="201"/>
      <c r="O103" s="196"/>
      <c r="P103" s="201"/>
      <c r="Q103" s="201"/>
      <c r="R103" s="201"/>
      <c r="S103" s="201"/>
      <c r="T103" s="201"/>
      <c r="U103" s="201"/>
      <c r="V103" s="201">
        <f t="shared" si="30"/>
        <v>0</v>
      </c>
      <c r="W103" s="201"/>
      <c r="X103" s="198"/>
      <c r="Y103" s="198"/>
      <c r="Z103" s="198"/>
      <c r="AA103" s="198"/>
      <c r="AB103" s="198"/>
      <c r="AC103" s="198">
        <f t="shared" si="31"/>
        <v>0</v>
      </c>
      <c r="AD103" s="365"/>
    </row>
    <row r="104" spans="2:30" s="199" customFormat="1" ht="15.6" x14ac:dyDescent="0.3">
      <c r="B104" s="132" t="s">
        <v>448</v>
      </c>
      <c r="C104" s="131"/>
      <c r="D104" s="131"/>
      <c r="E104" s="131"/>
      <c r="F104" s="131"/>
      <c r="G104" s="192"/>
      <c r="H104" s="192"/>
      <c r="I104" s="193"/>
      <c r="J104" s="194">
        <f>SUM(G104:I104)</f>
        <v>0</v>
      </c>
      <c r="K104" s="200"/>
      <c r="L104" s="201"/>
      <c r="M104" s="196"/>
      <c r="N104" s="201"/>
      <c r="O104" s="196"/>
      <c r="P104" s="201"/>
      <c r="Q104" s="201"/>
      <c r="R104" s="201"/>
      <c r="S104" s="201"/>
      <c r="T104" s="201"/>
      <c r="U104" s="201"/>
      <c r="V104" s="201">
        <f t="shared" si="30"/>
        <v>0</v>
      </c>
      <c r="W104" s="201"/>
      <c r="X104" s="198"/>
      <c r="Y104" s="198"/>
      <c r="Z104" s="198"/>
      <c r="AA104" s="198"/>
      <c r="AB104" s="198"/>
      <c r="AC104" s="198">
        <f t="shared" si="31"/>
        <v>0</v>
      </c>
      <c r="AD104" s="365"/>
    </row>
    <row r="105" spans="2:30" s="199" customFormat="1" ht="15.6" x14ac:dyDescent="0.3">
      <c r="B105" s="132" t="s">
        <v>449</v>
      </c>
      <c r="C105" s="131"/>
      <c r="D105" s="131"/>
      <c r="E105" s="131"/>
      <c r="F105" s="131"/>
      <c r="G105" s="192"/>
      <c r="H105" s="192"/>
      <c r="I105" s="193"/>
      <c r="J105" s="194">
        <f>SUM(G105:I105)</f>
        <v>0</v>
      </c>
      <c r="K105" s="200"/>
      <c r="L105" s="201"/>
      <c r="M105" s="196"/>
      <c r="N105" s="201"/>
      <c r="O105" s="196"/>
      <c r="P105" s="201"/>
      <c r="Q105" s="201"/>
      <c r="R105" s="201"/>
      <c r="S105" s="201"/>
      <c r="T105" s="201"/>
      <c r="U105" s="201"/>
      <c r="V105" s="201">
        <f t="shared" si="30"/>
        <v>0</v>
      </c>
      <c r="W105" s="201"/>
      <c r="X105" s="198"/>
      <c r="Y105" s="198"/>
      <c r="Z105" s="198"/>
      <c r="AA105" s="198"/>
      <c r="AB105" s="198"/>
      <c r="AC105" s="198">
        <f t="shared" si="31"/>
        <v>0</v>
      </c>
      <c r="AD105" s="365"/>
    </row>
    <row r="106" spans="2:30" s="199" customFormat="1" ht="15.6" x14ac:dyDescent="0.3">
      <c r="B106" s="132" t="s">
        <v>450</v>
      </c>
      <c r="C106" s="204"/>
      <c r="D106" s="204"/>
      <c r="E106" s="204"/>
      <c r="F106" s="204"/>
      <c r="G106" s="192"/>
      <c r="H106" s="192"/>
      <c r="I106" s="205"/>
      <c r="J106" s="194">
        <f>SUM(G106:I106)</f>
        <v>0</v>
      </c>
      <c r="K106" s="206"/>
      <c r="L106" s="207"/>
      <c r="M106" s="196"/>
      <c r="N106" s="207"/>
      <c r="O106" s="196"/>
      <c r="P106" s="207"/>
      <c r="Q106" s="207"/>
      <c r="R106" s="207"/>
      <c r="S106" s="207"/>
      <c r="T106" s="207"/>
      <c r="U106" s="207"/>
      <c r="V106" s="201">
        <f t="shared" si="30"/>
        <v>0</v>
      </c>
      <c r="W106" s="207"/>
      <c r="X106" s="198"/>
      <c r="Y106" s="198"/>
      <c r="Z106" s="198"/>
      <c r="AA106" s="198"/>
      <c r="AB106" s="198"/>
      <c r="AC106" s="198">
        <f t="shared" si="31"/>
        <v>0</v>
      </c>
      <c r="AD106" s="365"/>
    </row>
    <row r="107" spans="2:30" s="199" customFormat="1" ht="15.6" x14ac:dyDescent="0.3">
      <c r="B107" s="132" t="s">
        <v>451</v>
      </c>
      <c r="C107" s="204"/>
      <c r="D107" s="204"/>
      <c r="E107" s="204"/>
      <c r="F107" s="204"/>
      <c r="G107" s="192"/>
      <c r="H107" s="192"/>
      <c r="I107" s="205"/>
      <c r="J107" s="194">
        <f>SUM(G107:I107)</f>
        <v>0</v>
      </c>
      <c r="K107" s="206"/>
      <c r="L107" s="207"/>
      <c r="M107" s="196"/>
      <c r="N107" s="207"/>
      <c r="O107" s="196"/>
      <c r="P107" s="207"/>
      <c r="Q107" s="207"/>
      <c r="R107" s="207"/>
      <c r="S107" s="207"/>
      <c r="T107" s="207"/>
      <c r="U107" s="207"/>
      <c r="V107" s="201">
        <f t="shared" si="30"/>
        <v>0</v>
      </c>
      <c r="W107" s="207"/>
      <c r="X107" s="198"/>
      <c r="Y107" s="198"/>
      <c r="Z107" s="198"/>
      <c r="AA107" s="198"/>
      <c r="AB107" s="198"/>
      <c r="AC107" s="198">
        <f t="shared" si="31"/>
        <v>0</v>
      </c>
      <c r="AD107" s="365"/>
    </row>
    <row r="108" spans="2:30" s="199" customFormat="1" ht="15.6" x14ac:dyDescent="0.3">
      <c r="C108" s="210" t="s">
        <v>526</v>
      </c>
      <c r="D108" s="210"/>
      <c r="E108" s="213">
        <f t="shared" ref="E108:F108" si="32">SUM(E100:E107)</f>
        <v>0</v>
      </c>
      <c r="F108" s="213">
        <f t="shared" si="32"/>
        <v>0</v>
      </c>
      <c r="G108" s="213">
        <f>SUM(G100:G107)</f>
        <v>88500</v>
      </c>
      <c r="H108" s="213">
        <f>SUM(H100:H107)</f>
        <v>0</v>
      </c>
      <c r="I108" s="243">
        <f>SUM(I100:I107)</f>
        <v>25000</v>
      </c>
      <c r="J108" s="244">
        <f>SUM(J100:J107)</f>
        <v>113500</v>
      </c>
      <c r="K108" s="244">
        <f>(K100*J100)+(K101*J101)+(K102*J102)+(K103*J103)+(K104*J104)+(K105*J105)+(K106*J106)+(K107*J107)</f>
        <v>21750</v>
      </c>
      <c r="L108" s="233"/>
      <c r="M108" s="233"/>
      <c r="N108" s="233"/>
      <c r="O108" s="233"/>
      <c r="P108" s="233"/>
      <c r="Q108" s="233">
        <f>Q100+Q101+Q102</f>
        <v>88500</v>
      </c>
      <c r="R108" s="233"/>
      <c r="S108" s="233"/>
      <c r="T108" s="233"/>
      <c r="U108" s="233">
        <f>U100+U101+U102</f>
        <v>62000</v>
      </c>
      <c r="V108" s="233">
        <f>V100+V101+V102+V103+V104+V105+V106+V107</f>
        <v>150500</v>
      </c>
      <c r="W108" s="233"/>
      <c r="X108" s="217">
        <f>SUM(X100:X107)</f>
        <v>0</v>
      </c>
      <c r="Y108" s="217">
        <f t="shared" ref="Y108:AB108" si="33">SUM(Y100:Y107)</f>
        <v>0</v>
      </c>
      <c r="Z108" s="217">
        <f t="shared" si="33"/>
        <v>0</v>
      </c>
      <c r="AA108" s="217">
        <f t="shared" si="33"/>
        <v>58725.17</v>
      </c>
      <c r="AB108" s="217">
        <f t="shared" si="33"/>
        <v>87841.2</v>
      </c>
      <c r="AC108" s="217">
        <f>SUM(AC100:AC107)</f>
        <v>146566.37</v>
      </c>
      <c r="AD108" s="369"/>
    </row>
    <row r="109" spans="2:30" s="226" customFormat="1" ht="15.6" x14ac:dyDescent="0.3">
      <c r="B109" s="218" t="s">
        <v>646</v>
      </c>
      <c r="C109" s="374" t="s">
        <v>647</v>
      </c>
      <c r="D109" s="374"/>
      <c r="E109" s="374"/>
      <c r="F109" s="374"/>
      <c r="G109" s="374"/>
      <c r="H109" s="374"/>
      <c r="I109" s="374"/>
      <c r="J109" s="374"/>
      <c r="K109" s="374"/>
      <c r="L109" s="374"/>
      <c r="M109" s="374"/>
      <c r="N109" s="374"/>
      <c r="O109" s="374"/>
      <c r="P109" s="374"/>
      <c r="Q109" s="374"/>
      <c r="R109" s="374"/>
      <c r="S109" s="374"/>
      <c r="T109" s="374"/>
      <c r="U109" s="374"/>
      <c r="V109" s="374"/>
      <c r="W109" s="374"/>
      <c r="X109" s="225"/>
      <c r="Y109" s="225"/>
      <c r="Z109" s="225"/>
      <c r="AA109" s="225"/>
      <c r="AB109" s="225"/>
      <c r="AC109" s="225"/>
      <c r="AD109" s="369"/>
    </row>
    <row r="110" spans="2:30" s="199" customFormat="1" ht="54.6" customHeight="1" x14ac:dyDescent="0.3">
      <c r="B110" s="132" t="s">
        <v>452</v>
      </c>
      <c r="C110" s="131" t="s">
        <v>613</v>
      </c>
      <c r="D110" s="131">
        <v>4</v>
      </c>
      <c r="E110" s="192">
        <v>5000</v>
      </c>
      <c r="F110" s="192">
        <v>10000</v>
      </c>
      <c r="G110" s="192"/>
      <c r="H110" s="192">
        <v>3000</v>
      </c>
      <c r="I110" s="193"/>
      <c r="J110" s="194">
        <f>SUM(E110:I110)</f>
        <v>18000</v>
      </c>
      <c r="K110" s="200"/>
      <c r="L110" s="201"/>
      <c r="M110" s="196">
        <f>E110</f>
        <v>5000</v>
      </c>
      <c r="N110" s="201"/>
      <c r="O110" s="196">
        <f t="shared" ref="O110:O117" si="34">F110</f>
        <v>10000</v>
      </c>
      <c r="P110" s="201"/>
      <c r="Q110" s="201">
        <f t="shared" ref="Q110:Q115" si="35">G110</f>
        <v>0</v>
      </c>
      <c r="R110" s="201"/>
      <c r="S110" s="201">
        <f>H110</f>
        <v>3000</v>
      </c>
      <c r="T110" s="201"/>
      <c r="U110" s="201"/>
      <c r="V110" s="201">
        <f>M110+O110+Q110+S110+U110</f>
        <v>18000</v>
      </c>
      <c r="W110" s="201"/>
      <c r="X110" s="198">
        <v>5608.78</v>
      </c>
      <c r="Y110" s="198">
        <v>10191.83</v>
      </c>
      <c r="Z110" s="198">
        <v>2921.31</v>
      </c>
      <c r="AA110" s="198"/>
      <c r="AB110" s="198"/>
      <c r="AC110" s="198">
        <f>SUM(X110:AB110)</f>
        <v>18721.920000000002</v>
      </c>
      <c r="AD110" s="365"/>
    </row>
    <row r="111" spans="2:30" s="199" customFormat="1" ht="41.25" customHeight="1" x14ac:dyDescent="0.3">
      <c r="B111" s="132" t="s">
        <v>453</v>
      </c>
      <c r="C111" s="131" t="s">
        <v>614</v>
      </c>
      <c r="D111" s="131">
        <v>3</v>
      </c>
      <c r="E111" s="192">
        <v>60000</v>
      </c>
      <c r="F111" s="192">
        <v>70000</v>
      </c>
      <c r="G111" s="192"/>
      <c r="H111" s="192">
        <v>20000</v>
      </c>
      <c r="I111" s="193"/>
      <c r="J111" s="194">
        <f>SUM(E111:I111)</f>
        <v>150000</v>
      </c>
      <c r="K111" s="200"/>
      <c r="L111" s="201" t="s">
        <v>660</v>
      </c>
      <c r="M111" s="196">
        <v>70000</v>
      </c>
      <c r="N111" s="201"/>
      <c r="O111" s="196">
        <f t="shared" si="34"/>
        <v>70000</v>
      </c>
      <c r="P111" s="201"/>
      <c r="Q111" s="201">
        <f t="shared" si="35"/>
        <v>0</v>
      </c>
      <c r="R111" s="201"/>
      <c r="S111" s="201">
        <f t="shared" ref="S111:S112" si="36">H111</f>
        <v>20000</v>
      </c>
      <c r="T111" s="201"/>
      <c r="U111" s="201"/>
      <c r="V111" s="201">
        <f t="shared" ref="V111:V117" si="37">M111+O111+Q111+S111+U111</f>
        <v>160000</v>
      </c>
      <c r="W111" s="201"/>
      <c r="X111" s="198">
        <v>62321.42</v>
      </c>
      <c r="Y111" s="198">
        <v>73886.34</v>
      </c>
      <c r="Z111" s="198">
        <v>25924.560000000001</v>
      </c>
      <c r="AA111" s="198"/>
      <c r="AB111" s="198"/>
      <c r="AC111" s="198">
        <f t="shared" ref="AC111:AC117" si="38">SUM(X111:AB111)</f>
        <v>162132.32</v>
      </c>
      <c r="AD111" s="365"/>
    </row>
    <row r="112" spans="2:30" s="199" customFormat="1" ht="69.599999999999994" customHeight="1" x14ac:dyDescent="0.3">
      <c r="B112" s="132" t="s">
        <v>454</v>
      </c>
      <c r="C112" s="131" t="s">
        <v>615</v>
      </c>
      <c r="D112" s="131">
        <v>3</v>
      </c>
      <c r="E112" s="192">
        <v>35000</v>
      </c>
      <c r="F112" s="192">
        <v>48000</v>
      </c>
      <c r="G112" s="192"/>
      <c r="H112" s="192">
        <v>5000</v>
      </c>
      <c r="I112" s="193"/>
      <c r="J112" s="194">
        <f>SUM(E112:I112)</f>
        <v>88000</v>
      </c>
      <c r="K112" s="200"/>
      <c r="L112" s="201"/>
      <c r="M112" s="196">
        <f>E112</f>
        <v>35000</v>
      </c>
      <c r="N112" s="201"/>
      <c r="O112" s="196">
        <f t="shared" si="34"/>
        <v>48000</v>
      </c>
      <c r="P112" s="201"/>
      <c r="Q112" s="201">
        <f t="shared" si="35"/>
        <v>0</v>
      </c>
      <c r="R112" s="201"/>
      <c r="S112" s="201">
        <f t="shared" si="36"/>
        <v>5000</v>
      </c>
      <c r="T112" s="201"/>
      <c r="U112" s="201"/>
      <c r="V112" s="201">
        <f>M112+O112+Q112+S112+U112</f>
        <v>88000</v>
      </c>
      <c r="W112" s="201"/>
      <c r="X112" s="198">
        <v>42783.66</v>
      </c>
      <c r="Y112" s="198">
        <v>48106.21</v>
      </c>
      <c r="Z112" s="198">
        <v>5000</v>
      </c>
      <c r="AA112" s="198"/>
      <c r="AB112" s="198"/>
      <c r="AC112" s="198">
        <f t="shared" si="38"/>
        <v>95889.87</v>
      </c>
      <c r="AD112" s="365"/>
    </row>
    <row r="113" spans="2:30" s="199" customFormat="1" ht="15.6" x14ac:dyDescent="0.3">
      <c r="B113" s="132" t="s">
        <v>455</v>
      </c>
      <c r="C113" s="131"/>
      <c r="D113" s="131"/>
      <c r="E113" s="131"/>
      <c r="F113" s="131"/>
      <c r="G113" s="192"/>
      <c r="H113" s="192"/>
      <c r="I113" s="193"/>
      <c r="J113" s="194">
        <f>SUM(G113:I113)</f>
        <v>0</v>
      </c>
      <c r="K113" s="200"/>
      <c r="L113" s="201"/>
      <c r="M113" s="196"/>
      <c r="N113" s="201"/>
      <c r="O113" s="196">
        <f t="shared" si="34"/>
        <v>0</v>
      </c>
      <c r="P113" s="201"/>
      <c r="Q113" s="201">
        <f t="shared" si="35"/>
        <v>0</v>
      </c>
      <c r="R113" s="201"/>
      <c r="S113" s="201"/>
      <c r="T113" s="201"/>
      <c r="U113" s="201"/>
      <c r="V113" s="201">
        <f t="shared" si="37"/>
        <v>0</v>
      </c>
      <c r="W113" s="201"/>
      <c r="X113" s="198"/>
      <c r="Y113" s="198"/>
      <c r="Z113" s="198"/>
      <c r="AA113" s="198"/>
      <c r="AB113" s="198"/>
      <c r="AC113" s="198">
        <f t="shared" si="38"/>
        <v>0</v>
      </c>
      <c r="AD113" s="365"/>
    </row>
    <row r="114" spans="2:30" s="199" customFormat="1" ht="15.6" x14ac:dyDescent="0.3">
      <c r="B114" s="132" t="s">
        <v>456</v>
      </c>
      <c r="C114" s="131"/>
      <c r="D114" s="131"/>
      <c r="E114" s="131"/>
      <c r="F114" s="131"/>
      <c r="G114" s="192"/>
      <c r="H114" s="192"/>
      <c r="I114" s="193"/>
      <c r="J114" s="194">
        <f>SUM(G114:I114)</f>
        <v>0</v>
      </c>
      <c r="K114" s="200"/>
      <c r="L114" s="201"/>
      <c r="M114" s="196"/>
      <c r="N114" s="201"/>
      <c r="O114" s="196">
        <f t="shared" si="34"/>
        <v>0</v>
      </c>
      <c r="P114" s="201"/>
      <c r="Q114" s="201">
        <f t="shared" si="35"/>
        <v>0</v>
      </c>
      <c r="R114" s="201"/>
      <c r="S114" s="201"/>
      <c r="T114" s="201"/>
      <c r="U114" s="201"/>
      <c r="V114" s="201">
        <f t="shared" si="37"/>
        <v>0</v>
      </c>
      <c r="W114" s="201"/>
      <c r="X114" s="198"/>
      <c r="Y114" s="198"/>
      <c r="Z114" s="198"/>
      <c r="AA114" s="198"/>
      <c r="AB114" s="198"/>
      <c r="AC114" s="198">
        <f t="shared" si="38"/>
        <v>0</v>
      </c>
      <c r="AD114" s="365"/>
    </row>
    <row r="115" spans="2:30" s="199" customFormat="1" ht="15.6" x14ac:dyDescent="0.3">
      <c r="B115" s="132" t="s">
        <v>457</v>
      </c>
      <c r="C115" s="131"/>
      <c r="D115" s="131"/>
      <c r="E115" s="131"/>
      <c r="F115" s="131"/>
      <c r="G115" s="192"/>
      <c r="H115" s="192"/>
      <c r="I115" s="193"/>
      <c r="J115" s="194">
        <f>SUM(G115:I115)</f>
        <v>0</v>
      </c>
      <c r="K115" s="200"/>
      <c r="L115" s="201"/>
      <c r="M115" s="196"/>
      <c r="N115" s="201"/>
      <c r="O115" s="196">
        <f t="shared" si="34"/>
        <v>0</v>
      </c>
      <c r="P115" s="201"/>
      <c r="Q115" s="201">
        <f t="shared" si="35"/>
        <v>0</v>
      </c>
      <c r="R115" s="201"/>
      <c r="S115" s="201"/>
      <c r="T115" s="201"/>
      <c r="U115" s="201"/>
      <c r="V115" s="201">
        <f t="shared" si="37"/>
        <v>0</v>
      </c>
      <c r="W115" s="201"/>
      <c r="X115" s="198"/>
      <c r="Y115" s="198"/>
      <c r="Z115" s="198"/>
      <c r="AA115" s="198"/>
      <c r="AB115" s="198"/>
      <c r="AC115" s="198">
        <f t="shared" si="38"/>
        <v>0</v>
      </c>
      <c r="AD115" s="365"/>
    </row>
    <row r="116" spans="2:30" s="199" customFormat="1" ht="15.6" x14ac:dyDescent="0.3">
      <c r="B116" s="132" t="s">
        <v>458</v>
      </c>
      <c r="C116" s="204"/>
      <c r="D116" s="204"/>
      <c r="E116" s="204"/>
      <c r="F116" s="204"/>
      <c r="G116" s="192"/>
      <c r="H116" s="192"/>
      <c r="I116" s="205"/>
      <c r="J116" s="194">
        <f>SUM(G116:I116)</f>
        <v>0</v>
      </c>
      <c r="K116" s="206"/>
      <c r="L116" s="207"/>
      <c r="M116" s="196"/>
      <c r="N116" s="207"/>
      <c r="O116" s="196">
        <f t="shared" si="34"/>
        <v>0</v>
      </c>
      <c r="P116" s="207"/>
      <c r="Q116" s="207">
        <f>G115</f>
        <v>0</v>
      </c>
      <c r="R116" s="207"/>
      <c r="S116" s="207"/>
      <c r="T116" s="207"/>
      <c r="U116" s="207"/>
      <c r="V116" s="201">
        <f t="shared" si="37"/>
        <v>0</v>
      </c>
      <c r="W116" s="207"/>
      <c r="X116" s="198"/>
      <c r="Y116" s="198"/>
      <c r="Z116" s="198"/>
      <c r="AA116" s="198"/>
      <c r="AB116" s="198"/>
      <c r="AC116" s="198">
        <f t="shared" si="38"/>
        <v>0</v>
      </c>
      <c r="AD116" s="365"/>
    </row>
    <row r="117" spans="2:30" s="199" customFormat="1" ht="15.6" x14ac:dyDescent="0.3">
      <c r="B117" s="132" t="s">
        <v>459</v>
      </c>
      <c r="C117" s="204"/>
      <c r="D117" s="204"/>
      <c r="E117" s="204"/>
      <c r="F117" s="204"/>
      <c r="G117" s="192"/>
      <c r="H117" s="192"/>
      <c r="I117" s="205"/>
      <c r="J117" s="194">
        <f>SUM(G117:I117)</f>
        <v>0</v>
      </c>
      <c r="K117" s="206"/>
      <c r="L117" s="207"/>
      <c r="M117" s="196"/>
      <c r="N117" s="207"/>
      <c r="O117" s="196">
        <f t="shared" si="34"/>
        <v>0</v>
      </c>
      <c r="P117" s="207"/>
      <c r="Q117" s="207">
        <f>G117</f>
        <v>0</v>
      </c>
      <c r="R117" s="207"/>
      <c r="S117" s="207"/>
      <c r="T117" s="207"/>
      <c r="U117" s="207"/>
      <c r="V117" s="201">
        <f t="shared" si="37"/>
        <v>0</v>
      </c>
      <c r="W117" s="207"/>
      <c r="X117" s="198"/>
      <c r="Y117" s="198"/>
      <c r="Z117" s="198"/>
      <c r="AA117" s="198"/>
      <c r="AB117" s="198"/>
      <c r="AC117" s="198">
        <f t="shared" si="38"/>
        <v>0</v>
      </c>
      <c r="AD117" s="365"/>
    </row>
    <row r="118" spans="2:30" s="199" customFormat="1" ht="15.6" x14ac:dyDescent="0.3">
      <c r="C118" s="210" t="s">
        <v>526</v>
      </c>
      <c r="D118" s="210"/>
      <c r="E118" s="213">
        <f>SUM(E110:E117)</f>
        <v>100000</v>
      </c>
      <c r="F118" s="213">
        <f>SUM(F110:F117)</f>
        <v>128000</v>
      </c>
      <c r="G118" s="213">
        <f t="shared" ref="G118:I118" si="39">SUM(G110:G117)</f>
        <v>0</v>
      </c>
      <c r="H118" s="213">
        <f t="shared" si="39"/>
        <v>28000</v>
      </c>
      <c r="I118" s="220">
        <f t="shared" si="39"/>
        <v>0</v>
      </c>
      <c r="J118" s="244">
        <f>SUM(J110:J117)</f>
        <v>256000</v>
      </c>
      <c r="K118" s="244">
        <f>(K110*J110)+(K111*J111)+(K112*J112)+(K113*J113)+(K114*J114)+(K115*J115)+(K116*J116)+(K117*J117)</f>
        <v>0</v>
      </c>
      <c r="L118" s="233"/>
      <c r="M118" s="233">
        <f>M110+M111+M112</f>
        <v>110000</v>
      </c>
      <c r="N118" s="233"/>
      <c r="O118" s="233">
        <f>O110+O111+O112</f>
        <v>128000</v>
      </c>
      <c r="P118" s="233"/>
      <c r="Q118" s="233">
        <f>G118</f>
        <v>0</v>
      </c>
      <c r="R118" s="233"/>
      <c r="S118" s="233">
        <f>S110+S111+S112</f>
        <v>28000</v>
      </c>
      <c r="T118" s="233"/>
      <c r="U118" s="233"/>
      <c r="V118" s="233">
        <f>V110+V111+V112+V113+V114+V115+V116+V117</f>
        <v>266000</v>
      </c>
      <c r="W118" s="233"/>
      <c r="X118" s="217">
        <f>SUM(X110:X117)</f>
        <v>110713.86</v>
      </c>
      <c r="Y118" s="217">
        <f t="shared" ref="Y118:AB118" si="40">SUM(Y110:Y117)</f>
        <v>132184.38</v>
      </c>
      <c r="Z118" s="217">
        <f t="shared" si="40"/>
        <v>33845.870000000003</v>
      </c>
      <c r="AA118" s="217">
        <f t="shared" si="40"/>
        <v>0</v>
      </c>
      <c r="AB118" s="217">
        <f t="shared" si="40"/>
        <v>0</v>
      </c>
      <c r="AC118" s="217">
        <f>SUM(AC110:AC117)</f>
        <v>276744.11</v>
      </c>
      <c r="AD118" s="369"/>
    </row>
    <row r="119" spans="2:30" s="199" customFormat="1" ht="15.6" x14ac:dyDescent="0.3">
      <c r="B119" s="251"/>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198"/>
      <c r="Y119" s="198"/>
      <c r="Z119" s="198"/>
      <c r="AA119" s="198"/>
      <c r="AB119" s="198"/>
      <c r="AC119" s="198"/>
      <c r="AD119" s="365"/>
    </row>
    <row r="120" spans="2:30" s="199" customFormat="1" ht="15.6" hidden="1" x14ac:dyDescent="0.3">
      <c r="B120" s="132" t="s">
        <v>461</v>
      </c>
      <c r="C120" s="252"/>
      <c r="D120" s="252"/>
      <c r="E120" s="252"/>
      <c r="F120" s="252"/>
      <c r="G120" s="192"/>
      <c r="H120" s="192"/>
      <c r="I120" s="192"/>
      <c r="J120" s="194">
        <f t="shared" ref="J120:J127" si="41">SUM(G120:I120)</f>
        <v>0</v>
      </c>
      <c r="K120" s="195"/>
      <c r="L120" s="196"/>
      <c r="M120" s="196"/>
      <c r="N120" s="196"/>
      <c r="O120" s="196"/>
      <c r="P120" s="196"/>
      <c r="Q120" s="196"/>
      <c r="R120" s="196"/>
      <c r="S120" s="196"/>
      <c r="T120" s="196"/>
      <c r="U120" s="196"/>
      <c r="V120" s="196">
        <f>M120+O120+Q120+S120+U120</f>
        <v>0</v>
      </c>
      <c r="W120" s="196"/>
      <c r="X120" s="198"/>
      <c r="Y120" s="198"/>
      <c r="Z120" s="198"/>
      <c r="AA120" s="198"/>
      <c r="AB120" s="198"/>
      <c r="AC120" s="198"/>
      <c r="AD120" s="365"/>
    </row>
    <row r="121" spans="2:30" s="199" customFormat="1" ht="15.6" hidden="1" x14ac:dyDescent="0.3">
      <c r="B121" s="132" t="s">
        <v>462</v>
      </c>
      <c r="C121" s="252"/>
      <c r="D121" s="252"/>
      <c r="E121" s="252"/>
      <c r="F121" s="252"/>
      <c r="G121" s="192"/>
      <c r="H121" s="192"/>
      <c r="I121" s="192"/>
      <c r="J121" s="194">
        <f t="shared" si="41"/>
        <v>0</v>
      </c>
      <c r="K121" s="195"/>
      <c r="L121" s="196"/>
      <c r="M121" s="196"/>
      <c r="N121" s="196"/>
      <c r="O121" s="196"/>
      <c r="P121" s="196"/>
      <c r="Q121" s="196"/>
      <c r="R121" s="196"/>
      <c r="S121" s="196"/>
      <c r="T121" s="196"/>
      <c r="U121" s="196"/>
      <c r="V121" s="196">
        <f t="shared" ref="V121:V127" si="42">M121+O121+Q121+S121+U121</f>
        <v>0</v>
      </c>
      <c r="W121" s="196"/>
      <c r="X121" s="198"/>
      <c r="Y121" s="198"/>
      <c r="Z121" s="198"/>
      <c r="AA121" s="198"/>
      <c r="AB121" s="198"/>
      <c r="AC121" s="198"/>
      <c r="AD121" s="365"/>
    </row>
    <row r="122" spans="2:30" s="199" customFormat="1" ht="15.6" hidden="1" x14ac:dyDescent="0.3">
      <c r="B122" s="132" t="s">
        <v>463</v>
      </c>
      <c r="C122" s="252"/>
      <c r="D122" s="252"/>
      <c r="E122" s="252"/>
      <c r="F122" s="252"/>
      <c r="G122" s="192"/>
      <c r="H122" s="192"/>
      <c r="I122" s="192"/>
      <c r="J122" s="194">
        <f t="shared" si="41"/>
        <v>0</v>
      </c>
      <c r="K122" s="195"/>
      <c r="L122" s="196"/>
      <c r="M122" s="196"/>
      <c r="N122" s="196"/>
      <c r="O122" s="196"/>
      <c r="P122" s="196"/>
      <c r="Q122" s="196"/>
      <c r="R122" s="196"/>
      <c r="S122" s="196"/>
      <c r="T122" s="196"/>
      <c r="U122" s="196"/>
      <c r="V122" s="196">
        <f t="shared" si="42"/>
        <v>0</v>
      </c>
      <c r="W122" s="196"/>
      <c r="X122" s="198"/>
      <c r="Y122" s="198"/>
      <c r="Z122" s="198"/>
      <c r="AA122" s="198"/>
      <c r="AB122" s="198"/>
      <c r="AC122" s="198"/>
      <c r="AD122" s="365"/>
    </row>
    <row r="123" spans="2:30" s="199" customFormat="1" ht="15.6" hidden="1" x14ac:dyDescent="0.3">
      <c r="B123" s="132" t="s">
        <v>464</v>
      </c>
      <c r="C123" s="252"/>
      <c r="D123" s="252"/>
      <c r="E123" s="252"/>
      <c r="F123" s="252"/>
      <c r="G123" s="192"/>
      <c r="H123" s="192"/>
      <c r="I123" s="192"/>
      <c r="J123" s="194">
        <f t="shared" si="41"/>
        <v>0</v>
      </c>
      <c r="K123" s="195"/>
      <c r="L123" s="196"/>
      <c r="M123" s="196"/>
      <c r="N123" s="196"/>
      <c r="O123" s="196"/>
      <c r="P123" s="196"/>
      <c r="Q123" s="196"/>
      <c r="R123" s="196"/>
      <c r="S123" s="196"/>
      <c r="T123" s="196"/>
      <c r="U123" s="196"/>
      <c r="V123" s="196">
        <f t="shared" si="42"/>
        <v>0</v>
      </c>
      <c r="W123" s="196"/>
      <c r="X123" s="198"/>
      <c r="Y123" s="198"/>
      <c r="Z123" s="198"/>
      <c r="AA123" s="198"/>
      <c r="AB123" s="198"/>
      <c r="AC123" s="198"/>
      <c r="AD123" s="365"/>
    </row>
    <row r="124" spans="2:30" s="199" customFormat="1" ht="15.6" hidden="1" x14ac:dyDescent="0.3">
      <c r="B124" s="132" t="s">
        <v>465</v>
      </c>
      <c r="C124" s="252"/>
      <c r="D124" s="252"/>
      <c r="E124" s="252"/>
      <c r="F124" s="252"/>
      <c r="G124" s="192"/>
      <c r="H124" s="192"/>
      <c r="I124" s="192"/>
      <c r="J124" s="194">
        <f t="shared" si="41"/>
        <v>0</v>
      </c>
      <c r="K124" s="195"/>
      <c r="L124" s="196"/>
      <c r="M124" s="196"/>
      <c r="N124" s="196"/>
      <c r="O124" s="196"/>
      <c r="P124" s="196"/>
      <c r="Q124" s="196"/>
      <c r="R124" s="196"/>
      <c r="S124" s="196"/>
      <c r="T124" s="196"/>
      <c r="U124" s="196"/>
      <c r="V124" s="196">
        <f t="shared" si="42"/>
        <v>0</v>
      </c>
      <c r="W124" s="196"/>
      <c r="X124" s="198"/>
      <c r="Y124" s="198"/>
      <c r="Z124" s="198"/>
      <c r="AA124" s="198"/>
      <c r="AB124" s="198"/>
      <c r="AC124" s="198"/>
      <c r="AD124" s="365"/>
    </row>
    <row r="125" spans="2:30" s="199" customFormat="1" ht="15.6" hidden="1" x14ac:dyDescent="0.3">
      <c r="B125" s="132" t="s">
        <v>466</v>
      </c>
      <c r="C125" s="252"/>
      <c r="D125" s="252"/>
      <c r="E125" s="252"/>
      <c r="F125" s="252"/>
      <c r="G125" s="192"/>
      <c r="H125" s="192"/>
      <c r="I125" s="192"/>
      <c r="J125" s="194">
        <f t="shared" si="41"/>
        <v>0</v>
      </c>
      <c r="K125" s="195"/>
      <c r="L125" s="196"/>
      <c r="M125" s="196"/>
      <c r="N125" s="196"/>
      <c r="O125" s="196"/>
      <c r="P125" s="196"/>
      <c r="Q125" s="196"/>
      <c r="R125" s="196"/>
      <c r="S125" s="196"/>
      <c r="T125" s="196"/>
      <c r="U125" s="196"/>
      <c r="V125" s="196">
        <f t="shared" si="42"/>
        <v>0</v>
      </c>
      <c r="W125" s="196"/>
      <c r="X125" s="198"/>
      <c r="Y125" s="198"/>
      <c r="Z125" s="198"/>
      <c r="AA125" s="198"/>
      <c r="AB125" s="198"/>
      <c r="AC125" s="198"/>
      <c r="AD125" s="365"/>
    </row>
    <row r="126" spans="2:30" s="199" customFormat="1" ht="15.6" hidden="1" x14ac:dyDescent="0.3">
      <c r="B126" s="132" t="s">
        <v>467</v>
      </c>
      <c r="C126" s="252"/>
      <c r="D126" s="252"/>
      <c r="E126" s="252"/>
      <c r="F126" s="252"/>
      <c r="G126" s="192"/>
      <c r="H126" s="192"/>
      <c r="I126" s="192"/>
      <c r="J126" s="194">
        <f t="shared" si="41"/>
        <v>0</v>
      </c>
      <c r="K126" s="195"/>
      <c r="L126" s="196"/>
      <c r="M126" s="196"/>
      <c r="N126" s="196"/>
      <c r="O126" s="196"/>
      <c r="P126" s="196"/>
      <c r="Q126" s="196"/>
      <c r="R126" s="196"/>
      <c r="S126" s="196"/>
      <c r="T126" s="196"/>
      <c r="U126" s="196"/>
      <c r="V126" s="196">
        <f t="shared" si="42"/>
        <v>0</v>
      </c>
      <c r="W126" s="196"/>
      <c r="X126" s="198"/>
      <c r="Y126" s="198"/>
      <c r="Z126" s="198"/>
      <c r="AA126" s="198"/>
      <c r="AB126" s="198"/>
      <c r="AC126" s="198"/>
      <c r="AD126" s="365"/>
    </row>
    <row r="127" spans="2:30" s="199" customFormat="1" ht="15.6" hidden="1" x14ac:dyDescent="0.3">
      <c r="B127" s="132" t="s">
        <v>468</v>
      </c>
      <c r="C127" s="252"/>
      <c r="D127" s="252"/>
      <c r="E127" s="252"/>
      <c r="F127" s="252"/>
      <c r="G127" s="192"/>
      <c r="H127" s="192"/>
      <c r="I127" s="192"/>
      <c r="J127" s="194">
        <f t="shared" si="41"/>
        <v>0</v>
      </c>
      <c r="K127" s="195"/>
      <c r="L127" s="196"/>
      <c r="M127" s="196"/>
      <c r="N127" s="196"/>
      <c r="O127" s="196"/>
      <c r="P127" s="196"/>
      <c r="Q127" s="196"/>
      <c r="R127" s="196"/>
      <c r="S127" s="196"/>
      <c r="T127" s="196"/>
      <c r="U127" s="196"/>
      <c r="V127" s="196">
        <f t="shared" si="42"/>
        <v>0</v>
      </c>
      <c r="W127" s="196"/>
      <c r="X127" s="198"/>
      <c r="Y127" s="198"/>
      <c r="Z127" s="198"/>
      <c r="AA127" s="198"/>
      <c r="AB127" s="198"/>
      <c r="AC127" s="198"/>
      <c r="AD127" s="365"/>
    </row>
    <row r="128" spans="2:30" s="199" customFormat="1" ht="15.6" hidden="1" x14ac:dyDescent="0.3">
      <c r="C128" s="253" t="s">
        <v>526</v>
      </c>
      <c r="D128" s="254"/>
      <c r="E128" s="255">
        <f t="shared" ref="E128:F128" si="43">SUM(E120:E127)</f>
        <v>0</v>
      </c>
      <c r="F128" s="255">
        <f t="shared" si="43"/>
        <v>0</v>
      </c>
      <c r="G128" s="255">
        <f>SUM(G120:G127)</f>
        <v>0</v>
      </c>
      <c r="H128" s="255">
        <f>SUM(H120:H127)</f>
        <v>0</v>
      </c>
      <c r="I128" s="255">
        <f>SUM(I120:I127)</f>
        <v>0</v>
      </c>
      <c r="J128" s="255">
        <f>SUM(J120:J127)</f>
        <v>0</v>
      </c>
      <c r="K128" s="256">
        <f>(K120*J120)+(K121*J121)+(K122*J122)+(K123*J123)+(K124*J124)+(K125*J125)+(K126*J126)+(K127*J127)</f>
        <v>0</v>
      </c>
      <c r="L128" s="257"/>
      <c r="M128" s="257"/>
      <c r="N128" s="257"/>
      <c r="O128" s="257"/>
      <c r="P128" s="257"/>
      <c r="Q128" s="257"/>
      <c r="R128" s="257"/>
      <c r="S128" s="257"/>
      <c r="T128" s="257"/>
      <c r="U128" s="257"/>
      <c r="V128" s="196">
        <f>V120+V121+V122+V123+V124+V125+V126+V127</f>
        <v>0</v>
      </c>
      <c r="W128" s="257"/>
      <c r="X128" s="198"/>
      <c r="Y128" s="198"/>
      <c r="Z128" s="198"/>
      <c r="AA128" s="198"/>
      <c r="AB128" s="198"/>
      <c r="AC128" s="198"/>
      <c r="AD128" s="365"/>
    </row>
    <row r="129" spans="2:30" s="199" customFormat="1" ht="15.6" hidden="1" x14ac:dyDescent="0.3">
      <c r="B129" s="251" t="s">
        <v>469</v>
      </c>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198"/>
      <c r="Y129" s="198"/>
      <c r="Z129" s="198"/>
      <c r="AA129" s="198"/>
      <c r="AB129" s="198"/>
      <c r="AC129" s="198"/>
      <c r="AD129" s="365"/>
    </row>
    <row r="130" spans="2:30" s="199" customFormat="1" ht="15.6" hidden="1" x14ac:dyDescent="0.3">
      <c r="B130" s="132" t="s">
        <v>470</v>
      </c>
      <c r="C130" s="252"/>
      <c r="D130" s="252"/>
      <c r="E130" s="252"/>
      <c r="F130" s="252"/>
      <c r="G130" s="192"/>
      <c r="H130" s="192"/>
      <c r="I130" s="192"/>
      <c r="J130" s="194">
        <f t="shared" ref="J130:J137" si="44">SUM(G130:I130)</f>
        <v>0</v>
      </c>
      <c r="K130" s="195"/>
      <c r="L130" s="196"/>
      <c r="M130" s="196"/>
      <c r="N130" s="196"/>
      <c r="O130" s="196"/>
      <c r="P130" s="196"/>
      <c r="Q130" s="196"/>
      <c r="R130" s="196"/>
      <c r="S130" s="196"/>
      <c r="T130" s="196"/>
      <c r="U130" s="196"/>
      <c r="V130" s="196">
        <f>M130+O130+Q130+S130+U130</f>
        <v>0</v>
      </c>
      <c r="W130" s="196"/>
      <c r="X130" s="198"/>
      <c r="Y130" s="198"/>
      <c r="Z130" s="198"/>
      <c r="AA130" s="198"/>
      <c r="AB130" s="198"/>
      <c r="AC130" s="198"/>
      <c r="AD130" s="365"/>
    </row>
    <row r="131" spans="2:30" s="199" customFormat="1" ht="15.6" hidden="1" x14ac:dyDescent="0.3">
      <c r="B131" s="132" t="s">
        <v>471</v>
      </c>
      <c r="C131" s="252"/>
      <c r="D131" s="252"/>
      <c r="E131" s="252"/>
      <c r="F131" s="252"/>
      <c r="G131" s="192"/>
      <c r="H131" s="192"/>
      <c r="I131" s="192"/>
      <c r="J131" s="194">
        <f t="shared" si="44"/>
        <v>0</v>
      </c>
      <c r="K131" s="195"/>
      <c r="L131" s="196"/>
      <c r="M131" s="196"/>
      <c r="N131" s="196"/>
      <c r="O131" s="196"/>
      <c r="P131" s="196"/>
      <c r="Q131" s="196"/>
      <c r="R131" s="196"/>
      <c r="S131" s="196"/>
      <c r="T131" s="196"/>
      <c r="U131" s="196"/>
      <c r="V131" s="196">
        <f t="shared" ref="V131:V137" si="45">M131+O131+Q131+S131+U131</f>
        <v>0</v>
      </c>
      <c r="W131" s="196"/>
      <c r="X131" s="198"/>
      <c r="Y131" s="198"/>
      <c r="Z131" s="198"/>
      <c r="AA131" s="198"/>
      <c r="AB131" s="198"/>
      <c r="AC131" s="198"/>
      <c r="AD131" s="365"/>
    </row>
    <row r="132" spans="2:30" s="199" customFormat="1" ht="15.6" hidden="1" x14ac:dyDescent="0.3">
      <c r="B132" s="132" t="s">
        <v>472</v>
      </c>
      <c r="C132" s="252"/>
      <c r="D132" s="252"/>
      <c r="E132" s="252"/>
      <c r="F132" s="252"/>
      <c r="G132" s="192"/>
      <c r="H132" s="192"/>
      <c r="I132" s="192"/>
      <c r="J132" s="194">
        <f t="shared" si="44"/>
        <v>0</v>
      </c>
      <c r="K132" s="195"/>
      <c r="L132" s="196"/>
      <c r="M132" s="196"/>
      <c r="N132" s="196"/>
      <c r="O132" s="196"/>
      <c r="P132" s="196"/>
      <c r="Q132" s="196"/>
      <c r="R132" s="196"/>
      <c r="S132" s="196"/>
      <c r="T132" s="196"/>
      <c r="U132" s="196"/>
      <c r="V132" s="196">
        <f t="shared" si="45"/>
        <v>0</v>
      </c>
      <c r="W132" s="196"/>
      <c r="X132" s="198"/>
      <c r="Y132" s="198"/>
      <c r="Z132" s="198"/>
      <c r="AA132" s="198"/>
      <c r="AB132" s="198"/>
      <c r="AC132" s="198"/>
      <c r="AD132" s="365"/>
    </row>
    <row r="133" spans="2:30" s="199" customFormat="1" ht="15.6" hidden="1" x14ac:dyDescent="0.3">
      <c r="B133" s="132" t="s">
        <v>473</v>
      </c>
      <c r="C133" s="252"/>
      <c r="D133" s="252"/>
      <c r="E133" s="252"/>
      <c r="F133" s="252"/>
      <c r="G133" s="192"/>
      <c r="H133" s="192"/>
      <c r="I133" s="192"/>
      <c r="J133" s="194">
        <f t="shared" si="44"/>
        <v>0</v>
      </c>
      <c r="K133" s="195"/>
      <c r="L133" s="196"/>
      <c r="M133" s="196"/>
      <c r="N133" s="196"/>
      <c r="O133" s="196"/>
      <c r="P133" s="196"/>
      <c r="Q133" s="196"/>
      <c r="R133" s="196"/>
      <c r="S133" s="196"/>
      <c r="T133" s="196"/>
      <c r="U133" s="196"/>
      <c r="V133" s="196">
        <f t="shared" si="45"/>
        <v>0</v>
      </c>
      <c r="W133" s="196"/>
      <c r="X133" s="198"/>
      <c r="Y133" s="198"/>
      <c r="Z133" s="198"/>
      <c r="AA133" s="198"/>
      <c r="AB133" s="198"/>
      <c r="AC133" s="198"/>
      <c r="AD133" s="365"/>
    </row>
    <row r="134" spans="2:30" s="199" customFormat="1" ht="15.6" hidden="1" x14ac:dyDescent="0.3">
      <c r="B134" s="132" t="s">
        <v>474</v>
      </c>
      <c r="C134" s="252"/>
      <c r="D134" s="252"/>
      <c r="E134" s="252"/>
      <c r="F134" s="252"/>
      <c r="G134" s="192"/>
      <c r="H134" s="192"/>
      <c r="I134" s="192"/>
      <c r="J134" s="194">
        <f t="shared" si="44"/>
        <v>0</v>
      </c>
      <c r="K134" s="195"/>
      <c r="L134" s="196"/>
      <c r="M134" s="196"/>
      <c r="N134" s="196"/>
      <c r="O134" s="196"/>
      <c r="P134" s="196"/>
      <c r="Q134" s="196"/>
      <c r="R134" s="196"/>
      <c r="S134" s="196"/>
      <c r="T134" s="196"/>
      <c r="U134" s="196"/>
      <c r="V134" s="196">
        <f t="shared" si="45"/>
        <v>0</v>
      </c>
      <c r="W134" s="196"/>
      <c r="X134" s="198"/>
      <c r="Y134" s="198"/>
      <c r="Z134" s="198"/>
      <c r="AA134" s="198"/>
      <c r="AB134" s="198"/>
      <c r="AC134" s="198"/>
      <c r="AD134" s="365"/>
    </row>
    <row r="135" spans="2:30" s="199" customFormat="1" ht="15.6" hidden="1" x14ac:dyDescent="0.3">
      <c r="B135" s="132" t="s">
        <v>475</v>
      </c>
      <c r="C135" s="252"/>
      <c r="D135" s="252"/>
      <c r="E135" s="252"/>
      <c r="F135" s="252"/>
      <c r="G135" s="192"/>
      <c r="H135" s="192"/>
      <c r="I135" s="192"/>
      <c r="J135" s="194">
        <f t="shared" si="44"/>
        <v>0</v>
      </c>
      <c r="K135" s="195"/>
      <c r="L135" s="196"/>
      <c r="M135" s="196"/>
      <c r="N135" s="196"/>
      <c r="O135" s="196"/>
      <c r="P135" s="196"/>
      <c r="Q135" s="196"/>
      <c r="R135" s="196"/>
      <c r="S135" s="196"/>
      <c r="T135" s="196"/>
      <c r="U135" s="196"/>
      <c r="V135" s="196">
        <f t="shared" si="45"/>
        <v>0</v>
      </c>
      <c r="W135" s="196"/>
      <c r="X135" s="198"/>
      <c r="Y135" s="198"/>
      <c r="Z135" s="198"/>
      <c r="AA135" s="198"/>
      <c r="AB135" s="198"/>
      <c r="AC135" s="198"/>
      <c r="AD135" s="365"/>
    </row>
    <row r="136" spans="2:30" s="199" customFormat="1" ht="15.6" hidden="1" x14ac:dyDescent="0.3">
      <c r="B136" s="132" t="s">
        <v>476</v>
      </c>
      <c r="C136" s="252"/>
      <c r="D136" s="252"/>
      <c r="E136" s="252"/>
      <c r="F136" s="252"/>
      <c r="G136" s="192"/>
      <c r="H136" s="192"/>
      <c r="I136" s="192"/>
      <c r="J136" s="194">
        <f t="shared" si="44"/>
        <v>0</v>
      </c>
      <c r="K136" s="195"/>
      <c r="L136" s="196"/>
      <c r="M136" s="196"/>
      <c r="N136" s="196"/>
      <c r="O136" s="196"/>
      <c r="P136" s="196"/>
      <c r="Q136" s="196"/>
      <c r="R136" s="196"/>
      <c r="S136" s="196"/>
      <c r="T136" s="196"/>
      <c r="U136" s="196"/>
      <c r="V136" s="196">
        <f t="shared" si="45"/>
        <v>0</v>
      </c>
      <c r="W136" s="196"/>
      <c r="X136" s="198"/>
      <c r="Y136" s="198"/>
      <c r="Z136" s="198"/>
      <c r="AA136" s="198"/>
      <c r="AB136" s="198"/>
      <c r="AC136" s="198"/>
      <c r="AD136" s="365"/>
    </row>
    <row r="137" spans="2:30" s="199" customFormat="1" ht="15.6" hidden="1" x14ac:dyDescent="0.3">
      <c r="B137" s="132" t="s">
        <v>477</v>
      </c>
      <c r="C137" s="252"/>
      <c r="D137" s="252"/>
      <c r="E137" s="252"/>
      <c r="F137" s="252"/>
      <c r="G137" s="192"/>
      <c r="H137" s="192"/>
      <c r="I137" s="192"/>
      <c r="J137" s="194">
        <f t="shared" si="44"/>
        <v>0</v>
      </c>
      <c r="K137" s="195"/>
      <c r="L137" s="196"/>
      <c r="M137" s="196"/>
      <c r="N137" s="196"/>
      <c r="O137" s="196"/>
      <c r="P137" s="196"/>
      <c r="Q137" s="196"/>
      <c r="R137" s="196"/>
      <c r="S137" s="196"/>
      <c r="T137" s="196"/>
      <c r="U137" s="196"/>
      <c r="V137" s="196">
        <f t="shared" si="45"/>
        <v>0</v>
      </c>
      <c r="W137" s="196"/>
      <c r="X137" s="198"/>
      <c r="Y137" s="198"/>
      <c r="Z137" s="198"/>
      <c r="AA137" s="198"/>
      <c r="AB137" s="198"/>
      <c r="AC137" s="198"/>
      <c r="AD137" s="365"/>
    </row>
    <row r="138" spans="2:30" s="199" customFormat="1" ht="15.6" hidden="1" x14ac:dyDescent="0.3">
      <c r="C138" s="253" t="s">
        <v>526</v>
      </c>
      <c r="D138" s="253"/>
      <c r="E138" s="258">
        <f t="shared" ref="E138:F138" si="46">SUM(E130:E137)</f>
        <v>0</v>
      </c>
      <c r="F138" s="258">
        <f t="shared" si="46"/>
        <v>0</v>
      </c>
      <c r="G138" s="258">
        <f>SUM(G130:G137)</f>
        <v>0</v>
      </c>
      <c r="H138" s="258">
        <f>SUM(H130:H137)</f>
        <v>0</v>
      </c>
      <c r="I138" s="258">
        <f>SUM(I130:I137)</f>
        <v>0</v>
      </c>
      <c r="J138" s="258">
        <f>SUM(J130:J137)</f>
        <v>0</v>
      </c>
      <c r="K138" s="256">
        <f>(K130*J130)+(K131*J131)+(K132*J132)+(K133*J133)+(K134*J134)+(K135*J135)+(K136*J136)+(K137*J137)</f>
        <v>0</v>
      </c>
      <c r="L138" s="257"/>
      <c r="M138" s="257"/>
      <c r="N138" s="257"/>
      <c r="O138" s="257"/>
      <c r="P138" s="257"/>
      <c r="Q138" s="257"/>
      <c r="R138" s="257"/>
      <c r="S138" s="257"/>
      <c r="T138" s="257"/>
      <c r="U138" s="257"/>
      <c r="V138" s="257">
        <f>V130+V131+V132+V133+V134+V135+V136+V137</f>
        <v>0</v>
      </c>
      <c r="W138" s="257"/>
      <c r="X138" s="198"/>
      <c r="Y138" s="198"/>
      <c r="Z138" s="198"/>
      <c r="AA138" s="198"/>
      <c r="AB138" s="198"/>
      <c r="AC138" s="198"/>
      <c r="AD138" s="365"/>
    </row>
    <row r="139" spans="2:30" s="199" customFormat="1" ht="15.6" hidden="1" x14ac:dyDescent="0.3">
      <c r="B139" s="246"/>
      <c r="C139" s="259"/>
      <c r="D139" s="259"/>
      <c r="E139" s="259"/>
      <c r="F139" s="259"/>
      <c r="G139" s="247"/>
      <c r="H139" s="247"/>
      <c r="I139" s="247"/>
      <c r="J139" s="247"/>
      <c r="K139" s="247"/>
      <c r="L139" s="250"/>
      <c r="M139" s="250"/>
      <c r="N139" s="250"/>
      <c r="O139" s="250"/>
      <c r="P139" s="250"/>
      <c r="Q139" s="250"/>
      <c r="R139" s="250"/>
      <c r="S139" s="250"/>
      <c r="T139" s="250"/>
      <c r="U139" s="250"/>
      <c r="V139" s="250"/>
      <c r="W139" s="250"/>
      <c r="X139" s="198"/>
      <c r="Y139" s="198"/>
      <c r="Z139" s="198"/>
      <c r="AA139" s="198"/>
      <c r="AB139" s="198"/>
      <c r="AC139" s="198"/>
      <c r="AD139" s="365"/>
    </row>
    <row r="140" spans="2:30" s="199" customFormat="1" ht="15.6" hidden="1" x14ac:dyDescent="0.3">
      <c r="B140" s="210" t="s">
        <v>478</v>
      </c>
      <c r="C140" s="399"/>
      <c r="D140" s="400"/>
      <c r="E140" s="400"/>
      <c r="F140" s="400"/>
      <c r="G140" s="400"/>
      <c r="H140" s="400"/>
      <c r="I140" s="400"/>
      <c r="J140" s="400"/>
      <c r="K140" s="400"/>
      <c r="L140" s="400"/>
      <c r="M140" s="400"/>
      <c r="N140" s="400"/>
      <c r="O140" s="400"/>
      <c r="P140" s="400"/>
      <c r="Q140" s="400"/>
      <c r="R140" s="400"/>
      <c r="S140" s="400"/>
      <c r="T140" s="400"/>
      <c r="U140" s="400"/>
      <c r="V140" s="400"/>
      <c r="W140" s="400"/>
      <c r="X140" s="198"/>
      <c r="Y140" s="198"/>
      <c r="Z140" s="198"/>
      <c r="AA140" s="198"/>
      <c r="AB140" s="198"/>
      <c r="AC140" s="198"/>
      <c r="AD140" s="365"/>
    </row>
    <row r="141" spans="2:30" s="199" customFormat="1" ht="15.6" hidden="1" x14ac:dyDescent="0.3">
      <c r="B141" s="218" t="s">
        <v>479</v>
      </c>
      <c r="C141" s="379"/>
      <c r="D141" s="380"/>
      <c r="E141" s="380"/>
      <c r="F141" s="380"/>
      <c r="G141" s="380"/>
      <c r="H141" s="380"/>
      <c r="I141" s="380"/>
      <c r="J141" s="380"/>
      <c r="K141" s="380"/>
      <c r="L141" s="380"/>
      <c r="M141" s="380"/>
      <c r="N141" s="380"/>
      <c r="O141" s="380"/>
      <c r="P141" s="380"/>
      <c r="Q141" s="380"/>
      <c r="R141" s="380"/>
      <c r="S141" s="380"/>
      <c r="T141" s="380"/>
      <c r="U141" s="380"/>
      <c r="V141" s="380"/>
      <c r="W141" s="380"/>
      <c r="X141" s="198"/>
      <c r="Y141" s="198"/>
      <c r="Z141" s="198"/>
      <c r="AA141" s="198"/>
      <c r="AB141" s="198"/>
      <c r="AC141" s="198"/>
      <c r="AD141" s="365"/>
    </row>
    <row r="142" spans="2:30" s="199" customFormat="1" ht="15.6" hidden="1" x14ac:dyDescent="0.3">
      <c r="B142" s="132" t="s">
        <v>480</v>
      </c>
      <c r="C142" s="252"/>
      <c r="D142" s="252"/>
      <c r="E142" s="252"/>
      <c r="F142" s="252"/>
      <c r="G142" s="192"/>
      <c r="H142" s="192"/>
      <c r="I142" s="192"/>
      <c r="J142" s="194">
        <f t="shared" ref="J142:J149" si="47">SUM(G142:I142)</f>
        <v>0</v>
      </c>
      <c r="K142" s="195"/>
      <c r="L142" s="196"/>
      <c r="M142" s="196"/>
      <c r="N142" s="196"/>
      <c r="O142" s="196"/>
      <c r="P142" s="196"/>
      <c r="Q142" s="196"/>
      <c r="R142" s="196"/>
      <c r="S142" s="196"/>
      <c r="T142" s="196"/>
      <c r="U142" s="196"/>
      <c r="V142" s="196">
        <f>M142+O142+Q142+S142+U142</f>
        <v>0</v>
      </c>
      <c r="W142" s="196"/>
      <c r="X142" s="198"/>
      <c r="Y142" s="198"/>
      <c r="Z142" s="198"/>
      <c r="AA142" s="198"/>
      <c r="AB142" s="198"/>
      <c r="AC142" s="198"/>
      <c r="AD142" s="365"/>
    </row>
    <row r="143" spans="2:30" s="199" customFormat="1" ht="15.6" hidden="1" x14ac:dyDescent="0.3">
      <c r="B143" s="132" t="s">
        <v>481</v>
      </c>
      <c r="C143" s="252"/>
      <c r="D143" s="252"/>
      <c r="E143" s="252"/>
      <c r="F143" s="252"/>
      <c r="G143" s="192"/>
      <c r="H143" s="192"/>
      <c r="I143" s="192"/>
      <c r="J143" s="194">
        <f t="shared" si="47"/>
        <v>0</v>
      </c>
      <c r="K143" s="195"/>
      <c r="L143" s="196"/>
      <c r="M143" s="196"/>
      <c r="N143" s="196"/>
      <c r="O143" s="196"/>
      <c r="P143" s="196"/>
      <c r="Q143" s="196"/>
      <c r="R143" s="196"/>
      <c r="S143" s="196"/>
      <c r="T143" s="196"/>
      <c r="U143" s="196"/>
      <c r="V143" s="196">
        <f t="shared" ref="V143:V149" si="48">M143+O143+Q143+S143+U143</f>
        <v>0</v>
      </c>
      <c r="W143" s="196"/>
      <c r="X143" s="198"/>
      <c r="Y143" s="198"/>
      <c r="Z143" s="198"/>
      <c r="AA143" s="198"/>
      <c r="AB143" s="198"/>
      <c r="AC143" s="198"/>
      <c r="AD143" s="365"/>
    </row>
    <row r="144" spans="2:30" s="199" customFormat="1" ht="15.6" hidden="1" x14ac:dyDescent="0.3">
      <c r="B144" s="132" t="s">
        <v>482</v>
      </c>
      <c r="C144" s="252"/>
      <c r="D144" s="252"/>
      <c r="E144" s="252"/>
      <c r="F144" s="252"/>
      <c r="G144" s="192"/>
      <c r="H144" s="192"/>
      <c r="I144" s="192"/>
      <c r="J144" s="194">
        <f t="shared" si="47"/>
        <v>0</v>
      </c>
      <c r="K144" s="195"/>
      <c r="L144" s="196"/>
      <c r="M144" s="196"/>
      <c r="N144" s="196"/>
      <c r="O144" s="196"/>
      <c r="P144" s="196"/>
      <c r="Q144" s="196"/>
      <c r="R144" s="196"/>
      <c r="S144" s="196"/>
      <c r="T144" s="196"/>
      <c r="U144" s="196"/>
      <c r="V144" s="196">
        <f t="shared" si="48"/>
        <v>0</v>
      </c>
      <c r="W144" s="196"/>
      <c r="X144" s="198"/>
      <c r="Y144" s="198"/>
      <c r="Z144" s="198"/>
      <c r="AA144" s="198"/>
      <c r="AB144" s="198"/>
      <c r="AC144" s="198"/>
      <c r="AD144" s="365"/>
    </row>
    <row r="145" spans="2:30" s="199" customFormat="1" ht="15.6" hidden="1" x14ac:dyDescent="0.3">
      <c r="B145" s="132" t="s">
        <v>483</v>
      </c>
      <c r="C145" s="252"/>
      <c r="D145" s="252"/>
      <c r="E145" s="252"/>
      <c r="F145" s="252"/>
      <c r="G145" s="192"/>
      <c r="H145" s="192"/>
      <c r="I145" s="192"/>
      <c r="J145" s="194">
        <f t="shared" si="47"/>
        <v>0</v>
      </c>
      <c r="K145" s="195"/>
      <c r="L145" s="196"/>
      <c r="M145" s="196"/>
      <c r="N145" s="196"/>
      <c r="O145" s="196"/>
      <c r="P145" s="196"/>
      <c r="Q145" s="196"/>
      <c r="R145" s="196"/>
      <c r="S145" s="196"/>
      <c r="T145" s="196"/>
      <c r="U145" s="196"/>
      <c r="V145" s="196">
        <f t="shared" si="48"/>
        <v>0</v>
      </c>
      <c r="W145" s="196"/>
      <c r="X145" s="198"/>
      <c r="Y145" s="198"/>
      <c r="Z145" s="198"/>
      <c r="AA145" s="198"/>
      <c r="AB145" s="198"/>
      <c r="AC145" s="198"/>
      <c r="AD145" s="365"/>
    </row>
    <row r="146" spans="2:30" s="199" customFormat="1" ht="15.6" hidden="1" x14ac:dyDescent="0.3">
      <c r="B146" s="132" t="s">
        <v>484</v>
      </c>
      <c r="C146" s="252"/>
      <c r="D146" s="252"/>
      <c r="E146" s="252"/>
      <c r="F146" s="252"/>
      <c r="G146" s="192"/>
      <c r="H146" s="192"/>
      <c r="I146" s="192"/>
      <c r="J146" s="194">
        <f t="shared" si="47"/>
        <v>0</v>
      </c>
      <c r="K146" s="195"/>
      <c r="L146" s="196"/>
      <c r="M146" s="196"/>
      <c r="N146" s="196"/>
      <c r="O146" s="196"/>
      <c r="P146" s="196"/>
      <c r="Q146" s="196"/>
      <c r="R146" s="196"/>
      <c r="S146" s="196"/>
      <c r="T146" s="196"/>
      <c r="U146" s="196"/>
      <c r="V146" s="196">
        <f t="shared" si="48"/>
        <v>0</v>
      </c>
      <c r="W146" s="196"/>
      <c r="X146" s="198"/>
      <c r="Y146" s="198"/>
      <c r="Z146" s="198"/>
      <c r="AA146" s="198"/>
      <c r="AB146" s="198"/>
      <c r="AC146" s="198"/>
      <c r="AD146" s="365"/>
    </row>
    <row r="147" spans="2:30" s="199" customFormat="1" ht="15.6" hidden="1" x14ac:dyDescent="0.3">
      <c r="B147" s="132" t="s">
        <v>485</v>
      </c>
      <c r="C147" s="252"/>
      <c r="D147" s="252"/>
      <c r="E147" s="252"/>
      <c r="F147" s="252"/>
      <c r="G147" s="192"/>
      <c r="H147" s="192"/>
      <c r="I147" s="192"/>
      <c r="J147" s="194">
        <f t="shared" si="47"/>
        <v>0</v>
      </c>
      <c r="K147" s="195"/>
      <c r="L147" s="196"/>
      <c r="M147" s="196"/>
      <c r="N147" s="196"/>
      <c r="O147" s="196"/>
      <c r="P147" s="196"/>
      <c r="Q147" s="196"/>
      <c r="R147" s="196"/>
      <c r="S147" s="196"/>
      <c r="T147" s="196"/>
      <c r="U147" s="196"/>
      <c r="V147" s="196">
        <f t="shared" si="48"/>
        <v>0</v>
      </c>
      <c r="W147" s="196"/>
      <c r="X147" s="198"/>
      <c r="Y147" s="198"/>
      <c r="Z147" s="198"/>
      <c r="AA147" s="198"/>
      <c r="AB147" s="198"/>
      <c r="AC147" s="198"/>
      <c r="AD147" s="365"/>
    </row>
    <row r="148" spans="2:30" s="199" customFormat="1" ht="15.6" hidden="1" x14ac:dyDescent="0.3">
      <c r="B148" s="132" t="s">
        <v>486</v>
      </c>
      <c r="C148" s="252"/>
      <c r="D148" s="252"/>
      <c r="E148" s="252"/>
      <c r="F148" s="252"/>
      <c r="G148" s="192"/>
      <c r="H148" s="192"/>
      <c r="I148" s="192"/>
      <c r="J148" s="194">
        <f t="shared" si="47"/>
        <v>0</v>
      </c>
      <c r="K148" s="195"/>
      <c r="L148" s="196"/>
      <c r="M148" s="196"/>
      <c r="N148" s="196"/>
      <c r="O148" s="196"/>
      <c r="P148" s="196"/>
      <c r="Q148" s="196"/>
      <c r="R148" s="196"/>
      <c r="S148" s="196"/>
      <c r="T148" s="196"/>
      <c r="U148" s="196"/>
      <c r="V148" s="196">
        <f t="shared" si="48"/>
        <v>0</v>
      </c>
      <c r="W148" s="196"/>
      <c r="X148" s="198"/>
      <c r="Y148" s="198"/>
      <c r="Z148" s="198"/>
      <c r="AA148" s="198"/>
      <c r="AB148" s="198"/>
      <c r="AC148" s="198"/>
      <c r="AD148" s="365"/>
    </row>
    <row r="149" spans="2:30" s="199" customFormat="1" ht="15.6" hidden="1" x14ac:dyDescent="0.3">
      <c r="B149" s="132" t="s">
        <v>487</v>
      </c>
      <c r="C149" s="252"/>
      <c r="D149" s="252"/>
      <c r="E149" s="252"/>
      <c r="F149" s="252"/>
      <c r="G149" s="192"/>
      <c r="H149" s="192"/>
      <c r="I149" s="192"/>
      <c r="J149" s="194">
        <f t="shared" si="47"/>
        <v>0</v>
      </c>
      <c r="K149" s="195"/>
      <c r="L149" s="196"/>
      <c r="M149" s="196"/>
      <c r="N149" s="196"/>
      <c r="O149" s="196"/>
      <c r="P149" s="196"/>
      <c r="Q149" s="196"/>
      <c r="R149" s="196"/>
      <c r="S149" s="196"/>
      <c r="T149" s="196"/>
      <c r="U149" s="196"/>
      <c r="V149" s="196">
        <f t="shared" si="48"/>
        <v>0</v>
      </c>
      <c r="W149" s="196"/>
      <c r="X149" s="198"/>
      <c r="Y149" s="198"/>
      <c r="Z149" s="198"/>
      <c r="AA149" s="198"/>
      <c r="AB149" s="198"/>
      <c r="AC149" s="198"/>
      <c r="AD149" s="365"/>
    </row>
    <row r="150" spans="2:30" s="199" customFormat="1" ht="15.6" hidden="1" x14ac:dyDescent="0.3">
      <c r="C150" s="253" t="s">
        <v>526</v>
      </c>
      <c r="D150" s="253"/>
      <c r="E150" s="258">
        <f t="shared" ref="E150:F150" si="49">SUM(E142:E149)</f>
        <v>0</v>
      </c>
      <c r="F150" s="258">
        <f t="shared" si="49"/>
        <v>0</v>
      </c>
      <c r="G150" s="258">
        <f>SUM(G142:G149)</f>
        <v>0</v>
      </c>
      <c r="H150" s="258">
        <f>SUM(H142:H149)</f>
        <v>0</v>
      </c>
      <c r="I150" s="258">
        <f>SUM(I142:I149)</f>
        <v>0</v>
      </c>
      <c r="J150" s="255">
        <f>SUM(J142:J149)</f>
        <v>0</v>
      </c>
      <c r="K150" s="256">
        <f>(K142*J142)+(K143*J143)+(K144*J144)+(K145*J145)+(K146*J146)+(K147*J147)+(K148*J148)+(K149*J149)</f>
        <v>0</v>
      </c>
      <c r="L150" s="257"/>
      <c r="M150" s="257"/>
      <c r="N150" s="257"/>
      <c r="O150" s="257"/>
      <c r="P150" s="257"/>
      <c r="Q150" s="257"/>
      <c r="R150" s="257"/>
      <c r="S150" s="257"/>
      <c r="T150" s="257"/>
      <c r="U150" s="257"/>
      <c r="V150" s="257">
        <f>V142+V143+V144+V145+V146+V147+V148+V149</f>
        <v>0</v>
      </c>
      <c r="W150" s="257"/>
      <c r="X150" s="198"/>
      <c r="Y150" s="198"/>
      <c r="Z150" s="198"/>
      <c r="AA150" s="198"/>
      <c r="AB150" s="198"/>
      <c r="AC150" s="198"/>
      <c r="AD150" s="365"/>
    </row>
    <row r="151" spans="2:30" s="199" customFormat="1" ht="15.6" hidden="1" x14ac:dyDescent="0.3">
      <c r="B151" s="218" t="s">
        <v>488</v>
      </c>
      <c r="C151" s="379"/>
      <c r="D151" s="380"/>
      <c r="E151" s="380"/>
      <c r="F151" s="380"/>
      <c r="G151" s="380"/>
      <c r="H151" s="380"/>
      <c r="I151" s="380"/>
      <c r="J151" s="380"/>
      <c r="K151" s="380"/>
      <c r="L151" s="380"/>
      <c r="M151" s="380"/>
      <c r="N151" s="380"/>
      <c r="O151" s="380"/>
      <c r="P151" s="380"/>
      <c r="Q151" s="380"/>
      <c r="R151" s="380"/>
      <c r="S151" s="380"/>
      <c r="T151" s="380"/>
      <c r="U151" s="380"/>
      <c r="V151" s="380"/>
      <c r="W151" s="380"/>
      <c r="X151" s="198"/>
      <c r="Y151" s="198"/>
      <c r="Z151" s="198"/>
      <c r="AA151" s="198"/>
      <c r="AB151" s="198"/>
      <c r="AC151" s="198"/>
      <c r="AD151" s="365"/>
    </row>
    <row r="152" spans="2:30" s="199" customFormat="1" ht="15.6" hidden="1" x14ac:dyDescent="0.3">
      <c r="B152" s="132" t="s">
        <v>489</v>
      </c>
      <c r="C152" s="252"/>
      <c r="D152" s="252"/>
      <c r="E152" s="252"/>
      <c r="F152" s="252"/>
      <c r="G152" s="192"/>
      <c r="H152" s="192"/>
      <c r="I152" s="192"/>
      <c r="J152" s="194">
        <f t="shared" ref="J152:J159" si="50">SUM(G152:I152)</f>
        <v>0</v>
      </c>
      <c r="K152" s="195"/>
      <c r="L152" s="196"/>
      <c r="M152" s="196"/>
      <c r="N152" s="196"/>
      <c r="O152" s="196"/>
      <c r="P152" s="196"/>
      <c r="Q152" s="196"/>
      <c r="R152" s="196"/>
      <c r="S152" s="196"/>
      <c r="T152" s="196"/>
      <c r="U152" s="196"/>
      <c r="V152" s="196">
        <f>M152+O152+Q152+S152+U152</f>
        <v>0</v>
      </c>
      <c r="W152" s="196"/>
      <c r="X152" s="198"/>
      <c r="Y152" s="198"/>
      <c r="Z152" s="198"/>
      <c r="AA152" s="198"/>
      <c r="AB152" s="198"/>
      <c r="AC152" s="198"/>
      <c r="AD152" s="365"/>
    </row>
    <row r="153" spans="2:30" s="199" customFormat="1" ht="15.6" hidden="1" x14ac:dyDescent="0.3">
      <c r="B153" s="132" t="s">
        <v>490</v>
      </c>
      <c r="C153" s="252"/>
      <c r="D153" s="252"/>
      <c r="E153" s="252"/>
      <c r="F153" s="252"/>
      <c r="G153" s="192"/>
      <c r="H153" s="192"/>
      <c r="I153" s="192"/>
      <c r="J153" s="194">
        <f t="shared" si="50"/>
        <v>0</v>
      </c>
      <c r="K153" s="195"/>
      <c r="L153" s="196"/>
      <c r="M153" s="196"/>
      <c r="N153" s="196"/>
      <c r="O153" s="196"/>
      <c r="P153" s="196"/>
      <c r="Q153" s="196"/>
      <c r="R153" s="196"/>
      <c r="S153" s="196"/>
      <c r="T153" s="196"/>
      <c r="U153" s="196"/>
      <c r="V153" s="196">
        <f t="shared" ref="V153:V159" si="51">M153+O153+Q153+S153+U153</f>
        <v>0</v>
      </c>
      <c r="W153" s="196"/>
      <c r="X153" s="198"/>
      <c r="Y153" s="198"/>
      <c r="Z153" s="198"/>
      <c r="AA153" s="198"/>
      <c r="AB153" s="198"/>
      <c r="AC153" s="198"/>
      <c r="AD153" s="365"/>
    </row>
    <row r="154" spans="2:30" s="199" customFormat="1" ht="15.6" hidden="1" x14ac:dyDescent="0.3">
      <c r="B154" s="132" t="s">
        <v>491</v>
      </c>
      <c r="C154" s="252"/>
      <c r="D154" s="252"/>
      <c r="E154" s="252"/>
      <c r="F154" s="252"/>
      <c r="G154" s="192"/>
      <c r="H154" s="192"/>
      <c r="I154" s="192"/>
      <c r="J154" s="194">
        <f t="shared" si="50"/>
        <v>0</v>
      </c>
      <c r="K154" s="195"/>
      <c r="L154" s="196"/>
      <c r="M154" s="196"/>
      <c r="N154" s="196"/>
      <c r="O154" s="196"/>
      <c r="P154" s="196"/>
      <c r="Q154" s="196"/>
      <c r="R154" s="196"/>
      <c r="S154" s="196"/>
      <c r="T154" s="196"/>
      <c r="U154" s="196"/>
      <c r="V154" s="196">
        <f t="shared" si="51"/>
        <v>0</v>
      </c>
      <c r="W154" s="196"/>
      <c r="X154" s="198"/>
      <c r="Y154" s="198"/>
      <c r="Z154" s="198"/>
      <c r="AA154" s="198"/>
      <c r="AB154" s="198"/>
      <c r="AC154" s="198"/>
      <c r="AD154" s="365"/>
    </row>
    <row r="155" spans="2:30" s="199" customFormat="1" ht="15.6" hidden="1" x14ac:dyDescent="0.3">
      <c r="B155" s="132" t="s">
        <v>492</v>
      </c>
      <c r="C155" s="252"/>
      <c r="D155" s="252"/>
      <c r="E155" s="252"/>
      <c r="F155" s="252"/>
      <c r="G155" s="192"/>
      <c r="H155" s="192"/>
      <c r="I155" s="192"/>
      <c r="J155" s="194">
        <f t="shared" si="50"/>
        <v>0</v>
      </c>
      <c r="K155" s="195"/>
      <c r="L155" s="196"/>
      <c r="M155" s="196"/>
      <c r="N155" s="196"/>
      <c r="O155" s="196"/>
      <c r="P155" s="196"/>
      <c r="Q155" s="196"/>
      <c r="R155" s="196"/>
      <c r="S155" s="196"/>
      <c r="T155" s="196"/>
      <c r="U155" s="196"/>
      <c r="V155" s="196">
        <f t="shared" si="51"/>
        <v>0</v>
      </c>
      <c r="W155" s="196"/>
      <c r="X155" s="198"/>
      <c r="Y155" s="198"/>
      <c r="Z155" s="198"/>
      <c r="AA155" s="198"/>
      <c r="AB155" s="198"/>
      <c r="AC155" s="198"/>
      <c r="AD155" s="365"/>
    </row>
    <row r="156" spans="2:30" s="199" customFormat="1" ht="15.6" hidden="1" x14ac:dyDescent="0.3">
      <c r="B156" s="132" t="s">
        <v>493</v>
      </c>
      <c r="C156" s="252"/>
      <c r="D156" s="252"/>
      <c r="E156" s="252"/>
      <c r="F156" s="252"/>
      <c r="G156" s="192"/>
      <c r="H156" s="192"/>
      <c r="I156" s="192"/>
      <c r="J156" s="194">
        <f t="shared" si="50"/>
        <v>0</v>
      </c>
      <c r="K156" s="195"/>
      <c r="L156" s="196"/>
      <c r="M156" s="196"/>
      <c r="N156" s="196"/>
      <c r="O156" s="196"/>
      <c r="P156" s="196"/>
      <c r="Q156" s="196"/>
      <c r="R156" s="196"/>
      <c r="S156" s="196"/>
      <c r="T156" s="196"/>
      <c r="U156" s="196"/>
      <c r="V156" s="196">
        <f t="shared" si="51"/>
        <v>0</v>
      </c>
      <c r="W156" s="196"/>
      <c r="X156" s="198"/>
      <c r="Y156" s="198"/>
      <c r="Z156" s="198"/>
      <c r="AA156" s="198"/>
      <c r="AB156" s="198"/>
      <c r="AC156" s="198"/>
      <c r="AD156" s="365"/>
    </row>
    <row r="157" spans="2:30" s="199" customFormat="1" ht="15.6" hidden="1" x14ac:dyDescent="0.3">
      <c r="B157" s="132" t="s">
        <v>494</v>
      </c>
      <c r="C157" s="252"/>
      <c r="D157" s="252"/>
      <c r="E157" s="252"/>
      <c r="F157" s="252"/>
      <c r="G157" s="192"/>
      <c r="H157" s="192"/>
      <c r="I157" s="192"/>
      <c r="J157" s="194">
        <f t="shared" si="50"/>
        <v>0</v>
      </c>
      <c r="K157" s="195"/>
      <c r="L157" s="196"/>
      <c r="M157" s="196"/>
      <c r="N157" s="196"/>
      <c r="O157" s="196"/>
      <c r="P157" s="196"/>
      <c r="Q157" s="196"/>
      <c r="R157" s="196"/>
      <c r="S157" s="196"/>
      <c r="T157" s="196"/>
      <c r="U157" s="196"/>
      <c r="V157" s="196">
        <f t="shared" si="51"/>
        <v>0</v>
      </c>
      <c r="W157" s="196"/>
      <c r="X157" s="198"/>
      <c r="Y157" s="198"/>
      <c r="Z157" s="198"/>
      <c r="AA157" s="198"/>
      <c r="AB157" s="198"/>
      <c r="AC157" s="198"/>
      <c r="AD157" s="365"/>
    </row>
    <row r="158" spans="2:30" s="199" customFormat="1" ht="15.6" hidden="1" x14ac:dyDescent="0.3">
      <c r="B158" s="132" t="s">
        <v>495</v>
      </c>
      <c r="C158" s="252"/>
      <c r="D158" s="252"/>
      <c r="E158" s="252"/>
      <c r="F158" s="252"/>
      <c r="G158" s="192"/>
      <c r="H158" s="192"/>
      <c r="I158" s="192"/>
      <c r="J158" s="194">
        <f t="shared" si="50"/>
        <v>0</v>
      </c>
      <c r="K158" s="195"/>
      <c r="L158" s="196"/>
      <c r="M158" s="196"/>
      <c r="N158" s="196"/>
      <c r="O158" s="196"/>
      <c r="P158" s="196"/>
      <c r="Q158" s="196"/>
      <c r="R158" s="196"/>
      <c r="S158" s="196"/>
      <c r="T158" s="196"/>
      <c r="U158" s="196"/>
      <c r="V158" s="196">
        <f t="shared" si="51"/>
        <v>0</v>
      </c>
      <c r="W158" s="196"/>
      <c r="X158" s="198"/>
      <c r="Y158" s="198"/>
      <c r="Z158" s="198"/>
      <c r="AA158" s="198"/>
      <c r="AB158" s="198"/>
      <c r="AC158" s="198"/>
      <c r="AD158" s="365"/>
    </row>
    <row r="159" spans="2:30" s="199" customFormat="1" ht="15.6" hidden="1" x14ac:dyDescent="0.3">
      <c r="B159" s="132" t="s">
        <v>496</v>
      </c>
      <c r="C159" s="252"/>
      <c r="D159" s="252"/>
      <c r="E159" s="252"/>
      <c r="F159" s="252"/>
      <c r="G159" s="192"/>
      <c r="H159" s="192"/>
      <c r="I159" s="192"/>
      <c r="J159" s="194">
        <f t="shared" si="50"/>
        <v>0</v>
      </c>
      <c r="K159" s="195"/>
      <c r="L159" s="196"/>
      <c r="M159" s="196"/>
      <c r="N159" s="196"/>
      <c r="O159" s="196"/>
      <c r="P159" s="196"/>
      <c r="Q159" s="196"/>
      <c r="R159" s="196"/>
      <c r="S159" s="196"/>
      <c r="T159" s="196"/>
      <c r="U159" s="196"/>
      <c r="V159" s="196">
        <f t="shared" si="51"/>
        <v>0</v>
      </c>
      <c r="W159" s="196"/>
      <c r="X159" s="198"/>
      <c r="Y159" s="198"/>
      <c r="Z159" s="198"/>
      <c r="AA159" s="198"/>
      <c r="AB159" s="198"/>
      <c r="AC159" s="198"/>
      <c r="AD159" s="365"/>
    </row>
    <row r="160" spans="2:30" s="199" customFormat="1" ht="15.6" hidden="1" x14ac:dyDescent="0.3">
      <c r="C160" s="253" t="s">
        <v>526</v>
      </c>
      <c r="D160" s="254"/>
      <c r="E160" s="255">
        <f t="shared" ref="E160:F160" si="52">SUM(E152:E159)</f>
        <v>0</v>
      </c>
      <c r="F160" s="255">
        <f t="shared" si="52"/>
        <v>0</v>
      </c>
      <c r="G160" s="255">
        <f>SUM(G152:G159)</f>
        <v>0</v>
      </c>
      <c r="H160" s="255">
        <f>SUM(H152:H159)</f>
        <v>0</v>
      </c>
      <c r="I160" s="255">
        <f>SUM(I152:I159)</f>
        <v>0</v>
      </c>
      <c r="J160" s="255">
        <f>SUM(J152:J159)</f>
        <v>0</v>
      </c>
      <c r="K160" s="256">
        <f>(K152*J152)+(K153*J153)+(K154*J154)+(K155*J155)+(K156*J156)+(K157*J157)+(K158*J158)+(K159*J159)</f>
        <v>0</v>
      </c>
      <c r="L160" s="257"/>
      <c r="M160" s="257"/>
      <c r="N160" s="257"/>
      <c r="O160" s="257"/>
      <c r="P160" s="257"/>
      <c r="Q160" s="257"/>
      <c r="R160" s="257"/>
      <c r="S160" s="257"/>
      <c r="T160" s="257"/>
      <c r="U160" s="257"/>
      <c r="V160" s="257">
        <f>V152+V153+V154+V155+V156+V157+V158+V159</f>
        <v>0</v>
      </c>
      <c r="W160" s="257"/>
      <c r="X160" s="198"/>
      <c r="Y160" s="198"/>
      <c r="Z160" s="198"/>
      <c r="AA160" s="198"/>
      <c r="AB160" s="198"/>
      <c r="AC160" s="198"/>
      <c r="AD160" s="365"/>
    </row>
    <row r="161" spans="2:30" s="199" customFormat="1" ht="15.6" hidden="1" x14ac:dyDescent="0.3">
      <c r="B161" s="218" t="s">
        <v>497</v>
      </c>
      <c r="C161" s="379"/>
      <c r="D161" s="380"/>
      <c r="E161" s="380"/>
      <c r="F161" s="380"/>
      <c r="G161" s="380"/>
      <c r="H161" s="380"/>
      <c r="I161" s="380"/>
      <c r="J161" s="380"/>
      <c r="K161" s="380"/>
      <c r="L161" s="380"/>
      <c r="M161" s="380"/>
      <c r="N161" s="380"/>
      <c r="O161" s="380"/>
      <c r="P161" s="380"/>
      <c r="Q161" s="380"/>
      <c r="R161" s="380"/>
      <c r="S161" s="380"/>
      <c r="T161" s="380"/>
      <c r="U161" s="380"/>
      <c r="V161" s="380"/>
      <c r="W161" s="380"/>
      <c r="X161" s="198"/>
      <c r="Y161" s="198"/>
      <c r="Z161" s="198"/>
      <c r="AA161" s="198"/>
      <c r="AB161" s="198"/>
      <c r="AC161" s="198"/>
      <c r="AD161" s="365"/>
    </row>
    <row r="162" spans="2:30" s="199" customFormat="1" ht="15.6" hidden="1" x14ac:dyDescent="0.3">
      <c r="B162" s="132" t="s">
        <v>498</v>
      </c>
      <c r="C162" s="252"/>
      <c r="D162" s="252"/>
      <c r="E162" s="252"/>
      <c r="F162" s="252"/>
      <c r="G162" s="192"/>
      <c r="H162" s="192"/>
      <c r="I162" s="192"/>
      <c r="J162" s="194">
        <f t="shared" ref="J162:J169" si="53">SUM(G162:I162)</f>
        <v>0</v>
      </c>
      <c r="K162" s="195"/>
      <c r="L162" s="196"/>
      <c r="M162" s="196"/>
      <c r="N162" s="196"/>
      <c r="O162" s="196"/>
      <c r="P162" s="196"/>
      <c r="Q162" s="196"/>
      <c r="R162" s="196"/>
      <c r="S162" s="196"/>
      <c r="T162" s="196"/>
      <c r="U162" s="196"/>
      <c r="V162" s="196"/>
      <c r="W162" s="196"/>
      <c r="X162" s="198"/>
      <c r="Y162" s="198"/>
      <c r="Z162" s="198"/>
      <c r="AA162" s="198"/>
      <c r="AB162" s="198"/>
      <c r="AC162" s="198"/>
      <c r="AD162" s="365"/>
    </row>
    <row r="163" spans="2:30" s="199" customFormat="1" ht="15.6" hidden="1" x14ac:dyDescent="0.3">
      <c r="B163" s="132" t="s">
        <v>499</v>
      </c>
      <c r="C163" s="252"/>
      <c r="D163" s="252"/>
      <c r="E163" s="252"/>
      <c r="F163" s="252"/>
      <c r="G163" s="192"/>
      <c r="H163" s="192"/>
      <c r="I163" s="192"/>
      <c r="J163" s="194">
        <f t="shared" si="53"/>
        <v>0</v>
      </c>
      <c r="K163" s="195"/>
      <c r="L163" s="196"/>
      <c r="M163" s="196"/>
      <c r="N163" s="196"/>
      <c r="O163" s="196"/>
      <c r="P163" s="196"/>
      <c r="Q163" s="196"/>
      <c r="R163" s="196"/>
      <c r="S163" s="196"/>
      <c r="T163" s="196"/>
      <c r="U163" s="196"/>
      <c r="V163" s="196">
        <f>M162+O162+Q162+S162+U162</f>
        <v>0</v>
      </c>
      <c r="W163" s="196"/>
      <c r="X163" s="198"/>
      <c r="Y163" s="198"/>
      <c r="Z163" s="198"/>
      <c r="AA163" s="198"/>
      <c r="AB163" s="198"/>
      <c r="AC163" s="198"/>
      <c r="AD163" s="365"/>
    </row>
    <row r="164" spans="2:30" s="199" customFormat="1" ht="15.6" hidden="1" x14ac:dyDescent="0.3">
      <c r="B164" s="132" t="s">
        <v>500</v>
      </c>
      <c r="C164" s="252"/>
      <c r="D164" s="252"/>
      <c r="E164" s="252"/>
      <c r="F164" s="252"/>
      <c r="G164" s="192"/>
      <c r="H164" s="192"/>
      <c r="I164" s="192"/>
      <c r="J164" s="194">
        <f t="shared" si="53"/>
        <v>0</v>
      </c>
      <c r="K164" s="195"/>
      <c r="L164" s="196"/>
      <c r="M164" s="196"/>
      <c r="N164" s="196"/>
      <c r="O164" s="196"/>
      <c r="P164" s="196"/>
      <c r="Q164" s="196"/>
      <c r="R164" s="196"/>
      <c r="S164" s="196"/>
      <c r="T164" s="196"/>
      <c r="U164" s="196"/>
      <c r="V164" s="196">
        <f t="shared" ref="V164:V169" si="54">M163+O163+Q163+S163+U163</f>
        <v>0</v>
      </c>
      <c r="W164" s="196"/>
      <c r="X164" s="198"/>
      <c r="Y164" s="198"/>
      <c r="Z164" s="198"/>
      <c r="AA164" s="198"/>
      <c r="AB164" s="198"/>
      <c r="AC164" s="198"/>
      <c r="AD164" s="365"/>
    </row>
    <row r="165" spans="2:30" s="199" customFormat="1" ht="15.6" hidden="1" x14ac:dyDescent="0.3">
      <c r="B165" s="132" t="s">
        <v>501</v>
      </c>
      <c r="C165" s="252"/>
      <c r="D165" s="252"/>
      <c r="E165" s="252"/>
      <c r="F165" s="252"/>
      <c r="G165" s="192"/>
      <c r="H165" s="192"/>
      <c r="I165" s="192"/>
      <c r="J165" s="194">
        <f t="shared" si="53"/>
        <v>0</v>
      </c>
      <c r="K165" s="195"/>
      <c r="L165" s="196"/>
      <c r="M165" s="196"/>
      <c r="N165" s="196"/>
      <c r="O165" s="196"/>
      <c r="P165" s="196"/>
      <c r="Q165" s="196"/>
      <c r="R165" s="196"/>
      <c r="S165" s="196"/>
      <c r="T165" s="196"/>
      <c r="U165" s="196"/>
      <c r="V165" s="196">
        <f t="shared" si="54"/>
        <v>0</v>
      </c>
      <c r="W165" s="196"/>
      <c r="X165" s="198"/>
      <c r="Y165" s="198"/>
      <c r="Z165" s="198"/>
      <c r="AA165" s="198"/>
      <c r="AB165" s="198"/>
      <c r="AC165" s="198"/>
      <c r="AD165" s="365"/>
    </row>
    <row r="166" spans="2:30" s="199" customFormat="1" ht="15.6" hidden="1" x14ac:dyDescent="0.3">
      <c r="B166" s="132" t="s">
        <v>502</v>
      </c>
      <c r="C166" s="252"/>
      <c r="D166" s="252"/>
      <c r="E166" s="252"/>
      <c r="F166" s="252"/>
      <c r="G166" s="192"/>
      <c r="H166" s="192"/>
      <c r="I166" s="192"/>
      <c r="J166" s="194">
        <f t="shared" si="53"/>
        <v>0</v>
      </c>
      <c r="K166" s="195"/>
      <c r="L166" s="196"/>
      <c r="M166" s="196"/>
      <c r="N166" s="196"/>
      <c r="O166" s="196"/>
      <c r="P166" s="196"/>
      <c r="Q166" s="196"/>
      <c r="R166" s="196"/>
      <c r="S166" s="196"/>
      <c r="T166" s="196"/>
      <c r="U166" s="196"/>
      <c r="V166" s="196">
        <f t="shared" si="54"/>
        <v>0</v>
      </c>
      <c r="W166" s="196"/>
      <c r="X166" s="198"/>
      <c r="Y166" s="198"/>
      <c r="Z166" s="198"/>
      <c r="AA166" s="198"/>
      <c r="AB166" s="198"/>
      <c r="AC166" s="198"/>
      <c r="AD166" s="365"/>
    </row>
    <row r="167" spans="2:30" s="199" customFormat="1" ht="15.6" hidden="1" x14ac:dyDescent="0.3">
      <c r="B167" s="132" t="s">
        <v>503</v>
      </c>
      <c r="C167" s="252"/>
      <c r="D167" s="252"/>
      <c r="E167" s="252"/>
      <c r="F167" s="252"/>
      <c r="G167" s="192"/>
      <c r="H167" s="192"/>
      <c r="I167" s="192"/>
      <c r="J167" s="194">
        <f t="shared" si="53"/>
        <v>0</v>
      </c>
      <c r="K167" s="195"/>
      <c r="L167" s="196"/>
      <c r="M167" s="196"/>
      <c r="N167" s="196"/>
      <c r="O167" s="196"/>
      <c r="P167" s="196"/>
      <c r="Q167" s="196"/>
      <c r="R167" s="196"/>
      <c r="S167" s="196"/>
      <c r="T167" s="196"/>
      <c r="U167" s="196"/>
      <c r="V167" s="196">
        <f t="shared" si="54"/>
        <v>0</v>
      </c>
      <c r="W167" s="196"/>
      <c r="X167" s="198"/>
      <c r="Y167" s="198"/>
      <c r="Z167" s="198"/>
      <c r="AA167" s="198"/>
      <c r="AB167" s="198"/>
      <c r="AC167" s="198"/>
      <c r="AD167" s="365"/>
    </row>
    <row r="168" spans="2:30" s="199" customFormat="1" ht="15.6" hidden="1" x14ac:dyDescent="0.3">
      <c r="B168" s="132" t="s">
        <v>504</v>
      </c>
      <c r="C168" s="252"/>
      <c r="D168" s="252"/>
      <c r="E168" s="252"/>
      <c r="F168" s="252"/>
      <c r="G168" s="192"/>
      <c r="H168" s="192"/>
      <c r="I168" s="192"/>
      <c r="J168" s="194">
        <f t="shared" si="53"/>
        <v>0</v>
      </c>
      <c r="K168" s="195"/>
      <c r="L168" s="196"/>
      <c r="M168" s="196"/>
      <c r="N168" s="196"/>
      <c r="O168" s="196"/>
      <c r="P168" s="196"/>
      <c r="Q168" s="196"/>
      <c r="R168" s="196"/>
      <c r="S168" s="196"/>
      <c r="T168" s="196"/>
      <c r="U168" s="196"/>
      <c r="V168" s="196">
        <f t="shared" si="54"/>
        <v>0</v>
      </c>
      <c r="W168" s="196"/>
      <c r="X168" s="198"/>
      <c r="Y168" s="198"/>
      <c r="Z168" s="198"/>
      <c r="AA168" s="198"/>
      <c r="AB168" s="198"/>
      <c r="AC168" s="198"/>
      <c r="AD168" s="365"/>
    </row>
    <row r="169" spans="2:30" s="199" customFormat="1" ht="15.6" hidden="1" x14ac:dyDescent="0.3">
      <c r="B169" s="132" t="s">
        <v>505</v>
      </c>
      <c r="C169" s="252"/>
      <c r="D169" s="252"/>
      <c r="E169" s="252"/>
      <c r="F169" s="252"/>
      <c r="G169" s="192"/>
      <c r="H169" s="192"/>
      <c r="I169" s="192"/>
      <c r="J169" s="194">
        <f t="shared" si="53"/>
        <v>0</v>
      </c>
      <c r="K169" s="195"/>
      <c r="L169" s="196"/>
      <c r="M169" s="196"/>
      <c r="N169" s="196"/>
      <c r="O169" s="196"/>
      <c r="P169" s="196"/>
      <c r="Q169" s="196"/>
      <c r="R169" s="196"/>
      <c r="S169" s="196"/>
      <c r="T169" s="196"/>
      <c r="U169" s="196"/>
      <c r="V169" s="196">
        <f t="shared" si="54"/>
        <v>0</v>
      </c>
      <c r="W169" s="196"/>
      <c r="X169" s="198"/>
      <c r="Y169" s="198"/>
      <c r="Z169" s="198"/>
      <c r="AA169" s="198"/>
      <c r="AB169" s="198"/>
      <c r="AC169" s="198"/>
      <c r="AD169" s="365"/>
    </row>
    <row r="170" spans="2:30" s="199" customFormat="1" ht="15.6" hidden="1" x14ac:dyDescent="0.3">
      <c r="C170" s="253" t="s">
        <v>526</v>
      </c>
      <c r="D170" s="254"/>
      <c r="E170" s="255">
        <f t="shared" ref="E170:F170" si="55">SUM(E162:E169)</f>
        <v>0</v>
      </c>
      <c r="F170" s="255">
        <f t="shared" si="55"/>
        <v>0</v>
      </c>
      <c r="G170" s="255">
        <f>SUM(G162:G169)</f>
        <v>0</v>
      </c>
      <c r="H170" s="255">
        <f>SUM(H162:H169)</f>
        <v>0</v>
      </c>
      <c r="I170" s="255">
        <f>SUM(I162:I169)</f>
        <v>0</v>
      </c>
      <c r="J170" s="255">
        <f>SUM(J162:J169)</f>
        <v>0</v>
      </c>
      <c r="K170" s="256">
        <f>(K162*J162)+(K163*J163)+(K164*J164)+(K165*J165)+(K166*J166)+(K167*J167)+(K168*J168)+(K169*J169)</f>
        <v>0</v>
      </c>
      <c r="L170" s="257"/>
      <c r="M170" s="257"/>
      <c r="N170" s="257"/>
      <c r="O170" s="257"/>
      <c r="P170" s="257"/>
      <c r="Q170" s="257"/>
      <c r="R170" s="257"/>
      <c r="S170" s="257"/>
      <c r="T170" s="257"/>
      <c r="U170" s="257"/>
      <c r="V170" s="257">
        <f>V163+V164+V165+V166+V167+V168+V169</f>
        <v>0</v>
      </c>
      <c r="W170" s="257"/>
      <c r="X170" s="198"/>
      <c r="Y170" s="198"/>
      <c r="Z170" s="198"/>
      <c r="AA170" s="198"/>
      <c r="AB170" s="198"/>
      <c r="AC170" s="198"/>
      <c r="AD170" s="365"/>
    </row>
    <row r="171" spans="2:30" s="199" customFormat="1" ht="15.6" hidden="1" x14ac:dyDescent="0.3">
      <c r="B171" s="218" t="s">
        <v>506</v>
      </c>
      <c r="C171" s="379"/>
      <c r="D171" s="380"/>
      <c r="E171" s="380"/>
      <c r="F171" s="380"/>
      <c r="G171" s="380"/>
      <c r="H171" s="380"/>
      <c r="I171" s="380"/>
      <c r="J171" s="380"/>
      <c r="K171" s="380"/>
      <c r="L171" s="380"/>
      <c r="M171" s="380"/>
      <c r="N171" s="380"/>
      <c r="O171" s="380"/>
      <c r="P171" s="380"/>
      <c r="Q171" s="380"/>
      <c r="R171" s="380"/>
      <c r="S171" s="380"/>
      <c r="T171" s="380"/>
      <c r="U171" s="380"/>
      <c r="V171" s="380"/>
      <c r="W171" s="380"/>
      <c r="X171" s="198"/>
      <c r="Y171" s="198"/>
      <c r="Z171" s="198"/>
      <c r="AA171" s="198"/>
      <c r="AB171" s="198"/>
      <c r="AC171" s="198"/>
      <c r="AD171" s="365"/>
    </row>
    <row r="172" spans="2:30" s="199" customFormat="1" ht="15.6" hidden="1" x14ac:dyDescent="0.3">
      <c r="B172" s="132" t="s">
        <v>507</v>
      </c>
      <c r="C172" s="252"/>
      <c r="D172" s="252"/>
      <c r="E172" s="252"/>
      <c r="F172" s="252"/>
      <c r="G172" s="192"/>
      <c r="H172" s="192"/>
      <c r="I172" s="192"/>
      <c r="J172" s="194">
        <f t="shared" ref="J172:J179" si="56">SUM(G172:I172)</f>
        <v>0</v>
      </c>
      <c r="K172" s="195"/>
      <c r="L172" s="196"/>
      <c r="M172" s="196"/>
      <c r="N172" s="196"/>
      <c r="O172" s="196"/>
      <c r="P172" s="196"/>
      <c r="Q172" s="196"/>
      <c r="R172" s="196"/>
      <c r="S172" s="196"/>
      <c r="T172" s="196"/>
      <c r="U172" s="196"/>
      <c r="V172" s="196">
        <f>M172+O172+Q172+S172+U172</f>
        <v>0</v>
      </c>
      <c r="W172" s="196"/>
      <c r="X172" s="198"/>
      <c r="Y172" s="198"/>
      <c r="Z172" s="198"/>
      <c r="AA172" s="198"/>
      <c r="AB172" s="198"/>
      <c r="AC172" s="198"/>
      <c r="AD172" s="365"/>
    </row>
    <row r="173" spans="2:30" s="199" customFormat="1" ht="15.6" hidden="1" x14ac:dyDescent="0.3">
      <c r="B173" s="132" t="s">
        <v>508</v>
      </c>
      <c r="C173" s="252"/>
      <c r="D173" s="252"/>
      <c r="E173" s="252"/>
      <c r="F173" s="252"/>
      <c r="G173" s="192"/>
      <c r="H173" s="192"/>
      <c r="I173" s="192"/>
      <c r="J173" s="194">
        <f t="shared" si="56"/>
        <v>0</v>
      </c>
      <c r="K173" s="195"/>
      <c r="L173" s="196"/>
      <c r="M173" s="196"/>
      <c r="N173" s="196"/>
      <c r="O173" s="196"/>
      <c r="P173" s="196"/>
      <c r="Q173" s="196"/>
      <c r="R173" s="196"/>
      <c r="S173" s="196"/>
      <c r="T173" s="196"/>
      <c r="U173" s="196"/>
      <c r="V173" s="196">
        <f t="shared" ref="V173:V179" si="57">M173+O173+Q173+S173+U173</f>
        <v>0</v>
      </c>
      <c r="W173" s="196"/>
      <c r="X173" s="198"/>
      <c r="Y173" s="198"/>
      <c r="Z173" s="198"/>
      <c r="AA173" s="198"/>
      <c r="AB173" s="198"/>
      <c r="AC173" s="198"/>
      <c r="AD173" s="365"/>
    </row>
    <row r="174" spans="2:30" s="199" customFormat="1" ht="15.6" hidden="1" x14ac:dyDescent="0.3">
      <c r="B174" s="132" t="s">
        <v>509</v>
      </c>
      <c r="C174" s="252"/>
      <c r="D174" s="252"/>
      <c r="E174" s="252"/>
      <c r="F174" s="252"/>
      <c r="G174" s="192"/>
      <c r="H174" s="192"/>
      <c r="I174" s="192"/>
      <c r="J174" s="194">
        <f t="shared" si="56"/>
        <v>0</v>
      </c>
      <c r="K174" s="195"/>
      <c r="L174" s="196"/>
      <c r="M174" s="196"/>
      <c r="N174" s="196"/>
      <c r="O174" s="196"/>
      <c r="P174" s="196"/>
      <c r="Q174" s="196"/>
      <c r="R174" s="196"/>
      <c r="S174" s="196"/>
      <c r="T174" s="196"/>
      <c r="U174" s="196"/>
      <c r="V174" s="196">
        <f t="shared" si="57"/>
        <v>0</v>
      </c>
      <c r="W174" s="196"/>
      <c r="X174" s="198"/>
      <c r="Y174" s="198"/>
      <c r="Z174" s="198"/>
      <c r="AA174" s="198"/>
      <c r="AB174" s="198"/>
      <c r="AC174" s="198"/>
      <c r="AD174" s="365"/>
    </row>
    <row r="175" spans="2:30" s="199" customFormat="1" ht="15.6" hidden="1" x14ac:dyDescent="0.3">
      <c r="B175" s="132" t="s">
        <v>510</v>
      </c>
      <c r="C175" s="252"/>
      <c r="D175" s="252"/>
      <c r="E175" s="252"/>
      <c r="F175" s="252"/>
      <c r="G175" s="192"/>
      <c r="H175" s="192"/>
      <c r="I175" s="192"/>
      <c r="J175" s="194">
        <f t="shared" si="56"/>
        <v>0</v>
      </c>
      <c r="K175" s="195"/>
      <c r="L175" s="196"/>
      <c r="M175" s="196"/>
      <c r="N175" s="196"/>
      <c r="O175" s="196"/>
      <c r="P175" s="196"/>
      <c r="Q175" s="196"/>
      <c r="R175" s="196"/>
      <c r="S175" s="196"/>
      <c r="T175" s="196"/>
      <c r="U175" s="196"/>
      <c r="V175" s="196">
        <f t="shared" si="57"/>
        <v>0</v>
      </c>
      <c r="W175" s="196"/>
      <c r="X175" s="198"/>
      <c r="Y175" s="198"/>
      <c r="Z175" s="198"/>
      <c r="AA175" s="198"/>
      <c r="AB175" s="198"/>
      <c r="AC175" s="198"/>
      <c r="AD175" s="365"/>
    </row>
    <row r="176" spans="2:30" s="199" customFormat="1" ht="15.6" hidden="1" x14ac:dyDescent="0.3">
      <c r="B176" s="132" t="s">
        <v>511</v>
      </c>
      <c r="C176" s="252"/>
      <c r="D176" s="252"/>
      <c r="E176" s="252"/>
      <c r="F176" s="252"/>
      <c r="G176" s="192"/>
      <c r="H176" s="192"/>
      <c r="I176" s="192"/>
      <c r="J176" s="194">
        <f t="shared" si="56"/>
        <v>0</v>
      </c>
      <c r="K176" s="195"/>
      <c r="L176" s="196"/>
      <c r="M176" s="196"/>
      <c r="N176" s="196"/>
      <c r="O176" s="196"/>
      <c r="P176" s="196"/>
      <c r="Q176" s="196"/>
      <c r="R176" s="196"/>
      <c r="S176" s="196"/>
      <c r="T176" s="196"/>
      <c r="U176" s="196"/>
      <c r="V176" s="196">
        <f t="shared" si="57"/>
        <v>0</v>
      </c>
      <c r="W176" s="196"/>
      <c r="X176" s="198"/>
      <c r="Y176" s="198"/>
      <c r="Z176" s="198"/>
      <c r="AA176" s="198"/>
      <c r="AB176" s="198"/>
      <c r="AC176" s="198"/>
      <c r="AD176" s="365"/>
    </row>
    <row r="177" spans="2:30" s="199" customFormat="1" ht="15.6" hidden="1" x14ac:dyDescent="0.3">
      <c r="B177" s="132" t="s">
        <v>512</v>
      </c>
      <c r="C177" s="252"/>
      <c r="D177" s="252"/>
      <c r="E177" s="252"/>
      <c r="F177" s="252"/>
      <c r="G177" s="192"/>
      <c r="H177" s="192"/>
      <c r="I177" s="192"/>
      <c r="J177" s="194">
        <f t="shared" si="56"/>
        <v>0</v>
      </c>
      <c r="K177" s="195"/>
      <c r="L177" s="196"/>
      <c r="M177" s="196"/>
      <c r="N177" s="196"/>
      <c r="O177" s="196"/>
      <c r="P177" s="196"/>
      <c r="Q177" s="196"/>
      <c r="R177" s="196"/>
      <c r="S177" s="196"/>
      <c r="T177" s="196"/>
      <c r="U177" s="196"/>
      <c r="V177" s="196">
        <f t="shared" si="57"/>
        <v>0</v>
      </c>
      <c r="W177" s="196"/>
      <c r="X177" s="198"/>
      <c r="Y177" s="198"/>
      <c r="Z177" s="198"/>
      <c r="AA177" s="198"/>
      <c r="AB177" s="198"/>
      <c r="AC177" s="198"/>
      <c r="AD177" s="365"/>
    </row>
    <row r="178" spans="2:30" s="199" customFormat="1" ht="15.6" hidden="1" x14ac:dyDescent="0.3">
      <c r="B178" s="132" t="s">
        <v>513</v>
      </c>
      <c r="C178" s="252"/>
      <c r="D178" s="252"/>
      <c r="E178" s="252"/>
      <c r="F178" s="252"/>
      <c r="G178" s="192"/>
      <c r="H178" s="192"/>
      <c r="I178" s="192"/>
      <c r="J178" s="194">
        <f t="shared" si="56"/>
        <v>0</v>
      </c>
      <c r="K178" s="195"/>
      <c r="L178" s="196"/>
      <c r="M178" s="196"/>
      <c r="N178" s="196"/>
      <c r="O178" s="196"/>
      <c r="P178" s="196"/>
      <c r="Q178" s="196"/>
      <c r="R178" s="196"/>
      <c r="S178" s="196"/>
      <c r="T178" s="196"/>
      <c r="U178" s="196"/>
      <c r="V178" s="196">
        <f t="shared" si="57"/>
        <v>0</v>
      </c>
      <c r="W178" s="196"/>
      <c r="X178" s="198"/>
      <c r="Y178" s="198"/>
      <c r="Z178" s="198"/>
      <c r="AA178" s="198"/>
      <c r="AB178" s="198"/>
      <c r="AC178" s="198"/>
      <c r="AD178" s="365"/>
    </row>
    <row r="179" spans="2:30" s="199" customFormat="1" ht="15.6" hidden="1" x14ac:dyDescent="0.3">
      <c r="B179" s="132" t="s">
        <v>514</v>
      </c>
      <c r="C179" s="252"/>
      <c r="D179" s="252"/>
      <c r="E179" s="252"/>
      <c r="F179" s="252"/>
      <c r="G179" s="192"/>
      <c r="H179" s="192"/>
      <c r="I179" s="192"/>
      <c r="J179" s="194">
        <f t="shared" si="56"/>
        <v>0</v>
      </c>
      <c r="K179" s="195"/>
      <c r="L179" s="196"/>
      <c r="M179" s="196"/>
      <c r="N179" s="196"/>
      <c r="O179" s="196"/>
      <c r="P179" s="196"/>
      <c r="Q179" s="196"/>
      <c r="R179" s="196"/>
      <c r="S179" s="196"/>
      <c r="T179" s="196"/>
      <c r="U179" s="196"/>
      <c r="V179" s="196">
        <f t="shared" si="57"/>
        <v>0</v>
      </c>
      <c r="W179" s="196"/>
      <c r="X179" s="198"/>
      <c r="Y179" s="198"/>
      <c r="Z179" s="198"/>
      <c r="AA179" s="198"/>
      <c r="AB179" s="198"/>
      <c r="AC179" s="198"/>
      <c r="AD179" s="365"/>
    </row>
    <row r="180" spans="2:30" s="199" customFormat="1" ht="15.6" hidden="1" x14ac:dyDescent="0.3">
      <c r="C180" s="253" t="s">
        <v>526</v>
      </c>
      <c r="D180" s="253"/>
      <c r="E180" s="258">
        <f t="shared" ref="E180:F180" si="58">SUM(E172:E179)</f>
        <v>0</v>
      </c>
      <c r="F180" s="258">
        <f t="shared" si="58"/>
        <v>0</v>
      </c>
      <c r="G180" s="258">
        <f>SUM(G172:G179)</f>
        <v>0</v>
      </c>
      <c r="H180" s="258">
        <f>SUM(H172:H179)</f>
        <v>0</v>
      </c>
      <c r="I180" s="258">
        <f>SUM(I172:I179)</f>
        <v>0</v>
      </c>
      <c r="J180" s="258">
        <f>SUM(J172:J179)</f>
        <v>0</v>
      </c>
      <c r="K180" s="256">
        <f>(K172*J172)+(K173*J173)+(K174*J174)+(K175*J175)+(K176*J176)+(K177*J177)+(K178*J178)+(K179*J179)</f>
        <v>0</v>
      </c>
      <c r="L180" s="257"/>
      <c r="M180" s="257"/>
      <c r="N180" s="257"/>
      <c r="O180" s="257"/>
      <c r="P180" s="257"/>
      <c r="Q180" s="257"/>
      <c r="R180" s="257"/>
      <c r="S180" s="257"/>
      <c r="T180" s="257"/>
      <c r="U180" s="257"/>
      <c r="V180" s="257">
        <f>V172+V173+V174+V175+V176+V177+V178+V179</f>
        <v>0</v>
      </c>
      <c r="W180" s="257"/>
      <c r="X180" s="198"/>
      <c r="Y180" s="198"/>
      <c r="Z180" s="198"/>
      <c r="AA180" s="198"/>
      <c r="AB180" s="198"/>
      <c r="AC180" s="198"/>
      <c r="AD180" s="365"/>
    </row>
    <row r="181" spans="2:30" s="199" customFormat="1" ht="15.6" x14ac:dyDescent="0.3">
      <c r="B181" s="246"/>
      <c r="C181" s="234"/>
      <c r="D181" s="234"/>
      <c r="E181" s="234"/>
      <c r="F181" s="234"/>
      <c r="G181" s="247"/>
      <c r="H181" s="247"/>
      <c r="I181" s="248"/>
      <c r="J181" s="247"/>
      <c r="K181" s="248"/>
      <c r="L181" s="249"/>
      <c r="M181" s="250"/>
      <c r="N181" s="249"/>
      <c r="O181" s="250"/>
      <c r="P181" s="249"/>
      <c r="Q181" s="249"/>
      <c r="R181" s="249"/>
      <c r="S181" s="249"/>
      <c r="T181" s="249"/>
      <c r="U181" s="249"/>
      <c r="V181" s="249"/>
      <c r="W181" s="249"/>
      <c r="X181" s="198"/>
      <c r="Y181" s="198"/>
      <c r="Z181" s="198"/>
      <c r="AA181" s="198"/>
      <c r="AB181" s="198"/>
      <c r="AC181" s="198"/>
      <c r="AD181" s="365"/>
    </row>
    <row r="182" spans="2:30" s="199" customFormat="1" ht="15.6" x14ac:dyDescent="0.3">
      <c r="B182" s="246"/>
      <c r="C182" s="234"/>
      <c r="D182" s="234"/>
      <c r="E182" s="234"/>
      <c r="F182" s="234"/>
      <c r="G182" s="247"/>
      <c r="H182" s="247"/>
      <c r="I182" s="248"/>
      <c r="J182" s="247"/>
      <c r="K182" s="248"/>
      <c r="L182" s="249"/>
      <c r="M182" s="250"/>
      <c r="N182" s="249"/>
      <c r="O182" s="250"/>
      <c r="P182" s="249"/>
      <c r="Q182" s="249"/>
      <c r="R182" s="249"/>
      <c r="S182" s="249"/>
      <c r="T182" s="249"/>
      <c r="U182" s="249"/>
      <c r="V182" s="249"/>
      <c r="W182" s="249"/>
      <c r="X182" s="198"/>
      <c r="Y182" s="198"/>
      <c r="Z182" s="198"/>
      <c r="AA182" s="198"/>
      <c r="AB182" s="198"/>
      <c r="AC182" s="198"/>
      <c r="AD182" s="365"/>
    </row>
    <row r="183" spans="2:30" s="199" customFormat="1" ht="62.25" customHeight="1" x14ac:dyDescent="0.3">
      <c r="B183" s="210" t="s">
        <v>515</v>
      </c>
      <c r="C183" s="260"/>
      <c r="D183" s="260"/>
      <c r="E183" s="261">
        <v>310093.45</v>
      </c>
      <c r="F183" s="261">
        <v>99290</v>
      </c>
      <c r="G183" s="261">
        <v>159700</v>
      </c>
      <c r="H183" s="261">
        <v>40000</v>
      </c>
      <c r="I183" s="262">
        <v>90832</v>
      </c>
      <c r="J183" s="263">
        <f>SUM(E183:I183)</f>
        <v>699915.45</v>
      </c>
      <c r="K183" s="264">
        <v>0.2</v>
      </c>
      <c r="L183" s="264"/>
      <c r="M183" s="261">
        <v>310093.46504672896</v>
      </c>
      <c r="N183" s="265"/>
      <c r="O183" s="261">
        <v>99290</v>
      </c>
      <c r="P183" s="265"/>
      <c r="Q183" s="265">
        <f>G183</f>
        <v>159700</v>
      </c>
      <c r="R183" s="265"/>
      <c r="S183" s="265">
        <f>H183</f>
        <v>40000</v>
      </c>
      <c r="T183" s="265" t="s">
        <v>675</v>
      </c>
      <c r="U183" s="265">
        <f>I183-31832</f>
        <v>59000</v>
      </c>
      <c r="V183" s="201">
        <f>M183+O183+Q183+S183+U183</f>
        <v>668083.46504672896</v>
      </c>
      <c r="W183" s="266">
        <v>0.2</v>
      </c>
      <c r="X183" s="198">
        <v>323997.27</v>
      </c>
      <c r="Y183" s="198">
        <v>86293.6</v>
      </c>
      <c r="Z183" s="198">
        <v>40000</v>
      </c>
      <c r="AA183" s="198">
        <v>53544.51</v>
      </c>
      <c r="AB183" s="198">
        <v>159700</v>
      </c>
      <c r="AC183" s="198">
        <f>SUM(X183:AB183)</f>
        <v>663535.38</v>
      </c>
      <c r="AD183" s="372"/>
    </row>
    <row r="184" spans="2:30" s="199" customFormat="1" ht="51.75" customHeight="1" x14ac:dyDescent="0.3">
      <c r="B184" s="210" t="s">
        <v>516</v>
      </c>
      <c r="C184" s="260"/>
      <c r="D184" s="260"/>
      <c r="E184" s="261">
        <v>60000</v>
      </c>
      <c r="F184" s="261">
        <v>50000</v>
      </c>
      <c r="G184" s="261">
        <v>0</v>
      </c>
      <c r="H184" s="261">
        <v>7916</v>
      </c>
      <c r="I184" s="262">
        <v>5000</v>
      </c>
      <c r="J184" s="263">
        <f>SUM(E184:I184)</f>
        <v>122916</v>
      </c>
      <c r="K184" s="264"/>
      <c r="L184" s="265"/>
      <c r="M184" s="261">
        <v>60000</v>
      </c>
      <c r="N184" s="265"/>
      <c r="O184" s="261">
        <v>50000</v>
      </c>
      <c r="P184" s="265"/>
      <c r="Q184" s="265">
        <f>G184</f>
        <v>0</v>
      </c>
      <c r="R184" s="265"/>
      <c r="S184" s="265">
        <f t="shared" ref="S184:S186" si="59">H184</f>
        <v>7916</v>
      </c>
      <c r="T184" s="265" t="s">
        <v>678</v>
      </c>
      <c r="U184" s="265">
        <v>19832</v>
      </c>
      <c r="V184" s="201">
        <f t="shared" ref="V184:V186" si="60">M184+O184+Q184+S184+U184</f>
        <v>137748</v>
      </c>
      <c r="W184" s="265"/>
      <c r="X184" s="198">
        <v>60000</v>
      </c>
      <c r="Y184" s="198">
        <v>42869.66</v>
      </c>
      <c r="Z184" s="198">
        <v>8822.4699999999993</v>
      </c>
      <c r="AA184" s="198">
        <v>51008.58</v>
      </c>
      <c r="AB184" s="198"/>
      <c r="AC184" s="198">
        <f t="shared" ref="AC184:AC185" si="61">SUM(X184:AB184)</f>
        <v>162700.71000000002</v>
      </c>
      <c r="AD184" s="372"/>
    </row>
    <row r="185" spans="2:30" s="199" customFormat="1" ht="40.5" customHeight="1" x14ac:dyDescent="0.3">
      <c r="B185" s="210" t="s">
        <v>517</v>
      </c>
      <c r="C185" s="267"/>
      <c r="D185" s="267" t="s">
        <v>668</v>
      </c>
      <c r="E185" s="261">
        <v>60000</v>
      </c>
      <c r="F185" s="261">
        <v>40000</v>
      </c>
      <c r="G185" s="261">
        <v>57921.5</v>
      </c>
      <c r="H185" s="261">
        <v>15000</v>
      </c>
      <c r="I185" s="261">
        <v>8000</v>
      </c>
      <c r="J185" s="263">
        <f>SUM(E185:I185)</f>
        <v>180921.5</v>
      </c>
      <c r="K185" s="264"/>
      <c r="L185" s="265"/>
      <c r="M185" s="261">
        <v>60000</v>
      </c>
      <c r="N185" s="265"/>
      <c r="O185" s="261">
        <v>40000</v>
      </c>
      <c r="P185" s="265"/>
      <c r="Q185" s="265">
        <f>G185</f>
        <v>57921.5</v>
      </c>
      <c r="R185" s="265" t="s">
        <v>662</v>
      </c>
      <c r="S185" s="265">
        <v>20000</v>
      </c>
      <c r="T185" s="265"/>
      <c r="U185" s="265">
        <f>I185</f>
        <v>8000</v>
      </c>
      <c r="V185" s="201">
        <f t="shared" si="60"/>
        <v>185921.5</v>
      </c>
      <c r="W185" s="265"/>
      <c r="X185" s="198">
        <v>60114.82</v>
      </c>
      <c r="Y185" s="198">
        <v>40000</v>
      </c>
      <c r="Z185" s="198">
        <v>20019.810000000001</v>
      </c>
      <c r="AA185" s="198">
        <v>12141.01</v>
      </c>
      <c r="AB185" s="198">
        <v>57922</v>
      </c>
      <c r="AC185" s="198">
        <f t="shared" si="61"/>
        <v>190197.64</v>
      </c>
      <c r="AD185" s="372"/>
    </row>
    <row r="186" spans="2:30" s="199" customFormat="1" ht="41.25" customHeight="1" x14ac:dyDescent="0.3">
      <c r="B186" s="268" t="s">
        <v>518</v>
      </c>
      <c r="C186" s="260"/>
      <c r="D186" s="260">
        <v>4</v>
      </c>
      <c r="E186" s="261">
        <v>11495.32</v>
      </c>
      <c r="F186" s="261">
        <v>9999.7196261682348</v>
      </c>
      <c r="G186" s="261">
        <v>25000</v>
      </c>
      <c r="H186" s="261">
        <v>4999.8878504672939</v>
      </c>
      <c r="I186" s="262">
        <v>15000</v>
      </c>
      <c r="J186" s="263">
        <f>SUM(E186:I186)</f>
        <v>66494.927476635523</v>
      </c>
      <c r="K186" s="264"/>
      <c r="L186" s="265"/>
      <c r="M186" s="261">
        <v>11495.32</v>
      </c>
      <c r="N186" s="265"/>
      <c r="O186" s="261">
        <v>9999.7196261682348</v>
      </c>
      <c r="P186" s="265"/>
      <c r="Q186" s="265">
        <f>G186</f>
        <v>25000</v>
      </c>
      <c r="R186" s="265"/>
      <c r="S186" s="265">
        <f t="shared" si="59"/>
        <v>4999.8878504672939</v>
      </c>
      <c r="T186" s="265"/>
      <c r="U186" s="265">
        <f>I186</f>
        <v>15000</v>
      </c>
      <c r="V186" s="201">
        <f t="shared" si="60"/>
        <v>66494.927476635523</v>
      </c>
      <c r="W186" s="265"/>
      <c r="X186" s="198">
        <v>11495.58</v>
      </c>
      <c r="Y186" s="198">
        <v>10000</v>
      </c>
      <c r="Z186" s="198">
        <v>5000</v>
      </c>
      <c r="AA186" s="198">
        <v>15000</v>
      </c>
      <c r="AB186" s="198">
        <v>23689.25</v>
      </c>
      <c r="AC186" s="198">
        <f>SUM(X186:AB186)</f>
        <v>65184.83</v>
      </c>
      <c r="AD186" s="372"/>
    </row>
    <row r="187" spans="2:30" s="199" customFormat="1" ht="15.6" x14ac:dyDescent="0.3">
      <c r="B187" s="246"/>
      <c r="C187" s="269" t="s">
        <v>527</v>
      </c>
      <c r="D187" s="269"/>
      <c r="E187" s="270">
        <f>SUM(E183:E186)</f>
        <v>441588.77</v>
      </c>
      <c r="F187" s="270">
        <f t="shared" ref="F187:J187" si="62">SUM(F183:F186)</f>
        <v>199289.71962616823</v>
      </c>
      <c r="G187" s="270">
        <f>SUM(G183:G186)</f>
        <v>242621.5</v>
      </c>
      <c r="H187" s="270">
        <f t="shared" si="62"/>
        <v>67915.88785046729</v>
      </c>
      <c r="I187" s="271">
        <f t="shared" si="62"/>
        <v>118832</v>
      </c>
      <c r="J187" s="244">
        <f t="shared" si="62"/>
        <v>1070247.8774766354</v>
      </c>
      <c r="K187" s="244">
        <f>(K183*J183)+(K184*J184)+(K185*J185)+(K186*J186)</f>
        <v>139983.09</v>
      </c>
      <c r="L187" s="233"/>
      <c r="M187" s="233">
        <f>M183+M184+M185+M186</f>
        <v>441588.78504672897</v>
      </c>
      <c r="N187" s="233">
        <f t="shared" ref="N187:O187" si="63">N183+N184+N185+N186</f>
        <v>0</v>
      </c>
      <c r="O187" s="233">
        <f t="shared" si="63"/>
        <v>199289.71962616823</v>
      </c>
      <c r="P187" s="233"/>
      <c r="Q187" s="233">
        <f>Q183+Q184+Q185+Q186</f>
        <v>242621.5</v>
      </c>
      <c r="R187" s="233"/>
      <c r="S187" s="233">
        <f xml:space="preserve"> S183+S184+S185+S186</f>
        <v>72915.88785046729</v>
      </c>
      <c r="T187" s="233"/>
      <c r="U187" s="233">
        <f>U183+U184+U185+U186</f>
        <v>101832</v>
      </c>
      <c r="V187" s="233">
        <f>V183+V184+V185+V186</f>
        <v>1058247.8925233644</v>
      </c>
      <c r="W187" s="233"/>
      <c r="X187" s="217">
        <f>SUM(X183:X186)</f>
        <v>455607.67000000004</v>
      </c>
      <c r="Y187" s="217">
        <f t="shared" ref="Y187:AB187" si="64">SUM(Y183:Y186)</f>
        <v>179163.26</v>
      </c>
      <c r="Z187" s="217">
        <f t="shared" si="64"/>
        <v>73842.28</v>
      </c>
      <c r="AA187" s="217">
        <f t="shared" si="64"/>
        <v>131694.09999999998</v>
      </c>
      <c r="AB187" s="217">
        <f t="shared" si="64"/>
        <v>241311.25</v>
      </c>
      <c r="AC187" s="217">
        <f>+AC186+AC185+AC184+AC183</f>
        <v>1081618.56</v>
      </c>
      <c r="AD187" s="373"/>
    </row>
    <row r="188" spans="2:30" s="199" customFormat="1" ht="15.6" x14ac:dyDescent="0.3">
      <c r="B188" s="246"/>
      <c r="C188" s="234"/>
      <c r="D188" s="234"/>
      <c r="E188" s="234"/>
      <c r="F188" s="234"/>
      <c r="G188" s="247"/>
      <c r="H188" s="247"/>
      <c r="I188" s="248"/>
      <c r="J188" s="247"/>
      <c r="K188" s="248"/>
      <c r="L188" s="249"/>
      <c r="M188" s="250"/>
      <c r="N188" s="249"/>
      <c r="O188" s="250"/>
      <c r="P188" s="249"/>
      <c r="Q188" s="249"/>
      <c r="R188" s="249"/>
      <c r="S188" s="249"/>
      <c r="T188" s="249"/>
      <c r="U188" s="249"/>
      <c r="V188" s="249"/>
      <c r="W188" s="249"/>
      <c r="AD188" s="363"/>
    </row>
    <row r="189" spans="2:30" s="199" customFormat="1" ht="15.6" x14ac:dyDescent="0.3">
      <c r="B189" s="246"/>
      <c r="C189" s="234"/>
      <c r="D189" s="234"/>
      <c r="E189" s="234"/>
      <c r="F189" s="273"/>
      <c r="G189" s="247"/>
      <c r="H189" s="247"/>
      <c r="I189" s="248"/>
      <c r="J189" s="247"/>
      <c r="K189" s="248"/>
      <c r="L189" s="249"/>
      <c r="M189" s="250"/>
      <c r="N189" s="249"/>
      <c r="O189" s="250"/>
      <c r="P189" s="249"/>
      <c r="Q189" s="249"/>
      <c r="R189" s="249"/>
      <c r="S189" s="249"/>
      <c r="T189" s="249"/>
      <c r="U189" s="249"/>
      <c r="V189" s="249"/>
      <c r="W189" s="249"/>
      <c r="AD189" s="363"/>
    </row>
    <row r="190" spans="2:30" s="199" customFormat="1" ht="15.6" x14ac:dyDescent="0.3">
      <c r="B190" s="246"/>
      <c r="C190" s="234"/>
      <c r="D190" s="234"/>
      <c r="E190" s="234"/>
      <c r="F190" s="234"/>
      <c r="G190" s="247"/>
      <c r="H190" s="247"/>
      <c r="I190" s="248"/>
      <c r="J190" s="247"/>
      <c r="K190" s="248"/>
      <c r="L190" s="249"/>
      <c r="M190" s="250"/>
      <c r="N190" s="249"/>
      <c r="O190" s="250"/>
      <c r="P190" s="249"/>
      <c r="Q190" s="249"/>
      <c r="R190" s="249"/>
      <c r="S190" s="249"/>
      <c r="T190" s="249"/>
      <c r="U190" s="249"/>
      <c r="V190" s="249"/>
      <c r="W190" s="249"/>
      <c r="AD190" s="363"/>
    </row>
    <row r="191" spans="2:30" s="199" customFormat="1" ht="15.6" x14ac:dyDescent="0.3">
      <c r="B191" s="246"/>
      <c r="C191" s="234"/>
      <c r="D191" s="234"/>
      <c r="E191" s="234"/>
      <c r="F191" s="234"/>
      <c r="G191" s="247"/>
      <c r="H191" s="247"/>
      <c r="I191" s="248"/>
      <c r="J191" s="247"/>
      <c r="K191" s="248"/>
      <c r="L191" s="249"/>
      <c r="M191" s="250"/>
      <c r="N191" s="249"/>
      <c r="O191" s="250"/>
      <c r="P191" s="249"/>
      <c r="Q191" s="249"/>
      <c r="R191" s="249"/>
      <c r="S191" s="249"/>
      <c r="T191" s="249"/>
      <c r="U191" s="249"/>
      <c r="V191" s="249"/>
      <c r="W191" s="249"/>
      <c r="AD191" s="363"/>
    </row>
    <row r="192" spans="2:30" s="199" customFormat="1" ht="15.6" x14ac:dyDescent="0.3">
      <c r="B192" s="246"/>
      <c r="C192" s="234"/>
      <c r="D192" s="234"/>
      <c r="E192" s="234"/>
      <c r="F192" s="234"/>
      <c r="G192" s="247"/>
      <c r="H192" s="247"/>
      <c r="I192" s="248"/>
      <c r="J192" s="247"/>
      <c r="K192" s="248"/>
      <c r="L192" s="249"/>
      <c r="M192" s="250"/>
      <c r="N192" s="249"/>
      <c r="O192" s="250"/>
      <c r="P192" s="249"/>
      <c r="Q192" s="249"/>
      <c r="R192" s="249"/>
      <c r="S192" s="249"/>
      <c r="T192" s="249"/>
      <c r="U192" s="249"/>
      <c r="V192" s="249"/>
      <c r="W192" s="249"/>
      <c r="AD192" s="363"/>
    </row>
    <row r="193" spans="2:30" s="199" customFormat="1" ht="15.6" x14ac:dyDescent="0.3">
      <c r="B193" s="246"/>
      <c r="C193" s="234"/>
      <c r="D193" s="234"/>
      <c r="E193" s="234"/>
      <c r="F193" s="234"/>
      <c r="G193" s="247"/>
      <c r="H193" s="247"/>
      <c r="I193" s="248"/>
      <c r="J193" s="247"/>
      <c r="K193" s="248"/>
      <c r="L193" s="249"/>
      <c r="M193" s="250"/>
      <c r="N193" s="249"/>
      <c r="O193" s="250"/>
      <c r="P193" s="249"/>
      <c r="Q193" s="249"/>
      <c r="R193" s="249"/>
      <c r="S193" s="249"/>
      <c r="T193" s="249"/>
      <c r="U193" s="249"/>
      <c r="V193" s="249"/>
      <c r="W193" s="249"/>
      <c r="AD193" s="363"/>
    </row>
    <row r="194" spans="2:30" s="199" customFormat="1" ht="16.2" thickBot="1" x14ac:dyDescent="0.35">
      <c r="B194" s="246"/>
      <c r="C194" s="234"/>
      <c r="D194" s="234"/>
      <c r="E194" s="234"/>
      <c r="F194" s="234"/>
      <c r="G194" s="247"/>
      <c r="H194" s="247"/>
      <c r="I194" s="248"/>
      <c r="J194" s="247"/>
      <c r="K194" s="248"/>
      <c r="L194" s="249"/>
      <c r="M194" s="250"/>
      <c r="N194" s="249"/>
      <c r="O194" s="250"/>
      <c r="P194" s="249"/>
      <c r="Q194" s="249"/>
      <c r="R194" s="249"/>
      <c r="S194" s="249"/>
      <c r="T194" s="249"/>
      <c r="U194" s="249"/>
      <c r="V194" s="249"/>
      <c r="W194" s="249"/>
      <c r="AD194" s="363"/>
    </row>
    <row r="195" spans="2:30" s="199" customFormat="1" ht="15.6" x14ac:dyDescent="0.3">
      <c r="B195" s="246"/>
      <c r="C195" s="395" t="s">
        <v>541</v>
      </c>
      <c r="D195" s="396"/>
      <c r="E195" s="396"/>
      <c r="F195" s="396"/>
      <c r="G195" s="396"/>
      <c r="H195" s="396"/>
      <c r="I195" s="396"/>
      <c r="J195" s="397"/>
      <c r="K195" s="272"/>
      <c r="L195" s="377" t="s">
        <v>541</v>
      </c>
      <c r="M195" s="377"/>
      <c r="N195" s="377"/>
      <c r="O195" s="377"/>
      <c r="P195" s="377"/>
      <c r="Q195" s="377"/>
      <c r="R195" s="377"/>
      <c r="S195" s="377"/>
      <c r="T195" s="377"/>
      <c r="U195" s="377"/>
      <c r="V195" s="377"/>
      <c r="W195" s="274"/>
      <c r="X195" s="377" t="s">
        <v>686</v>
      </c>
      <c r="Y195" s="377"/>
      <c r="Z195" s="377"/>
      <c r="AA195" s="377"/>
      <c r="AB195" s="377"/>
      <c r="AC195" s="377"/>
      <c r="AD195" s="377"/>
    </row>
    <row r="196" spans="2:30" s="199" customFormat="1" ht="109.35" customHeight="1" x14ac:dyDescent="0.3">
      <c r="B196" s="246"/>
      <c r="C196" s="419"/>
      <c r="D196" s="275"/>
      <c r="E196" s="244" t="s">
        <v>530</v>
      </c>
      <c r="F196" s="244" t="s">
        <v>531</v>
      </c>
      <c r="G196" s="276" t="s">
        <v>532</v>
      </c>
      <c r="H196" s="276" t="s">
        <v>623</v>
      </c>
      <c r="I196" s="244" t="s">
        <v>624</v>
      </c>
      <c r="J196" s="421" t="s">
        <v>13</v>
      </c>
      <c r="K196" s="234"/>
      <c r="L196" s="381"/>
      <c r="M196" s="277" t="str">
        <f>M12</f>
        <v>Organisation recipiendiaire 1 (budget en USD)</v>
      </c>
      <c r="N196" s="277"/>
      <c r="O196" s="277" t="str">
        <f>O12</f>
        <v>Organisation recipiendiaire 2 (budget en USD)</v>
      </c>
      <c r="P196" s="277"/>
      <c r="Q196" s="277" t="str">
        <f>Q12</f>
        <v>Organisation recipiendiaire 3 (budget en USD)</v>
      </c>
      <c r="R196" s="277"/>
      <c r="S196" s="277" t="str">
        <f>S12</f>
        <v>Organisation recipiendiaire 4 (budget en USD)</v>
      </c>
      <c r="T196" s="277"/>
      <c r="U196" s="277" t="str">
        <f>U12</f>
        <v>Organisation recipiendiaire 5 (budget en USD)</v>
      </c>
      <c r="V196" s="383" t="s">
        <v>13</v>
      </c>
      <c r="W196" s="278"/>
      <c r="X196" s="381"/>
      <c r="Y196" s="277" t="s">
        <v>679</v>
      </c>
      <c r="Z196" s="277" t="s">
        <v>679</v>
      </c>
      <c r="AA196" s="277" t="s">
        <v>679</v>
      </c>
      <c r="AB196" s="277" t="s">
        <v>679</v>
      </c>
      <c r="AC196" s="277" t="s">
        <v>679</v>
      </c>
      <c r="AD196" s="375" t="s">
        <v>683</v>
      </c>
    </row>
    <row r="197" spans="2:30" s="199" customFormat="1" ht="31.5" customHeight="1" x14ac:dyDescent="0.3">
      <c r="B197" s="246"/>
      <c r="C197" s="420"/>
      <c r="D197" s="279"/>
      <c r="E197" s="280" t="str">
        <f>E13</f>
        <v>OIM BURKINA FASO</v>
      </c>
      <c r="F197" s="280" t="str">
        <f>F13</f>
        <v>OIM BENIN</v>
      </c>
      <c r="G197" s="280" t="str">
        <f>G13</f>
        <v>PNUD BENIN</v>
      </c>
      <c r="H197" s="280" t="str">
        <f>H13</f>
        <v>OIM TOGO</v>
      </c>
      <c r="I197" s="280" t="str">
        <f>I13</f>
        <v>PNUD TOGO</v>
      </c>
      <c r="J197" s="422"/>
      <c r="K197" s="234"/>
      <c r="L197" s="382"/>
      <c r="M197" s="281" t="str">
        <f>M13</f>
        <v>OIM BURKINA FASO</v>
      </c>
      <c r="N197" s="281">
        <f t="shared" ref="N197:U197" si="65">N13</f>
        <v>0</v>
      </c>
      <c r="O197" s="281" t="str">
        <f t="shared" si="65"/>
        <v>OIM BENIN</v>
      </c>
      <c r="P197" s="281">
        <f t="shared" si="65"/>
        <v>0</v>
      </c>
      <c r="Q197" s="281" t="str">
        <f t="shared" si="65"/>
        <v>PNUD BENIN</v>
      </c>
      <c r="R197" s="281">
        <f t="shared" si="65"/>
        <v>0</v>
      </c>
      <c r="S197" s="281" t="str">
        <f t="shared" si="65"/>
        <v>OIM  TOGO</v>
      </c>
      <c r="T197" s="281">
        <f t="shared" si="65"/>
        <v>0</v>
      </c>
      <c r="U197" s="281" t="str">
        <f t="shared" si="65"/>
        <v>PNUD TOGO</v>
      </c>
      <c r="V197" s="384"/>
      <c r="W197" s="278"/>
      <c r="X197" s="382"/>
      <c r="Y197" s="281" t="s">
        <v>616</v>
      </c>
      <c r="Z197" s="281" t="s">
        <v>617</v>
      </c>
      <c r="AA197" s="282" t="s">
        <v>619</v>
      </c>
      <c r="AB197" s="282" t="s">
        <v>620</v>
      </c>
      <c r="AC197" s="282" t="s">
        <v>618</v>
      </c>
      <c r="AD197" s="376"/>
    </row>
    <row r="198" spans="2:30" s="199" customFormat="1" ht="31.2" x14ac:dyDescent="0.3">
      <c r="B198" s="283"/>
      <c r="C198" s="284" t="s">
        <v>528</v>
      </c>
      <c r="D198" s="285"/>
      <c r="E198" s="286">
        <f>SUM(E24,E34,E44,E54,E66,E76,E86,E96,E108,E118,E128,E138,E150,E160,E170,E180,E183,E184,E185,E186)</f>
        <v>1191588.77</v>
      </c>
      <c r="F198" s="286">
        <f>SUM(F24,F34,F44,F54,F66,F76,F86,F96,F108,F118,F128,F138,F150,F160,F170,F180,F183,F184,F185,F186)</f>
        <v>467289.71962616825</v>
      </c>
      <c r="G198" s="286">
        <f>SUM(G24,G34,G44,G54,G66,G76,G86,G96,G108,G118,G128,G138,G150,G160,G170,G180,G183,G184,G185,G186)</f>
        <v>841121.5</v>
      </c>
      <c r="H198" s="286">
        <f>SUM(H24,H34,H44,H54,H66,H76,H86,H96,H108,H118,H128,H138,H150,H160,H170,H180,H183,H184,H185,H186)</f>
        <v>186915.88785046729</v>
      </c>
      <c r="I198" s="287">
        <f>SUM(I24,I34,I44,I54,I66,I76,I86,I96,I108,I118,I128,I138,I150,I160,I170,I180,I183,I184,I185,I186)</f>
        <v>373832</v>
      </c>
      <c r="J198" s="288">
        <f>SUM(E198:I198)</f>
        <v>3060747.8774766354</v>
      </c>
      <c r="K198" s="234"/>
      <c r="L198" s="289" t="s">
        <v>528</v>
      </c>
      <c r="M198" s="290">
        <f>SUM(M24,M34,M44,M54,M66,M76,M86,M96,M108,M118,M128,M138,M150,M160,M170,M180,M183,M184,M185,M186)</f>
        <v>1191588.785046729</v>
      </c>
      <c r="N198" s="290">
        <f t="shared" ref="N198:U198" si="66">SUM(N24,N34,N44,N54,N66,N76,N86,N96,N108,N118,N128,N138,N150,N160,N170,N180,N183,N184,N185,N186)</f>
        <v>0</v>
      </c>
      <c r="O198" s="290">
        <f t="shared" si="66"/>
        <v>467289.71962616825</v>
      </c>
      <c r="P198" s="290">
        <f t="shared" si="66"/>
        <v>0</v>
      </c>
      <c r="Q198" s="290">
        <f t="shared" si="66"/>
        <v>841121.5</v>
      </c>
      <c r="R198" s="290">
        <f t="shared" si="66"/>
        <v>0</v>
      </c>
      <c r="S198" s="290">
        <f t="shared" si="66"/>
        <v>186915.88785046729</v>
      </c>
      <c r="T198" s="290">
        <f t="shared" si="66"/>
        <v>0</v>
      </c>
      <c r="U198" s="290">
        <f t="shared" si="66"/>
        <v>373832</v>
      </c>
      <c r="V198" s="291">
        <f>SUM(M198:U198)</f>
        <v>3060747.8925233642</v>
      </c>
      <c r="W198" s="278"/>
      <c r="X198" s="289" t="s">
        <v>528</v>
      </c>
      <c r="Y198" s="290">
        <f>SUM(X24,X34,X44,X54,X66,X76,X86,X96,X108,X118,X128,X138,X150,X160,X170,X180,X183,X184,X185,X186)</f>
        <v>1191588.1400000001</v>
      </c>
      <c r="Z198" s="290">
        <f>SUM(Y24,Y34,Y44,Y54,Y66,Y76,Y86,Y96,Y108,Y118,Y128,Y138,Y150,Y160,Y170,Y180,Y183,Y184,Y185,Y186)</f>
        <v>467289.71700000006</v>
      </c>
      <c r="AA198" s="290">
        <f>SUM(Z24,Z34,Z44,Z54,Z66,Z76,Z86,Z96,Z108,Z118,Z128,Z138,Z150,Z160,Z170,Z180,Z183,Z184,Z185,Z186)</f>
        <v>186849.25999999998</v>
      </c>
      <c r="AB198" s="290">
        <f>SUM(AA24,AA34,AA44,AA54,AA66,AA76,AA86,AA96,AA108,AA118,AA128,AA138,AA150,AA160,AA170,AA180,AA183,AA184,AA185,AA186)</f>
        <v>379746.62000000005</v>
      </c>
      <c r="AC198" s="290">
        <f>SUM(AB24,AB34,AB44,AB54,AB66,AB76,AB86,AB96,AB108,AB118,AB128,AB138,AB150,AB160,AB170,AB180,AB183,AB184,AB185,AB186)</f>
        <v>841121.5</v>
      </c>
      <c r="AD198" s="366">
        <f>SUM(Y198:AC198)</f>
        <v>3066595.2370000002</v>
      </c>
    </row>
    <row r="199" spans="2:30" s="199" customFormat="1" ht="47.4" customHeight="1" x14ac:dyDescent="0.3">
      <c r="B199" s="259"/>
      <c r="C199" s="284" t="s">
        <v>529</v>
      </c>
      <c r="D199" s="285"/>
      <c r="E199" s="286">
        <f t="shared" ref="E199:J199" si="67">E198*0.07</f>
        <v>83411.213900000002</v>
      </c>
      <c r="F199" s="286">
        <f t="shared" si="67"/>
        <v>32710.280373831782</v>
      </c>
      <c r="G199" s="286">
        <f t="shared" si="67"/>
        <v>58878.505000000005</v>
      </c>
      <c r="H199" s="286">
        <f t="shared" si="67"/>
        <v>13084.112149532712</v>
      </c>
      <c r="I199" s="287">
        <f t="shared" si="67"/>
        <v>26168.240000000002</v>
      </c>
      <c r="J199" s="288">
        <f t="shared" si="67"/>
        <v>214252.35142336451</v>
      </c>
      <c r="K199" s="259"/>
      <c r="L199" s="289" t="s">
        <v>529</v>
      </c>
      <c r="M199" s="290">
        <f t="shared" ref="M199:V199" si="68">M198*0.07</f>
        <v>83411.214953271046</v>
      </c>
      <c r="N199" s="290">
        <f t="shared" si="68"/>
        <v>0</v>
      </c>
      <c r="O199" s="290">
        <f>O198*0.07</f>
        <v>32710.280373831782</v>
      </c>
      <c r="P199" s="290">
        <f t="shared" ref="P199:T199" si="69">P198*0.07</f>
        <v>0</v>
      </c>
      <c r="Q199" s="290">
        <f t="shared" si="69"/>
        <v>58878.505000000005</v>
      </c>
      <c r="R199" s="290">
        <f t="shared" si="69"/>
        <v>0</v>
      </c>
      <c r="S199" s="290">
        <f t="shared" si="69"/>
        <v>13084.112149532712</v>
      </c>
      <c r="T199" s="290">
        <f t="shared" si="69"/>
        <v>0</v>
      </c>
      <c r="U199" s="290">
        <f>U198*0.07</f>
        <v>26168.240000000002</v>
      </c>
      <c r="V199" s="291">
        <f t="shared" si="68"/>
        <v>214252.35247663551</v>
      </c>
      <c r="W199" s="292"/>
      <c r="X199" s="289" t="s">
        <v>529</v>
      </c>
      <c r="Y199" s="290">
        <f>Y198*0.07</f>
        <v>83411.169800000018</v>
      </c>
      <c r="Z199" s="290">
        <f>Z198*0.07</f>
        <v>32710.280190000009</v>
      </c>
      <c r="AA199" s="290">
        <f>AA198*0.07</f>
        <v>13079.448200000001</v>
      </c>
      <c r="AB199" s="290">
        <v>25062.959999999999</v>
      </c>
      <c r="AC199" s="290">
        <f t="shared" ref="AC199" si="70">AC198*0.07</f>
        <v>58878.505000000005</v>
      </c>
      <c r="AD199" s="366">
        <f>SUM(Y199:AC199)</f>
        <v>213142.36319000003</v>
      </c>
    </row>
    <row r="200" spans="2:30" s="199" customFormat="1" ht="16.2" thickBot="1" x14ac:dyDescent="0.35">
      <c r="B200" s="259"/>
      <c r="C200" s="293" t="s">
        <v>13</v>
      </c>
      <c r="D200" s="294"/>
      <c r="E200" s="295">
        <f t="shared" ref="E200:J200" si="71">SUM(E198:E199)</f>
        <v>1274999.9839000001</v>
      </c>
      <c r="F200" s="295">
        <f t="shared" si="71"/>
        <v>500000.00000000006</v>
      </c>
      <c r="G200" s="295">
        <f t="shared" si="71"/>
        <v>900000.005</v>
      </c>
      <c r="H200" s="295">
        <f t="shared" si="71"/>
        <v>200000</v>
      </c>
      <c r="I200" s="296">
        <f t="shared" si="71"/>
        <v>400000.24</v>
      </c>
      <c r="J200" s="297">
        <f t="shared" si="71"/>
        <v>3275000.2289</v>
      </c>
      <c r="K200" s="259"/>
      <c r="L200" s="298" t="s">
        <v>13</v>
      </c>
      <c r="M200" s="299">
        <f t="shared" ref="M200:V200" si="72">SUM(M198:M199)</f>
        <v>1275000</v>
      </c>
      <c r="N200" s="299">
        <f t="shared" si="72"/>
        <v>0</v>
      </c>
      <c r="O200" s="299">
        <f t="shared" si="72"/>
        <v>500000.00000000006</v>
      </c>
      <c r="P200" s="299">
        <f t="shared" si="72"/>
        <v>0</v>
      </c>
      <c r="Q200" s="299">
        <f t="shared" si="72"/>
        <v>900000.005</v>
      </c>
      <c r="R200" s="299">
        <f t="shared" si="72"/>
        <v>0</v>
      </c>
      <c r="S200" s="299">
        <f t="shared" si="72"/>
        <v>200000</v>
      </c>
      <c r="T200" s="299">
        <f t="shared" si="72"/>
        <v>0</v>
      </c>
      <c r="U200" s="299">
        <f t="shared" si="72"/>
        <v>400000.24</v>
      </c>
      <c r="V200" s="300">
        <f t="shared" si="72"/>
        <v>3275000.2449999996</v>
      </c>
      <c r="W200" s="292"/>
      <c r="X200" s="298" t="s">
        <v>13</v>
      </c>
      <c r="Y200" s="299">
        <f t="shared" ref="Y200:AD200" si="73">SUM(Y198:Y199)</f>
        <v>1274999.3098000002</v>
      </c>
      <c r="Z200" s="299">
        <f t="shared" si="73"/>
        <v>499999.99719000008</v>
      </c>
      <c r="AA200" s="299">
        <f t="shared" si="73"/>
        <v>199928.70819999999</v>
      </c>
      <c r="AB200" s="299">
        <f t="shared" si="73"/>
        <v>404809.58000000007</v>
      </c>
      <c r="AC200" s="299">
        <f t="shared" si="73"/>
        <v>900000.005</v>
      </c>
      <c r="AD200" s="367">
        <f t="shared" si="73"/>
        <v>3279737.6001900001</v>
      </c>
    </row>
    <row r="201" spans="2:30" s="199" customFormat="1" ht="47.4" customHeight="1" x14ac:dyDescent="0.3">
      <c r="B201" s="259"/>
      <c r="G201" s="209"/>
      <c r="H201" s="209"/>
      <c r="J201" s="209"/>
      <c r="P201" s="209"/>
      <c r="Q201" s="209"/>
      <c r="S201" s="209"/>
      <c r="T201" s="301"/>
      <c r="U201" s="301"/>
      <c r="V201" s="301"/>
      <c r="W201" s="301"/>
      <c r="AD201" s="363">
        <f>AD200/V200</f>
        <v>1.0014465205604894</v>
      </c>
    </row>
    <row r="202" spans="2:30" s="208" customFormat="1" ht="16.2" thickBot="1" x14ac:dyDescent="0.35">
      <c r="B202" s="234"/>
      <c r="C202" s="303"/>
      <c r="D202" s="303"/>
      <c r="E202" s="303"/>
      <c r="F202" s="303"/>
      <c r="G202" s="304"/>
      <c r="H202" s="304"/>
      <c r="I202" s="305"/>
      <c r="J202" s="304"/>
      <c r="K202" s="305"/>
      <c r="L202" s="306"/>
      <c r="M202" s="307"/>
      <c r="N202" s="306"/>
      <c r="O202" s="307">
        <f>500000-O200</f>
        <v>0</v>
      </c>
      <c r="P202" s="306"/>
      <c r="Q202" s="306"/>
      <c r="R202" s="306"/>
      <c r="S202" s="306"/>
      <c r="T202" s="306"/>
      <c r="U202" s="306"/>
      <c r="V202" s="306"/>
      <c r="W202" s="306"/>
      <c r="AB202" s="500"/>
      <c r="AD202" s="364"/>
    </row>
    <row r="203" spans="2:30" s="199" customFormat="1" ht="47.4" customHeight="1" x14ac:dyDescent="0.3">
      <c r="B203" s="302"/>
      <c r="C203" s="411" t="s">
        <v>533</v>
      </c>
      <c r="D203" s="412"/>
      <c r="E203" s="412"/>
      <c r="F203" s="412"/>
      <c r="G203" s="413"/>
      <c r="H203" s="414"/>
      <c r="I203" s="414"/>
      <c r="J203" s="414"/>
      <c r="K203" s="415"/>
      <c r="L203" s="309"/>
      <c r="M203" s="308"/>
      <c r="N203" s="309"/>
      <c r="O203" s="309">
        <f>O202/1.07</f>
        <v>0</v>
      </c>
      <c r="P203" s="309"/>
      <c r="Q203" s="309"/>
      <c r="R203" s="309"/>
      <c r="S203" s="309"/>
      <c r="T203" s="309"/>
      <c r="U203" s="309"/>
      <c r="V203" s="309"/>
      <c r="W203" s="309"/>
      <c r="X203" s="209"/>
      <c r="AD203" s="363"/>
    </row>
    <row r="204" spans="2:30" s="199" customFormat="1" ht="46.8" x14ac:dyDescent="0.3">
      <c r="B204" s="302"/>
      <c r="C204" s="310"/>
      <c r="D204" s="311"/>
      <c r="E204" s="244" t="s">
        <v>530</v>
      </c>
      <c r="F204" s="244" t="s">
        <v>531</v>
      </c>
      <c r="G204" s="276" t="s">
        <v>532</v>
      </c>
      <c r="H204" s="276" t="s">
        <v>623</v>
      </c>
      <c r="I204" s="244" t="s">
        <v>624</v>
      </c>
      <c r="J204" s="423" t="s">
        <v>13</v>
      </c>
      <c r="K204" s="425" t="s">
        <v>10</v>
      </c>
      <c r="L204" s="309"/>
      <c r="M204" s="308"/>
      <c r="N204" s="309"/>
      <c r="O204" s="309"/>
      <c r="P204" s="309"/>
      <c r="Q204" s="309"/>
      <c r="R204" s="309"/>
      <c r="S204" s="309"/>
      <c r="T204" s="309"/>
      <c r="U204" s="309">
        <f>+I198-U198</f>
        <v>0</v>
      </c>
      <c r="V204" s="309"/>
      <c r="W204" s="309"/>
      <c r="X204" s="209"/>
      <c r="AD204" s="363"/>
    </row>
    <row r="205" spans="2:30" s="199" customFormat="1" ht="47.4" customHeight="1" x14ac:dyDescent="0.3">
      <c r="B205" s="302"/>
      <c r="C205" s="310"/>
      <c r="D205" s="311"/>
      <c r="E205" s="312" t="str">
        <f>E13</f>
        <v>OIM BURKINA FASO</v>
      </c>
      <c r="F205" s="280" t="str">
        <f>F13</f>
        <v>OIM BENIN</v>
      </c>
      <c r="G205" s="313" t="str">
        <f>G13</f>
        <v>PNUD BENIN</v>
      </c>
      <c r="H205" s="313" t="str">
        <f>H13</f>
        <v>OIM TOGO</v>
      </c>
      <c r="I205" s="313" t="str">
        <f>I13</f>
        <v>PNUD TOGO</v>
      </c>
      <c r="J205" s="424"/>
      <c r="K205" s="426"/>
      <c r="L205" s="309"/>
      <c r="M205" s="309"/>
      <c r="N205" s="309"/>
      <c r="O205" s="309"/>
      <c r="P205" s="309"/>
      <c r="Q205" s="309"/>
      <c r="R205" s="309"/>
      <c r="S205" s="309"/>
      <c r="T205" s="309"/>
      <c r="U205" s="309"/>
      <c r="V205" s="309"/>
      <c r="W205" s="309"/>
      <c r="X205" s="209"/>
      <c r="AD205" s="363"/>
    </row>
    <row r="206" spans="2:30" s="199" customFormat="1" ht="15.6" x14ac:dyDescent="0.3">
      <c r="B206" s="302"/>
      <c r="C206" s="314" t="s">
        <v>534</v>
      </c>
      <c r="D206" s="315"/>
      <c r="E206" s="316">
        <f>SUM(E198:E199)*K206</f>
        <v>446249.99436499999</v>
      </c>
      <c r="F206" s="316">
        <f>SUM(F198:F199)*K206</f>
        <v>175000</v>
      </c>
      <c r="G206" s="316">
        <f>SUM(G198:G199)*K206</f>
        <v>315000.00175</v>
      </c>
      <c r="H206" s="316">
        <f>SUM(H198:H199)*50%</f>
        <v>100000</v>
      </c>
      <c r="I206" s="317">
        <f>SUM(I198:I199)*K206</f>
        <v>140000.08399999997</v>
      </c>
      <c r="J206" s="318">
        <f>SUM(E206:I206)</f>
        <v>1176250.080115</v>
      </c>
      <c r="K206" s="319">
        <v>0.35</v>
      </c>
      <c r="L206" s="320"/>
      <c r="M206" s="320"/>
      <c r="N206" s="320"/>
      <c r="O206" s="320"/>
      <c r="P206" s="320"/>
      <c r="Q206" s="320"/>
      <c r="R206" s="320"/>
      <c r="S206" s="320"/>
      <c r="T206" s="320"/>
      <c r="U206" s="320"/>
      <c r="V206" s="320"/>
      <c r="W206" s="320"/>
      <c r="X206" s="209"/>
      <c r="AD206" s="363"/>
    </row>
    <row r="207" spans="2:30" s="199" customFormat="1" ht="15.6" x14ac:dyDescent="0.3">
      <c r="B207" s="410"/>
      <c r="C207" s="321" t="s">
        <v>535</v>
      </c>
      <c r="D207" s="322"/>
      <c r="E207" s="323">
        <f>SUM(E198:E199)*K207</f>
        <v>446249.99436499999</v>
      </c>
      <c r="F207" s="323">
        <f>SUM(F198:F199)*K207</f>
        <v>175000</v>
      </c>
      <c r="G207" s="323">
        <f>SUM(G198:G199)*K207</f>
        <v>315000.00175</v>
      </c>
      <c r="H207" s="324">
        <f>SUM(H198:H199)*50%</f>
        <v>100000</v>
      </c>
      <c r="I207" s="325">
        <f>SUM(I198:I199)*K207</f>
        <v>140000.08399999997</v>
      </c>
      <c r="J207" s="318">
        <f>SUM(E207:I207)</f>
        <v>1176250.080115</v>
      </c>
      <c r="K207" s="326">
        <v>0.35</v>
      </c>
      <c r="L207" s="320"/>
      <c r="M207" s="320"/>
      <c r="N207" s="320"/>
      <c r="O207" s="320"/>
      <c r="P207" s="320"/>
      <c r="Q207" s="320"/>
      <c r="R207" s="320"/>
      <c r="S207" s="320"/>
      <c r="T207" s="320"/>
      <c r="U207" s="320"/>
      <c r="V207" s="320"/>
      <c r="W207" s="320"/>
      <c r="X207" s="209"/>
      <c r="AD207" s="363"/>
    </row>
    <row r="208" spans="2:30" s="199" customFormat="1" ht="31.2" x14ac:dyDescent="0.3">
      <c r="B208" s="410"/>
      <c r="C208" s="321" t="s">
        <v>536</v>
      </c>
      <c r="D208" s="322"/>
      <c r="E208" s="327">
        <f>E200*$K$208</f>
        <v>382499.99517000001</v>
      </c>
      <c r="F208" s="327">
        <f>F200*$K$208</f>
        <v>150000</v>
      </c>
      <c r="G208" s="327">
        <f>G200*$K$208</f>
        <v>270000.00150000001</v>
      </c>
      <c r="H208" s="327"/>
      <c r="I208" s="328">
        <f t="shared" ref="I208" si="74">I200*$K$208</f>
        <v>120000.07199999999</v>
      </c>
      <c r="J208" s="318">
        <f>SUM(E208:I208)</f>
        <v>922500.06866999995</v>
      </c>
      <c r="K208" s="329">
        <v>0.3</v>
      </c>
      <c r="L208" s="330"/>
      <c r="M208" s="330"/>
      <c r="N208" s="330"/>
      <c r="O208" s="330"/>
      <c r="P208" s="330"/>
      <c r="Q208" s="330"/>
      <c r="R208" s="330"/>
      <c r="S208" s="330"/>
      <c r="T208" s="330"/>
      <c r="U208" s="330"/>
      <c r="V208" s="330"/>
      <c r="W208" s="330"/>
      <c r="X208" s="209"/>
      <c r="AD208" s="363"/>
    </row>
    <row r="209" spans="1:30" s="199" customFormat="1" ht="16.2" thickBot="1" x14ac:dyDescent="0.35">
      <c r="B209" s="410"/>
      <c r="C209" s="293" t="s">
        <v>13</v>
      </c>
      <c r="D209" s="294"/>
      <c r="E209" s="295">
        <f>SUM(E206:E208)</f>
        <v>1274999.9838999999</v>
      </c>
      <c r="F209" s="295">
        <f t="shared" ref="F209:K209" si="75">SUM(F206:F208)</f>
        <v>500000</v>
      </c>
      <c r="G209" s="295">
        <f t="shared" si="75"/>
        <v>900000.005</v>
      </c>
      <c r="H209" s="295">
        <f t="shared" si="75"/>
        <v>200000</v>
      </c>
      <c r="I209" s="296">
        <f t="shared" si="75"/>
        <v>400000.23999999993</v>
      </c>
      <c r="J209" s="331">
        <f>SUM(J206:J208)</f>
        <v>3275000.2289</v>
      </c>
      <c r="K209" s="332">
        <f t="shared" si="75"/>
        <v>1</v>
      </c>
      <c r="L209" s="333"/>
      <c r="M209" s="333"/>
      <c r="N209" s="333"/>
      <c r="O209" s="333"/>
      <c r="P209" s="333"/>
      <c r="Q209" s="333"/>
      <c r="R209" s="333"/>
      <c r="S209" s="333"/>
      <c r="T209" s="333"/>
      <c r="U209" s="333"/>
      <c r="V209" s="333"/>
      <c r="W209" s="333"/>
      <c r="X209" s="209"/>
      <c r="AD209" s="363"/>
    </row>
    <row r="210" spans="1:30" s="199" customFormat="1" ht="16.2" thickBot="1" x14ac:dyDescent="0.35">
      <c r="B210" s="410"/>
      <c r="C210" s="334"/>
      <c r="D210" s="334"/>
      <c r="E210" s="334"/>
      <c r="F210" s="334"/>
      <c r="G210" s="304"/>
      <c r="H210" s="304"/>
      <c r="I210" s="304"/>
      <c r="J210" s="304"/>
      <c r="K210" s="304"/>
      <c r="L210" s="307"/>
      <c r="M210" s="307"/>
      <c r="N210" s="307"/>
      <c r="O210" s="307"/>
      <c r="P210" s="307"/>
      <c r="Q210" s="307"/>
      <c r="R210" s="307"/>
      <c r="S210" s="307"/>
      <c r="T210" s="307"/>
      <c r="U210" s="307"/>
      <c r="V210" s="307"/>
      <c r="W210" s="307"/>
      <c r="X210" s="209"/>
      <c r="AD210" s="363"/>
    </row>
    <row r="211" spans="1:30" s="199" customFormat="1" ht="15.6" x14ac:dyDescent="0.3">
      <c r="B211" s="410"/>
      <c r="C211" s="335" t="s">
        <v>537</v>
      </c>
      <c r="D211" s="336"/>
      <c r="E211" s="336"/>
      <c r="F211" s="336"/>
      <c r="G211" s="337">
        <f>SUM(K24,K34,K44,K54,K66,K76,K86,K96,K108,K118,K128,K138,K150,K160,K170,K180,K187)*1.07</f>
        <v>452271.76230000006</v>
      </c>
      <c r="H211" s="304"/>
      <c r="I211" s="305"/>
      <c r="J211" s="304"/>
      <c r="K211" s="304"/>
      <c r="L211" s="307"/>
      <c r="M211" s="307"/>
      <c r="N211" s="307"/>
      <c r="O211" s="307"/>
      <c r="P211" s="307"/>
      <c r="Q211" s="307"/>
      <c r="R211" s="307"/>
      <c r="S211" s="307"/>
      <c r="T211" s="307"/>
      <c r="U211" s="307"/>
      <c r="V211" s="307"/>
      <c r="W211" s="307"/>
      <c r="X211" s="209"/>
      <c r="AD211" s="363"/>
    </row>
    <row r="212" spans="1:30" s="199" customFormat="1" ht="15.6" x14ac:dyDescent="0.3">
      <c r="B212" s="410"/>
      <c r="C212" s="338" t="s">
        <v>538</v>
      </c>
      <c r="D212" s="339"/>
      <c r="E212" s="339"/>
      <c r="F212" s="339"/>
      <c r="G212" s="340">
        <f>G211/J200</f>
        <v>0.13809823837841628</v>
      </c>
      <c r="H212" s="341"/>
      <c r="I212" s="342"/>
      <c r="J212" s="341"/>
      <c r="L212" s="301"/>
      <c r="M212" s="343"/>
      <c r="N212" s="343"/>
      <c r="O212" s="343"/>
      <c r="P212" s="343"/>
      <c r="Q212" s="343"/>
      <c r="R212" s="343"/>
      <c r="S212" s="343"/>
      <c r="T212" s="343"/>
      <c r="U212" s="343"/>
      <c r="V212" s="343"/>
      <c r="W212" s="343"/>
      <c r="X212" s="209"/>
      <c r="AD212" s="363"/>
    </row>
    <row r="213" spans="1:30" s="199" customFormat="1" x14ac:dyDescent="0.3">
      <c r="B213" s="410"/>
      <c r="C213" s="427"/>
      <c r="D213" s="428"/>
      <c r="E213" s="428"/>
      <c r="F213" s="428"/>
      <c r="G213" s="429"/>
      <c r="H213" s="344"/>
      <c r="I213" s="345"/>
      <c r="J213" s="344"/>
      <c r="L213" s="301"/>
      <c r="M213" s="343"/>
      <c r="N213" s="343"/>
      <c r="O213" s="343"/>
      <c r="P213" s="343"/>
      <c r="Q213" s="343"/>
      <c r="R213" s="343"/>
      <c r="S213" s="343"/>
      <c r="T213" s="343"/>
      <c r="U213" s="343"/>
      <c r="V213" s="343"/>
      <c r="W213" s="343"/>
      <c r="X213" s="209"/>
      <c r="AD213" s="363"/>
    </row>
    <row r="214" spans="1:30" s="199" customFormat="1" ht="15.6" x14ac:dyDescent="0.3">
      <c r="B214" s="410"/>
      <c r="C214" s="338" t="s">
        <v>539</v>
      </c>
      <c r="D214" s="339"/>
      <c r="E214" s="339"/>
      <c r="F214" s="339"/>
      <c r="G214" s="346">
        <f>SUM(E185:I186)</f>
        <v>247416.42747663552</v>
      </c>
      <c r="H214" s="347"/>
      <c r="I214" s="348"/>
      <c r="J214" s="347"/>
      <c r="L214" s="301"/>
      <c r="M214" s="343"/>
      <c r="N214" s="343"/>
      <c r="O214" s="343"/>
      <c r="P214" s="343"/>
      <c r="Q214" s="343"/>
      <c r="R214" s="343"/>
      <c r="S214" s="343"/>
      <c r="T214" s="343"/>
      <c r="U214" s="343"/>
      <c r="V214" s="343"/>
      <c r="W214" s="343"/>
      <c r="X214" s="209"/>
      <c r="AD214" s="363"/>
    </row>
    <row r="215" spans="1:30" s="199" customFormat="1" ht="15.6" x14ac:dyDescent="0.3">
      <c r="B215" s="410"/>
      <c r="C215" s="338" t="s">
        <v>540</v>
      </c>
      <c r="D215" s="339"/>
      <c r="E215" s="339"/>
      <c r="F215" s="339"/>
      <c r="G215" s="340">
        <f>G214/J200</f>
        <v>7.5546995476008627E-2</v>
      </c>
      <c r="H215" s="347"/>
      <c r="I215" s="348"/>
      <c r="J215" s="347"/>
      <c r="L215" s="301"/>
      <c r="M215" s="343"/>
      <c r="N215" s="343"/>
      <c r="O215" s="343"/>
      <c r="P215" s="343"/>
      <c r="Q215" s="343"/>
      <c r="R215" s="343"/>
      <c r="S215" s="343"/>
      <c r="T215" s="343"/>
      <c r="U215" s="343"/>
      <c r="V215" s="343"/>
      <c r="W215" s="343"/>
      <c r="X215" s="209"/>
      <c r="AD215" s="363"/>
    </row>
    <row r="216" spans="1:30" s="199" customFormat="1" ht="15" thickBot="1" x14ac:dyDescent="0.35">
      <c r="B216" s="410"/>
      <c r="C216" s="416" t="s">
        <v>680</v>
      </c>
      <c r="D216" s="417"/>
      <c r="E216" s="417"/>
      <c r="F216" s="417"/>
      <c r="G216" s="418"/>
      <c r="H216" s="349"/>
      <c r="I216" s="350"/>
      <c r="J216" s="349"/>
      <c r="K216" s="209"/>
      <c r="L216" s="343"/>
      <c r="M216" s="343"/>
      <c r="N216" s="343"/>
      <c r="O216" s="343"/>
      <c r="P216" s="343"/>
      <c r="Q216" s="343"/>
      <c r="R216" s="343"/>
      <c r="S216" s="343"/>
      <c r="T216" s="343"/>
      <c r="U216" s="343"/>
      <c r="V216" s="343"/>
      <c r="W216" s="343"/>
      <c r="X216" s="209"/>
      <c r="AD216" s="363"/>
    </row>
    <row r="217" spans="1:30" s="199" customFormat="1" x14ac:dyDescent="0.3">
      <c r="B217" s="410"/>
      <c r="G217" s="209"/>
      <c r="H217" s="209"/>
      <c r="J217" s="209"/>
      <c r="L217" s="301"/>
      <c r="M217" s="343"/>
      <c r="N217" s="343"/>
      <c r="O217" s="343"/>
      <c r="P217" s="343"/>
      <c r="Q217" s="343"/>
      <c r="R217" s="343"/>
      <c r="S217" s="343"/>
      <c r="T217" s="343"/>
      <c r="U217" s="343"/>
      <c r="V217" s="343"/>
      <c r="W217" s="343"/>
      <c r="X217" s="209"/>
      <c r="AD217" s="363"/>
    </row>
    <row r="218" spans="1:30" s="199" customFormat="1" x14ac:dyDescent="0.3">
      <c r="B218" s="410"/>
      <c r="G218" s="209"/>
      <c r="H218" s="209"/>
      <c r="J218" s="209"/>
      <c r="L218" s="301"/>
      <c r="M218" s="343"/>
      <c r="N218" s="343"/>
      <c r="O218" s="343"/>
      <c r="P218" s="343"/>
      <c r="Q218" s="343"/>
      <c r="R218" s="343"/>
      <c r="S218" s="343"/>
      <c r="T218" s="343"/>
      <c r="U218" s="343"/>
      <c r="V218" s="343"/>
      <c r="W218" s="343"/>
      <c r="X218" s="209"/>
      <c r="AD218" s="363"/>
    </row>
    <row r="219" spans="1:30" x14ac:dyDescent="0.3">
      <c r="B219" s="410"/>
      <c r="J219" s="21"/>
      <c r="N219" s="136"/>
      <c r="P219" s="136"/>
      <c r="Q219" s="136"/>
      <c r="R219" s="136"/>
      <c r="S219" s="136"/>
      <c r="T219" s="136"/>
      <c r="U219" s="136"/>
      <c r="V219" s="136"/>
      <c r="W219" s="136"/>
      <c r="X219" s="21"/>
    </row>
    <row r="220" spans="1:30" x14ac:dyDescent="0.3">
      <c r="A220" s="21"/>
      <c r="B220" s="410"/>
      <c r="J220" s="21"/>
      <c r="N220" s="136"/>
      <c r="P220" s="136"/>
      <c r="Q220" s="136"/>
      <c r="R220" s="136"/>
      <c r="S220" s="136"/>
      <c r="T220" s="136"/>
      <c r="U220" s="136"/>
      <c r="V220" s="136"/>
      <c r="W220" s="136"/>
      <c r="X220" s="21"/>
    </row>
    <row r="221" spans="1:30" s="21" customFormat="1" x14ac:dyDescent="0.3">
      <c r="A221" s="20"/>
      <c r="B221" s="410"/>
      <c r="C221" s="20"/>
      <c r="D221" s="20"/>
      <c r="E221" s="20"/>
      <c r="F221" s="20"/>
      <c r="I221" s="20"/>
      <c r="K221" s="20"/>
      <c r="L221" s="133"/>
      <c r="M221" s="136"/>
      <c r="N221" s="133"/>
      <c r="O221" s="136"/>
      <c r="P221" s="133"/>
      <c r="Q221" s="133"/>
      <c r="R221" s="133"/>
      <c r="S221" s="133"/>
      <c r="T221" s="133"/>
      <c r="U221" s="133"/>
      <c r="V221" s="133"/>
      <c r="W221" s="133"/>
      <c r="AD221" s="365"/>
    </row>
    <row r="222" spans="1:30" x14ac:dyDescent="0.3">
      <c r="J222" s="21"/>
    </row>
    <row r="223" spans="1:30" x14ac:dyDescent="0.3">
      <c r="J223" s="21"/>
    </row>
    <row r="224" spans="1:30" x14ac:dyDescent="0.3">
      <c r="J224" s="21"/>
    </row>
    <row r="225" spans="10:10" x14ac:dyDescent="0.3">
      <c r="J225" s="21"/>
    </row>
    <row r="226" spans="10:10" x14ac:dyDescent="0.3">
      <c r="J226" s="21"/>
    </row>
    <row r="227" spans="10:10" x14ac:dyDescent="0.3">
      <c r="J227" s="21"/>
    </row>
    <row r="228" spans="10:10" x14ac:dyDescent="0.3">
      <c r="J228" s="21"/>
    </row>
    <row r="229" spans="10:10" x14ac:dyDescent="0.3">
      <c r="J229" s="21"/>
    </row>
    <row r="230" spans="10:10" x14ac:dyDescent="0.3">
      <c r="J230" s="21"/>
    </row>
    <row r="231" spans="10:10" x14ac:dyDescent="0.3">
      <c r="J231" s="21"/>
    </row>
    <row r="232" spans="10:10" x14ac:dyDescent="0.3">
      <c r="J232" s="21"/>
    </row>
    <row r="233" spans="10:10" x14ac:dyDescent="0.3">
      <c r="J233" s="21"/>
    </row>
    <row r="234" spans="10:10" x14ac:dyDescent="0.3">
      <c r="J234" s="21"/>
    </row>
    <row r="235" spans="10:10" x14ac:dyDescent="0.3">
      <c r="J235" s="21"/>
    </row>
    <row r="236" spans="10:10" x14ac:dyDescent="0.3">
      <c r="J236" s="21"/>
    </row>
    <row r="237" spans="10:10" x14ac:dyDescent="0.3">
      <c r="J237" s="21"/>
    </row>
    <row r="238" spans="10:10" x14ac:dyDescent="0.3">
      <c r="J238" s="21"/>
    </row>
    <row r="239" spans="10:10" x14ac:dyDescent="0.3">
      <c r="J239" s="21"/>
    </row>
    <row r="240" spans="10:10" x14ac:dyDescent="0.3">
      <c r="J240" s="21"/>
    </row>
    <row r="241" spans="10:10" x14ac:dyDescent="0.3">
      <c r="J241" s="21"/>
    </row>
    <row r="242" spans="10:10" x14ac:dyDescent="0.3">
      <c r="J242" s="21"/>
    </row>
    <row r="243" spans="10:10" x14ac:dyDescent="0.3">
      <c r="J243" s="21"/>
    </row>
    <row r="244" spans="10:10" x14ac:dyDescent="0.3">
      <c r="J244" s="21"/>
    </row>
    <row r="245" spans="10:10" x14ac:dyDescent="0.3">
      <c r="J245" s="21"/>
    </row>
    <row r="246" spans="10:10" x14ac:dyDescent="0.3">
      <c r="J246" s="21"/>
    </row>
    <row r="247" spans="10:10" x14ac:dyDescent="0.3">
      <c r="J247" s="21"/>
    </row>
    <row r="248" spans="10:10" x14ac:dyDescent="0.3">
      <c r="J248" s="21"/>
    </row>
    <row r="249" spans="10:10" x14ac:dyDescent="0.3">
      <c r="J249" s="21"/>
    </row>
    <row r="250" spans="10:10" x14ac:dyDescent="0.3">
      <c r="J250" s="21"/>
    </row>
    <row r="251" spans="10:10" x14ac:dyDescent="0.3">
      <c r="J251" s="21"/>
    </row>
    <row r="252" spans="10:10" x14ac:dyDescent="0.3">
      <c r="J252" s="21"/>
    </row>
    <row r="253" spans="10:10" x14ac:dyDescent="0.3">
      <c r="J253" s="21"/>
    </row>
    <row r="254" spans="10:10" x14ac:dyDescent="0.3">
      <c r="J254" s="21"/>
    </row>
  </sheetData>
  <mergeCells count="44">
    <mergeCell ref="B207:B221"/>
    <mergeCell ref="C203:K203"/>
    <mergeCell ref="C216:G216"/>
    <mergeCell ref="C196:C197"/>
    <mergeCell ref="J196:J197"/>
    <mergeCell ref="J204:J205"/>
    <mergeCell ref="K204:K205"/>
    <mergeCell ref="C213:G213"/>
    <mergeCell ref="B2:H2"/>
    <mergeCell ref="B9:K9"/>
    <mergeCell ref="C25:W25"/>
    <mergeCell ref="C35:W35"/>
    <mergeCell ref="B6:W6"/>
    <mergeCell ref="M9:W9"/>
    <mergeCell ref="B10:K10"/>
    <mergeCell ref="L10:W10"/>
    <mergeCell ref="X9:AC9"/>
    <mergeCell ref="AC12:AC13"/>
    <mergeCell ref="C15:AC15"/>
    <mergeCell ref="C14:AC14"/>
    <mergeCell ref="X196:X197"/>
    <mergeCell ref="X10:AC10"/>
    <mergeCell ref="C109:W109"/>
    <mergeCell ref="C119:W119"/>
    <mergeCell ref="C129:W129"/>
    <mergeCell ref="C195:J195"/>
    <mergeCell ref="C45:W45"/>
    <mergeCell ref="C56:W56"/>
    <mergeCell ref="C151:W151"/>
    <mergeCell ref="C141:W141"/>
    <mergeCell ref="C140:W140"/>
    <mergeCell ref="C161:W161"/>
    <mergeCell ref="C57:W57"/>
    <mergeCell ref="C99:W99"/>
    <mergeCell ref="AD196:AD197"/>
    <mergeCell ref="L195:V195"/>
    <mergeCell ref="X195:AD195"/>
    <mergeCell ref="C67:W67"/>
    <mergeCell ref="C77:W77"/>
    <mergeCell ref="C87:W87"/>
    <mergeCell ref="C98:W98"/>
    <mergeCell ref="C171:W171"/>
    <mergeCell ref="L196:L197"/>
    <mergeCell ref="V196:V197"/>
  </mergeCells>
  <phoneticPr fontId="20" type="noConversion"/>
  <conditionalFormatting sqref="G212">
    <cfRule type="cellIs" dxfId="44" priority="49" operator="lessThan">
      <formula>0.15</formula>
    </cfRule>
  </conditionalFormatting>
  <conditionalFormatting sqref="G215">
    <cfRule type="cellIs" dxfId="43" priority="47" operator="lessThan">
      <formula>0.05</formula>
    </cfRule>
  </conditionalFormatting>
  <conditionalFormatting sqref="K209:M209 O209:P209 S209:W209">
    <cfRule type="cellIs" dxfId="42" priority="4" operator="greaterThan">
      <formula>1</formula>
    </cfRule>
  </conditionalFormatting>
  <conditionalFormatting sqref="N209">
    <cfRule type="cellIs" dxfId="41" priority="3" operator="greaterThan">
      <formula>1</formula>
    </cfRule>
  </conditionalFormatting>
  <conditionalFormatting sqref="Q209">
    <cfRule type="cellIs" dxfId="40" priority="2" operator="greaterThan">
      <formula>1</formula>
    </cfRule>
  </conditionalFormatting>
  <conditionalFormatting sqref="R209">
    <cfRule type="cellIs" dxfId="39" priority="1" operator="greaterThan">
      <formula>1</formula>
    </cfRule>
  </conditionalFormatting>
  <dataValidations xWindow="431" yWindow="475" count="7">
    <dataValidation allowBlank="1" showInputMessage="1" showErrorMessage="1" prompt="Insert *text* description of Outcome here" sqref="C98:W98 C140:W140 C56:W56 C14" xr:uid="{89ACADD6-F982-42D9-AC8D-CCF9750605B2}"/>
    <dataValidation allowBlank="1" showInputMessage="1" showErrorMessage="1" prompt="Insert *text* description of Output here" sqref="C171:F171 C161:F161 C151:F151 C141:F141 C129:F129 C119:F119 C109:F109 C99:F99 C87:F87 C77:F77 C67:F67 C57:F57 C45:F45 C35:F35 C25:F25 C15" xr:uid="{31AC9CA6-D499-4711-A99F-BECD0A64F3A8}"/>
    <dataValidation allowBlank="1" showInputMessage="1" showErrorMessage="1" prompt="Insert *text* description of Activity here" sqref="C172:F172 C162:F162 C152:F152 C142:F142 C130:F130 C120:F120 C110:F110 C100:F100 C88:F88 C78:F78 C68:F68 C58:F58 C46:F46 C36:F36 C26:F26 C16:F16" xr:uid="{E7A390F5-03DD-4A67-B842-17326B4F2DA4}"/>
    <dataValidation allowBlank="1" showInputMessage="1" showErrorMessage="1" prompt="% Towards Gender Equality and Women's Empowerment Must be Higher than 15%_x000a_" sqref="G212:J212" xr:uid="{E72508C7-C8DD-46A5-878C-E4FA07CAB6AF}"/>
    <dataValidation allowBlank="1" showInputMessage="1" showErrorMessage="1" prompt="M&amp;E Budget Cannot be Less than 5%_x000a_" sqref="G215:J215" xr:uid="{53928C0A-D548-4B6B-97FC-07D38B0E5FA7}"/>
    <dataValidation allowBlank="1" showInputMessage="1" showErrorMessage="1" prompt="Insert name of recipient agency here _x000a_" sqref="G13:J13 AA197:AC197 Z13:AB13" xr:uid="{6F27C540-9DBA-46EE-AEC3-C6AACF4159B5}"/>
    <dataValidation allowBlank="1" showErrorMessage="1" prompt="% Towards Gender Equality and Women's Empowerment Must be Higher than 15%_x000a_" sqref="G214:J214" xr:uid="{8C6643DA-1D03-44FB-AC1F-C4CB706ED3AA}"/>
  </dataValidations>
  <pageMargins left="0.7" right="0.7" top="0.75" bottom="0.75" header="0.3" footer="0.3"/>
  <pageSetup scale="43"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R254"/>
  <sheetViews>
    <sheetView showGridLines="0" showZeros="0" topLeftCell="E9" zoomScale="70" zoomScaleNormal="70" workbookViewId="0">
      <pane xSplit="8" ySplit="18" topLeftCell="N216" activePane="bottomRight" state="frozen"/>
      <selection activeCell="E9" sqref="E9"/>
      <selection pane="topRight" activeCell="M9" sqref="M9"/>
      <selection pane="bottomLeft" activeCell="E27" sqref="E27"/>
      <selection pane="bottomRight" activeCell="O45" sqref="O45"/>
    </sheetView>
  </sheetViews>
  <sheetFormatPr baseColWidth="10" defaultColWidth="9.109375" defaultRowHeight="15.6" x14ac:dyDescent="0.3"/>
  <cols>
    <col min="1" max="1" width="4.44140625" style="30" customWidth="1"/>
    <col min="2" max="2" width="3.44140625" style="30" customWidth="1"/>
    <col min="3" max="3" width="51.44140625" style="30" customWidth="1"/>
    <col min="4" max="4" width="21.88671875" style="32" customWidth="1"/>
    <col min="5" max="5" width="26.5546875" style="32" customWidth="1"/>
    <col min="6" max="6" width="20.5546875" style="32" customWidth="1"/>
    <col min="7" max="7" width="22.5546875" style="32" customWidth="1"/>
    <col min="8" max="8" width="24.5546875" style="32" customWidth="1"/>
    <col min="9" max="9" width="31" style="30" customWidth="1"/>
    <col min="10" max="10" width="15.5546875" style="30" customWidth="1"/>
    <col min="11" max="11" width="3.44140625" style="30" customWidth="1"/>
    <col min="12" max="12" width="51.44140625" style="30" customWidth="1"/>
    <col min="13" max="13" width="21.88671875" style="32" customWidth="1"/>
    <col min="14" max="14" width="26.5546875" style="32" customWidth="1"/>
    <col min="15" max="15" width="20.5546875" style="32" customWidth="1"/>
    <col min="16" max="16" width="22.5546875" style="32" customWidth="1"/>
    <col min="17" max="17" width="24.5546875" style="32" customWidth="1"/>
    <col min="18" max="18" width="31" style="30" customWidth="1"/>
    <col min="19" max="19" width="30.109375" style="30" customWidth="1"/>
    <col min="20" max="20" width="33" style="30" customWidth="1"/>
    <col min="21" max="22" width="22.5546875" style="30" customWidth="1"/>
    <col min="23" max="23" width="23.44140625" style="30" customWidth="1"/>
    <col min="24" max="24" width="32.109375" style="30" customWidth="1"/>
    <col min="25" max="25" width="9.109375" style="30"/>
    <col min="26" max="26" width="17.5546875" style="30" customWidth="1"/>
    <col min="27" max="27" width="26.44140625" style="30" customWidth="1"/>
    <col min="28" max="28" width="22.44140625" style="30" customWidth="1"/>
    <col min="29" max="29" width="29.5546875" style="30" customWidth="1"/>
    <col min="30" max="30" width="23.44140625" style="30" customWidth="1"/>
    <col min="31" max="31" width="18.44140625" style="30" customWidth="1"/>
    <col min="32" max="32" width="17.44140625" style="30" customWidth="1"/>
    <col min="33" max="33" width="25.109375" style="30" customWidth="1"/>
    <col min="34" max="16384" width="9.109375" style="30"/>
  </cols>
  <sheetData>
    <row r="1" spans="2:18" ht="24" customHeight="1" x14ac:dyDescent="0.3"/>
    <row r="2" spans="2:18" ht="46.5" customHeight="1" x14ac:dyDescent="0.85">
      <c r="C2" s="401" t="s">
        <v>519</v>
      </c>
      <c r="D2" s="401"/>
      <c r="E2" s="401"/>
      <c r="F2" s="401"/>
      <c r="G2" s="401"/>
      <c r="H2" s="401"/>
      <c r="I2" s="18"/>
      <c r="J2" s="19"/>
      <c r="L2" s="401" t="s">
        <v>519</v>
      </c>
      <c r="M2" s="401"/>
      <c r="N2" s="401"/>
      <c r="O2" s="401"/>
      <c r="P2" s="401"/>
      <c r="Q2" s="401"/>
      <c r="R2" s="18"/>
    </row>
    <row r="3" spans="2:18" ht="24" customHeight="1" x14ac:dyDescent="0.3">
      <c r="C3" s="22"/>
      <c r="D3" s="20"/>
      <c r="E3" s="20"/>
      <c r="F3" s="20"/>
      <c r="G3" s="20"/>
      <c r="H3" s="20"/>
      <c r="I3" s="20"/>
      <c r="J3" s="20"/>
      <c r="L3" s="22"/>
      <c r="M3" s="20"/>
      <c r="N3" s="20"/>
      <c r="O3" s="20"/>
      <c r="P3" s="20"/>
      <c r="Q3" s="20"/>
      <c r="R3" s="20"/>
    </row>
    <row r="4" spans="2:18" ht="24" customHeight="1" thickBot="1" x14ac:dyDescent="0.35">
      <c r="C4" s="22"/>
      <c r="D4" s="20"/>
      <c r="E4" s="20"/>
      <c r="F4" s="20"/>
      <c r="G4" s="20"/>
      <c r="H4" s="20"/>
      <c r="I4" s="20"/>
      <c r="J4" s="20"/>
      <c r="L4" s="22"/>
      <c r="M4" s="20"/>
      <c r="N4" s="20"/>
      <c r="O4" s="20"/>
      <c r="P4" s="20"/>
      <c r="Q4" s="20"/>
      <c r="R4" s="20"/>
    </row>
    <row r="5" spans="2:18" ht="30" customHeight="1" x14ac:dyDescent="0.7">
      <c r="C5" s="443" t="s">
        <v>5</v>
      </c>
      <c r="D5" s="444"/>
      <c r="E5" s="444"/>
      <c r="F5" s="444"/>
      <c r="G5" s="444"/>
      <c r="H5" s="444"/>
      <c r="I5" s="445"/>
      <c r="L5" s="443" t="s">
        <v>5</v>
      </c>
      <c r="M5" s="444"/>
      <c r="N5" s="444"/>
      <c r="O5" s="444"/>
      <c r="P5" s="444"/>
      <c r="Q5" s="444"/>
      <c r="R5" s="445"/>
    </row>
    <row r="6" spans="2:18" ht="24" customHeight="1" x14ac:dyDescent="0.3">
      <c r="C6" s="446" t="s">
        <v>582</v>
      </c>
      <c r="D6" s="447"/>
      <c r="E6" s="447"/>
      <c r="F6" s="447"/>
      <c r="G6" s="447"/>
      <c r="H6" s="447"/>
      <c r="I6" s="448"/>
      <c r="L6" s="446" t="s">
        <v>582</v>
      </c>
      <c r="M6" s="447"/>
      <c r="N6" s="447"/>
      <c r="O6" s="447"/>
      <c r="P6" s="447"/>
      <c r="Q6" s="447"/>
      <c r="R6" s="448"/>
    </row>
    <row r="7" spans="2:18" ht="41.25" customHeight="1" x14ac:dyDescent="0.3">
      <c r="C7" s="446"/>
      <c r="D7" s="447"/>
      <c r="E7" s="447"/>
      <c r="F7" s="447"/>
      <c r="G7" s="447"/>
      <c r="H7" s="447"/>
      <c r="I7" s="448"/>
      <c r="L7" s="446"/>
      <c r="M7" s="447"/>
      <c r="N7" s="447"/>
      <c r="O7" s="447"/>
      <c r="P7" s="447"/>
      <c r="Q7" s="447"/>
      <c r="R7" s="448"/>
    </row>
    <row r="8" spans="2:18" ht="24" customHeight="1" thickBot="1" x14ac:dyDescent="0.35">
      <c r="C8" s="449"/>
      <c r="D8" s="450"/>
      <c r="E8" s="450"/>
      <c r="F8" s="450"/>
      <c r="G8" s="450"/>
      <c r="H8" s="450"/>
      <c r="I8" s="451"/>
      <c r="L8" s="449"/>
      <c r="M8" s="450"/>
      <c r="N8" s="450"/>
      <c r="O8" s="450"/>
      <c r="P8" s="450"/>
      <c r="Q8" s="450"/>
      <c r="R8" s="451"/>
    </row>
    <row r="9" spans="2:18" ht="24" customHeight="1" thickBot="1" x14ac:dyDescent="0.35">
      <c r="C9" s="27"/>
      <c r="D9" s="27"/>
      <c r="E9" s="27"/>
      <c r="F9" s="27"/>
      <c r="G9" s="27"/>
      <c r="H9" s="27"/>
      <c r="L9" s="27"/>
      <c r="M9" s="27"/>
      <c r="N9" s="27"/>
      <c r="O9" s="27"/>
      <c r="P9" s="27"/>
      <c r="Q9" s="27"/>
    </row>
    <row r="10" spans="2:18" ht="25.5" customHeight="1" thickBot="1" x14ac:dyDescent="0.55000000000000004">
      <c r="C10" s="402" t="s">
        <v>583</v>
      </c>
      <c r="D10" s="403"/>
      <c r="E10" s="403"/>
      <c r="F10" s="403"/>
      <c r="G10" s="403"/>
      <c r="H10" s="452"/>
      <c r="L10" s="402" t="s">
        <v>583</v>
      </c>
      <c r="M10" s="403"/>
      <c r="N10" s="403"/>
      <c r="O10" s="403"/>
      <c r="P10" s="403"/>
      <c r="Q10" s="452"/>
    </row>
    <row r="11" spans="2:18" ht="24" customHeight="1" x14ac:dyDescent="0.5">
      <c r="C11" s="463" t="s">
        <v>671</v>
      </c>
      <c r="D11" s="464"/>
      <c r="E11" s="464"/>
      <c r="F11" s="464"/>
      <c r="G11" s="464"/>
      <c r="H11" s="464"/>
      <c r="I11" s="465"/>
      <c r="L11" s="438" t="s">
        <v>670</v>
      </c>
      <c r="M11" s="438"/>
      <c r="N11" s="438"/>
      <c r="O11" s="438"/>
      <c r="P11" s="438"/>
      <c r="Q11" s="438"/>
      <c r="R11" s="439"/>
    </row>
    <row r="12" spans="2:18" ht="40.5" customHeight="1" x14ac:dyDescent="0.3">
      <c r="C12" s="27"/>
      <c r="D12" s="83" t="s">
        <v>530</v>
      </c>
      <c r="E12" s="83" t="s">
        <v>531</v>
      </c>
      <c r="F12" s="83" t="s">
        <v>532</v>
      </c>
      <c r="G12" s="83" t="s">
        <v>623</v>
      </c>
      <c r="H12" s="83" t="s">
        <v>624</v>
      </c>
      <c r="I12" s="458" t="s">
        <v>13</v>
      </c>
      <c r="K12" s="139"/>
      <c r="L12" s="140"/>
      <c r="M12" s="141" t="s">
        <v>530</v>
      </c>
      <c r="N12" s="141" t="s">
        <v>531</v>
      </c>
      <c r="O12" s="141" t="s">
        <v>532</v>
      </c>
      <c r="P12" s="141" t="s">
        <v>623</v>
      </c>
      <c r="Q12" s="141" t="s">
        <v>624</v>
      </c>
      <c r="R12" s="453" t="s">
        <v>13</v>
      </c>
    </row>
    <row r="13" spans="2:18" ht="24" customHeight="1" x14ac:dyDescent="0.3">
      <c r="C13" s="27"/>
      <c r="D13" s="121" t="str">
        <f>'1) Tableau budgétaire 1'!E13</f>
        <v>OIM BURKINA FASO</v>
      </c>
      <c r="E13" s="121" t="str">
        <f>'1) Tableau budgétaire 1'!F13</f>
        <v>OIM BENIN</v>
      </c>
      <c r="F13" s="121" t="str">
        <f>'1) Tableau budgétaire 1'!G13</f>
        <v>PNUD BENIN</v>
      </c>
      <c r="G13" s="121" t="str">
        <f>'1) Tableau budgétaire 1'!H13</f>
        <v>OIM TOGO</v>
      </c>
      <c r="H13" s="121" t="str">
        <f>'1) Tableau budgétaire 1'!I13</f>
        <v>PNUD TOGO</v>
      </c>
      <c r="I13" s="459"/>
      <c r="K13" s="139"/>
      <c r="L13" s="140"/>
      <c r="M13" s="187" t="s">
        <v>616</v>
      </c>
      <c r="N13" s="187" t="s">
        <v>617</v>
      </c>
      <c r="O13" s="142" t="s">
        <v>618</v>
      </c>
      <c r="P13" s="187" t="s">
        <v>619</v>
      </c>
      <c r="Q13" s="189" t="s">
        <v>620</v>
      </c>
      <c r="R13" s="454"/>
    </row>
    <row r="14" spans="2:18" ht="24" customHeight="1" x14ac:dyDescent="0.3">
      <c r="B14" s="455" t="s">
        <v>542</v>
      </c>
      <c r="C14" s="456"/>
      <c r="D14" s="456"/>
      <c r="E14" s="456"/>
      <c r="F14" s="456"/>
      <c r="G14" s="456"/>
      <c r="H14" s="456"/>
      <c r="I14" s="457"/>
      <c r="K14" s="430" t="s">
        <v>542</v>
      </c>
      <c r="L14" s="431"/>
      <c r="M14" s="431"/>
      <c r="N14" s="431"/>
      <c r="O14" s="431"/>
      <c r="P14" s="431"/>
      <c r="Q14" s="431"/>
      <c r="R14" s="432"/>
    </row>
    <row r="15" spans="2:18" ht="22.5" customHeight="1" x14ac:dyDescent="0.3">
      <c r="C15" s="455" t="s">
        <v>543</v>
      </c>
      <c r="D15" s="456"/>
      <c r="E15" s="456"/>
      <c r="F15" s="456"/>
      <c r="G15" s="456"/>
      <c r="H15" s="456"/>
      <c r="I15" s="457"/>
      <c r="K15" s="139"/>
      <c r="L15" s="430" t="s">
        <v>543</v>
      </c>
      <c r="M15" s="431"/>
      <c r="N15" s="431"/>
      <c r="O15" s="431"/>
      <c r="P15" s="431"/>
      <c r="Q15" s="431"/>
      <c r="R15" s="432"/>
    </row>
    <row r="16" spans="2:18" ht="24.75" customHeight="1" thickBot="1" x14ac:dyDescent="0.35">
      <c r="C16" s="39" t="s">
        <v>544</v>
      </c>
      <c r="D16" s="40">
        <f>'1) Tableau budgétaire 1'!E24</f>
        <v>65000</v>
      </c>
      <c r="E16" s="40">
        <f>'1) Tableau budgétaire 1'!F24</f>
        <v>0</v>
      </c>
      <c r="F16" s="40">
        <f>'1) Tableau budgétaire 1'!G24</f>
        <v>130000</v>
      </c>
      <c r="G16" s="40">
        <f>'1) Tableau budgétaire 1'!H24</f>
        <v>0</v>
      </c>
      <c r="H16" s="40">
        <f>'1) Tableau budgétaire 1'!I24</f>
        <v>30000</v>
      </c>
      <c r="I16" s="41">
        <f t="shared" ref="I16:I24" si="0">SUM(D16:H16)</f>
        <v>225000</v>
      </c>
      <c r="K16" s="139"/>
      <c r="L16" s="143" t="s">
        <v>544</v>
      </c>
      <c r="M16" s="144">
        <f>'1) Tableau budgétaire 1'!M24</f>
        <v>115000</v>
      </c>
      <c r="N16" s="144">
        <f>'1) Tableau budgétaire 1'!O24</f>
        <v>0</v>
      </c>
      <c r="O16" s="144">
        <f>'1) Tableau budgétaire 1'!Q24</f>
        <v>130000</v>
      </c>
      <c r="P16" s="144">
        <f>'1) Tableau budgétaire 1'!S24</f>
        <v>0</v>
      </c>
      <c r="Q16" s="144">
        <f>'1) Tableau budgétaire 1'!U24</f>
        <v>15000</v>
      </c>
      <c r="R16" s="145">
        <f t="shared" ref="R16:R24" si="1">SUM(M16:Q16)</f>
        <v>260000</v>
      </c>
    </row>
    <row r="17" spans="3:18" ht="21.75" customHeight="1" x14ac:dyDescent="0.3">
      <c r="C17" s="37" t="s">
        <v>545</v>
      </c>
      <c r="D17" s="74"/>
      <c r="E17" s="74"/>
      <c r="F17" s="74">
        <v>0</v>
      </c>
      <c r="G17" s="75"/>
      <c r="H17" s="129">
        <v>0</v>
      </c>
      <c r="I17" s="38">
        <f t="shared" si="0"/>
        <v>0</v>
      </c>
      <c r="L17" s="146" t="s">
        <v>545</v>
      </c>
      <c r="M17" s="74"/>
      <c r="N17" s="74"/>
      <c r="O17" s="74">
        <v>0</v>
      </c>
      <c r="P17" s="75"/>
      <c r="Q17" s="129">
        <v>0</v>
      </c>
      <c r="R17" s="152">
        <f t="shared" si="1"/>
        <v>0</v>
      </c>
    </row>
    <row r="18" spans="3:18" x14ac:dyDescent="0.3">
      <c r="C18" s="28" t="s">
        <v>546</v>
      </c>
      <c r="D18" s="76">
        <v>65000</v>
      </c>
      <c r="E18" s="76"/>
      <c r="F18" s="76">
        <v>70000</v>
      </c>
      <c r="G18" s="6"/>
      <c r="H18" s="6"/>
      <c r="I18" s="36">
        <f t="shared" si="0"/>
        <v>135000</v>
      </c>
      <c r="L18" s="147" t="s">
        <v>546</v>
      </c>
      <c r="M18" s="76"/>
      <c r="N18" s="76"/>
      <c r="O18" s="76">
        <v>70000</v>
      </c>
      <c r="P18" s="6"/>
      <c r="Q18" s="6"/>
      <c r="R18" s="153">
        <f t="shared" si="1"/>
        <v>70000</v>
      </c>
    </row>
    <row r="19" spans="3:18" ht="15.75" customHeight="1" x14ac:dyDescent="0.3">
      <c r="C19" s="28" t="s">
        <v>547</v>
      </c>
      <c r="D19" s="76"/>
      <c r="E19" s="76"/>
      <c r="F19" s="76"/>
      <c r="G19" s="76"/>
      <c r="H19" s="76"/>
      <c r="I19" s="36">
        <f t="shared" si="0"/>
        <v>0</v>
      </c>
      <c r="L19" s="147" t="s">
        <v>547</v>
      </c>
      <c r="M19" s="76"/>
      <c r="N19" s="76"/>
      <c r="O19" s="76"/>
      <c r="P19" s="76"/>
      <c r="Q19" s="76"/>
      <c r="R19" s="153">
        <f t="shared" si="1"/>
        <v>0</v>
      </c>
    </row>
    <row r="20" spans="3:18" x14ac:dyDescent="0.3">
      <c r="C20" s="29" t="s">
        <v>548</v>
      </c>
      <c r="D20" s="76"/>
      <c r="E20" s="76"/>
      <c r="F20" s="76">
        <v>60000</v>
      </c>
      <c r="G20" s="76"/>
      <c r="H20" s="76">
        <v>23000</v>
      </c>
      <c r="I20" s="36">
        <f t="shared" si="0"/>
        <v>83000</v>
      </c>
      <c r="L20" s="148" t="s">
        <v>548</v>
      </c>
      <c r="M20" s="76">
        <v>115000</v>
      </c>
      <c r="N20" s="76"/>
      <c r="O20" s="76">
        <v>95000</v>
      </c>
      <c r="P20" s="76"/>
      <c r="Q20" s="76">
        <v>11500</v>
      </c>
      <c r="R20" s="153">
        <f t="shared" si="1"/>
        <v>221500</v>
      </c>
    </row>
    <row r="21" spans="3:18" x14ac:dyDescent="0.3">
      <c r="C21" s="28" t="s">
        <v>549</v>
      </c>
      <c r="D21" s="76"/>
      <c r="E21" s="76"/>
      <c r="F21" s="76"/>
      <c r="G21" s="76"/>
      <c r="H21" s="76">
        <v>5000</v>
      </c>
      <c r="I21" s="36">
        <f t="shared" si="0"/>
        <v>5000</v>
      </c>
      <c r="L21" s="147" t="s">
        <v>549</v>
      </c>
      <c r="M21" s="76"/>
      <c r="N21" s="76"/>
      <c r="O21" s="76"/>
      <c r="P21" s="76"/>
      <c r="Q21" s="76">
        <v>2500</v>
      </c>
      <c r="R21" s="153">
        <f t="shared" si="1"/>
        <v>2500</v>
      </c>
    </row>
    <row r="22" spans="3:18" ht="21.75" customHeight="1" x14ac:dyDescent="0.3">
      <c r="C22" s="28" t="s">
        <v>550</v>
      </c>
      <c r="D22" s="76"/>
      <c r="E22" s="76"/>
      <c r="F22" s="76"/>
      <c r="G22" s="76"/>
      <c r="H22" s="76"/>
      <c r="I22" s="36">
        <f t="shared" si="0"/>
        <v>0</v>
      </c>
      <c r="L22" s="147" t="s">
        <v>550</v>
      </c>
      <c r="M22" s="76"/>
      <c r="N22" s="76"/>
      <c r="O22" s="76"/>
      <c r="P22" s="76"/>
      <c r="Q22" s="76"/>
      <c r="R22" s="153">
        <f t="shared" si="1"/>
        <v>0</v>
      </c>
    </row>
    <row r="23" spans="3:18" ht="36.75" customHeight="1" x14ac:dyDescent="0.3">
      <c r="C23" s="28" t="s">
        <v>551</v>
      </c>
      <c r="D23" s="76"/>
      <c r="E23" s="76"/>
      <c r="F23" s="76"/>
      <c r="G23" s="76"/>
      <c r="H23" s="76">
        <v>2000</v>
      </c>
      <c r="I23" s="36">
        <f t="shared" si="0"/>
        <v>2000</v>
      </c>
      <c r="L23" s="147" t="s">
        <v>551</v>
      </c>
      <c r="M23" s="76"/>
      <c r="N23" s="76"/>
      <c r="O23" s="76"/>
      <c r="P23" s="76"/>
      <c r="Q23" s="76">
        <v>1000</v>
      </c>
      <c r="R23" s="153">
        <f t="shared" si="1"/>
        <v>1000</v>
      </c>
    </row>
    <row r="24" spans="3:18" ht="15.75" customHeight="1" x14ac:dyDescent="0.3">
      <c r="C24" s="33" t="s">
        <v>21</v>
      </c>
      <c r="D24" s="42">
        <f>SUM(D17:D23)</f>
        <v>65000</v>
      </c>
      <c r="E24" s="42">
        <f t="shared" ref="E24:H24" si="2">SUM(E17:E23)</f>
        <v>0</v>
      </c>
      <c r="F24" s="42">
        <f t="shared" si="2"/>
        <v>130000</v>
      </c>
      <c r="G24" s="42">
        <f t="shared" si="2"/>
        <v>0</v>
      </c>
      <c r="H24" s="42">
        <f t="shared" si="2"/>
        <v>30000</v>
      </c>
      <c r="I24" s="85">
        <f t="shared" si="0"/>
        <v>225000</v>
      </c>
      <c r="L24" s="149" t="s">
        <v>21</v>
      </c>
      <c r="M24" s="150">
        <f>SUM(M17:M23)</f>
        <v>115000</v>
      </c>
      <c r="N24" s="150">
        <f t="shared" ref="N24:Q24" si="3">SUM(N17:N23)</f>
        <v>0</v>
      </c>
      <c r="O24" s="150">
        <f t="shared" si="3"/>
        <v>165000</v>
      </c>
      <c r="P24" s="150">
        <f t="shared" si="3"/>
        <v>0</v>
      </c>
      <c r="Q24" s="150">
        <f t="shared" si="3"/>
        <v>15000</v>
      </c>
      <c r="R24" s="151">
        <f t="shared" si="1"/>
        <v>295000</v>
      </c>
    </row>
    <row r="25" spans="3:18" s="32" customFormat="1" x14ac:dyDescent="0.3">
      <c r="C25" s="43"/>
      <c r="D25" s="44"/>
      <c r="E25" s="44"/>
      <c r="F25" s="44"/>
      <c r="G25" s="44"/>
      <c r="H25" s="44"/>
      <c r="I25" s="86"/>
      <c r="L25" s="43"/>
      <c r="M25" s="44"/>
      <c r="N25" s="44"/>
      <c r="O25" s="44"/>
      <c r="P25" s="44"/>
      <c r="Q25" s="44"/>
      <c r="R25" s="86"/>
    </row>
    <row r="26" spans="3:18" x14ac:dyDescent="0.3">
      <c r="C26" s="455" t="s">
        <v>552</v>
      </c>
      <c r="D26" s="456"/>
      <c r="E26" s="456"/>
      <c r="F26" s="456"/>
      <c r="G26" s="456"/>
      <c r="H26" s="456"/>
      <c r="I26" s="457"/>
      <c r="L26" s="430" t="s">
        <v>552</v>
      </c>
      <c r="M26" s="431"/>
      <c r="N26" s="431"/>
      <c r="O26" s="431"/>
      <c r="P26" s="431"/>
      <c r="Q26" s="431"/>
      <c r="R26" s="432"/>
    </row>
    <row r="27" spans="3:18" ht="27" customHeight="1" thickBot="1" x14ac:dyDescent="0.35">
      <c r="C27" s="39" t="s">
        <v>553</v>
      </c>
      <c r="D27" s="40">
        <f>'1) Tableau budgétaire 1'!E34</f>
        <v>50000</v>
      </c>
      <c r="E27" s="40">
        <f>'1) Tableau budgétaire 1'!F34</f>
        <v>0</v>
      </c>
      <c r="F27" s="40">
        <f>'1) Tableau budgétaire 1'!G34</f>
        <v>60000</v>
      </c>
      <c r="G27" s="40">
        <f>'1) Tableau budgétaire 1'!H34</f>
        <v>0</v>
      </c>
      <c r="H27" s="40">
        <f>'1) Tableau budgétaire 1'!I34</f>
        <v>0</v>
      </c>
      <c r="I27" s="41">
        <f t="shared" ref="I27:I35" si="4">SUM(D27:H27)</f>
        <v>110000</v>
      </c>
      <c r="L27" s="143" t="s">
        <v>553</v>
      </c>
      <c r="M27" s="144">
        <f>'1) Tableau budgétaire 1'!M34</f>
        <v>0</v>
      </c>
      <c r="N27" s="144">
        <f>'1) Tableau budgétaire 1'!O34</f>
        <v>0</v>
      </c>
      <c r="O27" s="144">
        <f>'1) Tableau budgétaire 1'!Q34</f>
        <v>60000</v>
      </c>
      <c r="P27" s="144">
        <f>'1) Tableau budgétaire 1'!S34</f>
        <v>0</v>
      </c>
      <c r="Q27" s="144">
        <f>'1) Tableau budgétaire 1'!U34</f>
        <v>0</v>
      </c>
      <c r="R27" s="145">
        <f t="shared" ref="R27:R35" si="5">SUM(M27:Q27)</f>
        <v>60000</v>
      </c>
    </row>
    <row r="28" spans="3:18" x14ac:dyDescent="0.3">
      <c r="C28" s="37" t="s">
        <v>545</v>
      </c>
      <c r="D28" s="74"/>
      <c r="E28" s="74"/>
      <c r="F28" s="74"/>
      <c r="G28" s="75"/>
      <c r="H28" s="75"/>
      <c r="I28" s="38">
        <f t="shared" si="4"/>
        <v>0</v>
      </c>
      <c r="L28" s="146" t="s">
        <v>545</v>
      </c>
      <c r="M28" s="74"/>
      <c r="N28" s="74"/>
      <c r="O28" s="74"/>
      <c r="P28" s="75"/>
      <c r="Q28" s="75"/>
      <c r="R28" s="152">
        <f t="shared" si="5"/>
        <v>0</v>
      </c>
    </row>
    <row r="29" spans="3:18" x14ac:dyDescent="0.3">
      <c r="C29" s="28" t="s">
        <v>546</v>
      </c>
      <c r="D29" s="76">
        <v>50000</v>
      </c>
      <c r="E29" s="76"/>
      <c r="F29" s="76">
        <v>60000</v>
      </c>
      <c r="G29" s="6"/>
      <c r="H29" s="6"/>
      <c r="I29" s="36">
        <f t="shared" si="4"/>
        <v>110000</v>
      </c>
      <c r="L29" s="147" t="s">
        <v>546</v>
      </c>
      <c r="M29" s="76"/>
      <c r="N29" s="76"/>
      <c r="O29" s="76">
        <v>60000</v>
      </c>
      <c r="P29" s="6"/>
      <c r="Q29" s="6"/>
      <c r="R29" s="153">
        <f t="shared" si="5"/>
        <v>60000</v>
      </c>
    </row>
    <row r="30" spans="3:18" ht="31.2" x14ac:dyDescent="0.3">
      <c r="C30" s="28" t="s">
        <v>547</v>
      </c>
      <c r="D30" s="76"/>
      <c r="E30" s="76"/>
      <c r="F30" s="76"/>
      <c r="G30" s="76"/>
      <c r="H30" s="76"/>
      <c r="I30" s="36">
        <f t="shared" si="4"/>
        <v>0</v>
      </c>
      <c r="L30" s="147" t="s">
        <v>547</v>
      </c>
      <c r="M30" s="76"/>
      <c r="N30" s="76"/>
      <c r="O30" s="76"/>
      <c r="P30" s="76"/>
      <c r="Q30" s="76"/>
      <c r="R30" s="153">
        <f t="shared" si="5"/>
        <v>0</v>
      </c>
    </row>
    <row r="31" spans="3:18" x14ac:dyDescent="0.3">
      <c r="C31" s="29" t="s">
        <v>548</v>
      </c>
      <c r="D31" s="76"/>
      <c r="E31" s="76"/>
      <c r="F31" s="76"/>
      <c r="G31" s="76"/>
      <c r="H31" s="76"/>
      <c r="I31" s="36">
        <f t="shared" si="4"/>
        <v>0</v>
      </c>
      <c r="L31" s="148" t="s">
        <v>548</v>
      </c>
      <c r="M31" s="76"/>
      <c r="N31" s="76"/>
      <c r="O31" s="76"/>
      <c r="P31" s="76"/>
      <c r="Q31" s="76"/>
      <c r="R31" s="153">
        <f t="shared" si="5"/>
        <v>0</v>
      </c>
    </row>
    <row r="32" spans="3:18" x14ac:dyDescent="0.3">
      <c r="C32" s="28" t="s">
        <v>549</v>
      </c>
      <c r="D32" s="76"/>
      <c r="E32" s="76"/>
      <c r="F32" s="76"/>
      <c r="G32" s="76"/>
      <c r="H32" s="76"/>
      <c r="I32" s="36">
        <f t="shared" si="4"/>
        <v>0</v>
      </c>
      <c r="L32" s="147" t="s">
        <v>549</v>
      </c>
      <c r="M32" s="76"/>
      <c r="N32" s="76"/>
      <c r="O32" s="76"/>
      <c r="P32" s="76"/>
      <c r="Q32" s="76"/>
      <c r="R32" s="153">
        <f t="shared" si="5"/>
        <v>0</v>
      </c>
    </row>
    <row r="33" spans="3:18" x14ac:dyDescent="0.3">
      <c r="C33" s="28" t="s">
        <v>550</v>
      </c>
      <c r="D33" s="76"/>
      <c r="E33" s="76"/>
      <c r="F33" s="76"/>
      <c r="G33" s="76"/>
      <c r="H33" s="76"/>
      <c r="I33" s="36">
        <f t="shared" si="4"/>
        <v>0</v>
      </c>
      <c r="L33" s="147" t="s">
        <v>550</v>
      </c>
      <c r="M33" s="76"/>
      <c r="N33" s="76"/>
      <c r="O33" s="76"/>
      <c r="P33" s="76"/>
      <c r="Q33" s="76"/>
      <c r="R33" s="153">
        <f t="shared" si="5"/>
        <v>0</v>
      </c>
    </row>
    <row r="34" spans="3:18" ht="31.2" x14ac:dyDescent="0.3">
      <c r="C34" s="28" t="s">
        <v>551</v>
      </c>
      <c r="D34" s="76"/>
      <c r="E34" s="76"/>
      <c r="F34" s="76"/>
      <c r="G34" s="76"/>
      <c r="H34" s="76"/>
      <c r="I34" s="36">
        <f t="shared" si="4"/>
        <v>0</v>
      </c>
      <c r="L34" s="147" t="s">
        <v>551</v>
      </c>
      <c r="M34" s="76"/>
      <c r="N34" s="76"/>
      <c r="O34" s="76"/>
      <c r="P34" s="76"/>
      <c r="Q34" s="76"/>
      <c r="R34" s="153">
        <f t="shared" si="5"/>
        <v>0</v>
      </c>
    </row>
    <row r="35" spans="3:18" x14ac:dyDescent="0.3">
      <c r="C35" s="33" t="s">
        <v>21</v>
      </c>
      <c r="D35" s="42">
        <f>SUM(D28:D34)</f>
        <v>50000</v>
      </c>
      <c r="E35" s="42">
        <f t="shared" ref="E35:H35" si="6">SUM(E28:E34)</f>
        <v>0</v>
      </c>
      <c r="F35" s="42">
        <f t="shared" si="6"/>
        <v>60000</v>
      </c>
      <c r="G35" s="42">
        <f t="shared" si="6"/>
        <v>0</v>
      </c>
      <c r="H35" s="42">
        <f t="shared" si="6"/>
        <v>0</v>
      </c>
      <c r="I35" s="36">
        <f t="shared" si="4"/>
        <v>110000</v>
      </c>
      <c r="L35" s="149" t="s">
        <v>21</v>
      </c>
      <c r="M35" s="150">
        <f>SUM(M28:M34)</f>
        <v>0</v>
      </c>
      <c r="N35" s="150">
        <f t="shared" ref="N35:Q35" si="7">SUM(N28:N34)</f>
        <v>0</v>
      </c>
      <c r="O35" s="150">
        <f t="shared" si="7"/>
        <v>60000</v>
      </c>
      <c r="P35" s="150">
        <f t="shared" si="7"/>
        <v>0</v>
      </c>
      <c r="Q35" s="150">
        <f t="shared" si="7"/>
        <v>0</v>
      </c>
      <c r="R35" s="153">
        <f t="shared" si="5"/>
        <v>60000</v>
      </c>
    </row>
    <row r="36" spans="3:18" s="32" customFormat="1" x14ac:dyDescent="0.3">
      <c r="C36" s="43"/>
      <c r="D36" s="44"/>
      <c r="E36" s="44"/>
      <c r="F36" s="44"/>
      <c r="G36" s="44"/>
      <c r="H36" s="44"/>
      <c r="I36" s="45"/>
      <c r="L36" s="43"/>
      <c r="M36" s="44"/>
      <c r="N36" s="44"/>
      <c r="O36" s="44"/>
      <c r="P36" s="44"/>
      <c r="Q36" s="44"/>
      <c r="R36" s="45"/>
    </row>
    <row r="37" spans="3:18" x14ac:dyDescent="0.3">
      <c r="C37" s="455" t="s">
        <v>554</v>
      </c>
      <c r="D37" s="456"/>
      <c r="E37" s="456"/>
      <c r="F37" s="456"/>
      <c r="G37" s="456"/>
      <c r="H37" s="456"/>
      <c r="I37" s="457"/>
      <c r="L37" s="430" t="s">
        <v>554</v>
      </c>
      <c r="M37" s="431"/>
      <c r="N37" s="431"/>
      <c r="O37" s="431"/>
      <c r="P37" s="431"/>
      <c r="Q37" s="431"/>
      <c r="R37" s="432"/>
    </row>
    <row r="38" spans="3:18" ht="21.75" customHeight="1" thickBot="1" x14ac:dyDescent="0.35">
      <c r="C38" s="39" t="s">
        <v>555</v>
      </c>
      <c r="D38" s="40">
        <f>'1) Tableau budgétaire 1'!E44</f>
        <v>75000</v>
      </c>
      <c r="E38" s="40">
        <f>'1) Tableau budgétaire 1'!F44</f>
        <v>0</v>
      </c>
      <c r="F38" s="40">
        <f>'1) Tableau budgétaire 1'!G44</f>
        <v>80000</v>
      </c>
      <c r="G38" s="40">
        <f>'1) Tableau budgétaire 1'!H44</f>
        <v>0</v>
      </c>
      <c r="H38" s="40">
        <f>'1) Tableau budgétaire 1'!I44</f>
        <v>5000</v>
      </c>
      <c r="I38" s="41">
        <f t="shared" ref="I38:I46" si="8">SUM(D38:H38)</f>
        <v>160000</v>
      </c>
      <c r="L38" s="143" t="s">
        <v>555</v>
      </c>
      <c r="M38" s="144">
        <f>'1) Tableau budgétaire 1'!M44</f>
        <v>55000</v>
      </c>
      <c r="N38" s="144">
        <f>'1) Tableau budgétaire 1'!O44</f>
        <v>0</v>
      </c>
      <c r="O38" s="144">
        <f>'1) Tableau budgétaire 1'!Q44</f>
        <v>80000</v>
      </c>
      <c r="P38" s="144">
        <f>'1) Tableau budgétaire 1'!S44</f>
        <v>0</v>
      </c>
      <c r="Q38" s="144">
        <f>'1) Tableau budgétaire 1'!U44</f>
        <v>5000</v>
      </c>
      <c r="R38" s="145">
        <f t="shared" ref="R38:R46" si="9">SUM(M38:Q38)</f>
        <v>140000</v>
      </c>
    </row>
    <row r="39" spans="3:18" x14ac:dyDescent="0.3">
      <c r="C39" s="37" t="s">
        <v>545</v>
      </c>
      <c r="D39" s="74"/>
      <c r="E39" s="74"/>
      <c r="F39" s="74"/>
      <c r="G39" s="75"/>
      <c r="H39" s="75"/>
      <c r="I39" s="38">
        <f t="shared" si="8"/>
        <v>0</v>
      </c>
      <c r="L39" s="146" t="s">
        <v>545</v>
      </c>
      <c r="M39" s="74"/>
      <c r="N39" s="74"/>
      <c r="O39" s="74"/>
      <c r="P39" s="75"/>
      <c r="Q39" s="75"/>
      <c r="R39" s="152">
        <f t="shared" si="9"/>
        <v>0</v>
      </c>
    </row>
    <row r="40" spans="3:18" s="32" customFormat="1" ht="15.75" customHeight="1" x14ac:dyDescent="0.3">
      <c r="C40" s="28" t="s">
        <v>546</v>
      </c>
      <c r="D40" s="76">
        <v>75000</v>
      </c>
      <c r="E40" s="76"/>
      <c r="F40" s="76">
        <v>75000</v>
      </c>
      <c r="G40" s="6"/>
      <c r="H40" s="6"/>
      <c r="I40" s="36">
        <f t="shared" si="8"/>
        <v>150000</v>
      </c>
      <c r="L40" s="147" t="s">
        <v>546</v>
      </c>
      <c r="M40" s="76"/>
      <c r="N40" s="76"/>
      <c r="O40" s="76">
        <v>75000</v>
      </c>
      <c r="P40" s="6"/>
      <c r="Q40" s="6"/>
      <c r="R40" s="153">
        <f t="shared" si="9"/>
        <v>75000</v>
      </c>
    </row>
    <row r="41" spans="3:18" s="32" customFormat="1" ht="31.2" x14ac:dyDescent="0.3">
      <c r="C41" s="28" t="s">
        <v>547</v>
      </c>
      <c r="D41" s="76"/>
      <c r="E41" s="76"/>
      <c r="F41" s="76"/>
      <c r="G41" s="76"/>
      <c r="H41" s="76"/>
      <c r="I41" s="36">
        <f t="shared" si="8"/>
        <v>0</v>
      </c>
      <c r="L41" s="147" t="s">
        <v>547</v>
      </c>
      <c r="M41" s="76"/>
      <c r="N41" s="76"/>
      <c r="O41" s="76"/>
      <c r="P41" s="76"/>
      <c r="Q41" s="76"/>
      <c r="R41" s="153">
        <f t="shared" si="9"/>
        <v>0</v>
      </c>
    </row>
    <row r="42" spans="3:18" s="32" customFormat="1" x14ac:dyDescent="0.3">
      <c r="C42" s="29" t="s">
        <v>548</v>
      </c>
      <c r="D42" s="76">
        <v>0</v>
      </c>
      <c r="E42" s="76"/>
      <c r="F42" s="76"/>
      <c r="G42" s="76"/>
      <c r="H42" s="76">
        <v>5000</v>
      </c>
      <c r="I42" s="36">
        <f t="shared" si="8"/>
        <v>5000</v>
      </c>
      <c r="L42" s="148" t="s">
        <v>548</v>
      </c>
      <c r="M42" s="76">
        <v>55000</v>
      </c>
      <c r="N42" s="76"/>
      <c r="O42" s="76">
        <v>35000</v>
      </c>
      <c r="P42" s="76"/>
      <c r="Q42" s="76">
        <v>5000</v>
      </c>
      <c r="R42" s="153">
        <f t="shared" si="9"/>
        <v>95000</v>
      </c>
    </row>
    <row r="43" spans="3:18" x14ac:dyDescent="0.3">
      <c r="C43" s="28" t="s">
        <v>549</v>
      </c>
      <c r="D43" s="76">
        <v>0</v>
      </c>
      <c r="E43" s="76"/>
      <c r="F43" s="76"/>
      <c r="G43" s="76"/>
      <c r="H43" s="76"/>
      <c r="I43" s="36">
        <f t="shared" si="8"/>
        <v>0</v>
      </c>
      <c r="L43" s="147" t="s">
        <v>549</v>
      </c>
      <c r="M43" s="76">
        <v>0</v>
      </c>
      <c r="N43" s="76"/>
      <c r="O43" s="76"/>
      <c r="P43" s="76"/>
      <c r="Q43" s="76"/>
      <c r="R43" s="153">
        <f t="shared" si="9"/>
        <v>0</v>
      </c>
    </row>
    <row r="44" spans="3:18" x14ac:dyDescent="0.3">
      <c r="C44" s="28" t="s">
        <v>550</v>
      </c>
      <c r="D44" s="76"/>
      <c r="E44" s="76"/>
      <c r="F44" s="76"/>
      <c r="G44" s="76"/>
      <c r="H44" s="76"/>
      <c r="I44" s="36">
        <f t="shared" si="8"/>
        <v>0</v>
      </c>
      <c r="L44" s="147" t="s">
        <v>550</v>
      </c>
      <c r="M44" s="76"/>
      <c r="N44" s="76"/>
      <c r="O44" s="76"/>
      <c r="P44" s="76"/>
      <c r="Q44" s="76"/>
      <c r="R44" s="153">
        <f t="shared" si="9"/>
        <v>0</v>
      </c>
    </row>
    <row r="45" spans="3:18" ht="31.2" x14ac:dyDescent="0.3">
      <c r="C45" s="28" t="s">
        <v>551</v>
      </c>
      <c r="D45" s="76"/>
      <c r="E45" s="76"/>
      <c r="F45" s="76">
        <v>5000</v>
      </c>
      <c r="G45" s="76"/>
      <c r="H45" s="76"/>
      <c r="I45" s="36">
        <f t="shared" si="8"/>
        <v>5000</v>
      </c>
      <c r="L45" s="147" t="s">
        <v>551</v>
      </c>
      <c r="M45" s="76"/>
      <c r="N45" s="76"/>
      <c r="O45" s="76">
        <v>5000</v>
      </c>
      <c r="P45" s="76"/>
      <c r="Q45" s="76"/>
      <c r="R45" s="153">
        <f t="shared" si="9"/>
        <v>5000</v>
      </c>
    </row>
    <row r="46" spans="3:18" x14ac:dyDescent="0.3">
      <c r="C46" s="94" t="s">
        <v>21</v>
      </c>
      <c r="D46" s="95">
        <f>SUM(D39:D45)</f>
        <v>75000</v>
      </c>
      <c r="E46" s="95">
        <f t="shared" ref="E46:H46" si="10">SUM(E39:E45)</f>
        <v>0</v>
      </c>
      <c r="F46" s="95">
        <f t="shared" si="10"/>
        <v>80000</v>
      </c>
      <c r="G46" s="95">
        <f t="shared" si="10"/>
        <v>0</v>
      </c>
      <c r="H46" s="95">
        <f t="shared" si="10"/>
        <v>5000</v>
      </c>
      <c r="I46" s="96">
        <f t="shared" si="8"/>
        <v>160000</v>
      </c>
      <c r="L46" s="154" t="s">
        <v>21</v>
      </c>
      <c r="M46" s="155">
        <f>SUM(M39:M45)</f>
        <v>55000</v>
      </c>
      <c r="N46" s="155">
        <f t="shared" ref="N46:Q46" si="11">SUM(N39:N45)</f>
        <v>0</v>
      </c>
      <c r="O46" s="155">
        <f t="shared" si="11"/>
        <v>115000</v>
      </c>
      <c r="P46" s="155">
        <f t="shared" si="11"/>
        <v>0</v>
      </c>
      <c r="Q46" s="155">
        <f t="shared" si="11"/>
        <v>5000</v>
      </c>
      <c r="R46" s="156">
        <f t="shared" si="9"/>
        <v>175000</v>
      </c>
    </row>
    <row r="47" spans="3:18" x14ac:dyDescent="0.3">
      <c r="C47" s="97"/>
      <c r="D47" s="98"/>
      <c r="E47" s="98"/>
      <c r="F47" s="98"/>
      <c r="G47" s="98"/>
      <c r="H47" s="98"/>
      <c r="I47" s="99"/>
      <c r="L47" s="97"/>
      <c r="M47" s="98"/>
      <c r="N47" s="98"/>
      <c r="O47" s="98"/>
      <c r="P47" s="98"/>
      <c r="Q47" s="98"/>
      <c r="R47" s="99"/>
    </row>
    <row r="48" spans="3:18" s="32" customFormat="1" x14ac:dyDescent="0.3">
      <c r="C48" s="460" t="s">
        <v>556</v>
      </c>
      <c r="D48" s="461"/>
      <c r="E48" s="461"/>
      <c r="F48" s="461"/>
      <c r="G48" s="461"/>
      <c r="H48" s="461"/>
      <c r="I48" s="462"/>
      <c r="L48" s="440" t="s">
        <v>556</v>
      </c>
      <c r="M48" s="441"/>
      <c r="N48" s="441"/>
      <c r="O48" s="441"/>
      <c r="P48" s="441"/>
      <c r="Q48" s="441"/>
      <c r="R48" s="442"/>
    </row>
    <row r="49" spans="2:18" ht="20.25" customHeight="1" thickBot="1" x14ac:dyDescent="0.35">
      <c r="C49" s="39" t="s">
        <v>557</v>
      </c>
      <c r="D49" s="40">
        <f>'1) Tableau budgétaire 1'!E54</f>
        <v>90000</v>
      </c>
      <c r="E49" s="40">
        <f>'1) Tableau budgétaire 1'!F54</f>
        <v>45000</v>
      </c>
      <c r="F49" s="40">
        <f>'1) Tableau budgétaire 1'!G54</f>
        <v>50000</v>
      </c>
      <c r="G49" s="40">
        <f>'1) Tableau budgétaire 1'!H54</f>
        <v>37000</v>
      </c>
      <c r="H49" s="40">
        <f>'1) Tableau budgétaire 1'!I54</f>
        <v>25000</v>
      </c>
      <c r="I49" s="41">
        <f t="shared" ref="I49:I57" si="12">SUM(D49:H49)</f>
        <v>247000</v>
      </c>
      <c r="L49" s="143" t="s">
        <v>557</v>
      </c>
      <c r="M49" s="144">
        <f>'1) Tableau budgétaire 1'!M54</f>
        <v>90000</v>
      </c>
      <c r="N49" s="144">
        <f>'1) Tableau budgétaire 1'!O54</f>
        <v>45000</v>
      </c>
      <c r="O49" s="144">
        <f>'1) Tableau budgétaire 1'!Q54</f>
        <v>50000</v>
      </c>
      <c r="P49" s="144">
        <f>'1) Tableau budgétaire 1'!S54</f>
        <v>32000</v>
      </c>
      <c r="Q49" s="144">
        <f>'1) Tableau budgétaire 1'!U54</f>
        <v>20000</v>
      </c>
      <c r="R49" s="145">
        <f t="shared" ref="R49:R57" si="13">SUM(M49:Q49)</f>
        <v>237000</v>
      </c>
    </row>
    <row r="50" spans="2:18" x14ac:dyDescent="0.3">
      <c r="C50" s="37" t="s">
        <v>545</v>
      </c>
      <c r="D50" s="74"/>
      <c r="E50" s="74"/>
      <c r="F50" s="74"/>
      <c r="G50" s="75"/>
      <c r="H50" s="129">
        <v>0</v>
      </c>
      <c r="I50" s="38">
        <f t="shared" si="12"/>
        <v>0</v>
      </c>
      <c r="L50" s="146" t="s">
        <v>545</v>
      </c>
      <c r="M50" s="74"/>
      <c r="N50" s="74"/>
      <c r="O50" s="74"/>
      <c r="P50" s="75"/>
      <c r="Q50" s="129">
        <v>0</v>
      </c>
      <c r="R50" s="152">
        <f t="shared" si="13"/>
        <v>0</v>
      </c>
    </row>
    <row r="51" spans="2:18" ht="15.75" customHeight="1" x14ac:dyDescent="0.3">
      <c r="C51" s="28" t="s">
        <v>546</v>
      </c>
      <c r="D51" s="76">
        <v>90000</v>
      </c>
      <c r="E51" s="76">
        <v>40500</v>
      </c>
      <c r="F51" s="76">
        <v>50000</v>
      </c>
      <c r="G51" s="6">
        <v>5000</v>
      </c>
      <c r="H51" s="6"/>
      <c r="I51" s="36">
        <f t="shared" si="12"/>
        <v>185500</v>
      </c>
      <c r="L51" s="147" t="s">
        <v>546</v>
      </c>
      <c r="M51" s="76"/>
      <c r="N51" s="76"/>
      <c r="O51" s="76">
        <v>50000</v>
      </c>
      <c r="P51" s="6"/>
      <c r="Q51" s="6"/>
      <c r="R51" s="153">
        <f t="shared" si="13"/>
        <v>50000</v>
      </c>
    </row>
    <row r="52" spans="2:18" ht="32.25" customHeight="1" x14ac:dyDescent="0.3">
      <c r="C52" s="28" t="s">
        <v>547</v>
      </c>
      <c r="D52" s="76"/>
      <c r="E52" s="76"/>
      <c r="F52" s="76"/>
      <c r="G52" s="76"/>
      <c r="H52" s="76"/>
      <c r="I52" s="36">
        <f t="shared" si="12"/>
        <v>0</v>
      </c>
      <c r="L52" s="147" t="s">
        <v>547</v>
      </c>
      <c r="M52" s="76"/>
      <c r="N52" s="76"/>
      <c r="O52" s="76"/>
      <c r="P52" s="76"/>
      <c r="Q52" s="76"/>
      <c r="R52" s="153">
        <f t="shared" si="13"/>
        <v>0</v>
      </c>
    </row>
    <row r="53" spans="2:18" s="32" customFormat="1" x14ac:dyDescent="0.3">
      <c r="C53" s="29" t="s">
        <v>548</v>
      </c>
      <c r="D53" s="76"/>
      <c r="E53" s="76"/>
      <c r="F53" s="76"/>
      <c r="G53" s="76">
        <v>25000</v>
      </c>
      <c r="H53" s="76">
        <v>17000</v>
      </c>
      <c r="I53" s="36">
        <f t="shared" si="12"/>
        <v>42000</v>
      </c>
      <c r="L53" s="148" t="s">
        <v>548</v>
      </c>
      <c r="M53" s="76">
        <v>30000</v>
      </c>
      <c r="N53" s="76">
        <v>45000</v>
      </c>
      <c r="O53" s="76"/>
      <c r="P53" s="76">
        <v>32000</v>
      </c>
      <c r="Q53" s="76">
        <v>17000</v>
      </c>
      <c r="R53" s="153">
        <f t="shared" si="13"/>
        <v>124000</v>
      </c>
    </row>
    <row r="54" spans="2:18" x14ac:dyDescent="0.3">
      <c r="C54" s="28" t="s">
        <v>549</v>
      </c>
      <c r="D54" s="76"/>
      <c r="E54" s="76"/>
      <c r="F54" s="76"/>
      <c r="G54" s="76">
        <v>5000</v>
      </c>
      <c r="H54" s="76">
        <v>5000</v>
      </c>
      <c r="I54" s="36">
        <f t="shared" si="12"/>
        <v>10000</v>
      </c>
      <c r="L54" s="147" t="s">
        <v>549</v>
      </c>
      <c r="M54" s="76"/>
      <c r="N54" s="76"/>
      <c r="O54" s="76"/>
      <c r="P54" s="76"/>
      <c r="Q54" s="76"/>
      <c r="R54" s="153">
        <f t="shared" si="13"/>
        <v>0</v>
      </c>
    </row>
    <row r="55" spans="2:18" x14ac:dyDescent="0.3">
      <c r="C55" s="28" t="s">
        <v>550</v>
      </c>
      <c r="D55" s="76"/>
      <c r="E55" s="76"/>
      <c r="F55" s="76"/>
      <c r="G55" s="76"/>
      <c r="H55" s="76"/>
      <c r="I55" s="36">
        <f t="shared" si="12"/>
        <v>0</v>
      </c>
      <c r="L55" s="147" t="s">
        <v>550</v>
      </c>
      <c r="M55" s="76">
        <v>60000</v>
      </c>
      <c r="N55" s="76"/>
      <c r="O55" s="76"/>
      <c r="P55" s="76"/>
      <c r="Q55" s="76"/>
      <c r="R55" s="153">
        <f t="shared" si="13"/>
        <v>60000</v>
      </c>
    </row>
    <row r="56" spans="2:18" ht="31.2" x14ac:dyDescent="0.3">
      <c r="C56" s="28" t="s">
        <v>551</v>
      </c>
      <c r="D56" s="76"/>
      <c r="E56" s="128">
        <v>4500</v>
      </c>
      <c r="F56" s="76"/>
      <c r="G56" s="76">
        <v>2000</v>
      </c>
      <c r="H56" s="76">
        <v>3000</v>
      </c>
      <c r="I56" s="36">
        <f t="shared" si="12"/>
        <v>9500</v>
      </c>
      <c r="L56" s="147" t="s">
        <v>551</v>
      </c>
      <c r="M56" s="76"/>
      <c r="N56" s="128"/>
      <c r="O56" s="76"/>
      <c r="P56" s="76"/>
      <c r="Q56" s="76">
        <v>3000</v>
      </c>
      <c r="R56" s="153">
        <f t="shared" si="13"/>
        <v>3000</v>
      </c>
    </row>
    <row r="57" spans="2:18" ht="21" customHeight="1" x14ac:dyDescent="0.3">
      <c r="C57" s="33" t="s">
        <v>21</v>
      </c>
      <c r="D57" s="42">
        <f>SUM(D50:D56)</f>
        <v>90000</v>
      </c>
      <c r="E57" s="42">
        <f t="shared" ref="E57:H57" si="14">SUM(E50:E56)</f>
        <v>45000</v>
      </c>
      <c r="F57" s="42">
        <f t="shared" si="14"/>
        <v>50000</v>
      </c>
      <c r="G57" s="42">
        <f t="shared" si="14"/>
        <v>37000</v>
      </c>
      <c r="H57" s="42">
        <f t="shared" si="14"/>
        <v>25000</v>
      </c>
      <c r="I57" s="36">
        <f t="shared" si="12"/>
        <v>247000</v>
      </c>
      <c r="L57" s="149" t="s">
        <v>21</v>
      </c>
      <c r="M57" s="150">
        <f>SUM(M50:M56)</f>
        <v>90000</v>
      </c>
      <c r="N57" s="150">
        <f t="shared" ref="N57:Q57" si="15">SUM(N50:N56)</f>
        <v>45000</v>
      </c>
      <c r="O57" s="150">
        <f t="shared" si="15"/>
        <v>50000</v>
      </c>
      <c r="P57" s="150">
        <f t="shared" si="15"/>
        <v>32000</v>
      </c>
      <c r="Q57" s="150">
        <f t="shared" si="15"/>
        <v>20000</v>
      </c>
      <c r="R57" s="153">
        <f t="shared" si="13"/>
        <v>237000</v>
      </c>
    </row>
    <row r="58" spans="2:18" s="32" customFormat="1" ht="22.5" customHeight="1" x14ac:dyDescent="0.3">
      <c r="C58" s="46"/>
      <c r="D58" s="44"/>
      <c r="E58" s="44"/>
      <c r="F58" s="44"/>
      <c r="G58" s="44"/>
      <c r="H58" s="44"/>
      <c r="I58" s="45"/>
      <c r="L58" s="46"/>
      <c r="M58" s="44"/>
      <c r="N58" s="44"/>
      <c r="O58" s="44"/>
      <c r="P58" s="44"/>
      <c r="Q58" s="44"/>
      <c r="R58" s="45"/>
    </row>
    <row r="59" spans="2:18" x14ac:dyDescent="0.3">
      <c r="B59" s="455" t="s">
        <v>558</v>
      </c>
      <c r="C59" s="456"/>
      <c r="D59" s="456"/>
      <c r="E59" s="456"/>
      <c r="F59" s="456"/>
      <c r="G59" s="456"/>
      <c r="H59" s="456"/>
      <c r="I59" s="457"/>
      <c r="K59" s="430" t="s">
        <v>558</v>
      </c>
      <c r="L59" s="431"/>
      <c r="M59" s="431"/>
      <c r="N59" s="431"/>
      <c r="O59" s="431"/>
      <c r="P59" s="431"/>
      <c r="Q59" s="431"/>
      <c r="R59" s="432"/>
    </row>
    <row r="60" spans="2:18" x14ac:dyDescent="0.3">
      <c r="C60" s="455" t="s">
        <v>407</v>
      </c>
      <c r="D60" s="456"/>
      <c r="E60" s="456"/>
      <c r="F60" s="456"/>
      <c r="G60" s="456"/>
      <c r="H60" s="456"/>
      <c r="I60" s="457"/>
      <c r="K60" s="139"/>
      <c r="L60" s="430" t="s">
        <v>407</v>
      </c>
      <c r="M60" s="431"/>
      <c r="N60" s="431"/>
      <c r="O60" s="431"/>
      <c r="P60" s="431"/>
      <c r="Q60" s="431"/>
      <c r="R60" s="432"/>
    </row>
    <row r="61" spans="2:18" ht="24" customHeight="1" thickBot="1" x14ac:dyDescent="0.35">
      <c r="C61" s="39" t="s">
        <v>559</v>
      </c>
      <c r="D61" s="40">
        <f>'1) Tableau budgétaire 1'!E66</f>
        <v>270000</v>
      </c>
      <c r="E61" s="40">
        <f>'1) Tableau budgétaire 1'!F66</f>
        <v>95000</v>
      </c>
      <c r="F61" s="40">
        <f>'1) Tableau budgétaire 1'!G66</f>
        <v>0</v>
      </c>
      <c r="G61" s="40">
        <f>'1) Tableau budgétaire 1'!H66</f>
        <v>54000</v>
      </c>
      <c r="H61" s="40">
        <f>'1) Tableau budgétaire 1'!I66</f>
        <v>140000</v>
      </c>
      <c r="I61" s="41">
        <f t="shared" ref="I61:I69" si="16">SUM(D61:H61)</f>
        <v>559000</v>
      </c>
      <c r="K61" s="139"/>
      <c r="L61" s="143" t="s">
        <v>559</v>
      </c>
      <c r="M61" s="144">
        <f>'1) Tableau budgétaire 1'!M66</f>
        <v>270000</v>
      </c>
      <c r="N61" s="144">
        <f>'1) Tableau budgétaire 1'!O66</f>
        <v>95000</v>
      </c>
      <c r="O61" s="144">
        <f>'1) Tableau budgétaire 1'!Q66</f>
        <v>0</v>
      </c>
      <c r="P61" s="144">
        <f>'1) Tableau budgétaire 1'!S66</f>
        <v>54000</v>
      </c>
      <c r="Q61" s="144">
        <f>'1) Tableau budgétaire 1'!U66</f>
        <v>130000</v>
      </c>
      <c r="R61" s="145">
        <f t="shared" ref="R61:R69" si="17">SUM(M61:Q61)</f>
        <v>549000</v>
      </c>
    </row>
    <row r="62" spans="2:18" ht="15.75" customHeight="1" x14ac:dyDescent="0.3">
      <c r="C62" s="37" t="s">
        <v>545</v>
      </c>
      <c r="D62" s="74"/>
      <c r="E62" s="74"/>
      <c r="F62" s="74"/>
      <c r="G62" s="75"/>
      <c r="I62" s="38">
        <f t="shared" si="16"/>
        <v>0</v>
      </c>
      <c r="L62" s="146" t="s">
        <v>545</v>
      </c>
      <c r="M62" s="74"/>
      <c r="N62" s="74"/>
      <c r="O62" s="74"/>
      <c r="P62" s="75"/>
      <c r="Q62" s="75"/>
      <c r="R62" s="152">
        <f t="shared" si="17"/>
        <v>0</v>
      </c>
    </row>
    <row r="63" spans="2:18" ht="15.75" customHeight="1" x14ac:dyDescent="0.3">
      <c r="C63" s="28" t="s">
        <v>546</v>
      </c>
      <c r="D63" s="76">
        <v>120000</v>
      </c>
      <c r="E63" s="76"/>
      <c r="F63" s="76"/>
      <c r="G63" s="6">
        <v>6000</v>
      </c>
      <c r="H63" s="76">
        <v>100000</v>
      </c>
      <c r="I63" s="36">
        <f>SUM(D63:H63)</f>
        <v>226000</v>
      </c>
      <c r="L63" s="147" t="s">
        <v>546</v>
      </c>
      <c r="M63" s="76"/>
      <c r="N63" s="76"/>
      <c r="O63" s="76"/>
      <c r="P63" s="6"/>
      <c r="Q63" s="6">
        <v>100000</v>
      </c>
      <c r="R63" s="153">
        <f t="shared" si="17"/>
        <v>100000</v>
      </c>
    </row>
    <row r="64" spans="2:18" ht="15.75" customHeight="1" x14ac:dyDescent="0.3">
      <c r="C64" s="28" t="s">
        <v>547</v>
      </c>
      <c r="D64" s="76"/>
      <c r="E64" s="76"/>
      <c r="F64" s="76"/>
      <c r="G64" s="76"/>
      <c r="I64" s="36">
        <f t="shared" si="16"/>
        <v>0</v>
      </c>
      <c r="L64" s="147" t="s">
        <v>547</v>
      </c>
      <c r="M64" s="76"/>
      <c r="N64" s="76"/>
      <c r="O64" s="76"/>
      <c r="P64" s="76"/>
      <c r="Q64" s="76"/>
      <c r="R64" s="153">
        <f t="shared" si="17"/>
        <v>0</v>
      </c>
    </row>
    <row r="65" spans="2:18" ht="18.75" customHeight="1" x14ac:dyDescent="0.3">
      <c r="C65" s="29" t="s">
        <v>548</v>
      </c>
      <c r="D65" s="76"/>
      <c r="E65" s="76">
        <v>65500</v>
      </c>
      <c r="F65" s="76"/>
      <c r="G65" s="6">
        <v>37000</v>
      </c>
      <c r="H65" s="129">
        <v>32000</v>
      </c>
      <c r="I65" s="36">
        <f>SUM(D65:H65)</f>
        <v>134500</v>
      </c>
      <c r="L65" s="148" t="s">
        <v>548</v>
      </c>
      <c r="M65" s="76">
        <v>165000</v>
      </c>
      <c r="N65" s="76">
        <v>10000</v>
      </c>
      <c r="O65" s="76"/>
      <c r="P65" s="6">
        <v>5000</v>
      </c>
      <c r="Q65" s="6">
        <f>32000-10000</f>
        <v>22000</v>
      </c>
      <c r="R65" s="153">
        <f t="shared" si="17"/>
        <v>202000</v>
      </c>
    </row>
    <row r="66" spans="2:18" x14ac:dyDescent="0.3">
      <c r="C66" s="28" t="s">
        <v>549</v>
      </c>
      <c r="D66" s="76"/>
      <c r="E66" s="76">
        <v>20000</v>
      </c>
      <c r="F66" s="76"/>
      <c r="G66" s="76">
        <v>6000</v>
      </c>
      <c r="H66" s="76">
        <v>3000</v>
      </c>
      <c r="I66" s="36">
        <f t="shared" si="16"/>
        <v>29000</v>
      </c>
      <c r="L66" s="147" t="s">
        <v>549</v>
      </c>
      <c r="M66" s="76"/>
      <c r="N66" s="76"/>
      <c r="O66" s="76"/>
      <c r="P66" s="76"/>
      <c r="Q66" s="76">
        <v>3000</v>
      </c>
      <c r="R66" s="153">
        <f t="shared" si="17"/>
        <v>3000</v>
      </c>
    </row>
    <row r="67" spans="2:18" s="32" customFormat="1" ht="21.75" customHeight="1" x14ac:dyDescent="0.3">
      <c r="B67" s="30"/>
      <c r="C67" s="28" t="s">
        <v>550</v>
      </c>
      <c r="D67" s="76">
        <v>150000</v>
      </c>
      <c r="E67" s="76"/>
      <c r="F67" s="76"/>
      <c r="G67" s="76"/>
      <c r="H67" s="76"/>
      <c r="I67" s="36">
        <f t="shared" si="16"/>
        <v>150000</v>
      </c>
      <c r="K67" s="30"/>
      <c r="L67" s="147" t="s">
        <v>550</v>
      </c>
      <c r="M67" s="76">
        <v>105000</v>
      </c>
      <c r="N67" s="76">
        <v>85000</v>
      </c>
      <c r="O67" s="76"/>
      <c r="P67" s="76">
        <v>49000</v>
      </c>
      <c r="Q67" s="76"/>
      <c r="R67" s="153">
        <f t="shared" si="17"/>
        <v>239000</v>
      </c>
    </row>
    <row r="68" spans="2:18" s="32" customFormat="1" ht="31.2" x14ac:dyDescent="0.3">
      <c r="B68" s="30"/>
      <c r="C68" s="28" t="s">
        <v>551</v>
      </c>
      <c r="D68" s="76"/>
      <c r="E68" s="76">
        <v>9500</v>
      </c>
      <c r="F68" s="76"/>
      <c r="G68" s="76">
        <v>5000</v>
      </c>
      <c r="H68" s="76">
        <v>5000</v>
      </c>
      <c r="I68" s="36">
        <f t="shared" si="16"/>
        <v>19500</v>
      </c>
      <c r="K68" s="30"/>
      <c r="L68" s="147" t="s">
        <v>551</v>
      </c>
      <c r="M68" s="76"/>
      <c r="N68" s="76"/>
      <c r="O68" s="76"/>
      <c r="P68" s="76"/>
      <c r="Q68" s="75">
        <v>5000</v>
      </c>
      <c r="R68" s="153">
        <f t="shared" si="17"/>
        <v>5000</v>
      </c>
    </row>
    <row r="69" spans="2:18" x14ac:dyDescent="0.3">
      <c r="C69" s="33" t="s">
        <v>21</v>
      </c>
      <c r="D69" s="42">
        <f>SUM(D62:D68)</f>
        <v>270000</v>
      </c>
      <c r="E69" s="42">
        <f t="shared" ref="E69:G69" si="18">SUM(E62:E68)</f>
        <v>95000</v>
      </c>
      <c r="F69" s="42">
        <f t="shared" si="18"/>
        <v>0</v>
      </c>
      <c r="G69" s="42">
        <f t="shared" si="18"/>
        <v>54000</v>
      </c>
      <c r="H69" s="42">
        <f>SUM(H63:H68)</f>
        <v>140000</v>
      </c>
      <c r="I69" s="36">
        <f t="shared" si="16"/>
        <v>559000</v>
      </c>
      <c r="L69" s="149" t="s">
        <v>21</v>
      </c>
      <c r="M69" s="150">
        <f>SUM(M62:M68)</f>
        <v>270000</v>
      </c>
      <c r="N69" s="150">
        <f t="shared" ref="N69:P69" si="19">SUM(N62:N68)</f>
        <v>95000</v>
      </c>
      <c r="O69" s="150">
        <f t="shared" si="19"/>
        <v>0</v>
      </c>
      <c r="P69" s="150">
        <f t="shared" si="19"/>
        <v>54000</v>
      </c>
      <c r="Q69" s="150">
        <f>SUM(Q63:Q68)</f>
        <v>130000</v>
      </c>
      <c r="R69" s="153">
        <f t="shared" si="17"/>
        <v>549000</v>
      </c>
    </row>
    <row r="70" spans="2:18" s="32" customFormat="1" x14ac:dyDescent="0.3">
      <c r="C70" s="43"/>
      <c r="D70" s="44"/>
      <c r="E70" s="44"/>
      <c r="F70" s="44"/>
      <c r="G70" s="44"/>
      <c r="H70" s="44"/>
      <c r="I70" s="45"/>
      <c r="L70" s="43"/>
      <c r="M70" s="44"/>
      <c r="N70" s="44"/>
      <c r="O70" s="44"/>
      <c r="P70" s="44"/>
      <c r="Q70" s="44"/>
      <c r="R70" s="45"/>
    </row>
    <row r="71" spans="2:18" x14ac:dyDescent="0.3">
      <c r="B71" s="32"/>
      <c r="C71" s="455" t="s">
        <v>416</v>
      </c>
      <c r="D71" s="456"/>
      <c r="E71" s="456"/>
      <c r="F71" s="456"/>
      <c r="G71" s="456"/>
      <c r="H71" s="456"/>
      <c r="I71" s="457"/>
      <c r="K71" s="32"/>
      <c r="L71" s="430" t="s">
        <v>416</v>
      </c>
      <c r="M71" s="431"/>
      <c r="N71" s="431"/>
      <c r="O71" s="431"/>
      <c r="P71" s="431"/>
      <c r="Q71" s="431"/>
      <c r="R71" s="432"/>
    </row>
    <row r="72" spans="2:18" ht="21.75" customHeight="1" thickBot="1" x14ac:dyDescent="0.35">
      <c r="C72" s="39" t="s">
        <v>560</v>
      </c>
      <c r="D72" s="40">
        <f>'1) Tableau budgétaire 1'!E76</f>
        <v>100000</v>
      </c>
      <c r="E72" s="40">
        <f>'1) Tableau budgétaire 1'!F76</f>
        <v>0</v>
      </c>
      <c r="F72" s="40">
        <f>'1) Tableau budgétaire 1'!G76</f>
        <v>190000</v>
      </c>
      <c r="G72" s="40">
        <f>'1) Tableau budgétaire 1'!H76</f>
        <v>0</v>
      </c>
      <c r="H72" s="40">
        <f>'1) Tableau budgétaire 1'!I76</f>
        <v>30000</v>
      </c>
      <c r="I72" s="41">
        <f t="shared" ref="I72:I80" si="20">SUM(D72:H72)</f>
        <v>320000</v>
      </c>
      <c r="L72" s="143" t="s">
        <v>560</v>
      </c>
      <c r="M72" s="144">
        <f>'1) Tableau budgétaire 1'!M76</f>
        <v>110000</v>
      </c>
      <c r="N72" s="144">
        <f>'1) Tableau budgétaire 1'!O76</f>
        <v>0</v>
      </c>
      <c r="O72" s="144">
        <f>'1) Tableau budgétaire 1'!Q76</f>
        <v>190000</v>
      </c>
      <c r="P72" s="144">
        <f>'1) Tableau budgétaire 1'!S76</f>
        <v>0</v>
      </c>
      <c r="Q72" s="144">
        <f>'1) Tableau budgétaire 1'!U76</f>
        <v>40000</v>
      </c>
      <c r="R72" s="145">
        <f t="shared" ref="R72:R80" si="21">SUM(M72:Q72)</f>
        <v>340000</v>
      </c>
    </row>
    <row r="73" spans="2:18" ht="15.75" customHeight="1" x14ac:dyDescent="0.3">
      <c r="C73" s="37" t="s">
        <v>545</v>
      </c>
      <c r="D73" s="74"/>
      <c r="E73" s="74"/>
      <c r="F73" s="74"/>
      <c r="G73" s="75"/>
      <c r="H73" s="75"/>
      <c r="I73" s="38">
        <f t="shared" si="20"/>
        <v>0</v>
      </c>
      <c r="L73" s="146" t="s">
        <v>545</v>
      </c>
      <c r="M73" s="74"/>
      <c r="N73" s="74"/>
      <c r="O73" s="74"/>
      <c r="P73" s="75"/>
      <c r="Q73" s="75"/>
      <c r="R73" s="152">
        <f t="shared" si="21"/>
        <v>0</v>
      </c>
    </row>
    <row r="74" spans="2:18" ht="15.75" customHeight="1" x14ac:dyDescent="0.3">
      <c r="C74" s="28" t="s">
        <v>546</v>
      </c>
      <c r="D74" s="76">
        <v>40000</v>
      </c>
      <c r="E74" s="76"/>
      <c r="F74" s="76">
        <v>95000</v>
      </c>
      <c r="G74" s="6"/>
      <c r="H74" s="6">
        <v>4000</v>
      </c>
      <c r="I74" s="36">
        <f t="shared" si="20"/>
        <v>139000</v>
      </c>
      <c r="L74" s="147" t="s">
        <v>546</v>
      </c>
      <c r="M74" s="76"/>
      <c r="N74" s="76"/>
      <c r="O74" s="76">
        <v>95000</v>
      </c>
      <c r="P74" s="6"/>
      <c r="Q74" s="6">
        <v>14000</v>
      </c>
      <c r="R74" s="153">
        <f t="shared" si="21"/>
        <v>109000</v>
      </c>
    </row>
    <row r="75" spans="2:18" ht="15.75" customHeight="1" x14ac:dyDescent="0.3">
      <c r="C75" s="28" t="s">
        <v>547</v>
      </c>
      <c r="D75" s="76">
        <v>60000</v>
      </c>
      <c r="E75" s="76"/>
      <c r="F75" s="76">
        <v>85000</v>
      </c>
      <c r="G75" s="76"/>
      <c r="H75" s="76">
        <v>20000</v>
      </c>
      <c r="I75" s="36">
        <f t="shared" si="20"/>
        <v>165000</v>
      </c>
      <c r="L75" s="147" t="s">
        <v>547</v>
      </c>
      <c r="M75" s="76">
        <v>60000</v>
      </c>
      <c r="N75" s="76"/>
      <c r="O75" s="76">
        <v>85000</v>
      </c>
      <c r="P75" s="76"/>
      <c r="Q75" s="76">
        <v>20000</v>
      </c>
      <c r="R75" s="153">
        <f t="shared" si="21"/>
        <v>165000</v>
      </c>
    </row>
    <row r="76" spans="2:18" x14ac:dyDescent="0.3">
      <c r="C76" s="29" t="s">
        <v>548</v>
      </c>
      <c r="D76" s="76"/>
      <c r="E76" s="76"/>
      <c r="F76" s="76">
        <v>10000</v>
      </c>
      <c r="G76" s="76"/>
      <c r="H76" s="76"/>
      <c r="I76" s="36">
        <f t="shared" si="20"/>
        <v>10000</v>
      </c>
      <c r="L76" s="148" t="s">
        <v>548</v>
      </c>
      <c r="M76" s="76">
        <v>50000</v>
      </c>
      <c r="N76" s="76"/>
      <c r="O76" s="76">
        <v>10000</v>
      </c>
      <c r="P76" s="76"/>
      <c r="Q76" s="76"/>
      <c r="R76" s="153">
        <f t="shared" si="21"/>
        <v>60000</v>
      </c>
    </row>
    <row r="77" spans="2:18" x14ac:dyDescent="0.3">
      <c r="C77" s="28" t="s">
        <v>549</v>
      </c>
      <c r="D77" s="76"/>
      <c r="E77" s="76"/>
      <c r="F77" s="76"/>
      <c r="G77" s="76"/>
      <c r="H77" s="76">
        <v>3000</v>
      </c>
      <c r="I77" s="36">
        <f t="shared" si="20"/>
        <v>3000</v>
      </c>
      <c r="L77" s="147" t="s">
        <v>549</v>
      </c>
      <c r="M77" s="76"/>
      <c r="N77" s="76"/>
      <c r="O77" s="76"/>
      <c r="P77" s="76"/>
      <c r="Q77" s="76">
        <v>3000</v>
      </c>
      <c r="R77" s="153">
        <f t="shared" si="21"/>
        <v>3000</v>
      </c>
    </row>
    <row r="78" spans="2:18" x14ac:dyDescent="0.3">
      <c r="C78" s="28" t="s">
        <v>550</v>
      </c>
      <c r="D78" s="76"/>
      <c r="E78" s="76"/>
      <c r="F78" s="76"/>
      <c r="G78" s="76"/>
      <c r="H78" s="76"/>
      <c r="I78" s="36">
        <f t="shared" si="20"/>
        <v>0</v>
      </c>
      <c r="L78" s="147" t="s">
        <v>550</v>
      </c>
      <c r="M78" s="76"/>
      <c r="N78" s="76"/>
      <c r="O78" s="76"/>
      <c r="P78" s="76"/>
      <c r="Q78" s="76"/>
      <c r="R78" s="153">
        <f t="shared" si="21"/>
        <v>0</v>
      </c>
    </row>
    <row r="79" spans="2:18" ht="31.2" x14ac:dyDescent="0.3">
      <c r="C79" s="28" t="s">
        <v>551</v>
      </c>
      <c r="D79" s="76"/>
      <c r="E79" s="76"/>
      <c r="F79" s="76"/>
      <c r="G79" s="76"/>
      <c r="H79" s="76">
        <v>3000</v>
      </c>
      <c r="I79" s="36">
        <f t="shared" si="20"/>
        <v>3000</v>
      </c>
      <c r="L79" s="147" t="s">
        <v>551</v>
      </c>
      <c r="M79" s="76"/>
      <c r="N79" s="76"/>
      <c r="O79" s="76"/>
      <c r="P79" s="76"/>
      <c r="Q79" s="76">
        <v>3000</v>
      </c>
      <c r="R79" s="153">
        <f t="shared" si="21"/>
        <v>3000</v>
      </c>
    </row>
    <row r="80" spans="2:18" x14ac:dyDescent="0.3">
      <c r="C80" s="33" t="s">
        <v>21</v>
      </c>
      <c r="D80" s="42">
        <f>SUM(D73:D79)</f>
        <v>100000</v>
      </c>
      <c r="E80" s="42">
        <f t="shared" ref="E80:H80" si="22">SUM(E73:E79)</f>
        <v>0</v>
      </c>
      <c r="F80" s="42">
        <f t="shared" si="22"/>
        <v>190000</v>
      </c>
      <c r="G80" s="42">
        <f t="shared" si="22"/>
        <v>0</v>
      </c>
      <c r="H80" s="42">
        <f t="shared" si="22"/>
        <v>30000</v>
      </c>
      <c r="I80" s="36">
        <f t="shared" si="20"/>
        <v>320000</v>
      </c>
      <c r="L80" s="149" t="s">
        <v>21</v>
      </c>
      <c r="M80" s="150">
        <f>SUM(M73:M79)</f>
        <v>110000</v>
      </c>
      <c r="N80" s="150">
        <f t="shared" ref="N80:Q80" si="23">SUM(N73:N79)</f>
        <v>0</v>
      </c>
      <c r="O80" s="150">
        <f t="shared" si="23"/>
        <v>190000</v>
      </c>
      <c r="P80" s="150">
        <f t="shared" si="23"/>
        <v>0</v>
      </c>
      <c r="Q80" s="150">
        <f t="shared" si="23"/>
        <v>40000</v>
      </c>
      <c r="R80" s="153">
        <f t="shared" si="21"/>
        <v>340000</v>
      </c>
    </row>
    <row r="81" spans="2:18" s="32" customFormat="1" x14ac:dyDescent="0.3">
      <c r="C81" s="43"/>
      <c r="D81" s="44"/>
      <c r="E81" s="44"/>
      <c r="F81" s="44"/>
      <c r="G81" s="44"/>
      <c r="H81" s="44"/>
      <c r="I81" s="45"/>
      <c r="L81" s="43"/>
      <c r="M81" s="44"/>
      <c r="N81" s="44"/>
      <c r="O81" s="44"/>
      <c r="P81" s="44"/>
      <c r="Q81" s="44"/>
      <c r="R81" s="45"/>
    </row>
    <row r="82" spans="2:18" x14ac:dyDescent="0.3">
      <c r="C82" s="455" t="s">
        <v>425</v>
      </c>
      <c r="D82" s="456"/>
      <c r="E82" s="456"/>
      <c r="F82" s="456"/>
      <c r="G82" s="456"/>
      <c r="H82" s="456"/>
      <c r="I82" s="457"/>
      <c r="L82" s="430" t="s">
        <v>425</v>
      </c>
      <c r="M82" s="431"/>
      <c r="N82" s="431"/>
      <c r="O82" s="431"/>
      <c r="P82" s="431"/>
      <c r="Q82" s="431"/>
      <c r="R82" s="432"/>
    </row>
    <row r="83" spans="2:18" ht="21.75" customHeight="1" thickBot="1" x14ac:dyDescent="0.35">
      <c r="B83" s="32"/>
      <c r="C83" s="39" t="s">
        <v>561</v>
      </c>
      <c r="D83" s="40">
        <f>'1) Tableau budgétaire 1'!E86</f>
        <v>0</v>
      </c>
      <c r="E83" s="40">
        <f>'1) Tableau budgétaire 1'!F86</f>
        <v>0</v>
      </c>
      <c r="F83" s="40">
        <f>'1) Tableau budgétaire 1'!G86</f>
        <v>0</v>
      </c>
      <c r="G83" s="40">
        <f>'1) Tableau budgétaire 1'!H86</f>
        <v>0</v>
      </c>
      <c r="H83" s="40">
        <f>'1) Tableau budgétaire 1'!I86</f>
        <v>0</v>
      </c>
      <c r="I83" s="41">
        <f t="shared" ref="I83:I91" si="24">SUM(D83:H83)</f>
        <v>0</v>
      </c>
      <c r="K83" s="32"/>
      <c r="L83" s="143" t="s">
        <v>561</v>
      </c>
      <c r="M83" s="144">
        <f>'1) Tableau budgétaire 1'!M86</f>
        <v>0</v>
      </c>
      <c r="N83" s="144">
        <f>'1) Tableau budgétaire 1'!O86</f>
        <v>0</v>
      </c>
      <c r="O83" s="144">
        <f>'1) Tableau budgétaire 1'!Q86</f>
        <v>0</v>
      </c>
      <c r="P83" s="144">
        <f>'1) Tableau budgétaire 1'!S86</f>
        <v>0</v>
      </c>
      <c r="Q83" s="144">
        <f>'1) Tableau budgétaire 1'!U86</f>
        <v>0</v>
      </c>
      <c r="R83" s="145">
        <f t="shared" ref="R83:R91" si="25">SUM(M83:Q83)</f>
        <v>0</v>
      </c>
    </row>
    <row r="84" spans="2:18" ht="18" customHeight="1" x14ac:dyDescent="0.3">
      <c r="C84" s="37" t="s">
        <v>545</v>
      </c>
      <c r="D84" s="74"/>
      <c r="E84" s="74"/>
      <c r="F84" s="74"/>
      <c r="G84" s="75"/>
      <c r="H84" s="75"/>
      <c r="I84" s="38">
        <f t="shared" si="24"/>
        <v>0</v>
      </c>
      <c r="L84" s="146" t="s">
        <v>545</v>
      </c>
      <c r="M84" s="74"/>
      <c r="N84" s="74"/>
      <c r="O84" s="74"/>
      <c r="P84" s="75"/>
      <c r="Q84" s="75"/>
      <c r="R84" s="152">
        <f t="shared" si="25"/>
        <v>0</v>
      </c>
    </row>
    <row r="85" spans="2:18" ht="15.75" customHeight="1" x14ac:dyDescent="0.3">
      <c r="C85" s="28" t="s">
        <v>546</v>
      </c>
      <c r="D85" s="76"/>
      <c r="E85" s="76"/>
      <c r="F85" s="76"/>
      <c r="G85" s="6"/>
      <c r="H85" s="6"/>
      <c r="I85" s="36">
        <f t="shared" si="24"/>
        <v>0</v>
      </c>
      <c r="L85" s="147" t="s">
        <v>546</v>
      </c>
      <c r="M85" s="76"/>
      <c r="N85" s="76"/>
      <c r="O85" s="76"/>
      <c r="P85" s="6"/>
      <c r="Q85" s="6"/>
      <c r="R85" s="153">
        <f t="shared" si="25"/>
        <v>0</v>
      </c>
    </row>
    <row r="86" spans="2:18" s="32" customFormat="1" ht="15.75" customHeight="1" x14ac:dyDescent="0.3">
      <c r="B86" s="30"/>
      <c r="C86" s="28" t="s">
        <v>547</v>
      </c>
      <c r="D86" s="76"/>
      <c r="E86" s="76"/>
      <c r="F86" s="76"/>
      <c r="G86" s="76"/>
      <c r="H86" s="76"/>
      <c r="I86" s="36">
        <f t="shared" si="24"/>
        <v>0</v>
      </c>
      <c r="K86" s="30"/>
      <c r="L86" s="147" t="s">
        <v>547</v>
      </c>
      <c r="M86" s="76"/>
      <c r="N86" s="76"/>
      <c r="O86" s="76"/>
      <c r="P86" s="76"/>
      <c r="Q86" s="76"/>
      <c r="R86" s="153">
        <f t="shared" si="25"/>
        <v>0</v>
      </c>
    </row>
    <row r="87" spans="2:18" x14ac:dyDescent="0.3">
      <c r="B87" s="32"/>
      <c r="C87" s="29" t="s">
        <v>548</v>
      </c>
      <c r="D87" s="76"/>
      <c r="E87" s="76"/>
      <c r="F87" s="76"/>
      <c r="G87" s="76"/>
      <c r="H87" s="76"/>
      <c r="I87" s="36">
        <f t="shared" si="24"/>
        <v>0</v>
      </c>
      <c r="K87" s="32"/>
      <c r="L87" s="148" t="s">
        <v>548</v>
      </c>
      <c r="M87" s="76"/>
      <c r="N87" s="76"/>
      <c r="O87" s="76"/>
      <c r="P87" s="76"/>
      <c r="Q87" s="76"/>
      <c r="R87" s="153">
        <f t="shared" si="25"/>
        <v>0</v>
      </c>
    </row>
    <row r="88" spans="2:18" x14ac:dyDescent="0.3">
      <c r="B88" s="32"/>
      <c r="C88" s="28" t="s">
        <v>549</v>
      </c>
      <c r="D88" s="76"/>
      <c r="E88" s="76"/>
      <c r="F88" s="76"/>
      <c r="G88" s="76"/>
      <c r="H88" s="76"/>
      <c r="I88" s="36">
        <f t="shared" si="24"/>
        <v>0</v>
      </c>
      <c r="K88" s="32"/>
      <c r="L88" s="147" t="s">
        <v>549</v>
      </c>
      <c r="M88" s="76"/>
      <c r="N88" s="76"/>
      <c r="O88" s="76"/>
      <c r="P88" s="76"/>
      <c r="Q88" s="76"/>
      <c r="R88" s="153">
        <f t="shared" si="25"/>
        <v>0</v>
      </c>
    </row>
    <row r="89" spans="2:18" x14ac:dyDescent="0.3">
      <c r="B89" s="32"/>
      <c r="C89" s="28" t="s">
        <v>550</v>
      </c>
      <c r="D89" s="76"/>
      <c r="E89" s="76"/>
      <c r="F89" s="76"/>
      <c r="G89" s="76"/>
      <c r="H89" s="76"/>
      <c r="I89" s="36">
        <f t="shared" si="24"/>
        <v>0</v>
      </c>
      <c r="K89" s="32"/>
      <c r="L89" s="147" t="s">
        <v>550</v>
      </c>
      <c r="M89" s="76"/>
      <c r="N89" s="76"/>
      <c r="O89" s="76"/>
      <c r="P89" s="76"/>
      <c r="Q89" s="76"/>
      <c r="R89" s="153">
        <f t="shared" si="25"/>
        <v>0</v>
      </c>
    </row>
    <row r="90" spans="2:18" ht="31.2" x14ac:dyDescent="0.3">
      <c r="C90" s="28" t="s">
        <v>551</v>
      </c>
      <c r="D90" s="76"/>
      <c r="E90" s="76"/>
      <c r="F90" s="76"/>
      <c r="G90" s="76"/>
      <c r="H90" s="76"/>
      <c r="I90" s="36">
        <f t="shared" si="24"/>
        <v>0</v>
      </c>
      <c r="L90" s="147" t="s">
        <v>551</v>
      </c>
      <c r="M90" s="76"/>
      <c r="N90" s="76"/>
      <c r="O90" s="76"/>
      <c r="P90" s="76"/>
      <c r="Q90" s="76"/>
      <c r="R90" s="153">
        <f t="shared" si="25"/>
        <v>0</v>
      </c>
    </row>
    <row r="91" spans="2:18" x14ac:dyDescent="0.3">
      <c r="C91" s="33" t="s">
        <v>21</v>
      </c>
      <c r="D91" s="42">
        <f>SUM(D84:D90)</f>
        <v>0</v>
      </c>
      <c r="E91" s="42">
        <f t="shared" ref="E91:H91" si="26">SUM(E84:E90)</f>
        <v>0</v>
      </c>
      <c r="F91" s="42">
        <f t="shared" si="26"/>
        <v>0</v>
      </c>
      <c r="G91" s="42">
        <f t="shared" si="26"/>
        <v>0</v>
      </c>
      <c r="H91" s="42">
        <f t="shared" si="26"/>
        <v>0</v>
      </c>
      <c r="I91" s="36">
        <f t="shared" si="24"/>
        <v>0</v>
      </c>
      <c r="L91" s="149" t="s">
        <v>21</v>
      </c>
      <c r="M91" s="150">
        <f>SUM(M84:M90)</f>
        <v>0</v>
      </c>
      <c r="N91" s="150">
        <f t="shared" ref="N91:Q91" si="27">SUM(N84:N90)</f>
        <v>0</v>
      </c>
      <c r="O91" s="150">
        <f t="shared" si="27"/>
        <v>0</v>
      </c>
      <c r="P91" s="150">
        <f t="shared" si="27"/>
        <v>0</v>
      </c>
      <c r="Q91" s="150">
        <f t="shared" si="27"/>
        <v>0</v>
      </c>
      <c r="R91" s="153">
        <f t="shared" si="25"/>
        <v>0</v>
      </c>
    </row>
    <row r="92" spans="2:18" s="32" customFormat="1" x14ac:dyDescent="0.3">
      <c r="C92" s="43"/>
      <c r="D92" s="44"/>
      <c r="E92" s="44"/>
      <c r="F92" s="44"/>
      <c r="G92" s="44"/>
      <c r="H92" s="44"/>
      <c r="I92" s="45"/>
      <c r="L92" s="43"/>
      <c r="M92" s="44"/>
      <c r="N92" s="44"/>
      <c r="O92" s="44"/>
      <c r="P92" s="44"/>
      <c r="Q92" s="44"/>
      <c r="R92" s="45"/>
    </row>
    <row r="93" spans="2:18" x14ac:dyDescent="0.3">
      <c r="C93" s="455" t="s">
        <v>434</v>
      </c>
      <c r="D93" s="456"/>
      <c r="E93" s="456"/>
      <c r="F93" s="456"/>
      <c r="G93" s="456"/>
      <c r="H93" s="456"/>
      <c r="I93" s="457"/>
      <c r="L93" s="430" t="s">
        <v>434</v>
      </c>
      <c r="M93" s="431"/>
      <c r="N93" s="431"/>
      <c r="O93" s="431"/>
      <c r="P93" s="431"/>
      <c r="Q93" s="431"/>
      <c r="R93" s="432"/>
    </row>
    <row r="94" spans="2:18" ht="21.75" customHeight="1" thickBot="1" x14ac:dyDescent="0.35">
      <c r="C94" s="39" t="s">
        <v>562</v>
      </c>
      <c r="D94" s="40">
        <f>'1) Tableau budgétaire 1'!E96</f>
        <v>0</v>
      </c>
      <c r="E94" s="40">
        <f>'1) Tableau budgétaire 1'!F96</f>
        <v>0</v>
      </c>
      <c r="F94" s="40">
        <f>'1) Tableau budgétaire 1'!G96</f>
        <v>0</v>
      </c>
      <c r="G94" s="40">
        <f>'1) Tableau budgétaire 1'!H96</f>
        <v>0</v>
      </c>
      <c r="H94" s="40">
        <f>'1) Tableau budgétaire 1'!I96</f>
        <v>0</v>
      </c>
      <c r="I94" s="41">
        <f t="shared" ref="I94:I102" si="28">SUM(D94:H94)</f>
        <v>0</v>
      </c>
      <c r="L94" s="143" t="s">
        <v>562</v>
      </c>
      <c r="M94" s="144">
        <f>'1) Tableau budgétaire 1'!M96</f>
        <v>0</v>
      </c>
      <c r="N94" s="144">
        <f>'1) Tableau budgétaire 1'!O96</f>
        <v>0</v>
      </c>
      <c r="O94" s="144">
        <f>'1) Tableau budgétaire 1'!Q96</f>
        <v>0</v>
      </c>
      <c r="P94" s="144">
        <f>'1) Tableau budgétaire 1'!S96</f>
        <v>0</v>
      </c>
      <c r="Q94" s="144">
        <f>'1) Tableau budgétaire 1'!U96</f>
        <v>0</v>
      </c>
      <c r="R94" s="145">
        <f t="shared" ref="R94:R102" si="29">SUM(M94:Q94)</f>
        <v>0</v>
      </c>
    </row>
    <row r="95" spans="2:18" ht="15.75" customHeight="1" x14ac:dyDescent="0.3">
      <c r="C95" s="37" t="s">
        <v>545</v>
      </c>
      <c r="D95" s="74"/>
      <c r="E95" s="74"/>
      <c r="F95" s="74"/>
      <c r="G95" s="75"/>
      <c r="H95" s="75"/>
      <c r="I95" s="38">
        <f t="shared" si="28"/>
        <v>0</v>
      </c>
      <c r="L95" s="146" t="s">
        <v>545</v>
      </c>
      <c r="M95" s="74"/>
      <c r="N95" s="74"/>
      <c r="O95" s="74"/>
      <c r="P95" s="75"/>
      <c r="Q95" s="75"/>
      <c r="R95" s="152">
        <f t="shared" si="29"/>
        <v>0</v>
      </c>
    </row>
    <row r="96" spans="2:18" ht="15.75" customHeight="1" x14ac:dyDescent="0.3">
      <c r="B96" s="32"/>
      <c r="C96" s="28" t="s">
        <v>546</v>
      </c>
      <c r="D96" s="76"/>
      <c r="E96" s="76"/>
      <c r="F96" s="76"/>
      <c r="G96" s="6"/>
      <c r="H96" s="6"/>
      <c r="I96" s="36">
        <f t="shared" si="28"/>
        <v>0</v>
      </c>
      <c r="K96" s="32"/>
      <c r="L96" s="147" t="s">
        <v>546</v>
      </c>
      <c r="M96" s="76"/>
      <c r="N96" s="76"/>
      <c r="O96" s="76"/>
      <c r="P96" s="6"/>
      <c r="Q96" s="6"/>
      <c r="R96" s="153">
        <f t="shared" si="29"/>
        <v>0</v>
      </c>
    </row>
    <row r="97" spans="2:18" ht="15.75" customHeight="1" x14ac:dyDescent="0.3">
      <c r="C97" s="28" t="s">
        <v>547</v>
      </c>
      <c r="D97" s="76"/>
      <c r="E97" s="76"/>
      <c r="F97" s="76"/>
      <c r="G97" s="76"/>
      <c r="H97" s="76"/>
      <c r="I97" s="36">
        <f t="shared" si="28"/>
        <v>0</v>
      </c>
      <c r="L97" s="147" t="s">
        <v>547</v>
      </c>
      <c r="M97" s="76"/>
      <c r="N97" s="76"/>
      <c r="O97" s="76"/>
      <c r="P97" s="76"/>
      <c r="Q97" s="76"/>
      <c r="R97" s="153">
        <f t="shared" si="29"/>
        <v>0</v>
      </c>
    </row>
    <row r="98" spans="2:18" x14ac:dyDescent="0.3">
      <c r="C98" s="29" t="s">
        <v>548</v>
      </c>
      <c r="D98" s="76"/>
      <c r="E98" s="76"/>
      <c r="F98" s="76"/>
      <c r="G98" s="76"/>
      <c r="H98" s="76"/>
      <c r="I98" s="36">
        <f t="shared" si="28"/>
        <v>0</v>
      </c>
      <c r="L98" s="148" t="s">
        <v>548</v>
      </c>
      <c r="M98" s="76"/>
      <c r="N98" s="76"/>
      <c r="O98" s="76"/>
      <c r="P98" s="76"/>
      <c r="Q98" s="76"/>
      <c r="R98" s="153">
        <f t="shared" si="29"/>
        <v>0</v>
      </c>
    </row>
    <row r="99" spans="2:18" x14ac:dyDescent="0.3">
      <c r="C99" s="28" t="s">
        <v>549</v>
      </c>
      <c r="D99" s="76"/>
      <c r="E99" s="76"/>
      <c r="F99" s="76"/>
      <c r="G99" s="76"/>
      <c r="H99" s="76"/>
      <c r="I99" s="36">
        <f t="shared" si="28"/>
        <v>0</v>
      </c>
      <c r="L99" s="147" t="s">
        <v>549</v>
      </c>
      <c r="M99" s="76"/>
      <c r="N99" s="76"/>
      <c r="O99" s="76"/>
      <c r="P99" s="76"/>
      <c r="Q99" s="76"/>
      <c r="R99" s="153">
        <f t="shared" si="29"/>
        <v>0</v>
      </c>
    </row>
    <row r="100" spans="2:18" ht="25.5" customHeight="1" x14ac:dyDescent="0.3">
      <c r="C100" s="28" t="s">
        <v>550</v>
      </c>
      <c r="D100" s="76"/>
      <c r="E100" s="76"/>
      <c r="F100" s="76"/>
      <c r="G100" s="76"/>
      <c r="H100" s="76"/>
      <c r="I100" s="36">
        <f t="shared" si="28"/>
        <v>0</v>
      </c>
      <c r="L100" s="147" t="s">
        <v>550</v>
      </c>
      <c r="M100" s="76"/>
      <c r="N100" s="76"/>
      <c r="O100" s="76"/>
      <c r="P100" s="76"/>
      <c r="Q100" s="76"/>
      <c r="R100" s="153">
        <f t="shared" si="29"/>
        <v>0</v>
      </c>
    </row>
    <row r="101" spans="2:18" ht="31.2" x14ac:dyDescent="0.3">
      <c r="B101" s="32"/>
      <c r="C101" s="28" t="s">
        <v>551</v>
      </c>
      <c r="D101" s="76"/>
      <c r="E101" s="76"/>
      <c r="F101" s="76"/>
      <c r="G101" s="76"/>
      <c r="H101" s="76"/>
      <c r="I101" s="36">
        <f t="shared" si="28"/>
        <v>0</v>
      </c>
      <c r="K101" s="32"/>
      <c r="L101" s="147" t="s">
        <v>551</v>
      </c>
      <c r="M101" s="76"/>
      <c r="N101" s="76"/>
      <c r="O101" s="76"/>
      <c r="P101" s="76"/>
      <c r="Q101" s="76"/>
      <c r="R101" s="153">
        <f t="shared" si="29"/>
        <v>0</v>
      </c>
    </row>
    <row r="102" spans="2:18" ht="15.75" customHeight="1" x14ac:dyDescent="0.3">
      <c r="C102" s="33" t="s">
        <v>21</v>
      </c>
      <c r="D102" s="42">
        <f>SUM(D95:D101)</f>
        <v>0</v>
      </c>
      <c r="E102" s="42">
        <f t="shared" ref="E102:H102" si="30">SUM(E95:E101)</f>
        <v>0</v>
      </c>
      <c r="F102" s="42">
        <f t="shared" si="30"/>
        <v>0</v>
      </c>
      <c r="G102" s="42">
        <f t="shared" si="30"/>
        <v>0</v>
      </c>
      <c r="H102" s="42">
        <f t="shared" si="30"/>
        <v>0</v>
      </c>
      <c r="I102" s="36">
        <f t="shared" si="28"/>
        <v>0</v>
      </c>
      <c r="L102" s="149" t="s">
        <v>21</v>
      </c>
      <c r="M102" s="150">
        <f>SUM(M95:M101)</f>
        <v>0</v>
      </c>
      <c r="N102" s="150">
        <f t="shared" ref="N102:Q102" si="31">SUM(N95:N101)</f>
        <v>0</v>
      </c>
      <c r="O102" s="150">
        <f t="shared" si="31"/>
        <v>0</v>
      </c>
      <c r="P102" s="150">
        <f t="shared" si="31"/>
        <v>0</v>
      </c>
      <c r="Q102" s="150">
        <f t="shared" si="31"/>
        <v>0</v>
      </c>
      <c r="R102" s="153">
        <f t="shared" si="29"/>
        <v>0</v>
      </c>
    </row>
    <row r="103" spans="2:18" ht="25.5" customHeight="1" x14ac:dyDescent="0.3">
      <c r="D103" s="34"/>
      <c r="E103" s="34"/>
      <c r="F103" s="34"/>
      <c r="G103" s="34"/>
      <c r="H103" s="34"/>
      <c r="I103" s="34"/>
      <c r="M103" s="34"/>
      <c r="N103" s="34"/>
      <c r="O103" s="34"/>
      <c r="P103" s="34"/>
      <c r="Q103" s="34"/>
      <c r="R103" s="34"/>
    </row>
    <row r="104" spans="2:18" x14ac:dyDescent="0.3">
      <c r="B104" s="455" t="s">
        <v>563</v>
      </c>
      <c r="C104" s="456"/>
      <c r="D104" s="456"/>
      <c r="E104" s="456"/>
      <c r="F104" s="456"/>
      <c r="G104" s="456"/>
      <c r="H104" s="456"/>
      <c r="I104" s="457"/>
      <c r="K104" s="430" t="s">
        <v>563</v>
      </c>
      <c r="L104" s="431"/>
      <c r="M104" s="431"/>
      <c r="N104" s="431"/>
      <c r="O104" s="431"/>
      <c r="P104" s="431"/>
      <c r="Q104" s="431"/>
      <c r="R104" s="432"/>
    </row>
    <row r="105" spans="2:18" x14ac:dyDescent="0.3">
      <c r="C105" s="455" t="s">
        <v>443</v>
      </c>
      <c r="D105" s="456"/>
      <c r="E105" s="456"/>
      <c r="F105" s="456"/>
      <c r="G105" s="456"/>
      <c r="H105" s="456"/>
      <c r="I105" s="457"/>
      <c r="K105" s="139"/>
      <c r="L105" s="430" t="s">
        <v>443</v>
      </c>
      <c r="M105" s="431"/>
      <c r="N105" s="431"/>
      <c r="O105" s="431"/>
      <c r="P105" s="431"/>
      <c r="Q105" s="431"/>
      <c r="R105" s="432"/>
    </row>
    <row r="106" spans="2:18" ht="22.5" customHeight="1" thickBot="1" x14ac:dyDescent="0.35">
      <c r="C106" s="39" t="s">
        <v>564</v>
      </c>
      <c r="D106" s="40">
        <f>'1) Tableau budgétaire 1'!E108</f>
        <v>0</v>
      </c>
      <c r="E106" s="40">
        <f>'1) Tableau budgétaire 1'!F108</f>
        <v>0</v>
      </c>
      <c r="F106" s="40">
        <f>'1) Tableau budgétaire 1'!G108</f>
        <v>88500</v>
      </c>
      <c r="G106" s="40">
        <f>'1) Tableau budgétaire 1'!H108</f>
        <v>0</v>
      </c>
      <c r="H106" s="40">
        <f>'1) Tableau budgétaire 1'!I108</f>
        <v>25000</v>
      </c>
      <c r="I106" s="41">
        <f t="shared" ref="I106:I114" si="32">SUM(D106:H106)</f>
        <v>113500</v>
      </c>
      <c r="K106" s="139"/>
      <c r="L106" s="143" t="s">
        <v>564</v>
      </c>
      <c r="M106" s="144">
        <f>'1) Tableau budgétaire 1'!M108</f>
        <v>0</v>
      </c>
      <c r="N106" s="144">
        <f>'1) Tableau budgétaire 1'!O108</f>
        <v>0</v>
      </c>
      <c r="O106" s="144">
        <f>'1) Tableau budgétaire 1'!Q108</f>
        <v>88500</v>
      </c>
      <c r="P106" s="144">
        <f>'1) Tableau budgétaire 1'!S108</f>
        <v>0</v>
      </c>
      <c r="Q106" s="144">
        <f>'1) Tableau budgétaire 1'!U108</f>
        <v>62000</v>
      </c>
      <c r="R106" s="145">
        <f t="shared" ref="R106:R114" si="33">SUM(M106:Q106)</f>
        <v>150500</v>
      </c>
    </row>
    <row r="107" spans="2:18" x14ac:dyDescent="0.3">
      <c r="C107" s="37" t="s">
        <v>545</v>
      </c>
      <c r="D107" s="74"/>
      <c r="E107" s="74"/>
      <c r="F107" s="74"/>
      <c r="G107" s="75"/>
      <c r="H107" s="75"/>
      <c r="I107" s="38">
        <f t="shared" si="32"/>
        <v>0</v>
      </c>
      <c r="L107" s="146" t="s">
        <v>545</v>
      </c>
      <c r="M107" s="74"/>
      <c r="N107" s="74"/>
      <c r="O107" s="74"/>
      <c r="P107" s="75"/>
      <c r="Q107" s="75"/>
      <c r="R107" s="152">
        <f t="shared" si="33"/>
        <v>0</v>
      </c>
    </row>
    <row r="108" spans="2:18" x14ac:dyDescent="0.3">
      <c r="C108" s="28" t="s">
        <v>546</v>
      </c>
      <c r="D108" s="76"/>
      <c r="E108" s="76"/>
      <c r="F108" s="76">
        <v>80000</v>
      </c>
      <c r="G108" s="6"/>
      <c r="H108" s="6">
        <v>12500</v>
      </c>
      <c r="I108" s="36">
        <f t="shared" si="32"/>
        <v>92500</v>
      </c>
      <c r="L108" s="147" t="s">
        <v>546</v>
      </c>
      <c r="M108" s="76"/>
      <c r="N108" s="76"/>
      <c r="O108" s="76">
        <v>80000</v>
      </c>
      <c r="P108" s="6"/>
      <c r="Q108" s="6">
        <f>12500+22000</f>
        <v>34500</v>
      </c>
      <c r="R108" s="153">
        <f t="shared" si="33"/>
        <v>114500</v>
      </c>
    </row>
    <row r="109" spans="2:18" ht="15.75" customHeight="1" x14ac:dyDescent="0.3">
      <c r="C109" s="28" t="s">
        <v>547</v>
      </c>
      <c r="D109" s="76"/>
      <c r="E109" s="76"/>
      <c r="F109" s="76"/>
      <c r="G109" s="76"/>
      <c r="H109" s="76"/>
      <c r="I109" s="36">
        <f t="shared" si="32"/>
        <v>0</v>
      </c>
      <c r="L109" s="147" t="s">
        <v>547</v>
      </c>
      <c r="M109" s="76"/>
      <c r="N109" s="76"/>
      <c r="O109" s="76"/>
      <c r="P109" s="76"/>
      <c r="Q109" s="76"/>
      <c r="R109" s="153">
        <f t="shared" si="33"/>
        <v>0</v>
      </c>
    </row>
    <row r="110" spans="2:18" x14ac:dyDescent="0.3">
      <c r="C110" s="29" t="s">
        <v>548</v>
      </c>
      <c r="D110" s="76"/>
      <c r="E110" s="76"/>
      <c r="F110" s="76">
        <v>8500</v>
      </c>
      <c r="G110" s="76"/>
      <c r="H110" s="76">
        <v>5000</v>
      </c>
      <c r="I110" s="36">
        <f t="shared" si="32"/>
        <v>13500</v>
      </c>
      <c r="L110" s="148" t="s">
        <v>548</v>
      </c>
      <c r="M110" s="76"/>
      <c r="N110" s="76"/>
      <c r="O110" s="76">
        <v>8500</v>
      </c>
      <c r="P110" s="76"/>
      <c r="Q110" s="76">
        <f>5000+5000</f>
        <v>10000</v>
      </c>
      <c r="R110" s="153">
        <f t="shared" si="33"/>
        <v>18500</v>
      </c>
    </row>
    <row r="111" spans="2:18" x14ac:dyDescent="0.3">
      <c r="C111" s="28" t="s">
        <v>549</v>
      </c>
      <c r="D111" s="76"/>
      <c r="E111" s="76"/>
      <c r="F111" s="76"/>
      <c r="G111" s="76"/>
      <c r="H111" s="76">
        <v>5000</v>
      </c>
      <c r="I111" s="36">
        <f t="shared" si="32"/>
        <v>5000</v>
      </c>
      <c r="L111" s="147" t="s">
        <v>549</v>
      </c>
      <c r="M111" s="76"/>
      <c r="N111" s="76"/>
      <c r="O111" s="76"/>
      <c r="P111" s="76"/>
      <c r="Q111" s="76">
        <f>5000+5000</f>
        <v>10000</v>
      </c>
      <c r="R111" s="153">
        <f t="shared" si="33"/>
        <v>10000</v>
      </c>
    </row>
    <row r="112" spans="2:18" x14ac:dyDescent="0.3">
      <c r="C112" s="28" t="s">
        <v>550</v>
      </c>
      <c r="D112" s="76"/>
      <c r="E112" s="76"/>
      <c r="F112" s="128"/>
      <c r="G112" s="76"/>
      <c r="H112" s="76"/>
      <c r="I112" s="36">
        <f t="shared" si="32"/>
        <v>0</v>
      </c>
      <c r="L112" s="147" t="s">
        <v>550</v>
      </c>
      <c r="M112" s="76"/>
      <c r="N112" s="76"/>
      <c r="O112" s="128"/>
      <c r="P112" s="76"/>
      <c r="Q112" s="76"/>
      <c r="R112" s="153">
        <f t="shared" si="33"/>
        <v>0</v>
      </c>
    </row>
    <row r="113" spans="3:18" ht="31.2" x14ac:dyDescent="0.3">
      <c r="C113" s="28" t="s">
        <v>551</v>
      </c>
      <c r="D113" s="76"/>
      <c r="E113" s="76"/>
      <c r="F113" s="76"/>
      <c r="G113" s="76"/>
      <c r="H113" s="76">
        <v>2500</v>
      </c>
      <c r="I113" s="36">
        <f t="shared" si="32"/>
        <v>2500</v>
      </c>
      <c r="L113" s="147" t="s">
        <v>551</v>
      </c>
      <c r="M113" s="76"/>
      <c r="N113" s="76"/>
      <c r="O113" s="76"/>
      <c r="P113" s="76"/>
      <c r="Q113" s="76">
        <f>2500+5000</f>
        <v>7500</v>
      </c>
      <c r="R113" s="153">
        <f t="shared" si="33"/>
        <v>7500</v>
      </c>
    </row>
    <row r="114" spans="3:18" x14ac:dyDescent="0.3">
      <c r="C114" s="33" t="s">
        <v>21</v>
      </c>
      <c r="D114" s="42">
        <f>SUM(D107:D113)</f>
        <v>0</v>
      </c>
      <c r="E114" s="42">
        <f t="shared" ref="E114:H114" si="34">SUM(E107:E113)</f>
        <v>0</v>
      </c>
      <c r="F114" s="42">
        <f t="shared" si="34"/>
        <v>88500</v>
      </c>
      <c r="G114" s="42">
        <f t="shared" si="34"/>
        <v>0</v>
      </c>
      <c r="H114" s="42">
        <f t="shared" si="34"/>
        <v>25000</v>
      </c>
      <c r="I114" s="36">
        <f t="shared" si="32"/>
        <v>113500</v>
      </c>
      <c r="L114" s="149" t="s">
        <v>21</v>
      </c>
      <c r="M114" s="150">
        <f>SUM(M107:M113)</f>
        <v>0</v>
      </c>
      <c r="N114" s="150">
        <f t="shared" ref="N114:Q114" si="35">SUM(N107:N113)</f>
        <v>0</v>
      </c>
      <c r="O114" s="150">
        <f t="shared" si="35"/>
        <v>88500</v>
      </c>
      <c r="P114" s="150">
        <f t="shared" si="35"/>
        <v>0</v>
      </c>
      <c r="Q114" s="150">
        <f t="shared" si="35"/>
        <v>62000</v>
      </c>
      <c r="R114" s="153">
        <f t="shared" si="33"/>
        <v>150500</v>
      </c>
    </row>
    <row r="115" spans="3:18" s="32" customFormat="1" x14ac:dyDescent="0.3">
      <c r="C115" s="43"/>
      <c r="D115" s="44"/>
      <c r="E115" s="44"/>
      <c r="F115" s="44"/>
      <c r="G115" s="44"/>
      <c r="H115" s="44"/>
      <c r="I115" s="45"/>
      <c r="L115" s="43"/>
      <c r="M115" s="44"/>
      <c r="N115" s="44"/>
      <c r="O115" s="44"/>
      <c r="P115" s="44"/>
      <c r="Q115" s="44"/>
      <c r="R115" s="45"/>
    </row>
    <row r="116" spans="3:18" ht="15.75" customHeight="1" x14ac:dyDescent="0.3">
      <c r="C116" s="455" t="s">
        <v>565</v>
      </c>
      <c r="D116" s="456"/>
      <c r="E116" s="456"/>
      <c r="F116" s="456"/>
      <c r="G116" s="456"/>
      <c r="H116" s="456"/>
      <c r="I116" s="457"/>
      <c r="L116" s="430" t="s">
        <v>565</v>
      </c>
      <c r="M116" s="431"/>
      <c r="N116" s="431"/>
      <c r="O116" s="431"/>
      <c r="P116" s="431"/>
      <c r="Q116" s="431"/>
      <c r="R116" s="432"/>
    </row>
    <row r="117" spans="3:18" ht="21.75" customHeight="1" thickBot="1" x14ac:dyDescent="0.35">
      <c r="C117" s="39" t="s">
        <v>566</v>
      </c>
      <c r="D117" s="40">
        <f>'1) Tableau budgétaire 1'!E118</f>
        <v>100000</v>
      </c>
      <c r="E117" s="40">
        <f>'1) Tableau budgétaire 1'!F118</f>
        <v>128000</v>
      </c>
      <c r="F117" s="40">
        <f>'1) Tableau budgétaire 1'!G118</f>
        <v>0</v>
      </c>
      <c r="G117" s="40">
        <f>'1) Tableau budgétaire 1'!H118</f>
        <v>28000</v>
      </c>
      <c r="H117" s="40">
        <f>'1) Tableau budgétaire 1'!I118</f>
        <v>0</v>
      </c>
      <c r="I117" s="41">
        <f t="shared" ref="I117:I125" si="36">SUM(D117:H117)</f>
        <v>256000</v>
      </c>
      <c r="L117" s="143" t="s">
        <v>566</v>
      </c>
      <c r="M117" s="144">
        <f>'1) Tableau budgétaire 1'!M118</f>
        <v>110000</v>
      </c>
      <c r="N117" s="144">
        <f>'1) Tableau budgétaire 1'!O118</f>
        <v>128000</v>
      </c>
      <c r="O117" s="144">
        <f>'1) Tableau budgétaire 1'!Q118</f>
        <v>0</v>
      </c>
      <c r="P117" s="144">
        <f>'1) Tableau budgétaire 1'!S118</f>
        <v>28000</v>
      </c>
      <c r="Q117" s="144">
        <f>'1) Tableau budgétaire 1'!U118</f>
        <v>0</v>
      </c>
      <c r="R117" s="145">
        <f t="shared" ref="R117:R125" si="37">SUM(M117:Q117)</f>
        <v>266000</v>
      </c>
    </row>
    <row r="118" spans="3:18" x14ac:dyDescent="0.3">
      <c r="C118" s="37" t="s">
        <v>545</v>
      </c>
      <c r="D118" s="74"/>
      <c r="E118" s="74"/>
      <c r="F118" s="74"/>
      <c r="G118" s="75"/>
      <c r="H118" s="75"/>
      <c r="I118" s="38">
        <f t="shared" si="36"/>
        <v>0</v>
      </c>
      <c r="L118" s="146" t="s">
        <v>545</v>
      </c>
      <c r="M118" s="74"/>
      <c r="N118" s="74"/>
      <c r="O118" s="74"/>
      <c r="P118" s="75"/>
      <c r="Q118" s="75"/>
      <c r="R118" s="152">
        <f t="shared" si="37"/>
        <v>0</v>
      </c>
    </row>
    <row r="119" spans="3:18" x14ac:dyDescent="0.3">
      <c r="C119" s="28" t="s">
        <v>546</v>
      </c>
      <c r="D119" s="76"/>
      <c r="E119" s="76">
        <v>35200</v>
      </c>
      <c r="F119" s="76"/>
      <c r="G119" s="6"/>
      <c r="H119" s="6"/>
      <c r="I119" s="36">
        <f t="shared" si="36"/>
        <v>35200</v>
      </c>
      <c r="L119" s="147" t="s">
        <v>546</v>
      </c>
      <c r="M119" s="76"/>
      <c r="N119" s="76"/>
      <c r="O119" s="76"/>
      <c r="P119" s="6"/>
      <c r="Q119" s="6"/>
      <c r="R119" s="153">
        <f t="shared" si="37"/>
        <v>0</v>
      </c>
    </row>
    <row r="120" spans="3:18" ht="31.2" x14ac:dyDescent="0.3">
      <c r="C120" s="28" t="s">
        <v>547</v>
      </c>
      <c r="D120" s="76"/>
      <c r="E120" s="76">
        <v>70000</v>
      </c>
      <c r="F120" s="76"/>
      <c r="G120" s="76"/>
      <c r="H120" s="76"/>
      <c r="I120" s="36">
        <f t="shared" si="36"/>
        <v>70000</v>
      </c>
      <c r="L120" s="147" t="s">
        <v>547</v>
      </c>
      <c r="M120" s="76">
        <v>105000</v>
      </c>
      <c r="N120" s="76">
        <v>118000</v>
      </c>
      <c r="O120" s="76"/>
      <c r="P120" s="76">
        <v>25000</v>
      </c>
      <c r="Q120" s="76"/>
      <c r="R120" s="153">
        <f t="shared" si="37"/>
        <v>248000</v>
      </c>
    </row>
    <row r="121" spans="3:18" x14ac:dyDescent="0.3">
      <c r="C121" s="29" t="s">
        <v>548</v>
      </c>
      <c r="D121" s="76"/>
      <c r="E121" s="76">
        <v>10000</v>
      </c>
      <c r="F121" s="76"/>
      <c r="G121" s="76">
        <v>28000</v>
      </c>
      <c r="H121" s="76"/>
      <c r="I121" s="36">
        <f t="shared" si="36"/>
        <v>38000</v>
      </c>
      <c r="L121" s="148" t="s">
        <v>548</v>
      </c>
      <c r="M121" s="76">
        <v>5000</v>
      </c>
      <c r="N121" s="76">
        <v>10000</v>
      </c>
      <c r="O121" s="76"/>
      <c r="P121" s="76">
        <v>3000</v>
      </c>
      <c r="Q121" s="76"/>
      <c r="R121" s="153">
        <f t="shared" si="37"/>
        <v>18000</v>
      </c>
    </row>
    <row r="122" spans="3:18" x14ac:dyDescent="0.3">
      <c r="C122" s="28" t="s">
        <v>549</v>
      </c>
      <c r="D122" s="76"/>
      <c r="E122" s="76"/>
      <c r="F122" s="76"/>
      <c r="G122" s="76"/>
      <c r="H122" s="76"/>
      <c r="I122" s="36">
        <f t="shared" si="36"/>
        <v>0</v>
      </c>
      <c r="L122" s="147" t="s">
        <v>549</v>
      </c>
      <c r="M122" s="76"/>
      <c r="N122" s="76"/>
      <c r="O122" s="76"/>
      <c r="P122" s="76"/>
      <c r="Q122" s="76"/>
      <c r="R122" s="153">
        <f t="shared" si="37"/>
        <v>0</v>
      </c>
    </row>
    <row r="123" spans="3:18" x14ac:dyDescent="0.3">
      <c r="C123" s="28" t="s">
        <v>550</v>
      </c>
      <c r="D123" s="76">
        <v>100000</v>
      </c>
      <c r="E123" s="76"/>
      <c r="F123" s="76"/>
      <c r="G123" s="76"/>
      <c r="H123" s="76"/>
      <c r="I123" s="36">
        <f t="shared" si="36"/>
        <v>100000</v>
      </c>
      <c r="L123" s="147" t="s">
        <v>550</v>
      </c>
      <c r="M123" s="76"/>
      <c r="N123" s="76"/>
      <c r="O123" s="76"/>
      <c r="P123" s="76"/>
      <c r="Q123" s="76"/>
      <c r="R123" s="153">
        <f t="shared" si="37"/>
        <v>0</v>
      </c>
    </row>
    <row r="124" spans="3:18" ht="31.2" x14ac:dyDescent="0.3">
      <c r="C124" s="28" t="s">
        <v>551</v>
      </c>
      <c r="D124" s="76"/>
      <c r="E124" s="76">
        <v>12800</v>
      </c>
      <c r="F124" s="76"/>
      <c r="G124" s="76"/>
      <c r="H124" s="76"/>
      <c r="I124" s="36">
        <f t="shared" si="36"/>
        <v>12800</v>
      </c>
      <c r="L124" s="147" t="s">
        <v>551</v>
      </c>
      <c r="M124" s="76"/>
      <c r="N124" s="76"/>
      <c r="O124" s="76"/>
      <c r="P124" s="76"/>
      <c r="Q124" s="76"/>
      <c r="R124" s="153">
        <f t="shared" si="37"/>
        <v>0</v>
      </c>
    </row>
    <row r="125" spans="3:18" x14ac:dyDescent="0.3">
      <c r="C125" s="33" t="s">
        <v>21</v>
      </c>
      <c r="D125" s="42">
        <f>SUM(D118:D124)</f>
        <v>100000</v>
      </c>
      <c r="E125" s="42">
        <f t="shared" ref="E125:H125" si="38">SUM(E118:E124)</f>
        <v>128000</v>
      </c>
      <c r="F125" s="42">
        <f t="shared" si="38"/>
        <v>0</v>
      </c>
      <c r="G125" s="42">
        <f t="shared" si="38"/>
        <v>28000</v>
      </c>
      <c r="H125" s="42">
        <f t="shared" si="38"/>
        <v>0</v>
      </c>
      <c r="I125" s="36">
        <f t="shared" si="36"/>
        <v>256000</v>
      </c>
      <c r="L125" s="149" t="s">
        <v>21</v>
      </c>
      <c r="M125" s="150">
        <f>SUM(M118:M124)</f>
        <v>110000</v>
      </c>
      <c r="N125" s="150">
        <f t="shared" ref="N125:Q125" si="39">SUM(N118:N124)</f>
        <v>128000</v>
      </c>
      <c r="O125" s="150">
        <f t="shared" si="39"/>
        <v>0</v>
      </c>
      <c r="P125" s="150">
        <f t="shared" si="39"/>
        <v>28000</v>
      </c>
      <c r="Q125" s="150">
        <f t="shared" si="39"/>
        <v>0</v>
      </c>
      <c r="R125" s="153">
        <f t="shared" si="37"/>
        <v>266000</v>
      </c>
    </row>
    <row r="126" spans="3:18" s="32" customFormat="1" x14ac:dyDescent="0.3">
      <c r="C126" s="43"/>
      <c r="D126" s="44"/>
      <c r="E126" s="44"/>
      <c r="F126" s="44"/>
      <c r="G126" s="44"/>
      <c r="H126" s="44"/>
      <c r="I126" s="45"/>
      <c r="L126" s="43"/>
      <c r="M126" s="44"/>
      <c r="N126" s="44"/>
      <c r="O126" s="44"/>
      <c r="P126" s="44"/>
      <c r="Q126" s="44"/>
      <c r="R126" s="45"/>
    </row>
    <row r="127" spans="3:18" x14ac:dyDescent="0.3">
      <c r="C127" s="455" t="s">
        <v>460</v>
      </c>
      <c r="D127" s="456"/>
      <c r="E127" s="456"/>
      <c r="F127" s="456"/>
      <c r="G127" s="456"/>
      <c r="H127" s="456"/>
      <c r="I127" s="457"/>
      <c r="L127" s="430" t="s">
        <v>460</v>
      </c>
      <c r="M127" s="431"/>
      <c r="N127" s="431"/>
      <c r="O127" s="431"/>
      <c r="P127" s="431"/>
      <c r="Q127" s="431"/>
      <c r="R127" s="432"/>
    </row>
    <row r="128" spans="3:18" ht="21" customHeight="1" thickBot="1" x14ac:dyDescent="0.35">
      <c r="C128" s="39" t="s">
        <v>567</v>
      </c>
      <c r="D128" s="40">
        <f>'1) Tableau budgétaire 1'!E128</f>
        <v>0</v>
      </c>
      <c r="E128" s="40">
        <f>'1) Tableau budgétaire 1'!F128</f>
        <v>0</v>
      </c>
      <c r="F128" s="40">
        <f>'1) Tableau budgétaire 1'!G128</f>
        <v>0</v>
      </c>
      <c r="G128" s="40">
        <f>'1) Tableau budgétaire 1'!H128</f>
        <v>0</v>
      </c>
      <c r="H128" s="40">
        <f>'1) Tableau budgétaire 1'!I128</f>
        <v>0</v>
      </c>
      <c r="I128" s="41">
        <f t="shared" ref="I128:I136" si="40">SUM(D128:H128)</f>
        <v>0</v>
      </c>
      <c r="L128" s="143" t="s">
        <v>567</v>
      </c>
      <c r="M128" s="144">
        <f>'1) Tableau budgétaire 1'!M128</f>
        <v>0</v>
      </c>
      <c r="N128" s="144">
        <f>'1) Tableau budgétaire 1'!O128</f>
        <v>0</v>
      </c>
      <c r="O128" s="144">
        <f>'1) Tableau budgétaire 1'!Q128</f>
        <v>0</v>
      </c>
      <c r="P128" s="144">
        <f>'1) Tableau budgétaire 1'!S128</f>
        <v>0</v>
      </c>
      <c r="Q128" s="144">
        <f>'1) Tableau budgétaire 1'!U128</f>
        <v>0</v>
      </c>
      <c r="R128" s="145">
        <f t="shared" ref="R128:R136" si="41">SUM(M128:Q128)</f>
        <v>0</v>
      </c>
    </row>
    <row r="129" spans="3:18" x14ac:dyDescent="0.3">
      <c r="C129" s="37" t="s">
        <v>545</v>
      </c>
      <c r="D129" s="74"/>
      <c r="E129" s="74"/>
      <c r="F129" s="74"/>
      <c r="G129" s="75"/>
      <c r="H129" s="75"/>
      <c r="I129" s="38">
        <f t="shared" si="40"/>
        <v>0</v>
      </c>
      <c r="L129" s="146" t="s">
        <v>545</v>
      </c>
      <c r="M129" s="74"/>
      <c r="N129" s="74"/>
      <c r="O129" s="74"/>
      <c r="P129" s="75"/>
      <c r="Q129" s="75"/>
      <c r="R129" s="152">
        <f t="shared" si="41"/>
        <v>0</v>
      </c>
    </row>
    <row r="130" spans="3:18" x14ac:dyDescent="0.3">
      <c r="C130" s="28" t="s">
        <v>546</v>
      </c>
      <c r="D130" s="76"/>
      <c r="E130" s="76"/>
      <c r="F130" s="76"/>
      <c r="G130" s="6"/>
      <c r="H130" s="6"/>
      <c r="I130" s="36">
        <f t="shared" si="40"/>
        <v>0</v>
      </c>
      <c r="L130" s="147" t="s">
        <v>546</v>
      </c>
      <c r="M130" s="76"/>
      <c r="N130" s="76"/>
      <c r="O130" s="76"/>
      <c r="P130" s="6"/>
      <c r="Q130" s="6"/>
      <c r="R130" s="153">
        <f t="shared" si="41"/>
        <v>0</v>
      </c>
    </row>
    <row r="131" spans="3:18" ht="31.2" x14ac:dyDescent="0.3">
      <c r="C131" s="28" t="s">
        <v>547</v>
      </c>
      <c r="D131" s="76"/>
      <c r="E131" s="76"/>
      <c r="F131" s="76"/>
      <c r="G131" s="76"/>
      <c r="H131" s="76"/>
      <c r="I131" s="36">
        <f t="shared" si="40"/>
        <v>0</v>
      </c>
      <c r="L131" s="147" t="s">
        <v>547</v>
      </c>
      <c r="M131" s="76"/>
      <c r="N131" s="76"/>
      <c r="O131" s="76"/>
      <c r="P131" s="76"/>
      <c r="Q131" s="76"/>
      <c r="R131" s="153">
        <f t="shared" si="41"/>
        <v>0</v>
      </c>
    </row>
    <row r="132" spans="3:18" x14ac:dyDescent="0.3">
      <c r="C132" s="29" t="s">
        <v>548</v>
      </c>
      <c r="D132" s="76"/>
      <c r="E132" s="76"/>
      <c r="F132" s="76"/>
      <c r="G132" s="76"/>
      <c r="H132" s="76"/>
      <c r="I132" s="36">
        <f t="shared" si="40"/>
        <v>0</v>
      </c>
      <c r="L132" s="148" t="s">
        <v>548</v>
      </c>
      <c r="M132" s="76"/>
      <c r="N132" s="76"/>
      <c r="O132" s="76"/>
      <c r="P132" s="76"/>
      <c r="Q132" s="76"/>
      <c r="R132" s="153">
        <f t="shared" si="41"/>
        <v>0</v>
      </c>
    </row>
    <row r="133" spans="3:18" x14ac:dyDescent="0.3">
      <c r="C133" s="28" t="s">
        <v>549</v>
      </c>
      <c r="D133" s="76"/>
      <c r="E133" s="76"/>
      <c r="F133" s="76"/>
      <c r="G133" s="76"/>
      <c r="H133" s="76"/>
      <c r="I133" s="36">
        <f t="shared" si="40"/>
        <v>0</v>
      </c>
      <c r="L133" s="147" t="s">
        <v>549</v>
      </c>
      <c r="M133" s="76"/>
      <c r="N133" s="76"/>
      <c r="O133" s="76"/>
      <c r="P133" s="76"/>
      <c r="Q133" s="76"/>
      <c r="R133" s="153">
        <f t="shared" si="41"/>
        <v>0</v>
      </c>
    </row>
    <row r="134" spans="3:18" x14ac:dyDescent="0.3">
      <c r="C134" s="28" t="s">
        <v>550</v>
      </c>
      <c r="D134" s="76"/>
      <c r="E134" s="76"/>
      <c r="F134" s="76"/>
      <c r="G134" s="76"/>
      <c r="H134" s="76"/>
      <c r="I134" s="36">
        <f t="shared" si="40"/>
        <v>0</v>
      </c>
      <c r="L134" s="147" t="s">
        <v>550</v>
      </c>
      <c r="M134" s="76"/>
      <c r="N134" s="76"/>
      <c r="O134" s="76"/>
      <c r="P134" s="76"/>
      <c r="Q134" s="76"/>
      <c r="R134" s="153">
        <f t="shared" si="41"/>
        <v>0</v>
      </c>
    </row>
    <row r="135" spans="3:18" ht="31.2" x14ac:dyDescent="0.3">
      <c r="C135" s="28" t="s">
        <v>551</v>
      </c>
      <c r="D135" s="76"/>
      <c r="E135" s="76"/>
      <c r="F135" s="76"/>
      <c r="G135" s="76"/>
      <c r="H135" s="76"/>
      <c r="I135" s="36">
        <f t="shared" si="40"/>
        <v>0</v>
      </c>
      <c r="L135" s="147" t="s">
        <v>551</v>
      </c>
      <c r="M135" s="76"/>
      <c r="N135" s="76"/>
      <c r="O135" s="76"/>
      <c r="P135" s="76"/>
      <c r="Q135" s="76"/>
      <c r="R135" s="153">
        <f t="shared" si="41"/>
        <v>0</v>
      </c>
    </row>
    <row r="136" spans="3:18" x14ac:dyDescent="0.3">
      <c r="C136" s="33" t="s">
        <v>21</v>
      </c>
      <c r="D136" s="42">
        <f>SUM(D129:D135)</f>
        <v>0</v>
      </c>
      <c r="E136" s="42">
        <f t="shared" ref="E136:H136" si="42">SUM(E129:E135)</f>
        <v>0</v>
      </c>
      <c r="F136" s="42">
        <f t="shared" si="42"/>
        <v>0</v>
      </c>
      <c r="G136" s="42">
        <f t="shared" si="42"/>
        <v>0</v>
      </c>
      <c r="H136" s="42">
        <f t="shared" si="42"/>
        <v>0</v>
      </c>
      <c r="I136" s="36">
        <f t="shared" si="40"/>
        <v>0</v>
      </c>
      <c r="L136" s="149" t="s">
        <v>21</v>
      </c>
      <c r="M136" s="150">
        <f>SUM(M129:M135)</f>
        <v>0</v>
      </c>
      <c r="N136" s="150">
        <f t="shared" ref="N136:Q136" si="43">SUM(N129:N135)</f>
        <v>0</v>
      </c>
      <c r="O136" s="150">
        <f t="shared" si="43"/>
        <v>0</v>
      </c>
      <c r="P136" s="150">
        <f t="shared" si="43"/>
        <v>0</v>
      </c>
      <c r="Q136" s="150">
        <f t="shared" si="43"/>
        <v>0</v>
      </c>
      <c r="R136" s="153">
        <f t="shared" si="41"/>
        <v>0</v>
      </c>
    </row>
    <row r="137" spans="3:18" s="32" customFormat="1" x14ac:dyDescent="0.3">
      <c r="C137" s="43"/>
      <c r="D137" s="44"/>
      <c r="E137" s="44"/>
      <c r="F137" s="44"/>
      <c r="G137" s="44"/>
      <c r="H137" s="44"/>
      <c r="I137" s="45"/>
      <c r="L137" s="43"/>
      <c r="M137" s="44"/>
      <c r="N137" s="44"/>
      <c r="O137" s="44"/>
      <c r="P137" s="44"/>
      <c r="Q137" s="44"/>
      <c r="R137" s="45"/>
    </row>
    <row r="138" spans="3:18" x14ac:dyDescent="0.3">
      <c r="C138" s="455" t="s">
        <v>469</v>
      </c>
      <c r="D138" s="456"/>
      <c r="E138" s="456"/>
      <c r="F138" s="456"/>
      <c r="G138" s="456"/>
      <c r="H138" s="456"/>
      <c r="I138" s="457"/>
      <c r="L138" s="430" t="s">
        <v>469</v>
      </c>
      <c r="M138" s="431"/>
      <c r="N138" s="431"/>
      <c r="O138" s="431"/>
      <c r="P138" s="431"/>
      <c r="Q138" s="431"/>
      <c r="R138" s="432"/>
    </row>
    <row r="139" spans="3:18" ht="24" customHeight="1" thickBot="1" x14ac:dyDescent="0.35">
      <c r="C139" s="39" t="s">
        <v>568</v>
      </c>
      <c r="D139" s="40">
        <f>'1) Tableau budgétaire 1'!E138</f>
        <v>0</v>
      </c>
      <c r="E139" s="40">
        <f>'1) Tableau budgétaire 1'!F138</f>
        <v>0</v>
      </c>
      <c r="F139" s="40">
        <f>'1) Tableau budgétaire 1'!G138</f>
        <v>0</v>
      </c>
      <c r="G139" s="40">
        <f>'1) Tableau budgétaire 1'!H138</f>
        <v>0</v>
      </c>
      <c r="H139" s="40">
        <f>'1) Tableau budgétaire 1'!I138</f>
        <v>0</v>
      </c>
      <c r="I139" s="41">
        <f t="shared" ref="I139:I147" si="44">SUM(D139:H139)</f>
        <v>0</v>
      </c>
      <c r="L139" s="143" t="s">
        <v>568</v>
      </c>
      <c r="M139" s="144">
        <f>'1) Tableau budgétaire 1'!M138</f>
        <v>0</v>
      </c>
      <c r="N139" s="144">
        <f>'1) Tableau budgétaire 1'!O138</f>
        <v>0</v>
      </c>
      <c r="O139" s="144">
        <f>'1) Tableau budgétaire 1'!Q138</f>
        <v>0</v>
      </c>
      <c r="P139" s="144">
        <f>'1) Tableau budgétaire 1'!S138</f>
        <v>0</v>
      </c>
      <c r="Q139" s="144">
        <f>'1) Tableau budgétaire 1'!U138</f>
        <v>0</v>
      </c>
      <c r="R139" s="145">
        <f t="shared" ref="R139:R147" si="45">SUM(M139:Q139)</f>
        <v>0</v>
      </c>
    </row>
    <row r="140" spans="3:18" ht="15.75" customHeight="1" x14ac:dyDescent="0.3">
      <c r="C140" s="37" t="s">
        <v>545</v>
      </c>
      <c r="D140" s="74"/>
      <c r="E140" s="74"/>
      <c r="F140" s="74"/>
      <c r="G140" s="75"/>
      <c r="H140" s="75"/>
      <c r="I140" s="38">
        <f t="shared" si="44"/>
        <v>0</v>
      </c>
      <c r="L140" s="146" t="s">
        <v>545</v>
      </c>
      <c r="M140" s="74"/>
      <c r="N140" s="74"/>
      <c r="O140" s="74"/>
      <c r="P140" s="75"/>
      <c r="Q140" s="75"/>
      <c r="R140" s="152">
        <f t="shared" si="45"/>
        <v>0</v>
      </c>
    </row>
    <row r="141" spans="3:18" s="34" customFormat="1" x14ac:dyDescent="0.3">
      <c r="C141" s="28" t="s">
        <v>546</v>
      </c>
      <c r="D141" s="76"/>
      <c r="E141" s="76"/>
      <c r="F141" s="76"/>
      <c r="G141" s="6"/>
      <c r="H141" s="6"/>
      <c r="I141" s="36">
        <f t="shared" si="44"/>
        <v>0</v>
      </c>
      <c r="L141" s="147" t="s">
        <v>546</v>
      </c>
      <c r="M141" s="76"/>
      <c r="N141" s="76"/>
      <c r="O141" s="76"/>
      <c r="P141" s="6"/>
      <c r="Q141" s="6"/>
      <c r="R141" s="153">
        <f t="shared" si="45"/>
        <v>0</v>
      </c>
    </row>
    <row r="142" spans="3:18" s="34" customFormat="1" ht="15.75" customHeight="1" x14ac:dyDescent="0.3">
      <c r="C142" s="28" t="s">
        <v>547</v>
      </c>
      <c r="D142" s="76"/>
      <c r="E142" s="76"/>
      <c r="F142" s="76"/>
      <c r="G142" s="76"/>
      <c r="H142" s="76"/>
      <c r="I142" s="36">
        <f t="shared" si="44"/>
        <v>0</v>
      </c>
      <c r="L142" s="147" t="s">
        <v>547</v>
      </c>
      <c r="M142" s="76"/>
      <c r="N142" s="76"/>
      <c r="O142" s="76"/>
      <c r="P142" s="76"/>
      <c r="Q142" s="76"/>
      <c r="R142" s="153">
        <f t="shared" si="45"/>
        <v>0</v>
      </c>
    </row>
    <row r="143" spans="3:18" s="34" customFormat="1" x14ac:dyDescent="0.3">
      <c r="C143" s="29" t="s">
        <v>548</v>
      </c>
      <c r="D143" s="76"/>
      <c r="E143" s="76"/>
      <c r="F143" s="76"/>
      <c r="G143" s="76"/>
      <c r="H143" s="76"/>
      <c r="I143" s="36">
        <f t="shared" si="44"/>
        <v>0</v>
      </c>
      <c r="L143" s="148" t="s">
        <v>548</v>
      </c>
      <c r="M143" s="76"/>
      <c r="N143" s="76"/>
      <c r="O143" s="76"/>
      <c r="P143" s="76"/>
      <c r="Q143" s="76"/>
      <c r="R143" s="153">
        <f t="shared" si="45"/>
        <v>0</v>
      </c>
    </row>
    <row r="144" spans="3:18" s="34" customFormat="1" x14ac:dyDescent="0.3">
      <c r="C144" s="28" t="s">
        <v>549</v>
      </c>
      <c r="D144" s="76"/>
      <c r="E144" s="76"/>
      <c r="F144" s="76"/>
      <c r="G144" s="76"/>
      <c r="H144" s="76"/>
      <c r="I144" s="36">
        <f t="shared" si="44"/>
        <v>0</v>
      </c>
      <c r="L144" s="147" t="s">
        <v>549</v>
      </c>
      <c r="M144" s="76"/>
      <c r="N144" s="76"/>
      <c r="O144" s="76"/>
      <c r="P144" s="76"/>
      <c r="Q144" s="76"/>
      <c r="R144" s="153">
        <f t="shared" si="45"/>
        <v>0</v>
      </c>
    </row>
    <row r="145" spans="2:18" s="34" customFormat="1" ht="15.75" customHeight="1" x14ac:dyDescent="0.3">
      <c r="C145" s="28" t="s">
        <v>550</v>
      </c>
      <c r="D145" s="76"/>
      <c r="E145" s="76"/>
      <c r="F145" s="76"/>
      <c r="G145" s="76"/>
      <c r="H145" s="76"/>
      <c r="I145" s="36">
        <f t="shared" si="44"/>
        <v>0</v>
      </c>
      <c r="L145" s="147" t="s">
        <v>550</v>
      </c>
      <c r="M145" s="76"/>
      <c r="N145" s="76"/>
      <c r="O145" s="76"/>
      <c r="P145" s="76"/>
      <c r="Q145" s="76"/>
      <c r="R145" s="153">
        <f t="shared" si="45"/>
        <v>0</v>
      </c>
    </row>
    <row r="146" spans="2:18" s="34" customFormat="1" ht="31.2" x14ac:dyDescent="0.3">
      <c r="C146" s="28" t="s">
        <v>551</v>
      </c>
      <c r="D146" s="76"/>
      <c r="E146" s="76"/>
      <c r="F146" s="76"/>
      <c r="G146" s="76"/>
      <c r="H146" s="76"/>
      <c r="I146" s="36">
        <f t="shared" si="44"/>
        <v>0</v>
      </c>
      <c r="L146" s="147" t="s">
        <v>551</v>
      </c>
      <c r="M146" s="76"/>
      <c r="N146" s="76"/>
      <c r="O146" s="76"/>
      <c r="P146" s="76"/>
      <c r="Q146" s="76"/>
      <c r="R146" s="153">
        <f t="shared" si="45"/>
        <v>0</v>
      </c>
    </row>
    <row r="147" spans="2:18" s="34" customFormat="1" x14ac:dyDescent="0.3">
      <c r="C147" s="33" t="s">
        <v>21</v>
      </c>
      <c r="D147" s="42">
        <f>SUM(D140:D146)</f>
        <v>0</v>
      </c>
      <c r="E147" s="42">
        <f t="shared" ref="E147:H147" si="46">SUM(E140:E146)</f>
        <v>0</v>
      </c>
      <c r="F147" s="42">
        <f t="shared" si="46"/>
        <v>0</v>
      </c>
      <c r="G147" s="42">
        <f t="shared" si="46"/>
        <v>0</v>
      </c>
      <c r="H147" s="42">
        <f t="shared" si="46"/>
        <v>0</v>
      </c>
      <c r="I147" s="36">
        <f t="shared" si="44"/>
        <v>0</v>
      </c>
      <c r="L147" s="149" t="s">
        <v>21</v>
      </c>
      <c r="M147" s="150">
        <f>SUM(M140:M146)</f>
        <v>0</v>
      </c>
      <c r="N147" s="150">
        <f t="shared" ref="N147:Q147" si="47">SUM(N140:N146)</f>
        <v>0</v>
      </c>
      <c r="O147" s="150">
        <f t="shared" si="47"/>
        <v>0</v>
      </c>
      <c r="P147" s="150">
        <f t="shared" si="47"/>
        <v>0</v>
      </c>
      <c r="Q147" s="150">
        <f t="shared" si="47"/>
        <v>0</v>
      </c>
      <c r="R147" s="153">
        <f t="shared" si="45"/>
        <v>0</v>
      </c>
    </row>
    <row r="148" spans="2:18" s="34" customFormat="1" x14ac:dyDescent="0.3">
      <c r="C148" s="30"/>
      <c r="D148" s="32"/>
      <c r="E148" s="32"/>
      <c r="F148" s="32"/>
      <c r="G148" s="32"/>
      <c r="H148" s="32"/>
      <c r="I148" s="30"/>
      <c r="L148" s="30"/>
      <c r="M148" s="32"/>
      <c r="N148" s="32"/>
      <c r="O148" s="32"/>
      <c r="P148" s="32"/>
      <c r="Q148" s="32"/>
      <c r="R148" s="30"/>
    </row>
    <row r="149" spans="2:18" s="34" customFormat="1" x14ac:dyDescent="0.3">
      <c r="B149" s="455" t="s">
        <v>569</v>
      </c>
      <c r="C149" s="456"/>
      <c r="D149" s="456"/>
      <c r="E149" s="456"/>
      <c r="F149" s="456"/>
      <c r="G149" s="456"/>
      <c r="H149" s="456"/>
      <c r="I149" s="457"/>
      <c r="K149" s="430" t="s">
        <v>569</v>
      </c>
      <c r="L149" s="431"/>
      <c r="M149" s="431"/>
      <c r="N149" s="431"/>
      <c r="O149" s="431"/>
      <c r="P149" s="431"/>
      <c r="Q149" s="431"/>
      <c r="R149" s="432"/>
    </row>
    <row r="150" spans="2:18" s="34" customFormat="1" x14ac:dyDescent="0.3">
      <c r="B150" s="30"/>
      <c r="C150" s="455" t="s">
        <v>479</v>
      </c>
      <c r="D150" s="456"/>
      <c r="E150" s="456"/>
      <c r="F150" s="456"/>
      <c r="G150" s="456"/>
      <c r="H150" s="456"/>
      <c r="I150" s="457"/>
      <c r="K150" s="139"/>
      <c r="L150" s="430" t="s">
        <v>479</v>
      </c>
      <c r="M150" s="431"/>
      <c r="N150" s="431"/>
      <c r="O150" s="431"/>
      <c r="P150" s="431"/>
      <c r="Q150" s="431"/>
      <c r="R150" s="432"/>
    </row>
    <row r="151" spans="2:18" s="34" customFormat="1" ht="24" customHeight="1" thickBot="1" x14ac:dyDescent="0.35">
      <c r="B151" s="30"/>
      <c r="C151" s="39" t="s">
        <v>570</v>
      </c>
      <c r="D151" s="40">
        <f>'1) Tableau budgétaire 1'!E150</f>
        <v>0</v>
      </c>
      <c r="E151" s="40">
        <f>'1) Tableau budgétaire 1'!F150</f>
        <v>0</v>
      </c>
      <c r="F151" s="40">
        <f>'1) Tableau budgétaire 1'!G150</f>
        <v>0</v>
      </c>
      <c r="G151" s="40">
        <f>'1) Tableau budgétaire 1'!H150</f>
        <v>0</v>
      </c>
      <c r="H151" s="40">
        <f>'1) Tableau budgétaire 1'!I150</f>
        <v>0</v>
      </c>
      <c r="I151" s="41">
        <f t="shared" ref="I151:I159" si="48">SUM(D151:H151)</f>
        <v>0</v>
      </c>
      <c r="K151" s="139"/>
      <c r="L151" s="143" t="s">
        <v>570</v>
      </c>
      <c r="M151" s="144">
        <f>'1) Tableau budgétaire 1'!M150</f>
        <v>0</v>
      </c>
      <c r="N151" s="144">
        <f>'1) Tableau budgétaire 1'!O150</f>
        <v>0</v>
      </c>
      <c r="O151" s="144">
        <f>'1) Tableau budgétaire 1'!Q150</f>
        <v>0</v>
      </c>
      <c r="P151" s="144">
        <f>'1) Tableau budgétaire 1'!S150</f>
        <v>0</v>
      </c>
      <c r="Q151" s="144">
        <f>'1) Tableau budgétaire 1'!U150</f>
        <v>0</v>
      </c>
      <c r="R151" s="145">
        <f t="shared" ref="R151:R159" si="49">SUM(M151:Q151)</f>
        <v>0</v>
      </c>
    </row>
    <row r="152" spans="2:18" s="34" customFormat="1" ht="24.75" customHeight="1" x14ac:dyDescent="0.3">
      <c r="B152" s="30"/>
      <c r="C152" s="37" t="s">
        <v>545</v>
      </c>
      <c r="D152" s="74"/>
      <c r="E152" s="74"/>
      <c r="F152" s="74"/>
      <c r="G152" s="75"/>
      <c r="H152" s="75"/>
      <c r="I152" s="38">
        <f t="shared" si="48"/>
        <v>0</v>
      </c>
      <c r="K152" s="30"/>
      <c r="L152" s="146" t="s">
        <v>545</v>
      </c>
      <c r="M152" s="74"/>
      <c r="N152" s="74"/>
      <c r="O152" s="74"/>
      <c r="P152" s="75"/>
      <c r="Q152" s="75"/>
      <c r="R152" s="152">
        <f t="shared" si="49"/>
        <v>0</v>
      </c>
    </row>
    <row r="153" spans="2:18" s="34" customFormat="1" ht="15.75" customHeight="1" x14ac:dyDescent="0.3">
      <c r="B153" s="30"/>
      <c r="C153" s="28" t="s">
        <v>546</v>
      </c>
      <c r="D153" s="76"/>
      <c r="E153" s="76"/>
      <c r="F153" s="76"/>
      <c r="G153" s="6"/>
      <c r="H153" s="6"/>
      <c r="I153" s="36">
        <f t="shared" si="48"/>
        <v>0</v>
      </c>
      <c r="K153" s="30"/>
      <c r="L153" s="147" t="s">
        <v>546</v>
      </c>
      <c r="M153" s="76"/>
      <c r="N153" s="76"/>
      <c r="O153" s="76"/>
      <c r="P153" s="6"/>
      <c r="Q153" s="6"/>
      <c r="R153" s="153">
        <f t="shared" si="49"/>
        <v>0</v>
      </c>
    </row>
    <row r="154" spans="2:18" s="34" customFormat="1" ht="15.75" customHeight="1" x14ac:dyDescent="0.3">
      <c r="B154" s="30"/>
      <c r="C154" s="28" t="s">
        <v>547</v>
      </c>
      <c r="D154" s="76"/>
      <c r="E154" s="76"/>
      <c r="F154" s="76"/>
      <c r="G154" s="76"/>
      <c r="H154" s="76"/>
      <c r="I154" s="36">
        <f t="shared" si="48"/>
        <v>0</v>
      </c>
      <c r="K154" s="30"/>
      <c r="L154" s="147" t="s">
        <v>547</v>
      </c>
      <c r="M154" s="76"/>
      <c r="N154" s="76"/>
      <c r="O154" s="76"/>
      <c r="P154" s="76"/>
      <c r="Q154" s="76"/>
      <c r="R154" s="153">
        <f t="shared" si="49"/>
        <v>0</v>
      </c>
    </row>
    <row r="155" spans="2:18" s="34" customFormat="1" ht="15.75" customHeight="1" x14ac:dyDescent="0.3">
      <c r="B155" s="30"/>
      <c r="C155" s="29" t="s">
        <v>548</v>
      </c>
      <c r="D155" s="76"/>
      <c r="E155" s="76"/>
      <c r="F155" s="76"/>
      <c r="G155" s="76"/>
      <c r="H155" s="76"/>
      <c r="I155" s="36">
        <f t="shared" si="48"/>
        <v>0</v>
      </c>
      <c r="K155" s="30"/>
      <c r="L155" s="148" t="s">
        <v>548</v>
      </c>
      <c r="M155" s="76"/>
      <c r="N155" s="76"/>
      <c r="O155" s="76"/>
      <c r="P155" s="76"/>
      <c r="Q155" s="76"/>
      <c r="R155" s="153">
        <f t="shared" si="49"/>
        <v>0</v>
      </c>
    </row>
    <row r="156" spans="2:18" s="34" customFormat="1" ht="15.75" customHeight="1" x14ac:dyDescent="0.3">
      <c r="B156" s="30"/>
      <c r="C156" s="28" t="s">
        <v>549</v>
      </c>
      <c r="D156" s="76"/>
      <c r="E156" s="76"/>
      <c r="F156" s="76"/>
      <c r="G156" s="76"/>
      <c r="H156" s="76"/>
      <c r="I156" s="36">
        <f t="shared" si="48"/>
        <v>0</v>
      </c>
      <c r="K156" s="30"/>
      <c r="L156" s="147" t="s">
        <v>549</v>
      </c>
      <c r="M156" s="76"/>
      <c r="N156" s="76"/>
      <c r="O156" s="76"/>
      <c r="P156" s="76"/>
      <c r="Q156" s="76"/>
      <c r="R156" s="153">
        <f t="shared" si="49"/>
        <v>0</v>
      </c>
    </row>
    <row r="157" spans="2:18" s="34" customFormat="1" ht="15.75" customHeight="1" x14ac:dyDescent="0.3">
      <c r="B157" s="30"/>
      <c r="C157" s="28" t="s">
        <v>550</v>
      </c>
      <c r="D157" s="76"/>
      <c r="E157" s="76"/>
      <c r="F157" s="76"/>
      <c r="G157" s="76"/>
      <c r="H157" s="76"/>
      <c r="I157" s="36">
        <f t="shared" si="48"/>
        <v>0</v>
      </c>
      <c r="K157" s="30"/>
      <c r="L157" s="147" t="s">
        <v>550</v>
      </c>
      <c r="M157" s="76"/>
      <c r="N157" s="76"/>
      <c r="O157" s="76"/>
      <c r="P157" s="76"/>
      <c r="Q157" s="76"/>
      <c r="R157" s="153">
        <f t="shared" si="49"/>
        <v>0</v>
      </c>
    </row>
    <row r="158" spans="2:18" s="34" customFormat="1" ht="15.75" customHeight="1" x14ac:dyDescent="0.3">
      <c r="B158" s="30"/>
      <c r="C158" s="28" t="s">
        <v>551</v>
      </c>
      <c r="D158" s="76"/>
      <c r="E158" s="76"/>
      <c r="F158" s="76"/>
      <c r="G158" s="76"/>
      <c r="H158" s="76"/>
      <c r="I158" s="36">
        <f t="shared" si="48"/>
        <v>0</v>
      </c>
      <c r="K158" s="30"/>
      <c r="L158" s="147" t="s">
        <v>551</v>
      </c>
      <c r="M158" s="76"/>
      <c r="N158" s="76"/>
      <c r="O158" s="76"/>
      <c r="P158" s="76"/>
      <c r="Q158" s="76"/>
      <c r="R158" s="153">
        <f t="shared" si="49"/>
        <v>0</v>
      </c>
    </row>
    <row r="159" spans="2:18" s="34" customFormat="1" ht="15.75" customHeight="1" x14ac:dyDescent="0.3">
      <c r="B159" s="30"/>
      <c r="C159" s="33" t="s">
        <v>21</v>
      </c>
      <c r="D159" s="42">
        <f>SUM(D152:D158)</f>
        <v>0</v>
      </c>
      <c r="E159" s="42">
        <f t="shared" ref="E159:H159" si="50">SUM(E152:E158)</f>
        <v>0</v>
      </c>
      <c r="F159" s="42">
        <f t="shared" si="50"/>
        <v>0</v>
      </c>
      <c r="G159" s="42">
        <f t="shared" si="50"/>
        <v>0</v>
      </c>
      <c r="H159" s="42">
        <f t="shared" si="50"/>
        <v>0</v>
      </c>
      <c r="I159" s="36">
        <f t="shared" si="48"/>
        <v>0</v>
      </c>
      <c r="K159" s="30"/>
      <c r="L159" s="149" t="s">
        <v>21</v>
      </c>
      <c r="M159" s="150">
        <f>SUM(M152:M158)</f>
        <v>0</v>
      </c>
      <c r="N159" s="150">
        <f t="shared" ref="N159:Q159" si="51">SUM(N152:N158)</f>
        <v>0</v>
      </c>
      <c r="O159" s="150">
        <f t="shared" si="51"/>
        <v>0</v>
      </c>
      <c r="P159" s="150">
        <f t="shared" si="51"/>
        <v>0</v>
      </c>
      <c r="Q159" s="150">
        <f t="shared" si="51"/>
        <v>0</v>
      </c>
      <c r="R159" s="153">
        <f t="shared" si="49"/>
        <v>0</v>
      </c>
    </row>
    <row r="160" spans="2:18" s="32" customFormat="1" ht="15.75" customHeight="1" x14ac:dyDescent="0.3">
      <c r="C160" s="43"/>
      <c r="D160" s="44"/>
      <c r="E160" s="44"/>
      <c r="F160" s="44"/>
      <c r="G160" s="44"/>
      <c r="H160" s="44"/>
      <c r="I160" s="45"/>
      <c r="L160" s="43"/>
      <c r="M160" s="44"/>
      <c r="N160" s="44"/>
      <c r="O160" s="44"/>
      <c r="P160" s="44"/>
      <c r="Q160" s="44"/>
      <c r="R160" s="45"/>
    </row>
    <row r="161" spans="3:18" s="34" customFormat="1" ht="15.75" customHeight="1" x14ac:dyDescent="0.3">
      <c r="C161" s="455" t="s">
        <v>488</v>
      </c>
      <c r="D161" s="456"/>
      <c r="E161" s="456"/>
      <c r="F161" s="456"/>
      <c r="G161" s="456"/>
      <c r="H161" s="456"/>
      <c r="I161" s="457"/>
      <c r="L161" s="430" t="s">
        <v>488</v>
      </c>
      <c r="M161" s="431"/>
      <c r="N161" s="431"/>
      <c r="O161" s="431"/>
      <c r="P161" s="431"/>
      <c r="Q161" s="431"/>
      <c r="R161" s="432"/>
    </row>
    <row r="162" spans="3:18" s="34" customFormat="1" ht="21" customHeight="1" thickBot="1" x14ac:dyDescent="0.35">
      <c r="C162" s="39" t="s">
        <v>571</v>
      </c>
      <c r="D162" s="40">
        <f>'1) Tableau budgétaire 1'!E160</f>
        <v>0</v>
      </c>
      <c r="E162" s="40">
        <f>'1) Tableau budgétaire 1'!F160</f>
        <v>0</v>
      </c>
      <c r="F162" s="40">
        <f>'1) Tableau budgétaire 1'!G160</f>
        <v>0</v>
      </c>
      <c r="G162" s="40">
        <f>'1) Tableau budgétaire 1'!H160</f>
        <v>0</v>
      </c>
      <c r="H162" s="40">
        <f>'1) Tableau budgétaire 1'!I160</f>
        <v>0</v>
      </c>
      <c r="I162" s="41">
        <f t="shared" ref="I162:I170" si="52">SUM(D162:H162)</f>
        <v>0</v>
      </c>
      <c r="L162" s="143" t="s">
        <v>571</v>
      </c>
      <c r="M162" s="144">
        <f>'1) Tableau budgétaire 1'!M160</f>
        <v>0</v>
      </c>
      <c r="N162" s="144">
        <f>'1) Tableau budgétaire 1'!O160</f>
        <v>0</v>
      </c>
      <c r="O162" s="144">
        <f>'1) Tableau budgétaire 1'!Q160</f>
        <v>0</v>
      </c>
      <c r="P162" s="144">
        <f>'1) Tableau budgétaire 1'!S160</f>
        <v>0</v>
      </c>
      <c r="Q162" s="144">
        <f>'1) Tableau budgétaire 1'!U160</f>
        <v>0</v>
      </c>
      <c r="R162" s="145">
        <f t="shared" ref="R162:R170" si="53">SUM(M162:Q162)</f>
        <v>0</v>
      </c>
    </row>
    <row r="163" spans="3:18" s="34" customFormat="1" ht="15.75" customHeight="1" x14ac:dyDescent="0.3">
      <c r="C163" s="37" t="s">
        <v>545</v>
      </c>
      <c r="D163" s="74"/>
      <c r="E163" s="74"/>
      <c r="F163" s="74"/>
      <c r="G163" s="75"/>
      <c r="H163" s="75"/>
      <c r="I163" s="38">
        <f t="shared" si="52"/>
        <v>0</v>
      </c>
      <c r="L163" s="146" t="s">
        <v>545</v>
      </c>
      <c r="M163" s="74"/>
      <c r="N163" s="74"/>
      <c r="O163" s="74"/>
      <c r="P163" s="75"/>
      <c r="Q163" s="75"/>
      <c r="R163" s="152">
        <f t="shared" si="53"/>
        <v>0</v>
      </c>
    </row>
    <row r="164" spans="3:18" s="34" customFormat="1" ht="15.75" customHeight="1" x14ac:dyDescent="0.3">
      <c r="C164" s="28" t="s">
        <v>546</v>
      </c>
      <c r="D164" s="76"/>
      <c r="E164" s="76"/>
      <c r="F164" s="76"/>
      <c r="G164" s="6"/>
      <c r="H164" s="6"/>
      <c r="I164" s="36">
        <f t="shared" si="52"/>
        <v>0</v>
      </c>
      <c r="L164" s="147" t="s">
        <v>546</v>
      </c>
      <c r="M164" s="76"/>
      <c r="N164" s="76"/>
      <c r="O164" s="76"/>
      <c r="P164" s="6"/>
      <c r="Q164" s="6"/>
      <c r="R164" s="153">
        <f t="shared" si="53"/>
        <v>0</v>
      </c>
    </row>
    <row r="165" spans="3:18" s="34" customFormat="1" ht="15.75" customHeight="1" x14ac:dyDescent="0.3">
      <c r="C165" s="28" t="s">
        <v>547</v>
      </c>
      <c r="D165" s="76"/>
      <c r="E165" s="76"/>
      <c r="F165" s="76"/>
      <c r="G165" s="76"/>
      <c r="H165" s="76"/>
      <c r="I165" s="36">
        <f t="shared" si="52"/>
        <v>0</v>
      </c>
      <c r="L165" s="147" t="s">
        <v>547</v>
      </c>
      <c r="M165" s="76"/>
      <c r="N165" s="76"/>
      <c r="O165" s="76"/>
      <c r="P165" s="76"/>
      <c r="Q165" s="76"/>
      <c r="R165" s="153">
        <f t="shared" si="53"/>
        <v>0</v>
      </c>
    </row>
    <row r="166" spans="3:18" s="34" customFormat="1" ht="15.75" customHeight="1" x14ac:dyDescent="0.3">
      <c r="C166" s="29" t="s">
        <v>548</v>
      </c>
      <c r="D166" s="76"/>
      <c r="E166" s="76"/>
      <c r="F166" s="76"/>
      <c r="G166" s="76"/>
      <c r="H166" s="76"/>
      <c r="I166" s="36">
        <f t="shared" si="52"/>
        <v>0</v>
      </c>
      <c r="L166" s="148" t="s">
        <v>548</v>
      </c>
      <c r="M166" s="76"/>
      <c r="N166" s="76"/>
      <c r="O166" s="76"/>
      <c r="P166" s="76"/>
      <c r="Q166" s="76"/>
      <c r="R166" s="153">
        <f t="shared" si="53"/>
        <v>0</v>
      </c>
    </row>
    <row r="167" spans="3:18" s="34" customFormat="1" ht="15.75" customHeight="1" x14ac:dyDescent="0.3">
      <c r="C167" s="28" t="s">
        <v>549</v>
      </c>
      <c r="D167" s="76"/>
      <c r="E167" s="76"/>
      <c r="F167" s="76"/>
      <c r="G167" s="76"/>
      <c r="H167" s="76"/>
      <c r="I167" s="36">
        <f t="shared" si="52"/>
        <v>0</v>
      </c>
      <c r="L167" s="147" t="s">
        <v>549</v>
      </c>
      <c r="M167" s="76"/>
      <c r="N167" s="76"/>
      <c r="O167" s="76"/>
      <c r="P167" s="76"/>
      <c r="Q167" s="76"/>
      <c r="R167" s="153">
        <f t="shared" si="53"/>
        <v>0</v>
      </c>
    </row>
    <row r="168" spans="3:18" s="34" customFormat="1" ht="15.75" customHeight="1" x14ac:dyDescent="0.3">
      <c r="C168" s="28" t="s">
        <v>550</v>
      </c>
      <c r="D168" s="76"/>
      <c r="E168" s="76"/>
      <c r="F168" s="76"/>
      <c r="G168" s="76"/>
      <c r="H168" s="76"/>
      <c r="I168" s="36">
        <f t="shared" si="52"/>
        <v>0</v>
      </c>
      <c r="L168" s="147" t="s">
        <v>550</v>
      </c>
      <c r="M168" s="76"/>
      <c r="N168" s="76"/>
      <c r="O168" s="76"/>
      <c r="P168" s="76"/>
      <c r="Q168" s="76"/>
      <c r="R168" s="153">
        <f t="shared" si="53"/>
        <v>0</v>
      </c>
    </row>
    <row r="169" spans="3:18" s="34" customFormat="1" ht="15.75" customHeight="1" x14ac:dyDescent="0.3">
      <c r="C169" s="28" t="s">
        <v>551</v>
      </c>
      <c r="D169" s="76"/>
      <c r="E169" s="76"/>
      <c r="F169" s="76"/>
      <c r="G169" s="76"/>
      <c r="H169" s="76"/>
      <c r="I169" s="36">
        <f t="shared" si="52"/>
        <v>0</v>
      </c>
      <c r="L169" s="147" t="s">
        <v>551</v>
      </c>
      <c r="M169" s="76"/>
      <c r="N169" s="76"/>
      <c r="O169" s="76"/>
      <c r="P169" s="76"/>
      <c r="Q169" s="76"/>
      <c r="R169" s="153">
        <f t="shared" si="53"/>
        <v>0</v>
      </c>
    </row>
    <row r="170" spans="3:18" s="34" customFormat="1" ht="15.75" customHeight="1" x14ac:dyDescent="0.3">
      <c r="C170" s="33" t="s">
        <v>21</v>
      </c>
      <c r="D170" s="42">
        <f>SUM(D163:D169)</f>
        <v>0</v>
      </c>
      <c r="E170" s="42">
        <f t="shared" ref="E170:H170" si="54">SUM(E163:E169)</f>
        <v>0</v>
      </c>
      <c r="F170" s="42">
        <f t="shared" si="54"/>
        <v>0</v>
      </c>
      <c r="G170" s="42">
        <f t="shared" si="54"/>
        <v>0</v>
      </c>
      <c r="H170" s="42">
        <f t="shared" si="54"/>
        <v>0</v>
      </c>
      <c r="I170" s="36">
        <f t="shared" si="52"/>
        <v>0</v>
      </c>
      <c r="L170" s="149" t="s">
        <v>21</v>
      </c>
      <c r="M170" s="150">
        <f>SUM(M163:M169)</f>
        <v>0</v>
      </c>
      <c r="N170" s="150">
        <f t="shared" ref="N170:Q170" si="55">SUM(N163:N169)</f>
        <v>0</v>
      </c>
      <c r="O170" s="150">
        <f t="shared" si="55"/>
        <v>0</v>
      </c>
      <c r="P170" s="150">
        <f t="shared" si="55"/>
        <v>0</v>
      </c>
      <c r="Q170" s="150">
        <f t="shared" si="55"/>
        <v>0</v>
      </c>
      <c r="R170" s="153">
        <f t="shared" si="53"/>
        <v>0</v>
      </c>
    </row>
    <row r="171" spans="3:18" s="32" customFormat="1" ht="15.75" customHeight="1" x14ac:dyDescent="0.3">
      <c r="C171" s="43"/>
      <c r="D171" s="44"/>
      <c r="E171" s="44"/>
      <c r="F171" s="44"/>
      <c r="G171" s="44"/>
      <c r="H171" s="44"/>
      <c r="I171" s="45"/>
      <c r="L171" s="43"/>
      <c r="M171" s="44"/>
      <c r="N171" s="44"/>
      <c r="O171" s="44"/>
      <c r="P171" s="44"/>
      <c r="Q171" s="44"/>
      <c r="R171" s="45"/>
    </row>
    <row r="172" spans="3:18" s="34" customFormat="1" ht="15.75" customHeight="1" x14ac:dyDescent="0.3">
      <c r="C172" s="455" t="s">
        <v>497</v>
      </c>
      <c r="D172" s="456"/>
      <c r="E172" s="456"/>
      <c r="F172" s="456"/>
      <c r="G172" s="456"/>
      <c r="H172" s="456"/>
      <c r="I172" s="457"/>
      <c r="L172" s="430" t="s">
        <v>497</v>
      </c>
      <c r="M172" s="431"/>
      <c r="N172" s="431"/>
      <c r="O172" s="431"/>
      <c r="P172" s="431"/>
      <c r="Q172" s="431"/>
      <c r="R172" s="432"/>
    </row>
    <row r="173" spans="3:18" s="34" customFormat="1" ht="19.5" customHeight="1" thickBot="1" x14ac:dyDescent="0.35">
      <c r="C173" s="39" t="s">
        <v>572</v>
      </c>
      <c r="D173" s="40">
        <f>'1) Tableau budgétaire 1'!E170</f>
        <v>0</v>
      </c>
      <c r="E173" s="40">
        <f>'1) Tableau budgétaire 1'!F170</f>
        <v>0</v>
      </c>
      <c r="F173" s="40">
        <f>'1) Tableau budgétaire 1'!G170</f>
        <v>0</v>
      </c>
      <c r="G173" s="40">
        <f>'1) Tableau budgétaire 1'!H170</f>
        <v>0</v>
      </c>
      <c r="H173" s="40">
        <f>'1) Tableau budgétaire 1'!I170</f>
        <v>0</v>
      </c>
      <c r="I173" s="41">
        <f t="shared" ref="I173:I181" si="56">SUM(D173:H173)</f>
        <v>0</v>
      </c>
      <c r="L173" s="143" t="s">
        <v>572</v>
      </c>
      <c r="M173" s="144">
        <f>'1) Tableau budgétaire 1'!M170</f>
        <v>0</v>
      </c>
      <c r="N173" s="144">
        <f>'1) Tableau budgétaire 1'!O170</f>
        <v>0</v>
      </c>
      <c r="O173" s="144">
        <f>'1) Tableau budgétaire 1'!Q170</f>
        <v>0</v>
      </c>
      <c r="P173" s="144">
        <f>'1) Tableau budgétaire 1'!S170</f>
        <v>0</v>
      </c>
      <c r="Q173" s="144">
        <f>'1) Tableau budgétaire 1'!U170</f>
        <v>0</v>
      </c>
      <c r="R173" s="145">
        <f t="shared" ref="R173:R181" si="57">SUM(M173:Q173)</f>
        <v>0</v>
      </c>
    </row>
    <row r="174" spans="3:18" s="34" customFormat="1" ht="15.75" customHeight="1" x14ac:dyDescent="0.3">
      <c r="C174" s="37" t="s">
        <v>545</v>
      </c>
      <c r="D174" s="74"/>
      <c r="E174" s="74"/>
      <c r="F174" s="74"/>
      <c r="G174" s="75"/>
      <c r="H174" s="75"/>
      <c r="I174" s="38">
        <f t="shared" si="56"/>
        <v>0</v>
      </c>
      <c r="L174" s="146" t="s">
        <v>545</v>
      </c>
      <c r="M174" s="74"/>
      <c r="N174" s="74"/>
      <c r="O174" s="74"/>
      <c r="P174" s="75"/>
      <c r="Q174" s="75"/>
      <c r="R174" s="152">
        <f t="shared" si="57"/>
        <v>0</v>
      </c>
    </row>
    <row r="175" spans="3:18" s="34" customFormat="1" ht="15.75" customHeight="1" x14ac:dyDescent="0.3">
      <c r="C175" s="28" t="s">
        <v>546</v>
      </c>
      <c r="D175" s="76"/>
      <c r="E175" s="76"/>
      <c r="F175" s="76"/>
      <c r="G175" s="6"/>
      <c r="H175" s="6"/>
      <c r="I175" s="36">
        <f t="shared" si="56"/>
        <v>0</v>
      </c>
      <c r="L175" s="147" t="s">
        <v>546</v>
      </c>
      <c r="M175" s="76"/>
      <c r="N175" s="76"/>
      <c r="O175" s="76"/>
      <c r="P175" s="6"/>
      <c r="Q175" s="6"/>
      <c r="R175" s="153">
        <f t="shared" si="57"/>
        <v>0</v>
      </c>
    </row>
    <row r="176" spans="3:18" s="34" customFormat="1" ht="15.75" customHeight="1" x14ac:dyDescent="0.3">
      <c r="C176" s="28" t="s">
        <v>547</v>
      </c>
      <c r="D176" s="76"/>
      <c r="E176" s="76"/>
      <c r="F176" s="76"/>
      <c r="G176" s="76"/>
      <c r="H176" s="76"/>
      <c r="I176" s="36">
        <f t="shared" si="56"/>
        <v>0</v>
      </c>
      <c r="L176" s="147" t="s">
        <v>547</v>
      </c>
      <c r="M176" s="76"/>
      <c r="N176" s="76"/>
      <c r="O176" s="76"/>
      <c r="P176" s="76"/>
      <c r="Q176" s="76"/>
      <c r="R176" s="153">
        <f t="shared" si="57"/>
        <v>0</v>
      </c>
    </row>
    <row r="177" spans="3:18" s="34" customFormat="1" ht="15.75" customHeight="1" x14ac:dyDescent="0.3">
      <c r="C177" s="29" t="s">
        <v>548</v>
      </c>
      <c r="D177" s="76"/>
      <c r="E177" s="76"/>
      <c r="F177" s="76"/>
      <c r="G177" s="76"/>
      <c r="H177" s="76"/>
      <c r="I177" s="36">
        <f t="shared" si="56"/>
        <v>0</v>
      </c>
      <c r="L177" s="148" t="s">
        <v>548</v>
      </c>
      <c r="M177" s="76"/>
      <c r="N177" s="76"/>
      <c r="O177" s="76"/>
      <c r="P177" s="76"/>
      <c r="Q177" s="76"/>
      <c r="R177" s="153">
        <f t="shared" si="57"/>
        <v>0</v>
      </c>
    </row>
    <row r="178" spans="3:18" s="34" customFormat="1" ht="15.75" customHeight="1" x14ac:dyDescent="0.3">
      <c r="C178" s="28" t="s">
        <v>549</v>
      </c>
      <c r="D178" s="76"/>
      <c r="E178" s="76"/>
      <c r="F178" s="76"/>
      <c r="G178" s="76"/>
      <c r="H178" s="76"/>
      <c r="I178" s="36">
        <f t="shared" si="56"/>
        <v>0</v>
      </c>
      <c r="L178" s="147" t="s">
        <v>549</v>
      </c>
      <c r="M178" s="76"/>
      <c r="N178" s="76"/>
      <c r="O178" s="76"/>
      <c r="P178" s="76"/>
      <c r="Q178" s="76"/>
      <c r="R178" s="153">
        <f t="shared" si="57"/>
        <v>0</v>
      </c>
    </row>
    <row r="179" spans="3:18" s="34" customFormat="1" ht="15.75" customHeight="1" x14ac:dyDescent="0.3">
      <c r="C179" s="28" t="s">
        <v>550</v>
      </c>
      <c r="D179" s="76"/>
      <c r="E179" s="76"/>
      <c r="F179" s="76"/>
      <c r="G179" s="76"/>
      <c r="H179" s="76"/>
      <c r="I179" s="36">
        <f t="shared" si="56"/>
        <v>0</v>
      </c>
      <c r="L179" s="147" t="s">
        <v>550</v>
      </c>
      <c r="M179" s="76"/>
      <c r="N179" s="76"/>
      <c r="O179" s="76"/>
      <c r="P179" s="76"/>
      <c r="Q179" s="76"/>
      <c r="R179" s="153">
        <f t="shared" si="57"/>
        <v>0</v>
      </c>
    </row>
    <row r="180" spans="3:18" s="34" customFormat="1" ht="15.75" customHeight="1" x14ac:dyDescent="0.3">
      <c r="C180" s="28" t="s">
        <v>551</v>
      </c>
      <c r="D180" s="76"/>
      <c r="E180" s="76"/>
      <c r="F180" s="76"/>
      <c r="G180" s="76"/>
      <c r="H180" s="76"/>
      <c r="I180" s="36">
        <f t="shared" si="56"/>
        <v>0</v>
      </c>
      <c r="L180" s="147" t="s">
        <v>551</v>
      </c>
      <c r="M180" s="76"/>
      <c r="N180" s="76"/>
      <c r="O180" s="76"/>
      <c r="P180" s="76"/>
      <c r="Q180" s="76"/>
      <c r="R180" s="153">
        <f t="shared" si="57"/>
        <v>0</v>
      </c>
    </row>
    <row r="181" spans="3:18" s="34" customFormat="1" ht="15.75" customHeight="1" x14ac:dyDescent="0.3">
      <c r="C181" s="33" t="s">
        <v>21</v>
      </c>
      <c r="D181" s="42">
        <f>SUM(D174:D180)</f>
        <v>0</v>
      </c>
      <c r="E181" s="42">
        <f t="shared" ref="E181:H181" si="58">SUM(E174:E180)</f>
        <v>0</v>
      </c>
      <c r="F181" s="42">
        <f t="shared" si="58"/>
        <v>0</v>
      </c>
      <c r="G181" s="42">
        <f t="shared" si="58"/>
        <v>0</v>
      </c>
      <c r="H181" s="42">
        <f t="shared" si="58"/>
        <v>0</v>
      </c>
      <c r="I181" s="36">
        <f t="shared" si="56"/>
        <v>0</v>
      </c>
      <c r="L181" s="149" t="s">
        <v>21</v>
      </c>
      <c r="M181" s="150">
        <f>SUM(M174:M180)</f>
        <v>0</v>
      </c>
      <c r="N181" s="150">
        <f t="shared" ref="N181:Q181" si="59">SUM(N174:N180)</f>
        <v>0</v>
      </c>
      <c r="O181" s="150">
        <f t="shared" si="59"/>
        <v>0</v>
      </c>
      <c r="P181" s="150">
        <f t="shared" si="59"/>
        <v>0</v>
      </c>
      <c r="Q181" s="150">
        <f t="shared" si="59"/>
        <v>0</v>
      </c>
      <c r="R181" s="153">
        <f t="shared" si="57"/>
        <v>0</v>
      </c>
    </row>
    <row r="182" spans="3:18" s="32" customFormat="1" ht="15.75" customHeight="1" x14ac:dyDescent="0.3">
      <c r="C182" s="43"/>
      <c r="D182" s="44"/>
      <c r="E182" s="44"/>
      <c r="F182" s="44"/>
      <c r="G182" s="44"/>
      <c r="H182" s="44"/>
      <c r="I182" s="45"/>
      <c r="L182" s="43"/>
      <c r="M182" s="44"/>
      <c r="N182" s="44"/>
      <c r="O182" s="44"/>
      <c r="P182" s="44"/>
      <c r="Q182" s="44"/>
      <c r="R182" s="45"/>
    </row>
    <row r="183" spans="3:18" s="34" customFormat="1" ht="15.75" customHeight="1" x14ac:dyDescent="0.3">
      <c r="C183" s="455" t="s">
        <v>506</v>
      </c>
      <c r="D183" s="456"/>
      <c r="E183" s="456"/>
      <c r="F183" s="456"/>
      <c r="G183" s="456"/>
      <c r="H183" s="456"/>
      <c r="I183" s="457"/>
      <c r="L183" s="430" t="s">
        <v>506</v>
      </c>
      <c r="M183" s="431"/>
      <c r="N183" s="431"/>
      <c r="O183" s="431"/>
      <c r="P183" s="431"/>
      <c r="Q183" s="431"/>
      <c r="R183" s="432"/>
    </row>
    <row r="184" spans="3:18" s="34" customFormat="1" ht="22.5" customHeight="1" thickBot="1" x14ac:dyDescent="0.35">
      <c r="C184" s="39" t="s">
        <v>573</v>
      </c>
      <c r="D184" s="40">
        <f>'1) Tableau budgétaire 1'!E180</f>
        <v>0</v>
      </c>
      <c r="E184" s="40">
        <f>'1) Tableau budgétaire 1'!F180</f>
        <v>0</v>
      </c>
      <c r="F184" s="40">
        <f>'1) Tableau budgétaire 1'!G180</f>
        <v>0</v>
      </c>
      <c r="G184" s="40">
        <f>'1) Tableau budgétaire 1'!H180</f>
        <v>0</v>
      </c>
      <c r="H184" s="40">
        <f>'1) Tableau budgétaire 1'!I180</f>
        <v>0</v>
      </c>
      <c r="I184" s="41">
        <f t="shared" ref="I184:I192" si="60">SUM(D184:H184)</f>
        <v>0</v>
      </c>
      <c r="L184" s="143" t="s">
        <v>573</v>
      </c>
      <c r="M184" s="144">
        <f>'1) Tableau budgétaire 1'!M180</f>
        <v>0</v>
      </c>
      <c r="N184" s="144">
        <f>'1) Tableau budgétaire 1'!O180</f>
        <v>0</v>
      </c>
      <c r="O184" s="144">
        <f>'1) Tableau budgétaire 1'!Q180</f>
        <v>0</v>
      </c>
      <c r="P184" s="144">
        <f>'1) Tableau budgétaire 1'!S180</f>
        <v>0</v>
      </c>
      <c r="Q184" s="144">
        <f>'1) Tableau budgétaire 1'!U180</f>
        <v>0</v>
      </c>
      <c r="R184" s="145">
        <f t="shared" ref="R184:R192" si="61">SUM(M184:Q184)</f>
        <v>0</v>
      </c>
    </row>
    <row r="185" spans="3:18" s="34" customFormat="1" ht="15.75" customHeight="1" x14ac:dyDescent="0.3">
      <c r="C185" s="37" t="s">
        <v>545</v>
      </c>
      <c r="D185" s="74"/>
      <c r="E185" s="74"/>
      <c r="F185" s="74"/>
      <c r="G185" s="75"/>
      <c r="H185" s="75"/>
      <c r="I185" s="38">
        <f t="shared" si="60"/>
        <v>0</v>
      </c>
      <c r="L185" s="146" t="s">
        <v>545</v>
      </c>
      <c r="M185" s="74"/>
      <c r="N185" s="74"/>
      <c r="O185" s="74"/>
      <c r="P185" s="75"/>
      <c r="Q185" s="75"/>
      <c r="R185" s="152">
        <f t="shared" si="61"/>
        <v>0</v>
      </c>
    </row>
    <row r="186" spans="3:18" s="34" customFormat="1" ht="15.75" customHeight="1" x14ac:dyDescent="0.3">
      <c r="C186" s="28" t="s">
        <v>546</v>
      </c>
      <c r="D186" s="76"/>
      <c r="E186" s="76"/>
      <c r="F186" s="76"/>
      <c r="G186" s="6"/>
      <c r="H186" s="6"/>
      <c r="I186" s="36">
        <f t="shared" si="60"/>
        <v>0</v>
      </c>
      <c r="L186" s="147" t="s">
        <v>546</v>
      </c>
      <c r="M186" s="76"/>
      <c r="N186" s="76"/>
      <c r="O186" s="76"/>
      <c r="P186" s="6"/>
      <c r="Q186" s="6"/>
      <c r="R186" s="153">
        <f t="shared" si="61"/>
        <v>0</v>
      </c>
    </row>
    <row r="187" spans="3:18" s="34" customFormat="1" ht="15.75" customHeight="1" x14ac:dyDescent="0.3">
      <c r="C187" s="28" t="s">
        <v>547</v>
      </c>
      <c r="D187" s="76"/>
      <c r="E187" s="76"/>
      <c r="F187" s="76"/>
      <c r="G187" s="76"/>
      <c r="H187" s="76"/>
      <c r="I187" s="36">
        <f t="shared" si="60"/>
        <v>0</v>
      </c>
      <c r="L187" s="147" t="s">
        <v>547</v>
      </c>
      <c r="M187" s="76"/>
      <c r="N187" s="76"/>
      <c r="O187" s="76"/>
      <c r="P187" s="76"/>
      <c r="Q187" s="76"/>
      <c r="R187" s="153">
        <f t="shared" si="61"/>
        <v>0</v>
      </c>
    </row>
    <row r="188" spans="3:18" s="34" customFormat="1" ht="15.75" customHeight="1" x14ac:dyDescent="0.3">
      <c r="C188" s="29" t="s">
        <v>548</v>
      </c>
      <c r="D188" s="76"/>
      <c r="E188" s="76"/>
      <c r="F188" s="76"/>
      <c r="G188" s="76"/>
      <c r="H188" s="76"/>
      <c r="I188" s="36">
        <f t="shared" si="60"/>
        <v>0</v>
      </c>
      <c r="L188" s="148" t="s">
        <v>548</v>
      </c>
      <c r="M188" s="76"/>
      <c r="N188" s="76"/>
      <c r="O188" s="76"/>
      <c r="P188" s="76"/>
      <c r="Q188" s="76"/>
      <c r="R188" s="153">
        <f t="shared" si="61"/>
        <v>0</v>
      </c>
    </row>
    <row r="189" spans="3:18" s="34" customFormat="1" ht="15.75" customHeight="1" x14ac:dyDescent="0.3">
      <c r="C189" s="28" t="s">
        <v>549</v>
      </c>
      <c r="D189" s="76"/>
      <c r="E189" s="76"/>
      <c r="F189" s="76"/>
      <c r="G189" s="76"/>
      <c r="H189" s="76"/>
      <c r="I189" s="36">
        <f t="shared" si="60"/>
        <v>0</v>
      </c>
      <c r="L189" s="147" t="s">
        <v>549</v>
      </c>
      <c r="M189" s="76"/>
      <c r="N189" s="76"/>
      <c r="O189" s="76"/>
      <c r="P189" s="76"/>
      <c r="Q189" s="76"/>
      <c r="R189" s="153">
        <f t="shared" si="61"/>
        <v>0</v>
      </c>
    </row>
    <row r="190" spans="3:18" s="34" customFormat="1" ht="15.75" customHeight="1" x14ac:dyDescent="0.3">
      <c r="C190" s="28" t="s">
        <v>550</v>
      </c>
      <c r="D190" s="76"/>
      <c r="E190" s="76"/>
      <c r="F190" s="76"/>
      <c r="G190" s="76"/>
      <c r="H190" s="76"/>
      <c r="I190" s="36">
        <f t="shared" si="60"/>
        <v>0</v>
      </c>
      <c r="L190" s="147" t="s">
        <v>550</v>
      </c>
      <c r="M190" s="76"/>
      <c r="N190" s="76"/>
      <c r="O190" s="76"/>
      <c r="P190" s="76"/>
      <c r="Q190" s="76"/>
      <c r="R190" s="153">
        <f t="shared" si="61"/>
        <v>0</v>
      </c>
    </row>
    <row r="191" spans="3:18" s="34" customFormat="1" ht="15.75" customHeight="1" x14ac:dyDescent="0.3">
      <c r="C191" s="28" t="s">
        <v>551</v>
      </c>
      <c r="D191" s="76"/>
      <c r="E191" s="76"/>
      <c r="F191" s="76"/>
      <c r="G191" s="76"/>
      <c r="H191" s="76"/>
      <c r="I191" s="36">
        <f t="shared" si="60"/>
        <v>0</v>
      </c>
      <c r="L191" s="147" t="s">
        <v>551</v>
      </c>
      <c r="M191" s="76"/>
      <c r="N191" s="76"/>
      <c r="O191" s="76"/>
      <c r="P191" s="76"/>
      <c r="Q191" s="76"/>
      <c r="R191" s="153">
        <f t="shared" si="61"/>
        <v>0</v>
      </c>
    </row>
    <row r="192" spans="3:18" s="34" customFormat="1" ht="15.75" customHeight="1" x14ac:dyDescent="0.3">
      <c r="C192" s="33" t="s">
        <v>21</v>
      </c>
      <c r="D192" s="42">
        <f>SUM(D185:D191)</f>
        <v>0</v>
      </c>
      <c r="E192" s="42">
        <f t="shared" ref="E192:H192" si="62">SUM(E185:E191)</f>
        <v>0</v>
      </c>
      <c r="F192" s="42">
        <f t="shared" si="62"/>
        <v>0</v>
      </c>
      <c r="G192" s="42">
        <f t="shared" si="62"/>
        <v>0</v>
      </c>
      <c r="H192" s="42">
        <f t="shared" si="62"/>
        <v>0</v>
      </c>
      <c r="I192" s="36">
        <f t="shared" si="60"/>
        <v>0</v>
      </c>
      <c r="L192" s="149" t="s">
        <v>21</v>
      </c>
      <c r="M192" s="150">
        <f>SUM(M185:M191)</f>
        <v>0</v>
      </c>
      <c r="N192" s="150">
        <f t="shared" ref="N192:Q192" si="63">SUM(N185:N191)</f>
        <v>0</v>
      </c>
      <c r="O192" s="150">
        <f t="shared" si="63"/>
        <v>0</v>
      </c>
      <c r="P192" s="150">
        <f t="shared" si="63"/>
        <v>0</v>
      </c>
      <c r="Q192" s="150">
        <f t="shared" si="63"/>
        <v>0</v>
      </c>
      <c r="R192" s="153">
        <f t="shared" si="61"/>
        <v>0</v>
      </c>
    </row>
    <row r="193" spans="3:18" s="34" customFormat="1" ht="15.75" customHeight="1" x14ac:dyDescent="0.3">
      <c r="C193" s="30"/>
      <c r="D193" s="32"/>
      <c r="E193" s="32"/>
      <c r="F193" s="32"/>
      <c r="G193" s="32"/>
      <c r="H193" s="32"/>
      <c r="I193" s="30"/>
      <c r="L193" s="30"/>
      <c r="M193" s="32"/>
      <c r="N193" s="32"/>
      <c r="O193" s="32"/>
      <c r="P193" s="32"/>
      <c r="Q193" s="32"/>
      <c r="R193" s="30"/>
    </row>
    <row r="194" spans="3:18" s="34" customFormat="1" ht="15.75" customHeight="1" x14ac:dyDescent="0.3">
      <c r="C194" s="455" t="s">
        <v>574</v>
      </c>
      <c r="D194" s="456"/>
      <c r="E194" s="456"/>
      <c r="F194" s="456"/>
      <c r="G194" s="456"/>
      <c r="H194" s="456"/>
      <c r="I194" s="457"/>
      <c r="L194" s="430" t="s">
        <v>574</v>
      </c>
      <c r="M194" s="431"/>
      <c r="N194" s="431"/>
      <c r="O194" s="431"/>
      <c r="P194" s="431"/>
      <c r="Q194" s="431"/>
      <c r="R194" s="432"/>
    </row>
    <row r="195" spans="3:18" s="34" customFormat="1" ht="36" customHeight="1" thickBot="1" x14ac:dyDescent="0.35">
      <c r="C195" s="39" t="s">
        <v>575</v>
      </c>
      <c r="D195" s="40">
        <f>'1) Tableau budgétaire 1'!E187</f>
        <v>441588.77</v>
      </c>
      <c r="E195" s="40">
        <f>'1) Tableau budgétaire 1'!F187</f>
        <v>199289.71962616823</v>
      </c>
      <c r="F195" s="40">
        <f>'1) Tableau budgétaire 1'!G187</f>
        <v>242621.5</v>
      </c>
      <c r="G195" s="40">
        <f>'1) Tableau budgétaire 1'!H187</f>
        <v>67915.88785046729</v>
      </c>
      <c r="H195" s="40">
        <f>'1) Tableau budgétaire 1'!I187</f>
        <v>118832</v>
      </c>
      <c r="I195" s="41">
        <f t="shared" ref="I195:I203" si="64">SUM(D195:H195)</f>
        <v>1070247.8774766356</v>
      </c>
      <c r="L195" s="143" t="s">
        <v>575</v>
      </c>
      <c r="M195" s="144">
        <f>'1) Tableau budgétaire 1'!M187</f>
        <v>441588.78504672897</v>
      </c>
      <c r="N195" s="144">
        <f>'1) Tableau budgétaire 1'!O187</f>
        <v>199289.71962616823</v>
      </c>
      <c r="O195" s="144">
        <f>'1) Tableau budgétaire 1'!Q187</f>
        <v>242621.5</v>
      </c>
      <c r="P195" s="144">
        <f>'1) Tableau budgétaire 1'!S187</f>
        <v>72915.88785046729</v>
      </c>
      <c r="Q195" s="144">
        <f>'1) Tableau budgétaire 1'!U187</f>
        <v>101832</v>
      </c>
      <c r="R195" s="145">
        <f t="shared" ref="R195:R203" si="65">SUM(M195:Q195)</f>
        <v>1058247.8925233644</v>
      </c>
    </row>
    <row r="196" spans="3:18" s="34" customFormat="1" ht="15.75" customHeight="1" x14ac:dyDescent="0.3">
      <c r="C196" s="37" t="s">
        <v>545</v>
      </c>
      <c r="D196" s="74">
        <f>'1) Tableau budgétaire 1'!E183</f>
        <v>310093.45</v>
      </c>
      <c r="E196" s="74">
        <f>'1) Tableau budgétaire 1'!F183</f>
        <v>99290</v>
      </c>
      <c r="F196" s="74">
        <f>'1) Tableau budgétaire 1'!G183</f>
        <v>159700</v>
      </c>
      <c r="G196" s="74">
        <f>'1) Tableau budgétaire 1'!H183</f>
        <v>40000</v>
      </c>
      <c r="H196" s="74">
        <f>'1) Tableau budgétaire 1'!I183</f>
        <v>90832</v>
      </c>
      <c r="I196" s="38">
        <f t="shared" si="64"/>
        <v>699915.45</v>
      </c>
      <c r="L196" s="146" t="s">
        <v>545</v>
      </c>
      <c r="M196" s="74">
        <v>310093.46504672896</v>
      </c>
      <c r="N196" s="74">
        <f>'1) Tableau budgétaire 1'!O183</f>
        <v>99290</v>
      </c>
      <c r="O196" s="74">
        <v>159700</v>
      </c>
      <c r="P196" s="74">
        <v>40000</v>
      </c>
      <c r="Q196" s="74">
        <v>59000</v>
      </c>
      <c r="R196" s="152">
        <f t="shared" si="65"/>
        <v>668083.46504672896</v>
      </c>
    </row>
    <row r="197" spans="3:18" s="34" customFormat="1" ht="15.75" customHeight="1" x14ac:dyDescent="0.3">
      <c r="C197" s="28" t="s">
        <v>546</v>
      </c>
      <c r="D197" s="76"/>
      <c r="E197" s="76"/>
      <c r="F197" s="76"/>
      <c r="G197" s="6"/>
      <c r="H197" s="6"/>
      <c r="I197" s="36">
        <f t="shared" si="64"/>
        <v>0</v>
      </c>
      <c r="L197" s="147" t="s">
        <v>546</v>
      </c>
      <c r="M197" s="76"/>
      <c r="N197" s="76"/>
      <c r="O197" s="76"/>
      <c r="P197" s="6"/>
      <c r="Q197" s="6"/>
      <c r="R197" s="153">
        <f t="shared" si="65"/>
        <v>0</v>
      </c>
    </row>
    <row r="198" spans="3:18" s="34" customFormat="1" ht="15.75" customHeight="1" x14ac:dyDescent="0.3">
      <c r="C198" s="28" t="s">
        <v>547</v>
      </c>
      <c r="D198" s="76">
        <v>8000</v>
      </c>
      <c r="E198" s="76"/>
      <c r="F198" s="76">
        <v>5471.5</v>
      </c>
      <c r="G198" s="76"/>
      <c r="H198" s="76"/>
      <c r="I198" s="36">
        <f t="shared" si="64"/>
        <v>13471.5</v>
      </c>
      <c r="L198" s="147" t="s">
        <v>547</v>
      </c>
      <c r="M198" s="76">
        <v>8000</v>
      </c>
      <c r="N198" s="76">
        <v>2000</v>
      </c>
      <c r="O198" s="76">
        <v>5471.5</v>
      </c>
      <c r="P198" s="76"/>
      <c r="Q198" s="76">
        <v>4832</v>
      </c>
      <c r="R198" s="153">
        <f t="shared" si="65"/>
        <v>20303.5</v>
      </c>
    </row>
    <row r="199" spans="3:18" s="34" customFormat="1" ht="15.75" customHeight="1" x14ac:dyDescent="0.3">
      <c r="C199" s="29" t="s">
        <v>548</v>
      </c>
      <c r="D199" s="76"/>
      <c r="E199" s="76"/>
      <c r="F199" s="76"/>
      <c r="G199" s="76"/>
      <c r="H199" s="76"/>
      <c r="I199" s="36">
        <f t="shared" si="64"/>
        <v>0</v>
      </c>
      <c r="L199" s="148" t="s">
        <v>548</v>
      </c>
      <c r="M199" s="76">
        <v>31495</v>
      </c>
      <c r="N199" s="76">
        <v>30000</v>
      </c>
      <c r="O199" s="76"/>
      <c r="P199" s="76">
        <v>17000</v>
      </c>
      <c r="Q199" s="76"/>
      <c r="R199" s="153">
        <f t="shared" si="65"/>
        <v>78495</v>
      </c>
    </row>
    <row r="200" spans="3:18" s="34" customFormat="1" ht="15.75" customHeight="1" x14ac:dyDescent="0.3">
      <c r="C200" s="28" t="s">
        <v>549</v>
      </c>
      <c r="D200" s="76">
        <f>14200+71495.33</f>
        <v>85695.33</v>
      </c>
      <c r="E200" s="76"/>
      <c r="F200" s="76">
        <v>10000</v>
      </c>
      <c r="G200" s="76"/>
      <c r="H200" s="76"/>
      <c r="I200" s="36">
        <f t="shared" si="64"/>
        <v>95695.33</v>
      </c>
      <c r="L200" s="147" t="s">
        <v>549</v>
      </c>
      <c r="M200" s="76">
        <f>85695.33-31495</f>
        <v>54200.33</v>
      </c>
      <c r="N200" s="76">
        <v>20000</v>
      </c>
      <c r="O200" s="76">
        <v>10000</v>
      </c>
      <c r="P200" s="76">
        <v>8000</v>
      </c>
      <c r="Q200" s="76">
        <v>10000</v>
      </c>
      <c r="R200" s="153">
        <f t="shared" si="65"/>
        <v>102200.33</v>
      </c>
    </row>
    <row r="201" spans="3:18" s="34" customFormat="1" ht="15.75" customHeight="1" x14ac:dyDescent="0.3">
      <c r="C201" s="28" t="s">
        <v>550</v>
      </c>
      <c r="D201" s="76"/>
      <c r="E201" s="76"/>
      <c r="F201" s="76"/>
      <c r="G201" s="76"/>
      <c r="H201" s="76"/>
      <c r="I201" s="36">
        <f t="shared" si="64"/>
        <v>0</v>
      </c>
      <c r="L201" s="147" t="s">
        <v>550</v>
      </c>
      <c r="M201" s="76"/>
      <c r="N201" s="76"/>
      <c r="O201" s="76"/>
      <c r="P201" s="76"/>
      <c r="Q201" s="76"/>
      <c r="R201" s="153">
        <f t="shared" si="65"/>
        <v>0</v>
      </c>
    </row>
    <row r="202" spans="3:18" s="34" customFormat="1" ht="15.75" customHeight="1" x14ac:dyDescent="0.3">
      <c r="C202" s="28" t="s">
        <v>551</v>
      </c>
      <c r="D202" s="76">
        <v>37799.99</v>
      </c>
      <c r="E202" s="76">
        <v>99999.71962616824</v>
      </c>
      <c r="F202" s="76">
        <v>67450</v>
      </c>
      <c r="G202" s="76">
        <v>27915.887850467294</v>
      </c>
      <c r="H202" s="76">
        <v>28000</v>
      </c>
      <c r="I202" s="36">
        <f t="shared" si="64"/>
        <v>261165.59747663554</v>
      </c>
      <c r="L202" s="147" t="s">
        <v>551</v>
      </c>
      <c r="M202" s="76">
        <v>37799.99</v>
      </c>
      <c r="N202" s="76">
        <f>99999.7196261682-2000-30000-20000</f>
        <v>47999.719626168197</v>
      </c>
      <c r="O202" s="76">
        <v>67450</v>
      </c>
      <c r="P202" s="76">
        <f>27915.8878504673-20000</f>
        <v>7915.8878504673012</v>
      </c>
      <c r="Q202" s="76">
        <v>28000</v>
      </c>
      <c r="R202" s="153">
        <f t="shared" si="65"/>
        <v>189165.59747663548</v>
      </c>
    </row>
    <row r="203" spans="3:18" s="34" customFormat="1" ht="15.75" customHeight="1" x14ac:dyDescent="0.3">
      <c r="C203" s="33" t="s">
        <v>21</v>
      </c>
      <c r="D203" s="42">
        <f>SUM(D196:D202)</f>
        <v>441588.77</v>
      </c>
      <c r="E203" s="42">
        <f t="shared" ref="E203:H203" si="66">SUM(E196:E202)</f>
        <v>199289.71962616825</v>
      </c>
      <c r="F203" s="42">
        <f t="shared" si="66"/>
        <v>242621.5</v>
      </c>
      <c r="G203" s="42">
        <f t="shared" si="66"/>
        <v>67915.88785046729</v>
      </c>
      <c r="H203" s="42">
        <f t="shared" si="66"/>
        <v>118832</v>
      </c>
      <c r="I203" s="36">
        <f t="shared" si="64"/>
        <v>1070247.8774766356</v>
      </c>
      <c r="L203" s="149" t="s">
        <v>21</v>
      </c>
      <c r="M203" s="150">
        <f>SUM(M196:M202)</f>
        <v>441588.78504672897</v>
      </c>
      <c r="N203" s="150">
        <f t="shared" ref="N203:Q203" si="67">SUM(N196:N202)</f>
        <v>199289.7196261682</v>
      </c>
      <c r="O203" s="150">
        <f t="shared" si="67"/>
        <v>242621.5</v>
      </c>
      <c r="P203" s="150">
        <f>SUM(P196:P202)</f>
        <v>72915.887850467305</v>
      </c>
      <c r="Q203" s="150">
        <f t="shared" si="67"/>
        <v>101832</v>
      </c>
      <c r="R203" s="153">
        <f t="shared" si="65"/>
        <v>1058247.8925233646</v>
      </c>
    </row>
    <row r="204" spans="3:18" s="34" customFormat="1" ht="15.75" customHeight="1" thickBot="1" x14ac:dyDescent="0.35">
      <c r="C204" s="30"/>
      <c r="D204" s="32"/>
      <c r="E204" s="32"/>
      <c r="F204" s="32"/>
      <c r="G204" s="32"/>
      <c r="H204" s="32"/>
      <c r="I204" s="30"/>
      <c r="L204" s="30"/>
      <c r="M204" s="32"/>
      <c r="N204" s="32"/>
      <c r="O204" s="32"/>
      <c r="P204" s="32"/>
      <c r="Q204" s="32"/>
      <c r="R204" s="30"/>
    </row>
    <row r="205" spans="3:18" s="34" customFormat="1" ht="19.5" customHeight="1" thickBot="1" x14ac:dyDescent="0.35">
      <c r="C205" s="468" t="s">
        <v>541</v>
      </c>
      <c r="D205" s="469"/>
      <c r="E205" s="469"/>
      <c r="F205" s="469"/>
      <c r="G205" s="469"/>
      <c r="H205" s="469"/>
      <c r="I205" s="470"/>
      <c r="L205" s="433" t="s">
        <v>541</v>
      </c>
      <c r="M205" s="434"/>
      <c r="N205" s="434"/>
      <c r="O205" s="434"/>
      <c r="P205" s="434"/>
      <c r="Q205" s="434"/>
      <c r="R205" s="435"/>
    </row>
    <row r="206" spans="3:18" s="34" customFormat="1" ht="42.75" customHeight="1" x14ac:dyDescent="0.3">
      <c r="C206" s="50"/>
      <c r="D206" s="83" t="s">
        <v>530</v>
      </c>
      <c r="E206" s="83" t="s">
        <v>531</v>
      </c>
      <c r="F206" s="83" t="s">
        <v>532</v>
      </c>
      <c r="G206" s="83" t="s">
        <v>623</v>
      </c>
      <c r="H206" s="83" t="s">
        <v>624</v>
      </c>
      <c r="I206" s="466" t="s">
        <v>541</v>
      </c>
      <c r="L206" s="157"/>
      <c r="M206" s="141" t="s">
        <v>530</v>
      </c>
      <c r="N206" s="141" t="s">
        <v>531</v>
      </c>
      <c r="O206" s="141" t="s">
        <v>532</v>
      </c>
      <c r="P206" s="141" t="s">
        <v>623</v>
      </c>
      <c r="Q206" s="141" t="s">
        <v>624</v>
      </c>
      <c r="R206" s="436" t="s">
        <v>541</v>
      </c>
    </row>
    <row r="207" spans="3:18" s="34" customFormat="1" ht="19.5" customHeight="1" x14ac:dyDescent="0.3">
      <c r="C207" s="105"/>
      <c r="D207" s="31" t="str">
        <f>'1) Tableau budgétaire 1'!E13</f>
        <v>OIM BURKINA FASO</v>
      </c>
      <c r="E207" s="31" t="str">
        <f>'1) Tableau budgétaire 1'!F13</f>
        <v>OIM BENIN</v>
      </c>
      <c r="F207" s="31" t="str">
        <f>'1) Tableau budgétaire 1'!G13</f>
        <v>PNUD BENIN</v>
      </c>
      <c r="G207" s="31" t="str">
        <f>'1) Tableau budgétaire 1'!H13</f>
        <v>OIM TOGO</v>
      </c>
      <c r="H207" s="31" t="str">
        <f>'1) Tableau budgétaire 1'!I13</f>
        <v>PNUD TOGO</v>
      </c>
      <c r="I207" s="467"/>
      <c r="L207" s="158"/>
      <c r="M207" s="159" t="str">
        <f>M13</f>
        <v>OIM BURKINA FASO</v>
      </c>
      <c r="N207" s="159" t="str">
        <f t="shared" ref="N207:Q207" si="68">N13</f>
        <v>OIM BENIN</v>
      </c>
      <c r="O207" s="159" t="str">
        <f t="shared" si="68"/>
        <v>PNUD BENIN</v>
      </c>
      <c r="P207" s="159" t="str">
        <f t="shared" si="68"/>
        <v>OIM TOGO</v>
      </c>
      <c r="Q207" s="159" t="str">
        <f t="shared" si="68"/>
        <v>PNUD TOGO</v>
      </c>
      <c r="R207" s="437"/>
    </row>
    <row r="208" spans="3:18" s="34" customFormat="1" ht="19.5" customHeight="1" x14ac:dyDescent="0.3">
      <c r="C208" s="102" t="s">
        <v>545</v>
      </c>
      <c r="D208" s="51">
        <f>SUM(D185,D174,D163,D152,D140,D129,D118,D107,D95,D84,D73,D62,D50,D39,D28,D17,D196)</f>
        <v>310093.45</v>
      </c>
      <c r="E208" s="51">
        <f t="shared" ref="E208:H208" si="69">SUM(E185,E174,E163,E152,E140,E129,E118,E107,E95,E84,E73,E62,E50,E39,E28,E17,E196)</f>
        <v>99290</v>
      </c>
      <c r="F208" s="51">
        <f t="shared" si="69"/>
        <v>159700</v>
      </c>
      <c r="G208" s="51">
        <f t="shared" si="69"/>
        <v>40000</v>
      </c>
      <c r="H208" s="51">
        <f t="shared" si="69"/>
        <v>90832</v>
      </c>
      <c r="I208" s="47">
        <f t="shared" ref="I208:I214" si="70">SUM(D208:H208)</f>
        <v>699915.45</v>
      </c>
      <c r="L208" s="160" t="s">
        <v>545</v>
      </c>
      <c r="M208" s="161">
        <f>SUM(M185,M174,M163,M152,M140,M129,M118,M107,M95,M84,M73,M62,M50,M39,M28,M17,M196)</f>
        <v>310093.46504672896</v>
      </c>
      <c r="N208" s="161">
        <f t="shared" ref="N208:P208" si="71">SUM(N185,N174,N163,N152,N140,N129,N118,N107,N95,N84,N73,N62,N50,N39,N28,N17,N196)</f>
        <v>99290</v>
      </c>
      <c r="O208" s="161">
        <f t="shared" si="71"/>
        <v>159700</v>
      </c>
      <c r="P208" s="161">
        <f t="shared" si="71"/>
        <v>40000</v>
      </c>
      <c r="Q208" s="161">
        <f>SUM(Q185,Q174,Q163,Q152,Q140,Q129,Q118,Q107,Q95,Q84,Q73,Q62,Q50,Q39,Q28,Q17,Q196)</f>
        <v>59000</v>
      </c>
      <c r="R208" s="162">
        <f t="shared" ref="R208:R215" si="72">SUM(M208:Q208)</f>
        <v>668083.46504672896</v>
      </c>
    </row>
    <row r="209" spans="3:18" s="34" customFormat="1" ht="34.5" customHeight="1" x14ac:dyDescent="0.3">
      <c r="C209" s="103" t="s">
        <v>546</v>
      </c>
      <c r="D209" s="51">
        <f>SUM(D186,D175,D164,D153,D141,D130,D119,D108,D96,D85,D74,D63,D51,D40,D29,D18,D197)</f>
        <v>440000</v>
      </c>
      <c r="E209" s="51">
        <f t="shared" ref="E209:F209" si="73">SUM(E186,E175,E164,E153,E141,E130,E119,E108,E96,E85,E74,E63,E51,E40,E29,E18,E197)</f>
        <v>75700</v>
      </c>
      <c r="F209" s="51">
        <f t="shared" si="73"/>
        <v>430000</v>
      </c>
      <c r="G209" s="51">
        <f t="shared" ref="G209:H209" si="74">SUM(G186,G175,G164,G153,G141,G130,G119,G108,G96,G85,G74,G63,G51,G40,G29,G18,G197)</f>
        <v>11000</v>
      </c>
      <c r="H209" s="51">
        <f t="shared" si="74"/>
        <v>116500</v>
      </c>
      <c r="I209" s="48">
        <f t="shared" si="70"/>
        <v>1073200</v>
      </c>
      <c r="L209" s="163" t="s">
        <v>546</v>
      </c>
      <c r="M209" s="161">
        <f t="shared" ref="M209:Q214" si="75">SUM(M186,M175,M164,M153,M141,M130,M119,M108,M96,M85,M74,M63,M51,M40,M29,M18,M197)</f>
        <v>0</v>
      </c>
      <c r="N209" s="161">
        <f t="shared" si="75"/>
        <v>0</v>
      </c>
      <c r="O209" s="161">
        <f t="shared" si="75"/>
        <v>430000</v>
      </c>
      <c r="P209" s="161">
        <f t="shared" si="75"/>
        <v>0</v>
      </c>
      <c r="Q209" s="161">
        <f t="shared" si="75"/>
        <v>148500</v>
      </c>
      <c r="R209" s="164">
        <f t="shared" si="72"/>
        <v>578500</v>
      </c>
    </row>
    <row r="210" spans="3:18" s="34" customFormat="1" ht="48" customHeight="1" x14ac:dyDescent="0.3">
      <c r="C210" s="103" t="s">
        <v>547</v>
      </c>
      <c r="D210" s="51">
        <f t="shared" ref="D210:H214" si="76">SUM(D187,D176,D165,D154,D142,D131,D120,D109,D97,D86,D75,D64,D52,D41,D30,D19,D198)</f>
        <v>68000</v>
      </c>
      <c r="E210" s="51">
        <f t="shared" ref="E210:F210" si="77">SUM(E187,E176,E165,E154,E142,E131,E120,E109,E97,E86,E75,E64,E52,E41,E30,E19,E198)</f>
        <v>70000</v>
      </c>
      <c r="F210" s="51">
        <f t="shared" si="77"/>
        <v>90471.5</v>
      </c>
      <c r="G210" s="51">
        <f t="shared" si="76"/>
        <v>0</v>
      </c>
      <c r="H210" s="51">
        <f t="shared" si="76"/>
        <v>20000</v>
      </c>
      <c r="I210" s="48">
        <f t="shared" si="70"/>
        <v>248471.5</v>
      </c>
      <c r="L210" s="163" t="s">
        <v>547</v>
      </c>
      <c r="M210" s="161">
        <f t="shared" si="75"/>
        <v>173000</v>
      </c>
      <c r="N210" s="161">
        <f t="shared" si="75"/>
        <v>120000</v>
      </c>
      <c r="O210" s="161">
        <f t="shared" si="75"/>
        <v>90471.5</v>
      </c>
      <c r="P210" s="161">
        <f t="shared" si="75"/>
        <v>25000</v>
      </c>
      <c r="Q210" s="161">
        <f t="shared" si="75"/>
        <v>24832</v>
      </c>
      <c r="R210" s="164">
        <f t="shared" si="72"/>
        <v>433303.5</v>
      </c>
    </row>
    <row r="211" spans="3:18" s="34" customFormat="1" ht="33" customHeight="1" x14ac:dyDescent="0.3">
      <c r="C211" s="104" t="s">
        <v>548</v>
      </c>
      <c r="D211" s="51">
        <f t="shared" si="76"/>
        <v>0</v>
      </c>
      <c r="E211" s="51">
        <f t="shared" si="76"/>
        <v>75500</v>
      </c>
      <c r="F211" s="51">
        <f t="shared" si="76"/>
        <v>78500</v>
      </c>
      <c r="G211" s="51">
        <f t="shared" si="76"/>
        <v>90000</v>
      </c>
      <c r="H211" s="51">
        <f t="shared" si="76"/>
        <v>82000</v>
      </c>
      <c r="I211" s="48">
        <f t="shared" si="70"/>
        <v>326000</v>
      </c>
      <c r="L211" s="165" t="s">
        <v>548</v>
      </c>
      <c r="M211" s="161">
        <f t="shared" si="75"/>
        <v>451495</v>
      </c>
      <c r="N211" s="161">
        <f t="shared" si="75"/>
        <v>95000</v>
      </c>
      <c r="O211" s="161">
        <f t="shared" si="75"/>
        <v>148500</v>
      </c>
      <c r="P211" s="161">
        <f t="shared" si="75"/>
        <v>57000</v>
      </c>
      <c r="Q211" s="161">
        <f t="shared" si="75"/>
        <v>65500</v>
      </c>
      <c r="R211" s="164">
        <f t="shared" si="72"/>
        <v>817495</v>
      </c>
    </row>
    <row r="212" spans="3:18" s="34" customFormat="1" ht="21" customHeight="1" x14ac:dyDescent="0.3">
      <c r="C212" s="103" t="s">
        <v>549</v>
      </c>
      <c r="D212" s="51">
        <f t="shared" si="76"/>
        <v>85695.33</v>
      </c>
      <c r="E212" s="51">
        <f t="shared" ref="E212:F212" si="78">SUM(E189,E178,E167,E156,E144,E133,E122,E111,E99,E88,E77,E66,E54,E43,E32,E21,E200)</f>
        <v>20000</v>
      </c>
      <c r="F212" s="51">
        <f t="shared" si="78"/>
        <v>10000</v>
      </c>
      <c r="G212" s="51">
        <f t="shared" si="76"/>
        <v>11000</v>
      </c>
      <c r="H212" s="51">
        <f t="shared" si="76"/>
        <v>21000</v>
      </c>
      <c r="I212" s="48">
        <f t="shared" si="70"/>
        <v>147695.33000000002</v>
      </c>
      <c r="J212" s="8"/>
      <c r="L212" s="163" t="s">
        <v>549</v>
      </c>
      <c r="M212" s="161">
        <f t="shared" si="75"/>
        <v>54200.33</v>
      </c>
      <c r="N212" s="161">
        <f t="shared" si="75"/>
        <v>20000</v>
      </c>
      <c r="O212" s="161">
        <f t="shared" si="75"/>
        <v>10000</v>
      </c>
      <c r="P212" s="161">
        <f t="shared" si="75"/>
        <v>8000</v>
      </c>
      <c r="Q212" s="161">
        <f t="shared" si="75"/>
        <v>28500</v>
      </c>
      <c r="R212" s="164">
        <f t="shared" si="72"/>
        <v>120700.33</v>
      </c>
    </row>
    <row r="213" spans="3:18" s="34" customFormat="1" ht="39.75" customHeight="1" x14ac:dyDescent="0.3">
      <c r="C213" s="103" t="s">
        <v>550</v>
      </c>
      <c r="D213" s="51">
        <f t="shared" si="76"/>
        <v>250000</v>
      </c>
      <c r="E213" s="51">
        <f t="shared" ref="E213:F213" si="79">SUM(E190,E179,E168,E157,E145,E134,E123,E112,E100,E89,E78,E67,E55,E44,E33,E22,E201)</f>
        <v>0</v>
      </c>
      <c r="F213" s="51">
        <f t="shared" si="79"/>
        <v>0</v>
      </c>
      <c r="G213" s="51">
        <f t="shared" si="76"/>
        <v>0</v>
      </c>
      <c r="H213" s="51">
        <f t="shared" si="76"/>
        <v>0</v>
      </c>
      <c r="I213" s="48">
        <f t="shared" si="70"/>
        <v>250000</v>
      </c>
      <c r="J213" s="8"/>
      <c r="L213" s="163" t="s">
        <v>550</v>
      </c>
      <c r="M213" s="161">
        <f t="shared" si="75"/>
        <v>165000</v>
      </c>
      <c r="N213" s="161">
        <f t="shared" si="75"/>
        <v>85000</v>
      </c>
      <c r="O213" s="161">
        <f t="shared" si="75"/>
        <v>0</v>
      </c>
      <c r="P213" s="161">
        <f t="shared" si="75"/>
        <v>49000</v>
      </c>
      <c r="Q213" s="161">
        <f t="shared" si="75"/>
        <v>0</v>
      </c>
      <c r="R213" s="164">
        <f t="shared" si="72"/>
        <v>299000</v>
      </c>
    </row>
    <row r="214" spans="3:18" s="34" customFormat="1" ht="39.75" customHeight="1" x14ac:dyDescent="0.3">
      <c r="C214" s="103" t="s">
        <v>551</v>
      </c>
      <c r="D214" s="87">
        <f t="shared" si="76"/>
        <v>37799.99</v>
      </c>
      <c r="E214" s="87">
        <f t="shared" ref="E214:F214" si="80">SUM(E191,E180,E169,E158,E146,E135,E124,E113,E101,E90,E79,E68,E56,E45,E34,E23,E202)</f>
        <v>126799.71962616824</v>
      </c>
      <c r="F214" s="87">
        <f t="shared" si="80"/>
        <v>72450</v>
      </c>
      <c r="G214" s="87">
        <f t="shared" si="76"/>
        <v>34915.88785046729</v>
      </c>
      <c r="H214" s="87">
        <f t="shared" si="76"/>
        <v>43500</v>
      </c>
      <c r="I214" s="48">
        <f t="shared" si="70"/>
        <v>315465.59747663554</v>
      </c>
      <c r="J214" s="8"/>
      <c r="L214" s="163" t="s">
        <v>551</v>
      </c>
      <c r="M214" s="161">
        <f t="shared" si="75"/>
        <v>37799.99</v>
      </c>
      <c r="N214" s="161">
        <f t="shared" si="75"/>
        <v>47999.719626168197</v>
      </c>
      <c r="O214" s="161">
        <f t="shared" si="75"/>
        <v>72450</v>
      </c>
      <c r="P214" s="161">
        <f t="shared" si="75"/>
        <v>7915.8878504673012</v>
      </c>
      <c r="Q214" s="161">
        <f t="shared" si="75"/>
        <v>47500</v>
      </c>
      <c r="R214" s="164">
        <f t="shared" si="72"/>
        <v>213665.59747663548</v>
      </c>
    </row>
    <row r="215" spans="3:18" s="34" customFormat="1" ht="22.5" customHeight="1" x14ac:dyDescent="0.3">
      <c r="C215" s="84" t="s">
        <v>528</v>
      </c>
      <c r="D215" s="88">
        <f>SUM(D208:D214)</f>
        <v>1191588.7699999998</v>
      </c>
      <c r="E215" s="88">
        <f t="shared" ref="E215:F215" si="81">SUM(E208:E214)</f>
        <v>467289.71962616825</v>
      </c>
      <c r="F215" s="88">
        <f t="shared" si="81"/>
        <v>841121.5</v>
      </c>
      <c r="G215" s="88">
        <f>SUM(G208:G214)</f>
        <v>186915.88785046729</v>
      </c>
      <c r="H215" s="88">
        <f>SUM(H208:H214)</f>
        <v>373832</v>
      </c>
      <c r="I215" s="89">
        <f>SUM(D215:H215)</f>
        <v>3060747.8774766354</v>
      </c>
      <c r="J215" s="8"/>
      <c r="L215" s="166" t="s">
        <v>528</v>
      </c>
      <c r="M215" s="167">
        <f>SUM(M208:M214)</f>
        <v>1191588.785046729</v>
      </c>
      <c r="N215" s="167">
        <f t="shared" ref="N215:O215" si="82">SUM(N208:N214)</f>
        <v>467289.7196261682</v>
      </c>
      <c r="O215" s="167">
        <f t="shared" si="82"/>
        <v>911121.5</v>
      </c>
      <c r="P215" s="167">
        <f>SUM(P208:P214)</f>
        <v>186915.88785046729</v>
      </c>
      <c r="Q215" s="167">
        <f>SUM(Q208:Q214)</f>
        <v>373832</v>
      </c>
      <c r="R215" s="168">
        <f t="shared" si="72"/>
        <v>3130747.8925233642</v>
      </c>
    </row>
    <row r="216" spans="3:18" s="34" customFormat="1" ht="26.25" customHeight="1" thickBot="1" x14ac:dyDescent="0.35">
      <c r="C216" s="84" t="s">
        <v>529</v>
      </c>
      <c r="D216" s="55">
        <f>D215*0.07</f>
        <v>83411.213899999988</v>
      </c>
      <c r="E216" s="55">
        <f t="shared" ref="E216:F216" si="83">E215*0.07</f>
        <v>32710.280373831782</v>
      </c>
      <c r="F216" s="55">
        <f t="shared" si="83"/>
        <v>58878.505000000005</v>
      </c>
      <c r="G216" s="55">
        <f t="shared" ref="G216:I216" si="84">G215*0.07</f>
        <v>13084.112149532712</v>
      </c>
      <c r="H216" s="55">
        <f t="shared" si="84"/>
        <v>26168.240000000002</v>
      </c>
      <c r="I216" s="92">
        <f t="shared" si="84"/>
        <v>214252.35142336451</v>
      </c>
      <c r="J216" s="17"/>
      <c r="L216" s="166" t="s">
        <v>529</v>
      </c>
      <c r="M216" s="169">
        <f>M215*0.07</f>
        <v>83411.214953271046</v>
      </c>
      <c r="N216" s="169">
        <f t="shared" ref="N216:R216" si="85">N215*0.07</f>
        <v>32710.280373831778</v>
      </c>
      <c r="O216" s="169">
        <f t="shared" si="85"/>
        <v>63778.505000000005</v>
      </c>
      <c r="P216" s="169">
        <f t="shared" si="85"/>
        <v>13084.112149532712</v>
      </c>
      <c r="Q216" s="169">
        <f t="shared" si="85"/>
        <v>26168.240000000002</v>
      </c>
      <c r="R216" s="170">
        <f t="shared" si="85"/>
        <v>219152.35247663551</v>
      </c>
    </row>
    <row r="217" spans="3:18" s="34" customFormat="1" ht="23.25" customHeight="1" thickBot="1" x14ac:dyDescent="0.35">
      <c r="C217" s="90" t="s">
        <v>371</v>
      </c>
      <c r="D217" s="91">
        <f>SUM(D215:D216)</f>
        <v>1274999.9838999999</v>
      </c>
      <c r="E217" s="91">
        <f t="shared" ref="E217:I217" si="86">SUM(E215:E216)</f>
        <v>500000.00000000006</v>
      </c>
      <c r="F217" s="91">
        <f t="shared" si="86"/>
        <v>900000.005</v>
      </c>
      <c r="G217" s="91">
        <f t="shared" si="86"/>
        <v>200000</v>
      </c>
      <c r="H217" s="91">
        <f t="shared" si="86"/>
        <v>400000.24</v>
      </c>
      <c r="I217" s="91">
        <f t="shared" si="86"/>
        <v>3275000.2289</v>
      </c>
      <c r="J217" s="17"/>
      <c r="L217" s="171" t="s">
        <v>371</v>
      </c>
      <c r="M217" s="172">
        <f>SUM(M215:M216)</f>
        <v>1275000</v>
      </c>
      <c r="N217" s="172">
        <f t="shared" ref="N217:R217" si="87">SUM(N215:N216)</f>
        <v>500000</v>
      </c>
      <c r="O217" s="172">
        <f t="shared" si="87"/>
        <v>974900.005</v>
      </c>
      <c r="P217" s="172">
        <f t="shared" si="87"/>
        <v>200000</v>
      </c>
      <c r="Q217" s="172">
        <f t="shared" si="87"/>
        <v>400000.24</v>
      </c>
      <c r="R217" s="172">
        <f t="shared" si="87"/>
        <v>3349900.2449999996</v>
      </c>
    </row>
    <row r="218" spans="3:18" ht="15.75" customHeight="1" x14ac:dyDescent="0.3"/>
    <row r="219" spans="3:18" ht="15.75" customHeight="1" x14ac:dyDescent="0.3">
      <c r="J219" s="25"/>
      <c r="O219" s="188"/>
    </row>
    <row r="220" spans="3:18" ht="15.75" customHeight="1" x14ac:dyDescent="0.3">
      <c r="J220" s="25"/>
    </row>
    <row r="221" spans="3:18" ht="40.5" customHeight="1" x14ac:dyDescent="0.3">
      <c r="J221" s="25"/>
    </row>
    <row r="222" spans="3:18" ht="24.75" customHeight="1" x14ac:dyDescent="0.3">
      <c r="J222" s="25"/>
    </row>
    <row r="223" spans="3:18" ht="41.25" customHeight="1" x14ac:dyDescent="0.3">
      <c r="J223" s="5"/>
    </row>
    <row r="224" spans="3:18" ht="51.75" customHeight="1" x14ac:dyDescent="0.3">
      <c r="J224" s="5"/>
    </row>
    <row r="225" spans="3:18" ht="42" customHeight="1" x14ac:dyDescent="0.3">
      <c r="J225" s="25"/>
    </row>
    <row r="226" spans="3:18" s="32" customFormat="1" ht="42" customHeight="1" x14ac:dyDescent="0.3">
      <c r="C226" s="30"/>
      <c r="I226" s="30"/>
      <c r="J226" s="34"/>
      <c r="L226" s="30"/>
      <c r="R226" s="30"/>
    </row>
    <row r="227" spans="3:18" s="32" customFormat="1" ht="42" customHeight="1" x14ac:dyDescent="0.3">
      <c r="C227" s="30"/>
      <c r="I227" s="30"/>
      <c r="J227" s="30"/>
      <c r="L227" s="30"/>
      <c r="R227" s="30"/>
    </row>
    <row r="228" spans="3:18" s="32" customFormat="1" ht="63.75" customHeight="1" x14ac:dyDescent="0.3">
      <c r="C228" s="30"/>
      <c r="I228" s="30"/>
      <c r="J228" s="30"/>
      <c r="L228" s="30"/>
      <c r="R228" s="30"/>
    </row>
    <row r="229" spans="3:18" s="32" customFormat="1" ht="42" customHeight="1" x14ac:dyDescent="0.3">
      <c r="C229" s="30"/>
      <c r="I229" s="30"/>
      <c r="J229" s="30"/>
      <c r="L229" s="30"/>
      <c r="R229" s="30"/>
    </row>
    <row r="230" spans="3:18" ht="23.25" customHeight="1" x14ac:dyDescent="0.3"/>
    <row r="231" spans="3:18" ht="27.75" customHeight="1" x14ac:dyDescent="0.3"/>
    <row r="232" spans="3:18" ht="55.5" customHeight="1" x14ac:dyDescent="0.3"/>
    <row r="233" spans="3:18" ht="57.75" customHeight="1" x14ac:dyDescent="0.3"/>
    <row r="234" spans="3:18" ht="21.75" customHeight="1" x14ac:dyDescent="0.3"/>
    <row r="235" spans="3:18" ht="49.5" customHeight="1" x14ac:dyDescent="0.3"/>
    <row r="236" spans="3:18" ht="28.5" customHeight="1" x14ac:dyDescent="0.3"/>
    <row r="237" spans="3:18" ht="28.5" customHeight="1" x14ac:dyDescent="0.3"/>
    <row r="238" spans="3:18" ht="28.5" customHeight="1" x14ac:dyDescent="0.3"/>
    <row r="239" spans="3:18" ht="23.25" customHeight="1" x14ac:dyDescent="0.3"/>
    <row r="240" spans="3:18" ht="43.5" customHeight="1" x14ac:dyDescent="0.3"/>
    <row r="241" spans="3:18" ht="55.5" customHeight="1" x14ac:dyDescent="0.3"/>
    <row r="242" spans="3:18" ht="42.75" customHeight="1" x14ac:dyDescent="0.3"/>
    <row r="243" spans="3:18" ht="21.75" customHeight="1" x14ac:dyDescent="0.3"/>
    <row r="244" spans="3:18" ht="21.75" customHeight="1" x14ac:dyDescent="0.3"/>
    <row r="245" spans="3:18" s="34" customFormat="1" ht="23.25" customHeight="1" x14ac:dyDescent="0.3">
      <c r="C245" s="30"/>
      <c r="D245" s="32"/>
      <c r="E245" s="32"/>
      <c r="F245" s="32"/>
      <c r="G245" s="32"/>
      <c r="H245" s="32"/>
      <c r="I245" s="30"/>
      <c r="J245" s="30"/>
      <c r="L245" s="30"/>
      <c r="M245" s="32"/>
      <c r="N245" s="32"/>
      <c r="O245" s="32"/>
      <c r="P245" s="32"/>
      <c r="Q245" s="32"/>
      <c r="R245" s="30"/>
    </row>
    <row r="246" spans="3:18" ht="23.25" customHeight="1" x14ac:dyDescent="0.3"/>
    <row r="247" spans="3:18" ht="21.75" customHeight="1" x14ac:dyDescent="0.3"/>
    <row r="248" spans="3:18" ht="16.5" customHeight="1" x14ac:dyDescent="0.3"/>
    <row r="249" spans="3:18" ht="29.25" customHeight="1" x14ac:dyDescent="0.3"/>
    <row r="250" spans="3:18" ht="24.75" customHeight="1" x14ac:dyDescent="0.3"/>
    <row r="251" spans="3:18" ht="33" customHeight="1" x14ac:dyDescent="0.3"/>
    <row r="253" spans="3:18" ht="15" customHeight="1" x14ac:dyDescent="0.3"/>
    <row r="254" spans="3:18" ht="25.5" customHeight="1" x14ac:dyDescent="0.3"/>
  </sheetData>
  <sheetProtection insertColumns="0" insertRows="0" deleteRows="0"/>
  <mergeCells count="58">
    <mergeCell ref="C194:I194"/>
    <mergeCell ref="I206:I207"/>
    <mergeCell ref="C172:I172"/>
    <mergeCell ref="C183:I183"/>
    <mergeCell ref="C6:I8"/>
    <mergeCell ref="C161:I161"/>
    <mergeCell ref="C60:I60"/>
    <mergeCell ref="C105:I105"/>
    <mergeCell ref="C116:I116"/>
    <mergeCell ref="C127:I127"/>
    <mergeCell ref="C205:I205"/>
    <mergeCell ref="C138:I138"/>
    <mergeCell ref="B149:I149"/>
    <mergeCell ref="C150:I150"/>
    <mergeCell ref="C71:I71"/>
    <mergeCell ref="C82:I82"/>
    <mergeCell ref="C93:I93"/>
    <mergeCell ref="B104:I104"/>
    <mergeCell ref="C2:H2"/>
    <mergeCell ref="C10:H10"/>
    <mergeCell ref="B14:I14"/>
    <mergeCell ref="C15:I15"/>
    <mergeCell ref="B59:I59"/>
    <mergeCell ref="I12:I13"/>
    <mergeCell ref="C5:I5"/>
    <mergeCell ref="C26:I26"/>
    <mergeCell ref="C37:I37"/>
    <mergeCell ref="C48:I48"/>
    <mergeCell ref="C11:I11"/>
    <mergeCell ref="L2:Q2"/>
    <mergeCell ref="L5:R5"/>
    <mergeCell ref="L6:R8"/>
    <mergeCell ref="L10:Q10"/>
    <mergeCell ref="R12:R13"/>
    <mergeCell ref="L71:R71"/>
    <mergeCell ref="L82:R82"/>
    <mergeCell ref="L93:R93"/>
    <mergeCell ref="K14:R14"/>
    <mergeCell ref="L15:R15"/>
    <mergeCell ref="L26:R26"/>
    <mergeCell ref="L37:R37"/>
    <mergeCell ref="L48:R48"/>
    <mergeCell ref="L194:R194"/>
    <mergeCell ref="L205:R205"/>
    <mergeCell ref="R206:R207"/>
    <mergeCell ref="L11:R11"/>
    <mergeCell ref="K149:R149"/>
    <mergeCell ref="L150:R150"/>
    <mergeCell ref="L161:R161"/>
    <mergeCell ref="L172:R172"/>
    <mergeCell ref="L183:R183"/>
    <mergeCell ref="K104:R104"/>
    <mergeCell ref="L105:R105"/>
    <mergeCell ref="L116:R116"/>
    <mergeCell ref="L127:R127"/>
    <mergeCell ref="L138:R138"/>
    <mergeCell ref="K59:R59"/>
    <mergeCell ref="L60:R60"/>
  </mergeCells>
  <phoneticPr fontId="20" type="noConversion"/>
  <conditionalFormatting sqref="I24">
    <cfRule type="cellIs" dxfId="38" priority="35" operator="notEqual">
      <formula>$I$16</formula>
    </cfRule>
  </conditionalFormatting>
  <conditionalFormatting sqref="I35">
    <cfRule type="cellIs" dxfId="37" priority="34" operator="notEqual">
      <formula>$I$27</formula>
    </cfRule>
  </conditionalFormatting>
  <conditionalFormatting sqref="I46">
    <cfRule type="cellIs" dxfId="36" priority="33" operator="notEqual">
      <formula>$I$38</formula>
    </cfRule>
  </conditionalFormatting>
  <conditionalFormatting sqref="I57">
    <cfRule type="cellIs" dxfId="35" priority="32" operator="notEqual">
      <formula>$I$49</formula>
    </cfRule>
  </conditionalFormatting>
  <conditionalFormatting sqref="I69">
    <cfRule type="cellIs" dxfId="34" priority="31" operator="notEqual">
      <formula>$I$61</formula>
    </cfRule>
  </conditionalFormatting>
  <conditionalFormatting sqref="I80">
    <cfRule type="cellIs" dxfId="33" priority="30" operator="notEqual">
      <formula>$I$72</formula>
    </cfRule>
  </conditionalFormatting>
  <conditionalFormatting sqref="I91">
    <cfRule type="cellIs" dxfId="32" priority="29" operator="notEqual">
      <formula>$I$83</formula>
    </cfRule>
  </conditionalFormatting>
  <conditionalFormatting sqref="I102">
    <cfRule type="cellIs" dxfId="31" priority="28" operator="notEqual">
      <formula>$I$94</formula>
    </cfRule>
  </conditionalFormatting>
  <conditionalFormatting sqref="I114">
    <cfRule type="cellIs" dxfId="30" priority="27" operator="notEqual">
      <formula>$I$106</formula>
    </cfRule>
  </conditionalFormatting>
  <conditionalFormatting sqref="I125">
    <cfRule type="cellIs" dxfId="29" priority="26" operator="notEqual">
      <formula>$I$117</formula>
    </cfRule>
  </conditionalFormatting>
  <conditionalFormatting sqref="I136">
    <cfRule type="cellIs" dxfId="28" priority="25" operator="notEqual">
      <formula>$I$128</formula>
    </cfRule>
  </conditionalFormatting>
  <conditionalFormatting sqref="I147">
    <cfRule type="cellIs" dxfId="27" priority="24" operator="notEqual">
      <formula>$I$139</formula>
    </cfRule>
  </conditionalFormatting>
  <conditionalFormatting sqref="I159">
    <cfRule type="cellIs" dxfId="26" priority="23" operator="notEqual">
      <formula>$I$151</formula>
    </cfRule>
  </conditionalFormatting>
  <conditionalFormatting sqref="I170">
    <cfRule type="cellIs" dxfId="25" priority="22" operator="notEqual">
      <formula>$I$162</formula>
    </cfRule>
  </conditionalFormatting>
  <conditionalFormatting sqref="I181">
    <cfRule type="cellIs" dxfId="24" priority="21" operator="notEqual">
      <formula>$I$162</formula>
    </cfRule>
  </conditionalFormatting>
  <conditionalFormatting sqref="I192">
    <cfRule type="cellIs" dxfId="23" priority="20" operator="notEqual">
      <formula>$I$184</formula>
    </cfRule>
  </conditionalFormatting>
  <conditionalFormatting sqref="I203">
    <cfRule type="cellIs" dxfId="22" priority="19" operator="notEqual">
      <formula>$I$195</formula>
    </cfRule>
  </conditionalFormatting>
  <conditionalFormatting sqref="R24">
    <cfRule type="cellIs" dxfId="21" priority="17" operator="notEqual">
      <formula>$I$16</formula>
    </cfRule>
  </conditionalFormatting>
  <conditionalFormatting sqref="R35">
    <cfRule type="cellIs" dxfId="20" priority="16" operator="notEqual">
      <formula>$I$27</formula>
    </cfRule>
  </conditionalFormatting>
  <conditionalFormatting sqref="R46">
    <cfRule type="cellIs" dxfId="19" priority="15" operator="notEqual">
      <formula>$I$38</formula>
    </cfRule>
  </conditionalFormatting>
  <conditionalFormatting sqref="R57">
    <cfRule type="cellIs" dxfId="18" priority="14" operator="notEqual">
      <formula>$I$49</formula>
    </cfRule>
  </conditionalFormatting>
  <conditionalFormatting sqref="R69">
    <cfRule type="cellIs" dxfId="17" priority="13" operator="notEqual">
      <formula>$I$61</formula>
    </cfRule>
  </conditionalFormatting>
  <conditionalFormatting sqref="R80">
    <cfRule type="cellIs" dxfId="16" priority="12" operator="notEqual">
      <formula>$I$72</formula>
    </cfRule>
  </conditionalFormatting>
  <conditionalFormatting sqref="R91">
    <cfRule type="cellIs" dxfId="15" priority="11" operator="notEqual">
      <formula>$I$83</formula>
    </cfRule>
  </conditionalFormatting>
  <conditionalFormatting sqref="R102">
    <cfRule type="cellIs" dxfId="14" priority="10" operator="notEqual">
      <formula>$I$94</formula>
    </cfRule>
  </conditionalFormatting>
  <conditionalFormatting sqref="R114">
    <cfRule type="cellIs" dxfId="13" priority="9" operator="notEqual">
      <formula>$I$106</formula>
    </cfRule>
  </conditionalFormatting>
  <conditionalFormatting sqref="R125">
    <cfRule type="cellIs" dxfId="12" priority="8" operator="notEqual">
      <formula>$I$117</formula>
    </cfRule>
  </conditionalFormatting>
  <conditionalFormatting sqref="R136">
    <cfRule type="cellIs" dxfId="11" priority="7" operator="notEqual">
      <formula>$I$128</formula>
    </cfRule>
  </conditionalFormatting>
  <conditionalFormatting sqref="R147">
    <cfRule type="cellIs" dxfId="10" priority="6" operator="notEqual">
      <formula>$I$139</formula>
    </cfRule>
  </conditionalFormatting>
  <conditionalFormatting sqref="R159">
    <cfRule type="cellIs" dxfId="9" priority="5" operator="notEqual">
      <formula>$I$151</formula>
    </cfRule>
  </conditionalFormatting>
  <conditionalFormatting sqref="R170">
    <cfRule type="cellIs" dxfId="8" priority="4" operator="notEqual">
      <formula>$I$162</formula>
    </cfRule>
  </conditionalFormatting>
  <conditionalFormatting sqref="R181">
    <cfRule type="cellIs" dxfId="7" priority="3" operator="notEqual">
      <formula>$I$162</formula>
    </cfRule>
  </conditionalFormatting>
  <conditionalFormatting sqref="R192">
    <cfRule type="cellIs" dxfId="6" priority="2" operator="notEqual">
      <formula>$I$184</formula>
    </cfRule>
  </conditionalFormatting>
  <conditionalFormatting sqref="R203">
    <cfRule type="cellIs" dxfId="5" priority="1" operator="notEqual">
      <formula>$I$195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L191 L23 L34 L45 L56 L68 L79 L90 L101 L113 L124 L135 L146 L158 L169 L180 L202 L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L190 L22 L33 L44 L55 L67 L78 L89 L100 L112 L123 L134 L145 L157 L168 L179 L201 L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L188 L20 L31 L42 L53 L65 L76 L87 L98 L110 L121 L132 L143 L155 L166 L177 L199 L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L189 L21 L32 L43 L54 L66 L77 L88 L99 L111 L122 L133 L144 L156 L167 L178 L200 L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L187 L19 L30 L41 L52 L64 L75 L86 L97 L109 L120 L131 L142 L154 L165 L176 L198 L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L186 L18 L29 L40 L51 L63 L74 L85 L96 L108 L119 L130 L141 L153 L164 L175 L197 L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L185 L17 L28 L39 L50 L62 L73 L84 L95 L107 L118 L129 L140 L152 L163 L174 L196 L208" xr:uid="{340B5EBB-3C3E-458C-BC5F-57C720FFB61A}"/>
    <dataValidation allowBlank="1" showInputMessage="1" showErrorMessage="1" prompt="Output totals must match the original total from Table 1, and will show as red if not. " sqref="I24 R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E12" sqref="E12"/>
    </sheetView>
  </sheetViews>
  <sheetFormatPr baseColWidth="10" defaultColWidth="9.109375" defaultRowHeight="14.4" x14ac:dyDescent="0.3"/>
  <cols>
    <col min="2" max="2" width="73.44140625" customWidth="1"/>
  </cols>
  <sheetData>
    <row r="1" spans="2:6" ht="15" thickBot="1" x14ac:dyDescent="0.35"/>
    <row r="2" spans="2:6" ht="15" thickBot="1" x14ac:dyDescent="0.35">
      <c r="B2" s="109" t="s">
        <v>576</v>
      </c>
      <c r="C2" s="1"/>
      <c r="D2" s="1"/>
      <c r="E2" s="1"/>
      <c r="F2" s="1"/>
    </row>
    <row r="3" spans="2:6" ht="70.5" customHeight="1" x14ac:dyDescent="0.3">
      <c r="B3" s="110" t="s">
        <v>584</v>
      </c>
    </row>
    <row r="4" spans="2:6" ht="57.6" x14ac:dyDescent="0.3">
      <c r="B4" s="107" t="s">
        <v>577</v>
      </c>
    </row>
    <row r="5" spans="2:6" x14ac:dyDescent="0.3">
      <c r="B5" s="107"/>
    </row>
    <row r="6" spans="2:6" ht="57.6" x14ac:dyDescent="0.3">
      <c r="B6" s="106" t="s">
        <v>578</v>
      </c>
    </row>
    <row r="7" spans="2:6" x14ac:dyDescent="0.3">
      <c r="B7" s="107"/>
    </row>
    <row r="8" spans="2:6" ht="57.6" x14ac:dyDescent="0.3">
      <c r="B8" s="106" t="s">
        <v>585</v>
      </c>
    </row>
    <row r="9" spans="2:6" x14ac:dyDescent="0.3">
      <c r="B9" s="107"/>
    </row>
    <row r="10" spans="2:6" ht="28.8" x14ac:dyDescent="0.3">
      <c r="B10" s="107" t="s">
        <v>579</v>
      </c>
    </row>
    <row r="11" spans="2:6" x14ac:dyDescent="0.3">
      <c r="B11" s="107"/>
    </row>
    <row r="12" spans="2:6" ht="72" x14ac:dyDescent="0.3">
      <c r="B12" s="106" t="s">
        <v>586</v>
      </c>
    </row>
    <row r="13" spans="2:6" x14ac:dyDescent="0.3">
      <c r="B13" s="107"/>
    </row>
    <row r="14" spans="2:6" ht="58.2" thickBot="1" x14ac:dyDescent="0.35">
      <c r="B14" s="108" t="s">
        <v>580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baseColWidth="10" defaultColWidth="9.109375" defaultRowHeight="14.4" x14ac:dyDescent="0.3"/>
  <cols>
    <col min="2" max="2" width="61.88671875" customWidth="1"/>
    <col min="4" max="4" width="17.88671875" customWidth="1"/>
  </cols>
  <sheetData>
    <row r="1" spans="2:4" ht="15" thickBot="1" x14ac:dyDescent="0.35"/>
    <row r="2" spans="2:4" x14ac:dyDescent="0.3">
      <c r="B2" s="484" t="s">
        <v>372</v>
      </c>
      <c r="C2" s="485"/>
      <c r="D2" s="486"/>
    </row>
    <row r="3" spans="2:4" ht="15" thickBot="1" x14ac:dyDescent="0.35">
      <c r="B3" s="487"/>
      <c r="C3" s="488"/>
      <c r="D3" s="489"/>
    </row>
    <row r="4" spans="2:4" ht="15" thickBot="1" x14ac:dyDescent="0.35"/>
    <row r="5" spans="2:4" x14ac:dyDescent="0.3">
      <c r="B5" s="475" t="s">
        <v>22</v>
      </c>
      <c r="C5" s="476"/>
      <c r="D5" s="477"/>
    </row>
    <row r="6" spans="2:4" ht="15" thickBot="1" x14ac:dyDescent="0.35">
      <c r="B6" s="478"/>
      <c r="C6" s="479"/>
      <c r="D6" s="480"/>
    </row>
    <row r="7" spans="2:4" x14ac:dyDescent="0.3">
      <c r="B7" s="63" t="s">
        <v>23</v>
      </c>
      <c r="C7" s="473">
        <f>SUM('1) Tableau budgétaire 1'!G24:I24,'1) Tableau budgétaire 1'!G34:I34,'1) Tableau budgétaire 1'!G44:I44,'1) Tableau budgétaire 1'!G54:I54)</f>
        <v>417000</v>
      </c>
      <c r="D7" s="474"/>
    </row>
    <row r="8" spans="2:4" x14ac:dyDescent="0.3">
      <c r="B8" s="63" t="s">
        <v>370</v>
      </c>
      <c r="C8" s="471">
        <f>SUM(D10:D14)</f>
        <v>0</v>
      </c>
      <c r="D8" s="472"/>
    </row>
    <row r="9" spans="2:4" x14ac:dyDescent="0.3">
      <c r="B9" s="64" t="s">
        <v>364</v>
      </c>
      <c r="C9" s="65" t="s">
        <v>365</v>
      </c>
      <c r="D9" s="66" t="s">
        <v>366</v>
      </c>
    </row>
    <row r="10" spans="2:4" ht="35.1" customHeight="1" x14ac:dyDescent="0.3">
      <c r="B10" s="79"/>
      <c r="C10" s="68"/>
      <c r="D10" s="69">
        <f>$C$7*C10</f>
        <v>0</v>
      </c>
    </row>
    <row r="11" spans="2:4" ht="35.1" customHeight="1" x14ac:dyDescent="0.3">
      <c r="B11" s="79"/>
      <c r="C11" s="68"/>
      <c r="D11" s="69">
        <f>C7*C11</f>
        <v>0</v>
      </c>
    </row>
    <row r="12" spans="2:4" ht="35.1" customHeight="1" x14ac:dyDescent="0.3">
      <c r="B12" s="80"/>
      <c r="C12" s="68"/>
      <c r="D12" s="69">
        <f>C7*C12</f>
        <v>0</v>
      </c>
    </row>
    <row r="13" spans="2:4" ht="35.1" customHeight="1" x14ac:dyDescent="0.3">
      <c r="B13" s="80"/>
      <c r="C13" s="68"/>
      <c r="D13" s="69">
        <f>C7*C13</f>
        <v>0</v>
      </c>
    </row>
    <row r="14" spans="2:4" ht="35.1" customHeight="1" thickBot="1" x14ac:dyDescent="0.35">
      <c r="B14" s="81"/>
      <c r="C14" s="68"/>
      <c r="D14" s="73">
        <f>C7*C14</f>
        <v>0</v>
      </c>
    </row>
    <row r="15" spans="2:4" ht="15" thickBot="1" x14ac:dyDescent="0.35"/>
    <row r="16" spans="2:4" x14ac:dyDescent="0.3">
      <c r="B16" s="475" t="s">
        <v>367</v>
      </c>
      <c r="C16" s="476"/>
      <c r="D16" s="477"/>
    </row>
    <row r="17" spans="2:4" ht="15" thickBot="1" x14ac:dyDescent="0.35">
      <c r="B17" s="481"/>
      <c r="C17" s="482"/>
      <c r="D17" s="483"/>
    </row>
    <row r="18" spans="2:4" x14ac:dyDescent="0.3">
      <c r="B18" s="63" t="s">
        <v>23</v>
      </c>
      <c r="C18" s="473">
        <f>SUM('1) Tableau budgétaire 1'!G66:I66,'1) Tableau budgétaire 1'!G76:I76,'1) Tableau budgétaire 1'!G86:I86,'1) Tableau budgétaire 1'!G96:I96)</f>
        <v>414000</v>
      </c>
      <c r="D18" s="474"/>
    </row>
    <row r="19" spans="2:4" x14ac:dyDescent="0.3">
      <c r="B19" s="63" t="s">
        <v>370</v>
      </c>
      <c r="C19" s="471">
        <f>SUM(D21:D25)</f>
        <v>0</v>
      </c>
      <c r="D19" s="472"/>
    </row>
    <row r="20" spans="2:4" x14ac:dyDescent="0.3">
      <c r="B20" s="64" t="s">
        <v>364</v>
      </c>
      <c r="C20" s="65" t="s">
        <v>365</v>
      </c>
      <c r="D20" s="66" t="s">
        <v>366</v>
      </c>
    </row>
    <row r="21" spans="2:4" ht="35.1" customHeight="1" x14ac:dyDescent="0.3">
      <c r="B21" s="67"/>
      <c r="C21" s="68"/>
      <c r="D21" s="69">
        <f>$C$18*C21</f>
        <v>0</v>
      </c>
    </row>
    <row r="22" spans="2:4" ht="35.1" customHeight="1" x14ac:dyDescent="0.3">
      <c r="B22" s="70"/>
      <c r="C22" s="68"/>
      <c r="D22" s="69">
        <f>$C$18*C22</f>
        <v>0</v>
      </c>
    </row>
    <row r="23" spans="2:4" ht="35.1" customHeight="1" x14ac:dyDescent="0.3">
      <c r="B23" s="71"/>
      <c r="C23" s="68"/>
      <c r="D23" s="69">
        <f>$C$18*C23</f>
        <v>0</v>
      </c>
    </row>
    <row r="24" spans="2:4" ht="35.1" customHeight="1" x14ac:dyDescent="0.3">
      <c r="B24" s="71"/>
      <c r="C24" s="68"/>
      <c r="D24" s="69">
        <f>$C$18*C24</f>
        <v>0</v>
      </c>
    </row>
    <row r="25" spans="2:4" ht="35.1" customHeight="1" thickBot="1" x14ac:dyDescent="0.35">
      <c r="B25" s="72"/>
      <c r="C25" s="68"/>
      <c r="D25" s="69">
        <f>$C$18*C25</f>
        <v>0</v>
      </c>
    </row>
    <row r="26" spans="2:4" ht="15" thickBot="1" x14ac:dyDescent="0.35"/>
    <row r="27" spans="2:4" x14ac:dyDescent="0.3">
      <c r="B27" s="475" t="s">
        <v>368</v>
      </c>
      <c r="C27" s="476"/>
      <c r="D27" s="477"/>
    </row>
    <row r="28" spans="2:4" ht="15" thickBot="1" x14ac:dyDescent="0.35">
      <c r="B28" s="478"/>
      <c r="C28" s="479"/>
      <c r="D28" s="480"/>
    </row>
    <row r="29" spans="2:4" x14ac:dyDescent="0.3">
      <c r="B29" s="63" t="s">
        <v>23</v>
      </c>
      <c r="C29" s="473">
        <f>SUM('1) Tableau budgétaire 1'!G108:I108,'1) Tableau budgétaire 1'!G118:I118,'1) Tableau budgétaire 1'!G128:I128,'1) Tableau budgétaire 1'!G138:I138)</f>
        <v>141500</v>
      </c>
      <c r="D29" s="474"/>
    </row>
    <row r="30" spans="2:4" x14ac:dyDescent="0.3">
      <c r="B30" s="63" t="s">
        <v>370</v>
      </c>
      <c r="C30" s="471">
        <f>SUM(D32:D36)</f>
        <v>0</v>
      </c>
      <c r="D30" s="472"/>
    </row>
    <row r="31" spans="2:4" x14ac:dyDescent="0.3">
      <c r="B31" s="64" t="s">
        <v>364</v>
      </c>
      <c r="C31" s="65" t="s">
        <v>365</v>
      </c>
      <c r="D31" s="66" t="s">
        <v>366</v>
      </c>
    </row>
    <row r="32" spans="2:4" ht="35.1" customHeight="1" x14ac:dyDescent="0.3">
      <c r="B32" s="67"/>
      <c r="C32" s="68"/>
      <c r="D32" s="69">
        <f>$C$29*C32</f>
        <v>0</v>
      </c>
    </row>
    <row r="33" spans="2:4" ht="35.1" customHeight="1" x14ac:dyDescent="0.3">
      <c r="B33" s="70"/>
      <c r="C33" s="68"/>
      <c r="D33" s="69">
        <f>$C$29*C33</f>
        <v>0</v>
      </c>
    </row>
    <row r="34" spans="2:4" ht="35.1" customHeight="1" x14ac:dyDescent="0.3">
      <c r="B34" s="71"/>
      <c r="C34" s="68"/>
      <c r="D34" s="69">
        <f>$C$29*C34</f>
        <v>0</v>
      </c>
    </row>
    <row r="35" spans="2:4" ht="35.1" customHeight="1" x14ac:dyDescent="0.3">
      <c r="B35" s="71"/>
      <c r="C35" s="68"/>
      <c r="D35" s="69">
        <f>$C$29*C35</f>
        <v>0</v>
      </c>
    </row>
    <row r="36" spans="2:4" ht="35.1" customHeight="1" thickBot="1" x14ac:dyDescent="0.35">
      <c r="B36" s="72"/>
      <c r="C36" s="68"/>
      <c r="D36" s="69">
        <f>$C$29*C36</f>
        <v>0</v>
      </c>
    </row>
    <row r="37" spans="2:4" ht="15" thickBot="1" x14ac:dyDescent="0.35"/>
    <row r="38" spans="2:4" x14ac:dyDescent="0.3">
      <c r="B38" s="475" t="s">
        <v>369</v>
      </c>
      <c r="C38" s="476"/>
      <c r="D38" s="477"/>
    </row>
    <row r="39" spans="2:4" ht="15" thickBot="1" x14ac:dyDescent="0.35">
      <c r="B39" s="478"/>
      <c r="C39" s="479"/>
      <c r="D39" s="480"/>
    </row>
    <row r="40" spans="2:4" x14ac:dyDescent="0.3">
      <c r="B40" s="63" t="s">
        <v>23</v>
      </c>
      <c r="C40" s="473">
        <f>SUM('1) Tableau budgétaire 1'!G150:I150,'1) Tableau budgétaire 1'!G160:I160,'1) Tableau budgétaire 1'!G170:I170,'1) Tableau budgétaire 1'!G180:I180)</f>
        <v>0</v>
      </c>
      <c r="D40" s="474"/>
    </row>
    <row r="41" spans="2:4" x14ac:dyDescent="0.3">
      <c r="B41" s="63" t="s">
        <v>370</v>
      </c>
      <c r="C41" s="471">
        <f>SUM(D43:D47)</f>
        <v>0</v>
      </c>
      <c r="D41" s="472"/>
    </row>
    <row r="42" spans="2:4" x14ac:dyDescent="0.3">
      <c r="B42" s="64" t="s">
        <v>364</v>
      </c>
      <c r="C42" s="65" t="s">
        <v>365</v>
      </c>
      <c r="D42" s="66" t="s">
        <v>366</v>
      </c>
    </row>
    <row r="43" spans="2:4" ht="35.1" customHeight="1" x14ac:dyDescent="0.3">
      <c r="B43" s="67"/>
      <c r="C43" s="68"/>
      <c r="D43" s="69">
        <f>$C$40*C43</f>
        <v>0</v>
      </c>
    </row>
    <row r="44" spans="2:4" ht="35.1" customHeight="1" x14ac:dyDescent="0.3">
      <c r="B44" s="70"/>
      <c r="C44" s="68"/>
      <c r="D44" s="69">
        <f>$C$40*C44</f>
        <v>0</v>
      </c>
    </row>
    <row r="45" spans="2:4" ht="35.1" customHeight="1" x14ac:dyDescent="0.3">
      <c r="B45" s="71"/>
      <c r="C45" s="68"/>
      <c r="D45" s="69">
        <f>$C$40*C45</f>
        <v>0</v>
      </c>
    </row>
    <row r="46" spans="2:4" ht="35.1" customHeight="1" x14ac:dyDescent="0.3">
      <c r="B46" s="71"/>
      <c r="C46" s="68"/>
      <c r="D46" s="69">
        <f>$C$40*C46</f>
        <v>0</v>
      </c>
    </row>
    <row r="47" spans="2:4" ht="35.1" customHeight="1" thickBot="1" x14ac:dyDescent="0.35">
      <c r="B47" s="72"/>
      <c r="C47" s="68"/>
      <c r="D47" s="73">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P26"/>
  <sheetViews>
    <sheetView showGridLines="0" zoomScale="70" zoomScaleNormal="70" workbookViewId="0">
      <selection activeCell="G26" sqref="G26"/>
    </sheetView>
  </sheetViews>
  <sheetFormatPr baseColWidth="10" defaultColWidth="9.109375" defaultRowHeight="14.4" x14ac:dyDescent="0.3"/>
  <cols>
    <col min="1" max="1" width="12.44140625" customWidth="1"/>
    <col min="2" max="2" width="20.44140625" customWidth="1"/>
    <col min="3" max="6" width="25.44140625" customWidth="1"/>
    <col min="7" max="7" width="27.88671875" customWidth="1"/>
    <col min="8" max="8" width="24.44140625" customWidth="1"/>
    <col min="9" max="9" width="18.44140625" customWidth="1"/>
    <col min="10" max="10" width="21.5546875" customWidth="1"/>
    <col min="11" max="11" width="24.109375" bestFit="1" customWidth="1"/>
    <col min="12" max="12" width="14.88671875" customWidth="1"/>
    <col min="13" max="13" width="16.44140625" customWidth="1"/>
    <col min="14" max="14" width="15" customWidth="1"/>
    <col min="15" max="15" width="17" customWidth="1"/>
    <col min="16" max="16" width="18.44140625" customWidth="1"/>
  </cols>
  <sheetData>
    <row r="1" spans="2:16" ht="15" thickBot="1" x14ac:dyDescent="0.35"/>
    <row r="2" spans="2:16" s="56" customFormat="1" ht="15.6" x14ac:dyDescent="0.3">
      <c r="B2" s="494" t="s">
        <v>14</v>
      </c>
      <c r="C2" s="495"/>
      <c r="D2" s="495"/>
      <c r="E2" s="495"/>
      <c r="F2" s="495"/>
      <c r="G2" s="495"/>
      <c r="H2" s="496"/>
      <c r="J2" s="494" t="s">
        <v>14</v>
      </c>
      <c r="K2" s="495"/>
      <c r="L2" s="495"/>
      <c r="M2" s="495"/>
      <c r="N2" s="495"/>
      <c r="O2" s="495"/>
      <c r="P2" s="496"/>
    </row>
    <row r="3" spans="2:16" s="56" customFormat="1" ht="16.2" thickBot="1" x14ac:dyDescent="0.35">
      <c r="B3" s="497"/>
      <c r="C3" s="498"/>
      <c r="D3" s="498"/>
      <c r="E3" s="498"/>
      <c r="F3" s="498"/>
      <c r="G3" s="498"/>
      <c r="H3" s="499"/>
      <c r="J3" s="497"/>
      <c r="K3" s="498"/>
      <c r="L3" s="498"/>
      <c r="M3" s="498"/>
      <c r="N3" s="498"/>
      <c r="O3" s="498"/>
      <c r="P3" s="499"/>
    </row>
    <row r="4" spans="2:16" s="56" customFormat="1" ht="16.2" thickBot="1" x14ac:dyDescent="0.35"/>
    <row r="5" spans="2:16" s="56" customFormat="1" ht="16.2" thickBot="1" x14ac:dyDescent="0.35">
      <c r="B5" s="468" t="s">
        <v>7</v>
      </c>
      <c r="C5" s="469"/>
      <c r="D5" s="469"/>
      <c r="E5" s="469"/>
      <c r="F5" s="469"/>
      <c r="G5" s="469"/>
      <c r="H5" s="470"/>
      <c r="J5" s="433" t="s">
        <v>7</v>
      </c>
      <c r="K5" s="434"/>
      <c r="L5" s="434"/>
      <c r="M5" s="434"/>
      <c r="N5" s="434"/>
      <c r="O5" s="434"/>
      <c r="P5" s="435"/>
    </row>
    <row r="6" spans="2:16" s="56" customFormat="1" ht="31.2" x14ac:dyDescent="0.3">
      <c r="B6" s="50"/>
      <c r="C6" s="35" t="s">
        <v>12</v>
      </c>
      <c r="D6" s="35" t="s">
        <v>15</v>
      </c>
      <c r="E6" s="35" t="s">
        <v>16</v>
      </c>
      <c r="F6" s="35" t="s">
        <v>648</v>
      </c>
      <c r="G6" s="35" t="s">
        <v>649</v>
      </c>
      <c r="H6" s="466" t="s">
        <v>7</v>
      </c>
      <c r="J6" s="157"/>
      <c r="K6" s="176" t="s">
        <v>12</v>
      </c>
      <c r="L6" s="176" t="s">
        <v>15</v>
      </c>
      <c r="M6" s="176" t="s">
        <v>16</v>
      </c>
      <c r="N6" s="176" t="s">
        <v>648</v>
      </c>
      <c r="O6" s="176" t="s">
        <v>649</v>
      </c>
      <c r="P6" s="436" t="s">
        <v>7</v>
      </c>
    </row>
    <row r="7" spans="2:16" s="56" customFormat="1" ht="15.6" x14ac:dyDescent="0.3">
      <c r="B7" s="50"/>
      <c r="C7" s="31" t="str">
        <f>'1) Tableau budgétaire 1'!E13</f>
        <v>OIM BURKINA FASO</v>
      </c>
      <c r="D7" s="31" t="str">
        <f>'1) Tableau budgétaire 1'!F13</f>
        <v>OIM BENIN</v>
      </c>
      <c r="E7" s="31" t="str">
        <f>'1) Tableau budgétaire 1'!G13</f>
        <v>PNUD BENIN</v>
      </c>
      <c r="F7" s="31" t="str">
        <f>'1) Tableau budgétaire 1'!H13</f>
        <v>OIM TOGO</v>
      </c>
      <c r="G7" s="31" t="str">
        <f>'1) Tableau budgétaire 1'!I13</f>
        <v>PNUD TOGO</v>
      </c>
      <c r="H7" s="467"/>
      <c r="J7" s="157"/>
      <c r="K7" s="159" t="str">
        <f>'2) Tableau budgétaire 2'!M13</f>
        <v>OIM BURKINA FASO</v>
      </c>
      <c r="L7" s="159" t="str">
        <f>'2) Tableau budgétaire 2'!N13</f>
        <v>OIM BENIN</v>
      </c>
      <c r="M7" s="159" t="str">
        <f>'2) Tableau budgétaire 2'!O13</f>
        <v>PNUD BENIN</v>
      </c>
      <c r="N7" s="159" t="str">
        <f>'2) Tableau budgétaire 2'!P13</f>
        <v>OIM TOGO</v>
      </c>
      <c r="O7" s="159" t="str">
        <f>'2) Tableau budgétaire 2'!Q13</f>
        <v>PNUD TOGO</v>
      </c>
      <c r="P7" s="437"/>
    </row>
    <row r="8" spans="2:16" s="56" customFormat="1" ht="31.2" x14ac:dyDescent="0.3">
      <c r="B8" s="7" t="s">
        <v>0</v>
      </c>
      <c r="C8" s="51">
        <f>'2) Tableau budgétaire 2'!D208</f>
        <v>310093.45</v>
      </c>
      <c r="D8" s="51">
        <f>'2) Tableau budgétaire 2'!E208</f>
        <v>99290</v>
      </c>
      <c r="E8" s="51">
        <f>'2) Tableau budgétaire 2'!F208</f>
        <v>159700</v>
      </c>
      <c r="F8" s="51">
        <f>'2) Tableau budgétaire 2'!G208</f>
        <v>40000</v>
      </c>
      <c r="G8" s="51">
        <f>'2) Tableau budgétaire 2'!H208</f>
        <v>90832</v>
      </c>
      <c r="H8" s="47">
        <f>SUM(C8:G8)</f>
        <v>699915.45</v>
      </c>
      <c r="J8" s="177" t="s">
        <v>0</v>
      </c>
      <c r="K8" s="161">
        <f>'2) Tableau budgétaire 2'!M208</f>
        <v>310093.46504672896</v>
      </c>
      <c r="L8" s="161">
        <f>'2) Tableau budgétaire 2'!N208</f>
        <v>99290</v>
      </c>
      <c r="M8" s="161">
        <f>'2) Tableau budgétaire 2'!O208</f>
        <v>159700</v>
      </c>
      <c r="N8" s="161">
        <f>'2) Tableau budgétaire 2'!P208</f>
        <v>40000</v>
      </c>
      <c r="O8" s="161">
        <f>'2) Tableau budgétaire 2'!Q208</f>
        <v>59000</v>
      </c>
      <c r="P8" s="162">
        <f>SUM(K8:O8)</f>
        <v>668083.46504672896</v>
      </c>
    </row>
    <row r="9" spans="2:16" s="56" customFormat="1" ht="46.8" x14ac:dyDescent="0.3">
      <c r="B9" s="7" t="s">
        <v>1</v>
      </c>
      <c r="C9" s="51">
        <f>'2) Tableau budgétaire 2'!D209</f>
        <v>440000</v>
      </c>
      <c r="D9" s="51">
        <f>'2) Tableau budgétaire 2'!E209</f>
        <v>75700</v>
      </c>
      <c r="E9" s="51">
        <f>'2) Tableau budgétaire 2'!F209</f>
        <v>430000</v>
      </c>
      <c r="F9" s="51">
        <f>'2) Tableau budgétaire 2'!G209</f>
        <v>11000</v>
      </c>
      <c r="G9" s="51">
        <f>'2) Tableau budgétaire 2'!H209</f>
        <v>116500</v>
      </c>
      <c r="H9" s="48">
        <f t="shared" ref="H9:H15" si="0">SUM(C9:G9)</f>
        <v>1073200</v>
      </c>
      <c r="J9" s="177" t="s">
        <v>1</v>
      </c>
      <c r="K9" s="161">
        <f>'2) Tableau budgétaire 2'!M209</f>
        <v>0</v>
      </c>
      <c r="L9" s="161">
        <f>'2) Tableau budgétaire 2'!N209</f>
        <v>0</v>
      </c>
      <c r="M9" s="161">
        <f>'2) Tableau budgétaire 2'!O209</f>
        <v>430000</v>
      </c>
      <c r="N9" s="161">
        <f>'2) Tableau budgétaire 2'!P209</f>
        <v>0</v>
      </c>
      <c r="O9" s="161">
        <f>'2) Tableau budgétaire 2'!Q209</f>
        <v>148500</v>
      </c>
      <c r="P9" s="164">
        <f t="shared" ref="P9:P17" si="1">SUM(K9:O9)</f>
        <v>578500</v>
      </c>
    </row>
    <row r="10" spans="2:16" s="56" customFormat="1" ht="62.4" x14ac:dyDescent="0.3">
      <c r="B10" s="7" t="s">
        <v>2</v>
      </c>
      <c r="C10" s="51">
        <f>'2) Tableau budgétaire 2'!D210</f>
        <v>68000</v>
      </c>
      <c r="D10" s="51">
        <f>'2) Tableau budgétaire 2'!E210</f>
        <v>70000</v>
      </c>
      <c r="E10" s="51">
        <f>'2) Tableau budgétaire 2'!F210</f>
        <v>90471.5</v>
      </c>
      <c r="F10" s="51">
        <f>'2) Tableau budgétaire 2'!G210</f>
        <v>0</v>
      </c>
      <c r="G10" s="51">
        <f>'2) Tableau budgétaire 2'!H210</f>
        <v>20000</v>
      </c>
      <c r="H10" s="48">
        <f t="shared" si="0"/>
        <v>248471.5</v>
      </c>
      <c r="J10" s="177" t="s">
        <v>2</v>
      </c>
      <c r="K10" s="161">
        <f>'2) Tableau budgétaire 2'!M210</f>
        <v>173000</v>
      </c>
      <c r="L10" s="161">
        <f>'2) Tableau budgétaire 2'!N210</f>
        <v>120000</v>
      </c>
      <c r="M10" s="161">
        <f>'2) Tableau budgétaire 2'!O210</f>
        <v>90471.5</v>
      </c>
      <c r="N10" s="161">
        <f>'2) Tableau budgétaire 2'!P210</f>
        <v>25000</v>
      </c>
      <c r="O10" s="161">
        <f>'2) Tableau budgétaire 2'!Q210</f>
        <v>24832</v>
      </c>
      <c r="P10" s="164">
        <f t="shared" si="1"/>
        <v>433303.5</v>
      </c>
    </row>
    <row r="11" spans="2:16" s="56" customFormat="1" ht="31.2" x14ac:dyDescent="0.3">
      <c r="B11" s="16" t="s">
        <v>3</v>
      </c>
      <c r="C11" s="51">
        <f>'2) Tableau budgétaire 2'!D211</f>
        <v>0</v>
      </c>
      <c r="D11" s="51">
        <f>'2) Tableau budgétaire 2'!E211</f>
        <v>75500</v>
      </c>
      <c r="E11" s="51">
        <f>'2) Tableau budgétaire 2'!F211</f>
        <v>78500</v>
      </c>
      <c r="F11" s="51">
        <f>'2) Tableau budgétaire 2'!G211</f>
        <v>90000</v>
      </c>
      <c r="G11" s="51">
        <f>'2) Tableau budgétaire 2'!H211</f>
        <v>82000</v>
      </c>
      <c r="H11" s="48">
        <f t="shared" si="0"/>
        <v>326000</v>
      </c>
      <c r="J11" s="178" t="s">
        <v>3</v>
      </c>
      <c r="K11" s="161">
        <f>'2) Tableau budgétaire 2'!M211</f>
        <v>451495</v>
      </c>
      <c r="L11" s="161">
        <f>'2) Tableau budgétaire 2'!N211</f>
        <v>95000</v>
      </c>
      <c r="M11" s="161">
        <f>'2) Tableau budgétaire 2'!O211</f>
        <v>148500</v>
      </c>
      <c r="N11" s="161">
        <f>'2) Tableau budgétaire 2'!P211</f>
        <v>57000</v>
      </c>
      <c r="O11" s="161">
        <f>'2) Tableau budgétaire 2'!Q211</f>
        <v>65500</v>
      </c>
      <c r="P11" s="164">
        <f t="shared" si="1"/>
        <v>817495</v>
      </c>
    </row>
    <row r="12" spans="2:16" s="56" customFormat="1" ht="15.6" x14ac:dyDescent="0.3">
      <c r="B12" s="7" t="s">
        <v>6</v>
      </c>
      <c r="C12" s="51">
        <f>'2) Tableau budgétaire 2'!D212</f>
        <v>85695.33</v>
      </c>
      <c r="D12" s="51">
        <f>'2) Tableau budgétaire 2'!E212</f>
        <v>20000</v>
      </c>
      <c r="E12" s="51">
        <f>'2) Tableau budgétaire 2'!F212</f>
        <v>10000</v>
      </c>
      <c r="F12" s="51">
        <f>'2) Tableau budgétaire 2'!G212</f>
        <v>11000</v>
      </c>
      <c r="G12" s="51">
        <f>'2) Tableau budgétaire 2'!H212</f>
        <v>21000</v>
      </c>
      <c r="H12" s="48">
        <f t="shared" si="0"/>
        <v>147695.33000000002</v>
      </c>
      <c r="J12" s="177" t="s">
        <v>6</v>
      </c>
      <c r="K12" s="161">
        <f>'2) Tableau budgétaire 2'!M212</f>
        <v>54200.33</v>
      </c>
      <c r="L12" s="161">
        <f>'2) Tableau budgétaire 2'!N212</f>
        <v>20000</v>
      </c>
      <c r="M12" s="161">
        <f>'2) Tableau budgétaire 2'!O212</f>
        <v>10000</v>
      </c>
      <c r="N12" s="161">
        <f>'2) Tableau budgétaire 2'!P212</f>
        <v>8000</v>
      </c>
      <c r="O12" s="161">
        <f>'2) Tableau budgétaire 2'!Q212</f>
        <v>28500</v>
      </c>
      <c r="P12" s="164">
        <f t="shared" si="1"/>
        <v>120700.33</v>
      </c>
    </row>
    <row r="13" spans="2:16" s="56" customFormat="1" ht="46.8" x14ac:dyDescent="0.3">
      <c r="B13" s="7" t="s">
        <v>4</v>
      </c>
      <c r="C13" s="51">
        <f>'2) Tableau budgétaire 2'!D213</f>
        <v>250000</v>
      </c>
      <c r="D13" s="51">
        <f>'2) Tableau budgétaire 2'!E213</f>
        <v>0</v>
      </c>
      <c r="E13" s="51">
        <f>'2) Tableau budgétaire 2'!F213</f>
        <v>0</v>
      </c>
      <c r="F13" s="51">
        <f>'2) Tableau budgétaire 2'!G213</f>
        <v>0</v>
      </c>
      <c r="G13" s="51">
        <f>'2) Tableau budgétaire 2'!H213</f>
        <v>0</v>
      </c>
      <c r="H13" s="48">
        <f t="shared" si="0"/>
        <v>250000</v>
      </c>
      <c r="J13" s="177" t="s">
        <v>4</v>
      </c>
      <c r="K13" s="161">
        <f>'2) Tableau budgétaire 2'!M213</f>
        <v>165000</v>
      </c>
      <c r="L13" s="161">
        <f>'2) Tableau budgétaire 2'!N213</f>
        <v>85000</v>
      </c>
      <c r="M13" s="161">
        <f>'2) Tableau budgétaire 2'!O213</f>
        <v>0</v>
      </c>
      <c r="N13" s="161">
        <f>'2) Tableau budgétaire 2'!P213</f>
        <v>49000</v>
      </c>
      <c r="O13" s="161">
        <f>'2) Tableau budgétaire 2'!Q213</f>
        <v>0</v>
      </c>
      <c r="P13" s="164">
        <f t="shared" si="1"/>
        <v>299000</v>
      </c>
    </row>
    <row r="14" spans="2:16" s="56" customFormat="1" ht="47.4" thickBot="1" x14ac:dyDescent="0.35">
      <c r="B14" s="15" t="s">
        <v>20</v>
      </c>
      <c r="C14" s="55">
        <f>'2) Tableau budgétaire 2'!D214</f>
        <v>37799.99</v>
      </c>
      <c r="D14" s="55">
        <f>'2) Tableau budgétaire 2'!E214</f>
        <v>126799.71962616824</v>
      </c>
      <c r="E14" s="55">
        <f>'2) Tableau budgétaire 2'!F214</f>
        <v>72450</v>
      </c>
      <c r="F14" s="55">
        <f>'2) Tableau budgétaire 2'!G214</f>
        <v>34915.88785046729</v>
      </c>
      <c r="G14" s="55">
        <f>'2) Tableau budgétaire 2'!H214</f>
        <v>43500</v>
      </c>
      <c r="H14" s="49">
        <f t="shared" si="0"/>
        <v>315465.59747663554</v>
      </c>
      <c r="J14" s="179" t="s">
        <v>20</v>
      </c>
      <c r="K14" s="161">
        <f>'2) Tableau budgétaire 2'!M214</f>
        <v>37799.99</v>
      </c>
      <c r="L14" s="161">
        <f>'2) Tableau budgétaire 2'!N214</f>
        <v>47999.719626168197</v>
      </c>
      <c r="M14" s="161">
        <f>'2) Tableau budgétaire 2'!O214</f>
        <v>72450</v>
      </c>
      <c r="N14" s="161">
        <f>'2) Tableau budgétaire 2'!P214</f>
        <v>7915.8878504673012</v>
      </c>
      <c r="O14" s="161">
        <f>'2) Tableau budgétaire 2'!Q214</f>
        <v>47500</v>
      </c>
      <c r="P14" s="180">
        <f t="shared" si="1"/>
        <v>213665.59747663548</v>
      </c>
    </row>
    <row r="15" spans="2:16" s="56" customFormat="1" ht="30" customHeight="1" thickBot="1" x14ac:dyDescent="0.35">
      <c r="B15" s="52" t="s">
        <v>652</v>
      </c>
      <c r="C15" s="53">
        <f>SUM(C8:C14)</f>
        <v>1191588.7699999998</v>
      </c>
      <c r="D15" s="53">
        <f t="shared" ref="D15:F15" si="2">SUM(D8:D14)</f>
        <v>467289.71962616825</v>
      </c>
      <c r="E15" s="53">
        <f t="shared" si="2"/>
        <v>841121.5</v>
      </c>
      <c r="F15" s="53">
        <f t="shared" si="2"/>
        <v>186915.88785046729</v>
      </c>
      <c r="G15" s="53">
        <f>SUM(G8:G14)</f>
        <v>373832</v>
      </c>
      <c r="H15" s="54">
        <f t="shared" si="0"/>
        <v>3060747.8774766354</v>
      </c>
      <c r="J15" s="181" t="s">
        <v>652</v>
      </c>
      <c r="K15" s="182">
        <f>SUM(K8:K14)</f>
        <v>1191588.785046729</v>
      </c>
      <c r="L15" s="182">
        <f t="shared" ref="L15:N15" si="3">SUM(L8:L14)</f>
        <v>467289.7196261682</v>
      </c>
      <c r="M15" s="182">
        <f t="shared" si="3"/>
        <v>911121.5</v>
      </c>
      <c r="N15" s="182">
        <f t="shared" si="3"/>
        <v>186915.88785046729</v>
      </c>
      <c r="O15" s="182">
        <f>SUM(O8:O14)</f>
        <v>373832</v>
      </c>
      <c r="P15" s="183">
        <f t="shared" si="1"/>
        <v>3130747.8925233642</v>
      </c>
    </row>
    <row r="16" spans="2:16" s="56" customFormat="1" ht="16.2" thickBot="1" x14ac:dyDescent="0.35">
      <c r="B16" s="125" t="s">
        <v>653</v>
      </c>
      <c r="C16" s="126">
        <f>C15*7%</f>
        <v>83411.213899999988</v>
      </c>
      <c r="D16" s="126">
        <f t="shared" ref="D16:G16" si="4">D15*7%</f>
        <v>32710.280373831782</v>
      </c>
      <c r="E16" s="126">
        <f t="shared" si="4"/>
        <v>58878.505000000005</v>
      </c>
      <c r="F16" s="126">
        <f t="shared" si="4"/>
        <v>13084.112149532712</v>
      </c>
      <c r="G16" s="126">
        <f t="shared" si="4"/>
        <v>26168.240000000002</v>
      </c>
      <c r="H16" s="127">
        <f t="shared" ref="H16:H17" si="5">SUM(C16:G16)</f>
        <v>214252.35142336448</v>
      </c>
      <c r="J16" s="184" t="s">
        <v>653</v>
      </c>
      <c r="K16" s="185">
        <f>K15*7%</f>
        <v>83411.214953271046</v>
      </c>
      <c r="L16" s="185">
        <f t="shared" ref="L16:O16" si="6">L15*7%</f>
        <v>32710.280373831778</v>
      </c>
      <c r="M16" s="185">
        <f t="shared" si="6"/>
        <v>63778.505000000005</v>
      </c>
      <c r="N16" s="185">
        <f t="shared" si="6"/>
        <v>13084.112149532712</v>
      </c>
      <c r="O16" s="185">
        <f t="shared" si="6"/>
        <v>26168.240000000002</v>
      </c>
      <c r="P16" s="186">
        <f t="shared" si="1"/>
        <v>219152.35247663554</v>
      </c>
    </row>
    <row r="17" spans="2:16" s="56" customFormat="1" ht="16.2" thickBot="1" x14ac:dyDescent="0.35">
      <c r="B17" s="52" t="s">
        <v>13</v>
      </c>
      <c r="C17" s="53">
        <f>SUM(C15:C16)</f>
        <v>1274999.9838999999</v>
      </c>
      <c r="D17" s="53">
        <f t="shared" ref="D17:G17" si="7">SUM(D15:D16)</f>
        <v>500000.00000000006</v>
      </c>
      <c r="E17" s="53">
        <f t="shared" si="7"/>
        <v>900000.005</v>
      </c>
      <c r="F17" s="53">
        <f t="shared" si="7"/>
        <v>200000</v>
      </c>
      <c r="G17" s="53">
        <f t="shared" si="7"/>
        <v>400000.24</v>
      </c>
      <c r="H17" s="54">
        <f t="shared" si="5"/>
        <v>3275000.2288999995</v>
      </c>
      <c r="J17" s="181" t="s">
        <v>13</v>
      </c>
      <c r="K17" s="182">
        <f>SUM(K15:K16)</f>
        <v>1275000</v>
      </c>
      <c r="L17" s="182">
        <f t="shared" ref="L17:O17" si="8">SUM(L15:L16)</f>
        <v>500000</v>
      </c>
      <c r="M17" s="182">
        <f t="shared" si="8"/>
        <v>974900.005</v>
      </c>
      <c r="N17" s="182">
        <f t="shared" si="8"/>
        <v>200000</v>
      </c>
      <c r="O17" s="182">
        <f t="shared" si="8"/>
        <v>400000.24</v>
      </c>
      <c r="P17" s="183">
        <f t="shared" si="1"/>
        <v>3349900.2450000001</v>
      </c>
    </row>
    <row r="18" spans="2:16" s="56" customFormat="1" ht="15.6" x14ac:dyDescent="0.3"/>
    <row r="19" spans="2:16" s="56" customFormat="1" ht="15.6" x14ac:dyDescent="0.3"/>
    <row r="20" spans="2:16" s="56" customFormat="1" ht="16.2" thickBot="1" x14ac:dyDescent="0.35"/>
    <row r="21" spans="2:16" s="56" customFormat="1" ht="15.6" x14ac:dyDescent="0.3">
      <c r="B21" s="490" t="s">
        <v>8</v>
      </c>
      <c r="C21" s="491"/>
      <c r="D21" s="492"/>
      <c r="E21" s="492"/>
      <c r="F21" s="492"/>
      <c r="G21" s="492"/>
      <c r="H21" s="493"/>
    </row>
    <row r="22" spans="2:16" ht="15.6" x14ac:dyDescent="0.3">
      <c r="B22" s="12"/>
      <c r="C22" s="10" t="s">
        <v>17</v>
      </c>
      <c r="D22" s="10" t="s">
        <v>18</v>
      </c>
      <c r="E22" s="10" t="s">
        <v>19</v>
      </c>
      <c r="F22" s="10" t="s">
        <v>650</v>
      </c>
      <c r="G22" s="10" t="s">
        <v>651</v>
      </c>
      <c r="H22" s="13" t="s">
        <v>10</v>
      </c>
    </row>
    <row r="23" spans="2:16" ht="15.6" x14ac:dyDescent="0.3">
      <c r="B23" s="12"/>
      <c r="C23" s="10" t="str">
        <f>'1) Tableau budgétaire 1'!E13</f>
        <v>OIM BURKINA FASO</v>
      </c>
      <c r="D23" s="10" t="str">
        <f>'1) Tableau budgétaire 1'!F13</f>
        <v>OIM BENIN</v>
      </c>
      <c r="E23" s="10" t="str">
        <f>'1) Tableau budgétaire 1'!G13</f>
        <v>PNUD BENIN</v>
      </c>
      <c r="F23" s="10" t="str">
        <f>'1) Tableau budgétaire 1'!H13</f>
        <v>OIM TOGO</v>
      </c>
      <c r="G23" s="10" t="str">
        <f>'1) Tableau budgétaire 1'!I13</f>
        <v>PNUD TOGO</v>
      </c>
      <c r="H23" s="13"/>
    </row>
    <row r="24" spans="2:16" ht="23.25" customHeight="1" x14ac:dyDescent="0.3">
      <c r="B24" s="11" t="s">
        <v>9</v>
      </c>
      <c r="C24" s="9">
        <f>'1) Tableau budgétaire 1'!E206</f>
        <v>446249.99436499999</v>
      </c>
      <c r="D24" s="9">
        <f>'1) Tableau budgétaire 1'!F206</f>
        <v>175000</v>
      </c>
      <c r="E24" s="9">
        <f>'1) Tableau budgétaire 1'!G206</f>
        <v>315000.00175</v>
      </c>
      <c r="F24" s="9">
        <f>'1) Tableau budgétaire 1'!H206</f>
        <v>100000</v>
      </c>
      <c r="G24" s="9">
        <f>'1) Tableau budgétaire 1'!I206</f>
        <v>140000.08399999997</v>
      </c>
      <c r="H24" s="2">
        <v>0.35</v>
      </c>
    </row>
    <row r="25" spans="2:16" ht="24.75" customHeight="1" thickBot="1" x14ac:dyDescent="0.35">
      <c r="B25" s="3" t="s">
        <v>11</v>
      </c>
      <c r="C25" s="14">
        <f>'1) Tableau budgétaire 1'!E207</f>
        <v>446249.99436499999</v>
      </c>
      <c r="D25" s="9">
        <f>'1) Tableau budgétaire 1'!F207</f>
        <v>175000</v>
      </c>
      <c r="E25" s="9">
        <f>'1) Tableau budgétaire 1'!G207</f>
        <v>315000.00175</v>
      </c>
      <c r="F25" s="9">
        <f>'1) Tableau budgétaire 1'!H207</f>
        <v>100000</v>
      </c>
      <c r="G25" s="9">
        <f>'1) Tableau budgétaire 1'!I207</f>
        <v>140000.08399999997</v>
      </c>
      <c r="H25" s="4">
        <v>0.35</v>
      </c>
    </row>
    <row r="26" spans="2:16" ht="24.75" customHeight="1" thickBot="1" x14ac:dyDescent="0.35">
      <c r="B26" s="3" t="s">
        <v>654</v>
      </c>
      <c r="C26" s="14">
        <f>'1) Tableau budgétaire 1'!E208</f>
        <v>382499.99517000001</v>
      </c>
      <c r="D26" s="9">
        <f>'1) Tableau budgétaire 1'!F208</f>
        <v>150000</v>
      </c>
      <c r="E26" s="9">
        <f>'1) Tableau budgétaire 1'!G208</f>
        <v>270000.00150000001</v>
      </c>
      <c r="F26" s="9">
        <f>'1) Tableau budgétaire 1'!H208</f>
        <v>0</v>
      </c>
      <c r="G26" s="9">
        <f>'1) Tableau budgétaire 1'!I208</f>
        <v>120000.07199999999</v>
      </c>
      <c r="H26" s="4">
        <v>0.3</v>
      </c>
    </row>
  </sheetData>
  <mergeCells count="7">
    <mergeCell ref="B21:H21"/>
    <mergeCell ref="B5:H5"/>
    <mergeCell ref="H6:H7"/>
    <mergeCell ref="B2:H3"/>
    <mergeCell ref="J2:P3"/>
    <mergeCell ref="J5:P5"/>
    <mergeCell ref="P6:P7"/>
  </mergeCells>
  <phoneticPr fontId="20" type="noConversion"/>
  <dataValidations count="7">
    <dataValidation allowBlank="1" showInputMessage="1" showErrorMessage="1" prompt="Includes all related staff and temporary staff costs including base salary, post adjustment and all staff entitlements." sqref="B8 J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J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J10" xr:uid="{77711502-57BE-4DB4-AF61-EF9806395508}"/>
    <dataValidation allowBlank="1" showInputMessage="1" showErrorMessage="1" prompt="Includes staff and non-staff travel paid for by the organization directly related to a project." sqref="B12 J12" xr:uid="{7599ADEE-72AD-45B4-93A0-EDFAEB4D5077}"/>
    <dataValidation allowBlank="1" showInputMessage="1" showErrorMessage="1" prompt="Services contracted by an organization which follow the normal procurement processes." sqref="B11 J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J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J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9.109375" defaultRowHeight="14.4" x14ac:dyDescent="0.3"/>
  <sheetData>
    <row r="1" spans="1:1" x14ac:dyDescent="0.3">
      <c r="A1" s="93">
        <v>0</v>
      </c>
    </row>
    <row r="2" spans="1:1" x14ac:dyDescent="0.3">
      <c r="A2" s="93">
        <v>0.2</v>
      </c>
    </row>
    <row r="3" spans="1:1" x14ac:dyDescent="0.3">
      <c r="A3" s="93">
        <v>0.4</v>
      </c>
    </row>
    <row r="4" spans="1:1" x14ac:dyDescent="0.3">
      <c r="A4" s="93">
        <v>0.6</v>
      </c>
    </row>
    <row r="5" spans="1:1" x14ac:dyDescent="0.3">
      <c r="A5" s="93">
        <v>0.8</v>
      </c>
    </row>
    <row r="6" spans="1:1" x14ac:dyDescent="0.3">
      <c r="A6" s="93">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9.109375" defaultRowHeight="14.4" x14ac:dyDescent="0.3"/>
  <sheetData>
    <row r="1" spans="1:2" x14ac:dyDescent="0.3">
      <c r="A1" s="57" t="s">
        <v>24</v>
      </c>
      <c r="B1" s="58" t="s">
        <v>25</v>
      </c>
    </row>
    <row r="2" spans="1:2" x14ac:dyDescent="0.3">
      <c r="A2" s="59" t="s">
        <v>26</v>
      </c>
      <c r="B2" s="60" t="s">
        <v>27</v>
      </c>
    </row>
    <row r="3" spans="1:2" x14ac:dyDescent="0.3">
      <c r="A3" s="59" t="s">
        <v>28</v>
      </c>
      <c r="B3" s="60" t="s">
        <v>29</v>
      </c>
    </row>
    <row r="4" spans="1:2" x14ac:dyDescent="0.3">
      <c r="A4" s="59" t="s">
        <v>30</v>
      </c>
      <c r="B4" s="60" t="s">
        <v>31</v>
      </c>
    </row>
    <row r="5" spans="1:2" x14ac:dyDescent="0.3">
      <c r="A5" s="59" t="s">
        <v>32</v>
      </c>
      <c r="B5" s="60" t="s">
        <v>33</v>
      </c>
    </row>
    <row r="6" spans="1:2" x14ac:dyDescent="0.3">
      <c r="A6" s="59" t="s">
        <v>34</v>
      </c>
      <c r="B6" s="60" t="s">
        <v>35</v>
      </c>
    </row>
    <row r="7" spans="1:2" x14ac:dyDescent="0.3">
      <c r="A7" s="59" t="s">
        <v>36</v>
      </c>
      <c r="B7" s="60" t="s">
        <v>37</v>
      </c>
    </row>
    <row r="8" spans="1:2" x14ac:dyDescent="0.3">
      <c r="A8" s="59" t="s">
        <v>38</v>
      </c>
      <c r="B8" s="60" t="s">
        <v>39</v>
      </c>
    </row>
    <row r="9" spans="1:2" x14ac:dyDescent="0.3">
      <c r="A9" s="59" t="s">
        <v>40</v>
      </c>
      <c r="B9" s="60" t="s">
        <v>41</v>
      </c>
    </row>
    <row r="10" spans="1:2" x14ac:dyDescent="0.3">
      <c r="A10" s="59" t="s">
        <v>42</v>
      </c>
      <c r="B10" s="60" t="s">
        <v>43</v>
      </c>
    </row>
    <row r="11" spans="1:2" x14ac:dyDescent="0.3">
      <c r="A11" s="59" t="s">
        <v>44</v>
      </c>
      <c r="B11" s="60" t="s">
        <v>45</v>
      </c>
    </row>
    <row r="12" spans="1:2" x14ac:dyDescent="0.3">
      <c r="A12" s="59" t="s">
        <v>46</v>
      </c>
      <c r="B12" s="60" t="s">
        <v>47</v>
      </c>
    </row>
    <row r="13" spans="1:2" x14ac:dyDescent="0.3">
      <c r="A13" s="59" t="s">
        <v>48</v>
      </c>
      <c r="B13" s="60" t="s">
        <v>49</v>
      </c>
    </row>
    <row r="14" spans="1:2" x14ac:dyDescent="0.3">
      <c r="A14" s="59" t="s">
        <v>50</v>
      </c>
      <c r="B14" s="60" t="s">
        <v>51</v>
      </c>
    </row>
    <row r="15" spans="1:2" x14ac:dyDescent="0.3">
      <c r="A15" s="59" t="s">
        <v>52</v>
      </c>
      <c r="B15" s="60" t="s">
        <v>53</v>
      </c>
    </row>
    <row r="16" spans="1:2" x14ac:dyDescent="0.3">
      <c r="A16" s="59" t="s">
        <v>54</v>
      </c>
      <c r="B16" s="60" t="s">
        <v>55</v>
      </c>
    </row>
    <row r="17" spans="1:2" x14ac:dyDescent="0.3">
      <c r="A17" s="59" t="s">
        <v>56</v>
      </c>
      <c r="B17" s="60" t="s">
        <v>57</v>
      </c>
    </row>
    <row r="18" spans="1:2" x14ac:dyDescent="0.3">
      <c r="A18" s="59" t="s">
        <v>58</v>
      </c>
      <c r="B18" s="60" t="s">
        <v>59</v>
      </c>
    </row>
    <row r="19" spans="1:2" x14ac:dyDescent="0.3">
      <c r="A19" s="59" t="s">
        <v>60</v>
      </c>
      <c r="B19" s="60" t="s">
        <v>61</v>
      </c>
    </row>
    <row r="20" spans="1:2" x14ac:dyDescent="0.3">
      <c r="A20" s="59" t="s">
        <v>62</v>
      </c>
      <c r="B20" s="60" t="s">
        <v>63</v>
      </c>
    </row>
    <row r="21" spans="1:2" x14ac:dyDescent="0.3">
      <c r="A21" s="59" t="s">
        <v>64</v>
      </c>
      <c r="B21" s="60" t="s">
        <v>65</v>
      </c>
    </row>
    <row r="22" spans="1:2" x14ac:dyDescent="0.3">
      <c r="A22" s="59" t="s">
        <v>66</v>
      </c>
      <c r="B22" s="60" t="s">
        <v>67</v>
      </c>
    </row>
    <row r="23" spans="1:2" x14ac:dyDescent="0.3">
      <c r="A23" s="59" t="s">
        <v>68</v>
      </c>
      <c r="B23" s="60" t="s">
        <v>69</v>
      </c>
    </row>
    <row r="24" spans="1:2" x14ac:dyDescent="0.3">
      <c r="A24" s="59" t="s">
        <v>70</v>
      </c>
      <c r="B24" s="60" t="s">
        <v>71</v>
      </c>
    </row>
    <row r="25" spans="1:2" x14ac:dyDescent="0.3">
      <c r="A25" s="59" t="s">
        <v>72</v>
      </c>
      <c r="B25" s="60" t="s">
        <v>73</v>
      </c>
    </row>
    <row r="26" spans="1:2" x14ac:dyDescent="0.3">
      <c r="A26" s="59" t="s">
        <v>74</v>
      </c>
      <c r="B26" s="60" t="s">
        <v>75</v>
      </c>
    </row>
    <row r="27" spans="1:2" x14ac:dyDescent="0.3">
      <c r="A27" s="59" t="s">
        <v>76</v>
      </c>
      <c r="B27" s="60" t="s">
        <v>77</v>
      </c>
    </row>
    <row r="28" spans="1:2" x14ac:dyDescent="0.3">
      <c r="A28" s="59" t="s">
        <v>78</v>
      </c>
      <c r="B28" s="60" t="s">
        <v>79</v>
      </c>
    </row>
    <row r="29" spans="1:2" x14ac:dyDescent="0.3">
      <c r="A29" s="59" t="s">
        <v>80</v>
      </c>
      <c r="B29" s="60" t="s">
        <v>81</v>
      </c>
    </row>
    <row r="30" spans="1:2" x14ac:dyDescent="0.3">
      <c r="A30" s="59" t="s">
        <v>82</v>
      </c>
      <c r="B30" s="60" t="s">
        <v>83</v>
      </c>
    </row>
    <row r="31" spans="1:2" x14ac:dyDescent="0.3">
      <c r="A31" s="59" t="s">
        <v>84</v>
      </c>
      <c r="B31" s="60" t="s">
        <v>85</v>
      </c>
    </row>
    <row r="32" spans="1:2" x14ac:dyDescent="0.3">
      <c r="A32" s="59" t="s">
        <v>86</v>
      </c>
      <c r="B32" s="60" t="s">
        <v>87</v>
      </c>
    </row>
    <row r="33" spans="1:2" x14ac:dyDescent="0.3">
      <c r="A33" s="59" t="s">
        <v>88</v>
      </c>
      <c r="B33" s="60" t="s">
        <v>89</v>
      </c>
    </row>
    <row r="34" spans="1:2" x14ac:dyDescent="0.3">
      <c r="A34" s="59" t="s">
        <v>90</v>
      </c>
      <c r="B34" s="60" t="s">
        <v>91</v>
      </c>
    </row>
    <row r="35" spans="1:2" x14ac:dyDescent="0.3">
      <c r="A35" s="59" t="s">
        <v>92</v>
      </c>
      <c r="B35" s="60" t="s">
        <v>93</v>
      </c>
    </row>
    <row r="36" spans="1:2" x14ac:dyDescent="0.3">
      <c r="A36" s="59" t="s">
        <v>94</v>
      </c>
      <c r="B36" s="60" t="s">
        <v>95</v>
      </c>
    </row>
    <row r="37" spans="1:2" x14ac:dyDescent="0.3">
      <c r="A37" s="59" t="s">
        <v>96</v>
      </c>
      <c r="B37" s="60" t="s">
        <v>97</v>
      </c>
    </row>
    <row r="38" spans="1:2" x14ac:dyDescent="0.3">
      <c r="A38" s="59" t="s">
        <v>98</v>
      </c>
      <c r="B38" s="60" t="s">
        <v>99</v>
      </c>
    </row>
    <row r="39" spans="1:2" x14ac:dyDescent="0.3">
      <c r="A39" s="59" t="s">
        <v>100</v>
      </c>
      <c r="B39" s="60" t="s">
        <v>101</v>
      </c>
    </row>
    <row r="40" spans="1:2" x14ac:dyDescent="0.3">
      <c r="A40" s="59" t="s">
        <v>102</v>
      </c>
      <c r="B40" s="60" t="s">
        <v>103</v>
      </c>
    </row>
    <row r="41" spans="1:2" x14ac:dyDescent="0.3">
      <c r="A41" s="59" t="s">
        <v>104</v>
      </c>
      <c r="B41" s="60" t="s">
        <v>105</v>
      </c>
    </row>
    <row r="42" spans="1:2" x14ac:dyDescent="0.3">
      <c r="A42" s="59" t="s">
        <v>106</v>
      </c>
      <c r="B42" s="60" t="s">
        <v>107</v>
      </c>
    </row>
    <row r="43" spans="1:2" x14ac:dyDescent="0.3">
      <c r="A43" s="59" t="s">
        <v>108</v>
      </c>
      <c r="B43" s="60" t="s">
        <v>109</v>
      </c>
    </row>
    <row r="44" spans="1:2" x14ac:dyDescent="0.3">
      <c r="A44" s="59" t="s">
        <v>110</v>
      </c>
      <c r="B44" s="60" t="s">
        <v>111</v>
      </c>
    </row>
    <row r="45" spans="1:2" x14ac:dyDescent="0.3">
      <c r="A45" s="59" t="s">
        <v>112</v>
      </c>
      <c r="B45" s="60" t="s">
        <v>113</v>
      </c>
    </row>
    <row r="46" spans="1:2" x14ac:dyDescent="0.3">
      <c r="A46" s="59" t="s">
        <v>114</v>
      </c>
      <c r="B46" s="60" t="s">
        <v>115</v>
      </c>
    </row>
    <row r="47" spans="1:2" x14ac:dyDescent="0.3">
      <c r="A47" s="59" t="s">
        <v>116</v>
      </c>
      <c r="B47" s="60" t="s">
        <v>117</v>
      </c>
    </row>
    <row r="48" spans="1:2" x14ac:dyDescent="0.3">
      <c r="A48" s="59" t="s">
        <v>118</v>
      </c>
      <c r="B48" s="60" t="s">
        <v>119</v>
      </c>
    </row>
    <row r="49" spans="1:2" x14ac:dyDescent="0.3">
      <c r="A49" s="59" t="s">
        <v>120</v>
      </c>
      <c r="B49" s="60" t="s">
        <v>121</v>
      </c>
    </row>
    <row r="50" spans="1:2" x14ac:dyDescent="0.3">
      <c r="A50" s="59" t="s">
        <v>122</v>
      </c>
      <c r="B50" s="60" t="s">
        <v>123</v>
      </c>
    </row>
    <row r="51" spans="1:2" x14ac:dyDescent="0.3">
      <c r="A51" s="59" t="s">
        <v>124</v>
      </c>
      <c r="B51" s="60" t="s">
        <v>125</v>
      </c>
    </row>
    <row r="52" spans="1:2" x14ac:dyDescent="0.3">
      <c r="A52" s="59" t="s">
        <v>126</v>
      </c>
      <c r="B52" s="60" t="s">
        <v>127</v>
      </c>
    </row>
    <row r="53" spans="1:2" x14ac:dyDescent="0.3">
      <c r="A53" s="59" t="s">
        <v>128</v>
      </c>
      <c r="B53" s="60" t="s">
        <v>129</v>
      </c>
    </row>
    <row r="54" spans="1:2" x14ac:dyDescent="0.3">
      <c r="A54" s="59" t="s">
        <v>130</v>
      </c>
      <c r="B54" s="60" t="s">
        <v>131</v>
      </c>
    </row>
    <row r="55" spans="1:2" x14ac:dyDescent="0.3">
      <c r="A55" s="59" t="s">
        <v>132</v>
      </c>
      <c r="B55" s="60" t="s">
        <v>133</v>
      </c>
    </row>
    <row r="56" spans="1:2" x14ac:dyDescent="0.3">
      <c r="A56" s="59" t="s">
        <v>134</v>
      </c>
      <c r="B56" s="60" t="s">
        <v>135</v>
      </c>
    </row>
    <row r="57" spans="1:2" x14ac:dyDescent="0.3">
      <c r="A57" s="59" t="s">
        <v>136</v>
      </c>
      <c r="B57" s="60" t="s">
        <v>137</v>
      </c>
    </row>
    <row r="58" spans="1:2" x14ac:dyDescent="0.3">
      <c r="A58" s="59" t="s">
        <v>138</v>
      </c>
      <c r="B58" s="60" t="s">
        <v>139</v>
      </c>
    </row>
    <row r="59" spans="1:2" x14ac:dyDescent="0.3">
      <c r="A59" s="59" t="s">
        <v>140</v>
      </c>
      <c r="B59" s="60" t="s">
        <v>141</v>
      </c>
    </row>
    <row r="60" spans="1:2" x14ac:dyDescent="0.3">
      <c r="A60" s="59" t="s">
        <v>142</v>
      </c>
      <c r="B60" s="60" t="s">
        <v>143</v>
      </c>
    </row>
    <row r="61" spans="1:2" x14ac:dyDescent="0.3">
      <c r="A61" s="59" t="s">
        <v>144</v>
      </c>
      <c r="B61" s="60" t="s">
        <v>145</v>
      </c>
    </row>
    <row r="62" spans="1:2" x14ac:dyDescent="0.3">
      <c r="A62" s="59" t="s">
        <v>146</v>
      </c>
      <c r="B62" s="60" t="s">
        <v>147</v>
      </c>
    </row>
    <row r="63" spans="1:2" x14ac:dyDescent="0.3">
      <c r="A63" s="59" t="s">
        <v>148</v>
      </c>
      <c r="B63" s="60" t="s">
        <v>149</v>
      </c>
    </row>
    <row r="64" spans="1:2" x14ac:dyDescent="0.3">
      <c r="A64" s="59" t="s">
        <v>150</v>
      </c>
      <c r="B64" s="60" t="s">
        <v>151</v>
      </c>
    </row>
    <row r="65" spans="1:2" x14ac:dyDescent="0.3">
      <c r="A65" s="59" t="s">
        <v>152</v>
      </c>
      <c r="B65" s="60" t="s">
        <v>153</v>
      </c>
    </row>
    <row r="66" spans="1:2" x14ac:dyDescent="0.3">
      <c r="A66" s="59" t="s">
        <v>154</v>
      </c>
      <c r="B66" s="60" t="s">
        <v>155</v>
      </c>
    </row>
    <row r="67" spans="1:2" x14ac:dyDescent="0.3">
      <c r="A67" s="59" t="s">
        <v>156</v>
      </c>
      <c r="B67" s="60" t="s">
        <v>157</v>
      </c>
    </row>
    <row r="68" spans="1:2" x14ac:dyDescent="0.3">
      <c r="A68" s="59" t="s">
        <v>158</v>
      </c>
      <c r="B68" s="60" t="s">
        <v>159</v>
      </c>
    </row>
    <row r="69" spans="1:2" x14ac:dyDescent="0.3">
      <c r="A69" s="59" t="s">
        <v>160</v>
      </c>
      <c r="B69" s="60" t="s">
        <v>161</v>
      </c>
    </row>
    <row r="70" spans="1:2" x14ac:dyDescent="0.3">
      <c r="A70" s="59" t="s">
        <v>162</v>
      </c>
      <c r="B70" s="60" t="s">
        <v>163</v>
      </c>
    </row>
    <row r="71" spans="1:2" x14ac:dyDescent="0.3">
      <c r="A71" s="59" t="s">
        <v>164</v>
      </c>
      <c r="B71" s="60" t="s">
        <v>165</v>
      </c>
    </row>
    <row r="72" spans="1:2" x14ac:dyDescent="0.3">
      <c r="A72" s="59" t="s">
        <v>166</v>
      </c>
      <c r="B72" s="60" t="s">
        <v>167</v>
      </c>
    </row>
    <row r="73" spans="1:2" x14ac:dyDescent="0.3">
      <c r="A73" s="59" t="s">
        <v>168</v>
      </c>
      <c r="B73" s="60" t="s">
        <v>169</v>
      </c>
    </row>
    <row r="74" spans="1:2" x14ac:dyDescent="0.3">
      <c r="A74" s="59" t="s">
        <v>170</v>
      </c>
      <c r="B74" s="60" t="s">
        <v>171</v>
      </c>
    </row>
    <row r="75" spans="1:2" x14ac:dyDescent="0.3">
      <c r="A75" s="59" t="s">
        <v>172</v>
      </c>
      <c r="B75" s="61" t="s">
        <v>173</v>
      </c>
    </row>
    <row r="76" spans="1:2" x14ac:dyDescent="0.3">
      <c r="A76" s="59" t="s">
        <v>174</v>
      </c>
      <c r="B76" s="61" t="s">
        <v>175</v>
      </c>
    </row>
    <row r="77" spans="1:2" x14ac:dyDescent="0.3">
      <c r="A77" s="59" t="s">
        <v>176</v>
      </c>
      <c r="B77" s="61" t="s">
        <v>177</v>
      </c>
    </row>
    <row r="78" spans="1:2" x14ac:dyDescent="0.3">
      <c r="A78" s="59" t="s">
        <v>178</v>
      </c>
      <c r="B78" s="61" t="s">
        <v>179</v>
      </c>
    </row>
    <row r="79" spans="1:2" x14ac:dyDescent="0.3">
      <c r="A79" s="59" t="s">
        <v>180</v>
      </c>
      <c r="B79" s="61" t="s">
        <v>181</v>
      </c>
    </row>
    <row r="80" spans="1:2" x14ac:dyDescent="0.3">
      <c r="A80" s="59" t="s">
        <v>182</v>
      </c>
      <c r="B80" s="61" t="s">
        <v>183</v>
      </c>
    </row>
    <row r="81" spans="1:2" x14ac:dyDescent="0.3">
      <c r="A81" s="59" t="s">
        <v>184</v>
      </c>
      <c r="B81" s="61" t="s">
        <v>185</v>
      </c>
    </row>
    <row r="82" spans="1:2" x14ac:dyDescent="0.3">
      <c r="A82" s="59" t="s">
        <v>186</v>
      </c>
      <c r="B82" s="61" t="s">
        <v>187</v>
      </c>
    </row>
    <row r="83" spans="1:2" x14ac:dyDescent="0.3">
      <c r="A83" s="59" t="s">
        <v>188</v>
      </c>
      <c r="B83" s="61" t="s">
        <v>189</v>
      </c>
    </row>
    <row r="84" spans="1:2" x14ac:dyDescent="0.3">
      <c r="A84" s="59" t="s">
        <v>190</v>
      </c>
      <c r="B84" s="61" t="s">
        <v>191</v>
      </c>
    </row>
    <row r="85" spans="1:2" x14ac:dyDescent="0.3">
      <c r="A85" s="59" t="s">
        <v>192</v>
      </c>
      <c r="B85" s="61" t="s">
        <v>193</v>
      </c>
    </row>
    <row r="86" spans="1:2" x14ac:dyDescent="0.3">
      <c r="A86" s="59" t="s">
        <v>194</v>
      </c>
      <c r="B86" s="61" t="s">
        <v>195</v>
      </c>
    </row>
    <row r="87" spans="1:2" x14ac:dyDescent="0.3">
      <c r="A87" s="59" t="s">
        <v>196</v>
      </c>
      <c r="B87" s="61" t="s">
        <v>197</v>
      </c>
    </row>
    <row r="88" spans="1:2" x14ac:dyDescent="0.3">
      <c r="A88" s="59" t="s">
        <v>198</v>
      </c>
      <c r="B88" s="61" t="s">
        <v>199</v>
      </c>
    </row>
    <row r="89" spans="1:2" x14ac:dyDescent="0.3">
      <c r="A89" s="59" t="s">
        <v>200</v>
      </c>
      <c r="B89" s="61" t="s">
        <v>201</v>
      </c>
    </row>
    <row r="90" spans="1:2" x14ac:dyDescent="0.3">
      <c r="A90" s="59" t="s">
        <v>202</v>
      </c>
      <c r="B90" s="61" t="s">
        <v>203</v>
      </c>
    </row>
    <row r="91" spans="1:2" x14ac:dyDescent="0.3">
      <c r="A91" s="59" t="s">
        <v>204</v>
      </c>
      <c r="B91" s="61" t="s">
        <v>205</v>
      </c>
    </row>
    <row r="92" spans="1:2" x14ac:dyDescent="0.3">
      <c r="A92" s="59" t="s">
        <v>206</v>
      </c>
      <c r="B92" s="61" t="s">
        <v>207</v>
      </c>
    </row>
    <row r="93" spans="1:2" x14ac:dyDescent="0.3">
      <c r="A93" s="59" t="s">
        <v>208</v>
      </c>
      <c r="B93" s="61" t="s">
        <v>209</v>
      </c>
    </row>
    <row r="94" spans="1:2" x14ac:dyDescent="0.3">
      <c r="A94" s="59" t="s">
        <v>210</v>
      </c>
      <c r="B94" s="61" t="s">
        <v>211</v>
      </c>
    </row>
    <row r="95" spans="1:2" x14ac:dyDescent="0.3">
      <c r="A95" s="59" t="s">
        <v>212</v>
      </c>
      <c r="B95" s="61" t="s">
        <v>213</v>
      </c>
    </row>
    <row r="96" spans="1:2" x14ac:dyDescent="0.3">
      <c r="A96" s="59" t="s">
        <v>214</v>
      </c>
      <c r="B96" s="61" t="s">
        <v>215</v>
      </c>
    </row>
    <row r="97" spans="1:2" x14ac:dyDescent="0.3">
      <c r="A97" s="59" t="s">
        <v>216</v>
      </c>
      <c r="B97" s="61" t="s">
        <v>217</v>
      </c>
    </row>
    <row r="98" spans="1:2" x14ac:dyDescent="0.3">
      <c r="A98" s="59" t="s">
        <v>218</v>
      </c>
      <c r="B98" s="61" t="s">
        <v>219</v>
      </c>
    </row>
    <row r="99" spans="1:2" x14ac:dyDescent="0.3">
      <c r="A99" s="59" t="s">
        <v>220</v>
      </c>
      <c r="B99" s="61" t="s">
        <v>221</v>
      </c>
    </row>
    <row r="100" spans="1:2" x14ac:dyDescent="0.3">
      <c r="A100" s="59" t="s">
        <v>222</v>
      </c>
      <c r="B100" s="61" t="s">
        <v>223</v>
      </c>
    </row>
    <row r="101" spans="1:2" x14ac:dyDescent="0.3">
      <c r="A101" s="59" t="s">
        <v>224</v>
      </c>
      <c r="B101" s="61" t="s">
        <v>225</v>
      </c>
    </row>
    <row r="102" spans="1:2" x14ac:dyDescent="0.3">
      <c r="A102" s="59" t="s">
        <v>226</v>
      </c>
      <c r="B102" s="61" t="s">
        <v>227</v>
      </c>
    </row>
    <row r="103" spans="1:2" x14ac:dyDescent="0.3">
      <c r="A103" s="59" t="s">
        <v>228</v>
      </c>
      <c r="B103" s="61" t="s">
        <v>229</v>
      </c>
    </row>
    <row r="104" spans="1:2" x14ac:dyDescent="0.3">
      <c r="A104" s="59" t="s">
        <v>230</v>
      </c>
      <c r="B104" s="61" t="s">
        <v>231</v>
      </c>
    </row>
    <row r="105" spans="1:2" x14ac:dyDescent="0.3">
      <c r="A105" s="59" t="s">
        <v>232</v>
      </c>
      <c r="B105" s="61" t="s">
        <v>233</v>
      </c>
    </row>
    <row r="106" spans="1:2" x14ac:dyDescent="0.3">
      <c r="A106" s="59" t="s">
        <v>234</v>
      </c>
      <c r="B106" s="61" t="s">
        <v>235</v>
      </c>
    </row>
    <row r="107" spans="1:2" x14ac:dyDescent="0.3">
      <c r="A107" s="59" t="s">
        <v>236</v>
      </c>
      <c r="B107" s="61" t="s">
        <v>237</v>
      </c>
    </row>
    <row r="108" spans="1:2" x14ac:dyDescent="0.3">
      <c r="A108" s="59" t="s">
        <v>238</v>
      </c>
      <c r="B108" s="61" t="s">
        <v>239</v>
      </c>
    </row>
    <row r="109" spans="1:2" x14ac:dyDescent="0.3">
      <c r="A109" s="59" t="s">
        <v>240</v>
      </c>
      <c r="B109" s="61" t="s">
        <v>241</v>
      </c>
    </row>
    <row r="110" spans="1:2" x14ac:dyDescent="0.3">
      <c r="A110" s="59" t="s">
        <v>242</v>
      </c>
      <c r="B110" s="61" t="s">
        <v>243</v>
      </c>
    </row>
    <row r="111" spans="1:2" x14ac:dyDescent="0.3">
      <c r="A111" s="59" t="s">
        <v>244</v>
      </c>
      <c r="B111" s="61" t="s">
        <v>245</v>
      </c>
    </row>
    <row r="112" spans="1:2" x14ac:dyDescent="0.3">
      <c r="A112" s="59" t="s">
        <v>246</v>
      </c>
      <c r="B112" s="61" t="s">
        <v>247</v>
      </c>
    </row>
    <row r="113" spans="1:2" x14ac:dyDescent="0.3">
      <c r="A113" s="59" t="s">
        <v>248</v>
      </c>
      <c r="B113" s="61" t="s">
        <v>249</v>
      </c>
    </row>
    <row r="114" spans="1:2" x14ac:dyDescent="0.3">
      <c r="A114" s="59" t="s">
        <v>250</v>
      </c>
      <c r="B114" s="61" t="s">
        <v>251</v>
      </c>
    </row>
    <row r="115" spans="1:2" x14ac:dyDescent="0.3">
      <c r="A115" s="59" t="s">
        <v>252</v>
      </c>
      <c r="B115" s="61" t="s">
        <v>253</v>
      </c>
    </row>
    <row r="116" spans="1:2" x14ac:dyDescent="0.3">
      <c r="A116" s="59" t="s">
        <v>254</v>
      </c>
      <c r="B116" s="61" t="s">
        <v>255</v>
      </c>
    </row>
    <row r="117" spans="1:2" x14ac:dyDescent="0.3">
      <c r="A117" s="59" t="s">
        <v>256</v>
      </c>
      <c r="B117" s="61" t="s">
        <v>257</v>
      </c>
    </row>
    <row r="118" spans="1:2" x14ac:dyDescent="0.3">
      <c r="A118" s="59" t="s">
        <v>258</v>
      </c>
      <c r="B118" s="61" t="s">
        <v>259</v>
      </c>
    </row>
    <row r="119" spans="1:2" x14ac:dyDescent="0.3">
      <c r="A119" s="59" t="s">
        <v>260</v>
      </c>
      <c r="B119" s="61" t="s">
        <v>261</v>
      </c>
    </row>
    <row r="120" spans="1:2" x14ac:dyDescent="0.3">
      <c r="A120" s="59" t="s">
        <v>262</v>
      </c>
      <c r="B120" s="61" t="s">
        <v>263</v>
      </c>
    </row>
    <row r="121" spans="1:2" x14ac:dyDescent="0.3">
      <c r="A121" s="59" t="s">
        <v>264</v>
      </c>
      <c r="B121" s="61" t="s">
        <v>265</v>
      </c>
    </row>
    <row r="122" spans="1:2" x14ac:dyDescent="0.3">
      <c r="A122" s="59" t="s">
        <v>266</v>
      </c>
      <c r="B122" s="61" t="s">
        <v>267</v>
      </c>
    </row>
    <row r="123" spans="1:2" x14ac:dyDescent="0.3">
      <c r="A123" s="59" t="s">
        <v>268</v>
      </c>
      <c r="B123" s="61" t="s">
        <v>269</v>
      </c>
    </row>
    <row r="124" spans="1:2" x14ac:dyDescent="0.3">
      <c r="A124" s="59" t="s">
        <v>270</v>
      </c>
      <c r="B124" s="61" t="s">
        <v>271</v>
      </c>
    </row>
    <row r="125" spans="1:2" x14ac:dyDescent="0.3">
      <c r="A125" s="59" t="s">
        <v>272</v>
      </c>
      <c r="B125" s="61" t="s">
        <v>273</v>
      </c>
    </row>
    <row r="126" spans="1:2" x14ac:dyDescent="0.3">
      <c r="A126" s="59" t="s">
        <v>274</v>
      </c>
      <c r="B126" s="61" t="s">
        <v>275</v>
      </c>
    </row>
    <row r="127" spans="1:2" x14ac:dyDescent="0.3">
      <c r="A127" s="59" t="s">
        <v>276</v>
      </c>
      <c r="B127" s="61" t="s">
        <v>277</v>
      </c>
    </row>
    <row r="128" spans="1:2" x14ac:dyDescent="0.3">
      <c r="A128" s="59" t="s">
        <v>278</v>
      </c>
      <c r="B128" s="61" t="s">
        <v>279</v>
      </c>
    </row>
    <row r="129" spans="1:2" x14ac:dyDescent="0.3">
      <c r="A129" s="59" t="s">
        <v>280</v>
      </c>
      <c r="B129" s="61" t="s">
        <v>281</v>
      </c>
    </row>
    <row r="130" spans="1:2" x14ac:dyDescent="0.3">
      <c r="A130" s="59" t="s">
        <v>282</v>
      </c>
      <c r="B130" s="61" t="s">
        <v>283</v>
      </c>
    </row>
    <row r="131" spans="1:2" x14ac:dyDescent="0.3">
      <c r="A131" s="59" t="s">
        <v>284</v>
      </c>
      <c r="B131" s="61" t="s">
        <v>285</v>
      </c>
    </row>
    <row r="132" spans="1:2" x14ac:dyDescent="0.3">
      <c r="A132" s="59" t="s">
        <v>286</v>
      </c>
      <c r="B132" s="61" t="s">
        <v>287</v>
      </c>
    </row>
    <row r="133" spans="1:2" x14ac:dyDescent="0.3">
      <c r="A133" s="59" t="s">
        <v>288</v>
      </c>
      <c r="B133" s="61" t="s">
        <v>289</v>
      </c>
    </row>
    <row r="134" spans="1:2" x14ac:dyDescent="0.3">
      <c r="A134" s="59" t="s">
        <v>290</v>
      </c>
      <c r="B134" s="61" t="s">
        <v>291</v>
      </c>
    </row>
    <row r="135" spans="1:2" x14ac:dyDescent="0.3">
      <c r="A135" s="59" t="s">
        <v>292</v>
      </c>
      <c r="B135" s="61" t="s">
        <v>293</v>
      </c>
    </row>
    <row r="136" spans="1:2" x14ac:dyDescent="0.3">
      <c r="A136" s="59" t="s">
        <v>294</v>
      </c>
      <c r="B136" s="61" t="s">
        <v>295</v>
      </c>
    </row>
    <row r="137" spans="1:2" x14ac:dyDescent="0.3">
      <c r="A137" s="59" t="s">
        <v>296</v>
      </c>
      <c r="B137" s="61" t="s">
        <v>297</v>
      </c>
    </row>
    <row r="138" spans="1:2" x14ac:dyDescent="0.3">
      <c r="A138" s="59" t="s">
        <v>298</v>
      </c>
      <c r="B138" s="61" t="s">
        <v>299</v>
      </c>
    </row>
    <row r="139" spans="1:2" x14ac:dyDescent="0.3">
      <c r="A139" s="59" t="s">
        <v>300</v>
      </c>
      <c r="B139" s="61" t="s">
        <v>301</v>
      </c>
    </row>
    <row r="140" spans="1:2" x14ac:dyDescent="0.3">
      <c r="A140" s="59" t="s">
        <v>302</v>
      </c>
      <c r="B140" s="61" t="s">
        <v>303</v>
      </c>
    </row>
    <row r="141" spans="1:2" x14ac:dyDescent="0.3">
      <c r="A141" s="59" t="s">
        <v>304</v>
      </c>
      <c r="B141" s="61" t="s">
        <v>305</v>
      </c>
    </row>
    <row r="142" spans="1:2" x14ac:dyDescent="0.3">
      <c r="A142" s="59" t="s">
        <v>306</v>
      </c>
      <c r="B142" s="61" t="s">
        <v>307</v>
      </c>
    </row>
    <row r="143" spans="1:2" x14ac:dyDescent="0.3">
      <c r="A143" s="59" t="s">
        <v>308</v>
      </c>
      <c r="B143" s="61" t="s">
        <v>309</v>
      </c>
    </row>
    <row r="144" spans="1:2" x14ac:dyDescent="0.3">
      <c r="A144" s="59" t="s">
        <v>310</v>
      </c>
      <c r="B144" s="62" t="s">
        <v>311</v>
      </c>
    </row>
    <row r="145" spans="1:2" x14ac:dyDescent="0.3">
      <c r="A145" s="59" t="s">
        <v>312</v>
      </c>
      <c r="B145" s="61" t="s">
        <v>313</v>
      </c>
    </row>
    <row r="146" spans="1:2" x14ac:dyDescent="0.3">
      <c r="A146" s="59" t="s">
        <v>314</v>
      </c>
      <c r="B146" s="61" t="s">
        <v>315</v>
      </c>
    </row>
    <row r="147" spans="1:2" x14ac:dyDescent="0.3">
      <c r="A147" s="59" t="s">
        <v>316</v>
      </c>
      <c r="B147" s="61" t="s">
        <v>317</v>
      </c>
    </row>
    <row r="148" spans="1:2" x14ac:dyDescent="0.3">
      <c r="A148" s="59" t="s">
        <v>318</v>
      </c>
      <c r="B148" s="61" t="s">
        <v>319</v>
      </c>
    </row>
    <row r="149" spans="1:2" x14ac:dyDescent="0.3">
      <c r="A149" s="59" t="s">
        <v>320</v>
      </c>
      <c r="B149" s="61" t="s">
        <v>321</v>
      </c>
    </row>
    <row r="150" spans="1:2" x14ac:dyDescent="0.3">
      <c r="A150" s="59" t="s">
        <v>322</v>
      </c>
      <c r="B150" s="61" t="s">
        <v>323</v>
      </c>
    </row>
    <row r="151" spans="1:2" x14ac:dyDescent="0.3">
      <c r="A151" s="59" t="s">
        <v>324</v>
      </c>
      <c r="B151" s="61" t="s">
        <v>325</v>
      </c>
    </row>
    <row r="152" spans="1:2" x14ac:dyDescent="0.3">
      <c r="A152" s="59" t="s">
        <v>326</v>
      </c>
      <c r="B152" s="61" t="s">
        <v>327</v>
      </c>
    </row>
    <row r="153" spans="1:2" x14ac:dyDescent="0.3">
      <c r="A153" s="59" t="s">
        <v>328</v>
      </c>
      <c r="B153" s="61" t="s">
        <v>329</v>
      </c>
    </row>
    <row r="154" spans="1:2" x14ac:dyDescent="0.3">
      <c r="A154" s="59" t="s">
        <v>330</v>
      </c>
      <c r="B154" s="61" t="s">
        <v>331</v>
      </c>
    </row>
    <row r="155" spans="1:2" x14ac:dyDescent="0.3">
      <c r="A155" s="59" t="s">
        <v>332</v>
      </c>
      <c r="B155" s="61" t="s">
        <v>333</v>
      </c>
    </row>
    <row r="156" spans="1:2" x14ac:dyDescent="0.3">
      <c r="A156" s="59" t="s">
        <v>334</v>
      </c>
      <c r="B156" s="61" t="s">
        <v>335</v>
      </c>
    </row>
    <row r="157" spans="1:2" x14ac:dyDescent="0.3">
      <c r="A157" s="59" t="s">
        <v>336</v>
      </c>
      <c r="B157" s="61" t="s">
        <v>337</v>
      </c>
    </row>
    <row r="158" spans="1:2" x14ac:dyDescent="0.3">
      <c r="A158" s="59" t="s">
        <v>338</v>
      </c>
      <c r="B158" s="61" t="s">
        <v>339</v>
      </c>
    </row>
    <row r="159" spans="1:2" x14ac:dyDescent="0.3">
      <c r="A159" s="59" t="s">
        <v>340</v>
      </c>
      <c r="B159" s="61" t="s">
        <v>341</v>
      </c>
    </row>
    <row r="160" spans="1:2" x14ac:dyDescent="0.3">
      <c r="A160" s="59" t="s">
        <v>342</v>
      </c>
      <c r="B160" s="61" t="s">
        <v>343</v>
      </c>
    </row>
    <row r="161" spans="1:2" x14ac:dyDescent="0.3">
      <c r="A161" s="59" t="s">
        <v>344</v>
      </c>
      <c r="B161" s="61" t="s">
        <v>345</v>
      </c>
    </row>
    <row r="162" spans="1:2" x14ac:dyDescent="0.3">
      <c r="A162" s="59" t="s">
        <v>346</v>
      </c>
      <c r="B162" s="61" t="s">
        <v>347</v>
      </c>
    </row>
    <row r="163" spans="1:2" x14ac:dyDescent="0.3">
      <c r="A163" s="59" t="s">
        <v>348</v>
      </c>
      <c r="B163" s="61" t="s">
        <v>349</v>
      </c>
    </row>
    <row r="164" spans="1:2" x14ac:dyDescent="0.3">
      <c r="A164" s="59" t="s">
        <v>350</v>
      </c>
      <c r="B164" s="61" t="s">
        <v>351</v>
      </c>
    </row>
    <row r="165" spans="1:2" x14ac:dyDescent="0.3">
      <c r="A165" s="59" t="s">
        <v>352</v>
      </c>
      <c r="B165" s="61" t="s">
        <v>353</v>
      </c>
    </row>
    <row r="166" spans="1:2" x14ac:dyDescent="0.3">
      <c r="A166" s="59" t="s">
        <v>354</v>
      </c>
      <c r="B166" s="61" t="s">
        <v>355</v>
      </c>
    </row>
    <row r="167" spans="1:2" x14ac:dyDescent="0.3">
      <c r="A167" s="59" t="s">
        <v>356</v>
      </c>
      <c r="B167" s="61" t="s">
        <v>357</v>
      </c>
    </row>
    <row r="168" spans="1:2" x14ac:dyDescent="0.3">
      <c r="A168" s="59" t="s">
        <v>358</v>
      </c>
      <c r="B168" s="61" t="s">
        <v>359</v>
      </c>
    </row>
    <row r="169" spans="1:2" x14ac:dyDescent="0.3">
      <c r="A169" s="59" t="s">
        <v>360</v>
      </c>
      <c r="B169" s="61" t="s">
        <v>361</v>
      </c>
    </row>
    <row r="170" spans="1:2" x14ac:dyDescent="0.3">
      <c r="A170" s="59" t="s">
        <v>362</v>
      </c>
      <c r="B170" s="61" t="s">
        <v>363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C7CB821E9B6C0F42AC4472C1BAF85067" ma:contentTypeVersion="7" ma:contentTypeDescription="" ma:contentTypeScope="" ma:versionID="fc0e1f576814b90ae030b5a022aa257f">
  <xsd:schema xmlns:xsd="http://www.w3.org/2001/XMLSchema" xmlns:xs="http://www.w3.org/2001/XMLSchema" xmlns:p="http://schemas.microsoft.com/office/2006/metadata/properties" xmlns:ns2="e81e2c38-9487-48a0-8f55-b8a98745bb66" targetNamespace="http://schemas.microsoft.com/office/2006/metadata/properties" ma:root="true" ma:fieldsID="c98fc67263a71413b480b83a80a6ae2b"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Response Plan"/>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6</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Approved</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b886aaa-2ace-43d1-8504-81239637f55f" ContentTypeId="0x01010052DE85A6ADF5C64AB1DD21656C4C38BB" PreviousValue="false"/>
</file>

<file path=customXml/itemProps1.xml><?xml version="1.0" encoding="utf-8"?>
<ds:datastoreItem xmlns:ds="http://schemas.openxmlformats.org/officeDocument/2006/customXml" ds:itemID="{227E3CD6-EF21-43CA-9521-150B9BC9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5D0B9F-C069-4C11-9309-8FF0426712DC}">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e81e2c38-9487-48a0-8f55-b8a98745bb66"/>
    <ds:schemaRef ds:uri="http://purl.org/dc/terms/"/>
  </ds:schemaRefs>
</ds:datastoreItem>
</file>

<file path=customXml/itemProps3.xml><?xml version="1.0" encoding="utf-8"?>
<ds:datastoreItem xmlns:ds="http://schemas.openxmlformats.org/officeDocument/2006/customXml" ds:itemID="{7EC1B417-B9B8-4929-801E-A17EC94F8B10}">
  <ds:schemaRefs>
    <ds:schemaRef ds:uri="http://schemas.microsoft.com/sharepoint/v3/contenttype/forms"/>
  </ds:schemaRefs>
</ds:datastoreItem>
</file>

<file path=customXml/itemProps4.xml><?xml version="1.0" encoding="utf-8"?>
<ds:datastoreItem xmlns:ds="http://schemas.openxmlformats.org/officeDocument/2006/customXml" ds:itemID="{C5B62462-C642-4563-80D3-9446760B07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Idrissou Kayaba Labande</cp:lastModifiedBy>
  <cp:lastPrinted>2019-10-02T08:18:03Z</cp:lastPrinted>
  <dcterms:created xsi:type="dcterms:W3CDTF">2017-11-15T21:17:43Z</dcterms:created>
  <dcterms:modified xsi:type="dcterms:W3CDTF">2022-06-17T09:04:17Z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0x01010052DE85A6ADF5C64AB1DD21656C4C38BB00C7CB821E9B6C0F42AC4472C1BAF85067</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2021-11-15T16:39:55Z</vt:lpwstr>
  </property>
  <property fmtid="{D5CDD505-2E9C-101B-9397-08002B2CF9AE}" pid="7" name="MSIP_Label_2059aa38-f392-4105-be92-628035578272_Method">
    <vt:lpwstr>Privileged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37ca4f0c-ceb8-4573-9336-297ca051acec</vt:lpwstr>
  </property>
  <property fmtid="{D5CDD505-2E9C-101B-9397-08002B2CF9AE}" pid="11" name="MSIP_Label_2059aa38-f392-4105-be92-628035578272_ContentBits">
    <vt:lpwstr>0</vt:lpwstr>
  </property>
</Properties>
</file>