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HP\OneDrive - United Nations Development Programme\PBF Secretariat Kinshasa DRC\Rapports&amp;Documents à Télécharger dans le Système\Rapports Annuels 2021\"/>
    </mc:Choice>
  </mc:AlternateContent>
  <xr:revisionPtr revIDLastSave="0" documentId="13_ncr:1_{A75302C7-96AD-4AA9-A4C6-2AFF10078431}" xr6:coauthVersionLast="46" xr6:coauthVersionMax="47" xr10:uidLastSave="{00000000-0000-0000-0000-000000000000}"/>
  <bookViews>
    <workbookView xWindow="-108" yWindow="-108" windowWidth="23256" windowHeight="12576" xr2:uid="{00000000-000D-0000-FFFF-FFFF00000000}"/>
  </bookViews>
  <sheets>
    <sheet name="PBF YPI mid-term 2021" sheetId="1" r:id="rId1"/>
    <sheet name="2) Tableau budgétaire UNHCR" sheetId="2" state="hidden" r:id="rId2"/>
    <sheet name="2) Tableau budgétaire BCNUDH" sheetId="3" state="hidden" r:id="rId3"/>
    <sheet name="2) Tableau budgétaire WVI" sheetId="4" state="hidden" r:id="rId4"/>
  </sheets>
  <externalReferences>
    <externalReference r:id="rId5"/>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9" i="1" l="1"/>
  <c r="E21" i="1"/>
  <c r="I22" i="1"/>
  <c r="F37" i="4"/>
  <c r="E37" i="4"/>
  <c r="K9" i="1"/>
  <c r="M9" i="1" s="1"/>
  <c r="K10" i="1"/>
  <c r="K15" i="1"/>
  <c r="F206" i="4"/>
  <c r="D200" i="4"/>
  <c r="D198" i="4"/>
  <c r="D29" i="4"/>
  <c r="E42" i="1"/>
  <c r="F198" i="4" l="1"/>
  <c r="E103" i="2"/>
  <c r="E105" i="2" s="1"/>
  <c r="E22" i="1"/>
  <c r="E44" i="1"/>
  <c r="E38" i="1"/>
  <c r="K42" i="1"/>
  <c r="M42" i="1" s="1"/>
  <c r="E11" i="1"/>
  <c r="F206" i="2"/>
  <c r="E198" i="2"/>
  <c r="E199" i="2"/>
  <c r="E200" i="2"/>
  <c r="E201" i="2"/>
  <c r="E202" i="2"/>
  <c r="E203" i="2"/>
  <c r="E204" i="2"/>
  <c r="E194" i="2"/>
  <c r="E82" i="2"/>
  <c r="E37" i="2"/>
  <c r="E15" i="2"/>
  <c r="E80" i="2"/>
  <c r="D40" i="2"/>
  <c r="F40" i="2" s="1"/>
  <c r="F41" i="2"/>
  <c r="F42" i="2"/>
  <c r="F43" i="2"/>
  <c r="F44" i="2"/>
  <c r="F45" i="2"/>
  <c r="F46" i="2"/>
  <c r="F47" i="2"/>
  <c r="D48" i="2"/>
  <c r="F48" i="2" s="1"/>
  <c r="D204" i="4"/>
  <c r="F204" i="4" s="1"/>
  <c r="D203" i="4"/>
  <c r="F203" i="4" s="1"/>
  <c r="D202" i="4"/>
  <c r="F202" i="4"/>
  <c r="D201" i="4"/>
  <c r="F201" i="4" s="1"/>
  <c r="F200" i="4"/>
  <c r="D199" i="4"/>
  <c r="D197" i="4"/>
  <c r="D194" i="4"/>
  <c r="F194" i="4"/>
  <c r="F193" i="4"/>
  <c r="F192" i="4"/>
  <c r="F191" i="4"/>
  <c r="F190" i="4"/>
  <c r="F189" i="4"/>
  <c r="F188" i="4"/>
  <c r="F187" i="4"/>
  <c r="D186" i="4"/>
  <c r="D183" i="4"/>
  <c r="F183" i="4" s="1"/>
  <c r="F182" i="4"/>
  <c r="F181" i="4"/>
  <c r="F180" i="4"/>
  <c r="F179" i="4"/>
  <c r="F178" i="4"/>
  <c r="F177" i="4"/>
  <c r="F176" i="4"/>
  <c r="D175" i="4"/>
  <c r="D172" i="4"/>
  <c r="F172" i="4" s="1"/>
  <c r="F171" i="4"/>
  <c r="F170" i="4"/>
  <c r="F169" i="4"/>
  <c r="F168" i="4"/>
  <c r="F167" i="4"/>
  <c r="F166" i="4"/>
  <c r="F165" i="4"/>
  <c r="D164" i="4"/>
  <c r="F164" i="4" s="1"/>
  <c r="D161" i="4"/>
  <c r="F161" i="4" s="1"/>
  <c r="F160" i="4"/>
  <c r="F159" i="4"/>
  <c r="F158" i="4"/>
  <c r="F157" i="4"/>
  <c r="F156" i="4"/>
  <c r="F155" i="4"/>
  <c r="F154" i="4"/>
  <c r="D153" i="4"/>
  <c r="F153" i="4" s="1"/>
  <c r="D150" i="4"/>
  <c r="F150" i="4" s="1"/>
  <c r="F149" i="4"/>
  <c r="F148" i="4"/>
  <c r="F147" i="4"/>
  <c r="F146" i="4"/>
  <c r="F145" i="4"/>
  <c r="F144" i="4"/>
  <c r="F143" i="4"/>
  <c r="D142" i="4"/>
  <c r="F142" i="4" s="1"/>
  <c r="D138" i="4"/>
  <c r="F138" i="4" s="1"/>
  <c r="F137" i="4"/>
  <c r="F136" i="4"/>
  <c r="F135" i="4"/>
  <c r="F134" i="4"/>
  <c r="F133" i="4"/>
  <c r="F132" i="4"/>
  <c r="F131" i="4"/>
  <c r="D130" i="4"/>
  <c r="F130" i="4" s="1"/>
  <c r="D127" i="4"/>
  <c r="F126" i="4"/>
  <c r="F125" i="4"/>
  <c r="F124" i="4"/>
  <c r="F123" i="4"/>
  <c r="F122" i="4"/>
  <c r="F121" i="4"/>
  <c r="F120" i="4"/>
  <c r="D119" i="4"/>
  <c r="F119" i="4" s="1"/>
  <c r="D116" i="4"/>
  <c r="F116" i="4"/>
  <c r="F115" i="4"/>
  <c r="F114" i="4"/>
  <c r="F113" i="4"/>
  <c r="F112" i="4"/>
  <c r="F111" i="4"/>
  <c r="F110" i="4"/>
  <c r="F109" i="4"/>
  <c r="D108" i="4"/>
  <c r="F108" i="4"/>
  <c r="D105" i="4"/>
  <c r="F105" i="4"/>
  <c r="F104" i="4"/>
  <c r="F103" i="4"/>
  <c r="F102" i="4"/>
  <c r="F101" i="4"/>
  <c r="F100" i="4"/>
  <c r="F99" i="4"/>
  <c r="F98" i="4"/>
  <c r="D97" i="4"/>
  <c r="F97" i="4" s="1"/>
  <c r="D93" i="4"/>
  <c r="F93" i="4" s="1"/>
  <c r="F92" i="4"/>
  <c r="F91" i="4"/>
  <c r="F90" i="4"/>
  <c r="F89" i="4"/>
  <c r="F88" i="4"/>
  <c r="F87" i="4"/>
  <c r="F86" i="4"/>
  <c r="D85" i="4"/>
  <c r="F85" i="4" s="1"/>
  <c r="D82" i="4"/>
  <c r="F82" i="4"/>
  <c r="F81" i="4"/>
  <c r="F80" i="4"/>
  <c r="F79" i="4"/>
  <c r="F78" i="4"/>
  <c r="F77" i="4"/>
  <c r="F76" i="4"/>
  <c r="F75" i="4"/>
  <c r="D74" i="4"/>
  <c r="F74" i="4" s="1"/>
  <c r="D71" i="4"/>
  <c r="F71" i="4"/>
  <c r="F70" i="4"/>
  <c r="F69" i="4"/>
  <c r="F68" i="4"/>
  <c r="F67" i="4"/>
  <c r="F66" i="4"/>
  <c r="F65" i="4"/>
  <c r="F64" i="4"/>
  <c r="D63" i="4"/>
  <c r="F63" i="4" s="1"/>
  <c r="D60" i="4"/>
  <c r="F60" i="4" s="1"/>
  <c r="F59" i="4"/>
  <c r="F58" i="4"/>
  <c r="F57" i="4"/>
  <c r="F56" i="4"/>
  <c r="F55" i="4"/>
  <c r="F54" i="4"/>
  <c r="F53" i="4"/>
  <c r="D52" i="4"/>
  <c r="F52" i="4" s="1"/>
  <c r="D48" i="4"/>
  <c r="F48" i="4" s="1"/>
  <c r="F47" i="4"/>
  <c r="F46" i="4"/>
  <c r="F45" i="4"/>
  <c r="F44" i="4"/>
  <c r="F43" i="4"/>
  <c r="F42" i="4"/>
  <c r="F41" i="4"/>
  <c r="D40" i="4"/>
  <c r="F40" i="4"/>
  <c r="D37" i="4"/>
  <c r="F36" i="4"/>
  <c r="F35" i="4"/>
  <c r="F34" i="4"/>
  <c r="F33" i="4"/>
  <c r="F32" i="4"/>
  <c r="F31" i="4"/>
  <c r="F30" i="4"/>
  <c r="F29" i="4"/>
  <c r="D26" i="4"/>
  <c r="F26" i="4" s="1"/>
  <c r="F25" i="4"/>
  <c r="F24" i="4"/>
  <c r="F23" i="4"/>
  <c r="F22" i="4"/>
  <c r="F21" i="4"/>
  <c r="F20" i="4"/>
  <c r="F19" i="4"/>
  <c r="D18" i="4"/>
  <c r="F18" i="4" s="1"/>
  <c r="D15" i="4"/>
  <c r="F15" i="4"/>
  <c r="F14" i="4"/>
  <c r="F13" i="4"/>
  <c r="F12" i="4"/>
  <c r="F11" i="4"/>
  <c r="F10" i="4"/>
  <c r="F9" i="4"/>
  <c r="F8" i="4"/>
  <c r="D7" i="4"/>
  <c r="D4" i="4"/>
  <c r="E204" i="3"/>
  <c r="D204" i="3"/>
  <c r="D203" i="3"/>
  <c r="E203" i="3" s="1"/>
  <c r="D202" i="3"/>
  <c r="E202" i="3" s="1"/>
  <c r="D201" i="3"/>
  <c r="E201" i="3" s="1"/>
  <c r="D200" i="3"/>
  <c r="E200" i="3" s="1"/>
  <c r="E199" i="3"/>
  <c r="D199" i="3"/>
  <c r="D198" i="3"/>
  <c r="D197" i="3"/>
  <c r="D194" i="3"/>
  <c r="E194" i="3" s="1"/>
  <c r="E193" i="3"/>
  <c r="E192" i="3"/>
  <c r="E191" i="3"/>
  <c r="E190" i="3"/>
  <c r="E189" i="3"/>
  <c r="E188" i="3"/>
  <c r="E187" i="3"/>
  <c r="D186" i="3"/>
  <c r="E186" i="3" s="1"/>
  <c r="D183" i="3"/>
  <c r="E182" i="3"/>
  <c r="E181" i="3"/>
  <c r="E180" i="3"/>
  <c r="E179" i="3"/>
  <c r="E178" i="3"/>
  <c r="E177" i="3"/>
  <c r="E176" i="3"/>
  <c r="D175" i="3"/>
  <c r="E175" i="3" s="1"/>
  <c r="D172" i="3"/>
  <c r="E172" i="3" s="1"/>
  <c r="E171" i="3"/>
  <c r="E170" i="3"/>
  <c r="E169" i="3"/>
  <c r="E168" i="3"/>
  <c r="E167" i="3"/>
  <c r="E166" i="3"/>
  <c r="E165" i="3"/>
  <c r="D164" i="3"/>
  <c r="E164" i="3" s="1"/>
  <c r="D161" i="3"/>
  <c r="E161" i="3" s="1"/>
  <c r="E160" i="3"/>
  <c r="E159" i="3"/>
  <c r="E158" i="3"/>
  <c r="E157" i="3"/>
  <c r="E156" i="3"/>
  <c r="E155" i="3"/>
  <c r="E154" i="3"/>
  <c r="D153" i="3"/>
  <c r="E153" i="3" s="1"/>
  <c r="D150" i="3"/>
  <c r="E150" i="3" s="1"/>
  <c r="E149" i="3"/>
  <c r="E148" i="3"/>
  <c r="E147" i="3"/>
  <c r="E146" i="3"/>
  <c r="E145" i="3"/>
  <c r="E144" i="3"/>
  <c r="E143" i="3"/>
  <c r="D142" i="3"/>
  <c r="E142" i="3" s="1"/>
  <c r="D138" i="3"/>
  <c r="E138" i="3" s="1"/>
  <c r="E137" i="3"/>
  <c r="E136" i="3"/>
  <c r="E135" i="3"/>
  <c r="E134" i="3"/>
  <c r="E133" i="3"/>
  <c r="E132" i="3"/>
  <c r="E131" i="3"/>
  <c r="D130" i="3"/>
  <c r="D127" i="3"/>
  <c r="E127" i="3" s="1"/>
  <c r="E126" i="3"/>
  <c r="E125" i="3"/>
  <c r="E124" i="3"/>
  <c r="E123" i="3"/>
  <c r="E122" i="3"/>
  <c r="E121" i="3"/>
  <c r="E120" i="3"/>
  <c r="D119" i="3"/>
  <c r="E116" i="3"/>
  <c r="D116" i="3"/>
  <c r="E115" i="3"/>
  <c r="E114" i="3"/>
  <c r="E113" i="3"/>
  <c r="E112" i="3"/>
  <c r="E111" i="3"/>
  <c r="E110" i="3"/>
  <c r="E109" i="3"/>
  <c r="D108" i="3"/>
  <c r="E108" i="3" s="1"/>
  <c r="D105" i="3"/>
  <c r="E105" i="3" s="1"/>
  <c r="E104" i="3"/>
  <c r="E103" i="3"/>
  <c r="E102" i="3"/>
  <c r="E101" i="3"/>
  <c r="E100" i="3"/>
  <c r="E99" i="3"/>
  <c r="E98" i="3"/>
  <c r="D97" i="3"/>
  <c r="E97" i="3" s="1"/>
  <c r="D93" i="3"/>
  <c r="E93" i="3" s="1"/>
  <c r="E92" i="3"/>
  <c r="E91" i="3"/>
  <c r="E90" i="3"/>
  <c r="E89" i="3"/>
  <c r="E88" i="3"/>
  <c r="E87" i="3"/>
  <c r="E86" i="3"/>
  <c r="D85" i="3"/>
  <c r="E85" i="3" s="1"/>
  <c r="E82" i="3"/>
  <c r="D82" i="3"/>
  <c r="E81" i="3"/>
  <c r="E80" i="3"/>
  <c r="E79" i="3"/>
  <c r="E78" i="3"/>
  <c r="E77" i="3"/>
  <c r="E76" i="3"/>
  <c r="E75" i="3"/>
  <c r="D74" i="3"/>
  <c r="E74" i="3" s="1"/>
  <c r="D71" i="3"/>
  <c r="E71" i="3" s="1"/>
  <c r="E70" i="3"/>
  <c r="E69" i="3"/>
  <c r="E68" i="3"/>
  <c r="E67" i="3"/>
  <c r="E66" i="3"/>
  <c r="E65" i="3"/>
  <c r="E64" i="3"/>
  <c r="D63" i="3"/>
  <c r="E63" i="3" s="1"/>
  <c r="E60" i="3"/>
  <c r="D60" i="3"/>
  <c r="E59" i="3"/>
  <c r="E58" i="3"/>
  <c r="E57" i="3"/>
  <c r="E56" i="3"/>
  <c r="E55" i="3"/>
  <c r="E54" i="3"/>
  <c r="E53" i="3"/>
  <c r="D52" i="3"/>
  <c r="E52" i="3" s="1"/>
  <c r="D48" i="3"/>
  <c r="E48" i="3"/>
  <c r="E47" i="3"/>
  <c r="E46" i="3"/>
  <c r="E45" i="3"/>
  <c r="E44" i="3"/>
  <c r="E43" i="3"/>
  <c r="E42" i="3"/>
  <c r="E41" i="3"/>
  <c r="D40" i="3"/>
  <c r="E40" i="3" s="1"/>
  <c r="D37" i="3"/>
  <c r="E37" i="3" s="1"/>
  <c r="E36" i="3"/>
  <c r="E35" i="3"/>
  <c r="E34" i="3"/>
  <c r="E33" i="3"/>
  <c r="E32" i="3"/>
  <c r="E31" i="3"/>
  <c r="E30" i="3"/>
  <c r="D29" i="3"/>
  <c r="E29" i="3" s="1"/>
  <c r="D26" i="3"/>
  <c r="E26" i="3"/>
  <c r="E25" i="3"/>
  <c r="E24" i="3"/>
  <c r="E23" i="3"/>
  <c r="E22" i="3"/>
  <c r="E21" i="3"/>
  <c r="E20" i="3"/>
  <c r="E19" i="3"/>
  <c r="D18" i="3"/>
  <c r="E18" i="3" s="1"/>
  <c r="D15" i="3"/>
  <c r="E15" i="3" s="1"/>
  <c r="E14" i="3"/>
  <c r="E13" i="3"/>
  <c r="E12" i="3"/>
  <c r="E11" i="3"/>
  <c r="E10" i="3"/>
  <c r="E9" i="3"/>
  <c r="E8" i="3"/>
  <c r="D7" i="3"/>
  <c r="E7" i="3" s="1"/>
  <c r="D4" i="3"/>
  <c r="D204" i="2"/>
  <c r="F204" i="2" s="1"/>
  <c r="D203" i="2"/>
  <c r="F203" i="2" s="1"/>
  <c r="D202" i="2"/>
  <c r="F202" i="2" s="1"/>
  <c r="D201" i="2"/>
  <c r="F201" i="2" s="1"/>
  <c r="D200" i="2"/>
  <c r="F200" i="2" s="1"/>
  <c r="D199" i="2"/>
  <c r="F199" i="2" s="1"/>
  <c r="D198" i="2"/>
  <c r="D197" i="2"/>
  <c r="D194" i="2"/>
  <c r="F194" i="2" s="1"/>
  <c r="F193" i="2"/>
  <c r="F192" i="2"/>
  <c r="F191" i="2"/>
  <c r="F190" i="2"/>
  <c r="F189" i="2"/>
  <c r="F188" i="2"/>
  <c r="F187" i="2"/>
  <c r="D186" i="2"/>
  <c r="F186" i="2" s="1"/>
  <c r="D183" i="2"/>
  <c r="F182" i="2"/>
  <c r="F181" i="2"/>
  <c r="F180" i="2"/>
  <c r="F179" i="2"/>
  <c r="F178" i="2"/>
  <c r="F177" i="2"/>
  <c r="F176" i="2"/>
  <c r="D175" i="2"/>
  <c r="F175" i="2" s="1"/>
  <c r="D172" i="2"/>
  <c r="F172" i="2" s="1"/>
  <c r="F171" i="2"/>
  <c r="F170" i="2"/>
  <c r="F169" i="2"/>
  <c r="F168" i="2"/>
  <c r="F167" i="2"/>
  <c r="F166" i="2"/>
  <c r="F165" i="2"/>
  <c r="D164" i="2"/>
  <c r="D161" i="2"/>
  <c r="F160" i="2"/>
  <c r="F159" i="2"/>
  <c r="F158" i="2"/>
  <c r="F157" i="2"/>
  <c r="F156" i="2"/>
  <c r="F155" i="2"/>
  <c r="F154" i="2"/>
  <c r="D153" i="2"/>
  <c r="F153" i="2" s="1"/>
  <c r="D150" i="2"/>
  <c r="F150" i="2" s="1"/>
  <c r="F149" i="2"/>
  <c r="F148" i="2"/>
  <c r="F147" i="2"/>
  <c r="F146" i="2"/>
  <c r="F145" i="2"/>
  <c r="F144" i="2"/>
  <c r="F143" i="2"/>
  <c r="D142" i="2"/>
  <c r="F142" i="2" s="1"/>
  <c r="D138" i="2"/>
  <c r="F138" i="2" s="1"/>
  <c r="F137" i="2"/>
  <c r="F136" i="2"/>
  <c r="F135" i="2"/>
  <c r="F134" i="2"/>
  <c r="F133" i="2"/>
  <c r="F132" i="2"/>
  <c r="F131" i="2"/>
  <c r="D130" i="2"/>
  <c r="F130" i="2" s="1"/>
  <c r="D127" i="2"/>
  <c r="F127" i="2" s="1"/>
  <c r="F126" i="2"/>
  <c r="F125" i="2"/>
  <c r="F124" i="2"/>
  <c r="F123" i="2"/>
  <c r="F122" i="2"/>
  <c r="F121" i="2"/>
  <c r="F120" i="2"/>
  <c r="D119" i="2"/>
  <c r="D116" i="2"/>
  <c r="F115" i="2"/>
  <c r="F114" i="2"/>
  <c r="F113" i="2"/>
  <c r="F112" i="2"/>
  <c r="F111" i="2"/>
  <c r="F110" i="2"/>
  <c r="F109" i="2"/>
  <c r="D108" i="2"/>
  <c r="F108" i="2" s="1"/>
  <c r="D105" i="2"/>
  <c r="F105" i="2" s="1"/>
  <c r="F104" i="2"/>
  <c r="F103" i="2"/>
  <c r="F102" i="2"/>
  <c r="F101" i="2"/>
  <c r="F100" i="2"/>
  <c r="F99" i="2"/>
  <c r="F98" i="2"/>
  <c r="D97" i="2"/>
  <c r="D93" i="2"/>
  <c r="F93" i="2" s="1"/>
  <c r="F92" i="2"/>
  <c r="F91" i="2"/>
  <c r="F90" i="2"/>
  <c r="F89" i="2"/>
  <c r="F88" i="2"/>
  <c r="F87" i="2"/>
  <c r="F86" i="2"/>
  <c r="D85" i="2"/>
  <c r="F85" i="2" s="1"/>
  <c r="D82" i="2"/>
  <c r="F82" i="2" s="1"/>
  <c r="F81" i="2"/>
  <c r="F80" i="2"/>
  <c r="F79" i="2"/>
  <c r="F78" i="2"/>
  <c r="F77" i="2"/>
  <c r="F76" i="2"/>
  <c r="F75" i="2"/>
  <c r="D74" i="2"/>
  <c r="F74" i="2" s="1"/>
  <c r="D71" i="2"/>
  <c r="F71" i="2" s="1"/>
  <c r="F70" i="2"/>
  <c r="F69" i="2"/>
  <c r="F68" i="2"/>
  <c r="F67" i="2"/>
  <c r="F66" i="2"/>
  <c r="F65" i="2"/>
  <c r="F64" i="2"/>
  <c r="D63" i="2"/>
  <c r="D60" i="2"/>
  <c r="F60" i="2" s="1"/>
  <c r="F59" i="2"/>
  <c r="F58" i="2"/>
  <c r="F57" i="2"/>
  <c r="F56" i="2"/>
  <c r="F55" i="2"/>
  <c r="F54" i="2"/>
  <c r="F53" i="2"/>
  <c r="D52" i="2"/>
  <c r="F52" i="2" s="1"/>
  <c r="D37" i="2"/>
  <c r="F37" i="2" s="1"/>
  <c r="F36" i="2"/>
  <c r="F35" i="2"/>
  <c r="F34" i="2"/>
  <c r="F33" i="2"/>
  <c r="F32" i="2"/>
  <c r="F31" i="2"/>
  <c r="F30" i="2"/>
  <c r="D29" i="2"/>
  <c r="F29" i="2" s="1"/>
  <c r="D26" i="2"/>
  <c r="F25" i="2"/>
  <c r="F24" i="2"/>
  <c r="F23" i="2"/>
  <c r="F22" i="2"/>
  <c r="F21" i="2"/>
  <c r="F20" i="2"/>
  <c r="F19" i="2"/>
  <c r="D18" i="2"/>
  <c r="F18" i="2" s="1"/>
  <c r="D15" i="2"/>
  <c r="F14" i="2"/>
  <c r="F13" i="2"/>
  <c r="F12" i="2"/>
  <c r="F11" i="2"/>
  <c r="F10" i="2"/>
  <c r="F9" i="2"/>
  <c r="F8" i="2"/>
  <c r="D7" i="2"/>
  <c r="D4" i="2"/>
  <c r="K47" i="1"/>
  <c r="K48" i="1"/>
  <c r="K49" i="1"/>
  <c r="K50" i="1"/>
  <c r="J48" i="1"/>
  <c r="J49" i="1"/>
  <c r="J50" i="1"/>
  <c r="J47" i="1"/>
  <c r="K43" i="1"/>
  <c r="M43" i="1" s="1"/>
  <c r="K44" i="1"/>
  <c r="M44" i="1" s="1"/>
  <c r="K36" i="1"/>
  <c r="M36" i="1" s="1"/>
  <c r="K37" i="1"/>
  <c r="M37" i="1" s="1"/>
  <c r="K31" i="1"/>
  <c r="M31" i="1" s="1"/>
  <c r="K32" i="1"/>
  <c r="M32" i="1" s="1"/>
  <c r="K33" i="1"/>
  <c r="M33" i="1" s="1"/>
  <c r="K26" i="1"/>
  <c r="M26" i="1" s="1"/>
  <c r="K27" i="1"/>
  <c r="M27" i="1" s="1"/>
  <c r="K28" i="1"/>
  <c r="M28" i="1" s="1"/>
  <c r="K18" i="1"/>
  <c r="M18" i="1" s="1"/>
  <c r="K19" i="1"/>
  <c r="M19" i="1" s="1"/>
  <c r="K20" i="1"/>
  <c r="M20" i="1" s="1"/>
  <c r="K21" i="1"/>
  <c r="M21" i="1" s="1"/>
  <c r="M22" i="1" s="1"/>
  <c r="J37" i="1"/>
  <c r="J36" i="1"/>
  <c r="J32" i="1"/>
  <c r="J33" i="1"/>
  <c r="J31" i="1"/>
  <c r="J19" i="1"/>
  <c r="J20" i="1"/>
  <c r="J21" i="1"/>
  <c r="J18" i="1"/>
  <c r="J14" i="1"/>
  <c r="J15" i="1"/>
  <c r="J13" i="1"/>
  <c r="J10" i="1"/>
  <c r="J9" i="1"/>
  <c r="L11" i="1" s="1"/>
  <c r="I34" i="1"/>
  <c r="H34" i="1"/>
  <c r="G34" i="1"/>
  <c r="E34" i="1"/>
  <c r="F34" i="1"/>
  <c r="D34" i="1"/>
  <c r="I45" i="1"/>
  <c r="G45" i="1"/>
  <c r="E51" i="1"/>
  <c r="G51" i="1"/>
  <c r="I51" i="1"/>
  <c r="J34" i="1" l="1"/>
  <c r="J38" i="1"/>
  <c r="M29" i="1"/>
  <c r="F199" i="4"/>
  <c r="D205" i="4"/>
  <c r="K51" i="1"/>
  <c r="M38" i="1"/>
  <c r="M45" i="1"/>
  <c r="E45" i="1"/>
  <c r="K45" i="1"/>
  <c r="E205" i="2"/>
  <c r="E206" i="2" s="1"/>
  <c r="F175" i="4"/>
  <c r="F127" i="4"/>
  <c r="F7" i="4"/>
  <c r="F186" i="4"/>
  <c r="D205" i="3"/>
  <c r="E130" i="3"/>
  <c r="E119" i="3"/>
  <c r="E183" i="3"/>
  <c r="F26" i="2"/>
  <c r="F119" i="2"/>
  <c r="F164" i="2"/>
  <c r="F97" i="2"/>
  <c r="F7" i="2"/>
  <c r="F15" i="2"/>
  <c r="D205" i="2"/>
  <c r="F63" i="2"/>
  <c r="F116" i="2"/>
  <c r="F161" i="2"/>
  <c r="F183" i="2"/>
  <c r="F205" i="4"/>
  <c r="D206" i="3"/>
  <c r="D207" i="3" s="1"/>
  <c r="E198" i="3"/>
  <c r="E205" i="3"/>
  <c r="F198" i="2"/>
  <c r="M34" i="1"/>
  <c r="L38" i="1"/>
  <c r="D206" i="4" l="1"/>
  <c r="D207" i="4" s="1"/>
  <c r="F205" i="2"/>
  <c r="D206" i="2"/>
  <c r="D207" i="2" s="1"/>
  <c r="F207" i="2"/>
  <c r="F207" i="4"/>
  <c r="E206" i="3"/>
  <c r="E207" i="3" s="1"/>
  <c r="H45" i="1" l="1"/>
  <c r="F45" i="1"/>
  <c r="D45" i="1"/>
  <c r="J44" i="1"/>
  <c r="J43" i="1"/>
  <c r="J42" i="1"/>
  <c r="L45" i="1" s="1"/>
  <c r="J27" i="1"/>
  <c r="J28" i="1"/>
  <c r="J26" i="1"/>
  <c r="K29" i="1"/>
  <c r="E29" i="1"/>
  <c r="F29" i="1"/>
  <c r="G29" i="1"/>
  <c r="H29" i="1"/>
  <c r="I29" i="1"/>
  <c r="D29" i="1"/>
  <c r="D22" i="1"/>
  <c r="J45" i="1" l="1"/>
  <c r="J29" i="1"/>
  <c r="L29" i="1"/>
  <c r="M10" i="1" l="1"/>
  <c r="H55" i="1"/>
  <c r="F55" i="1"/>
  <c r="D55" i="1"/>
  <c r="H51" i="1"/>
  <c r="F51" i="1"/>
  <c r="K38" i="1"/>
  <c r="I38" i="1"/>
  <c r="H38" i="1"/>
  <c r="G38" i="1"/>
  <c r="F38" i="1"/>
  <c r="D38" i="1"/>
  <c r="K34" i="1"/>
  <c r="H22" i="1"/>
  <c r="G22" i="1"/>
  <c r="F22" i="1"/>
  <c r="I16" i="1"/>
  <c r="H16" i="1"/>
  <c r="G16" i="1"/>
  <c r="F16" i="1"/>
  <c r="E16" i="1"/>
  <c r="D16" i="1"/>
  <c r="M15" i="1"/>
  <c r="K14" i="1"/>
  <c r="M14" i="1" s="1"/>
  <c r="K13" i="1"/>
  <c r="M13" i="1" s="1"/>
  <c r="I11" i="1"/>
  <c r="I56" i="1" s="1"/>
  <c r="H11" i="1"/>
  <c r="G11" i="1"/>
  <c r="F11" i="1"/>
  <c r="E56" i="1"/>
  <c r="E57" i="1" s="1"/>
  <c r="D11" i="1"/>
  <c r="M16" i="1" l="1"/>
  <c r="G56" i="1"/>
  <c r="F56" i="1"/>
  <c r="H56" i="1"/>
  <c r="K11" i="1"/>
  <c r="L16" i="1"/>
  <c r="L34" i="1"/>
  <c r="L22" i="1"/>
  <c r="J22" i="1"/>
  <c r="K22" i="1"/>
  <c r="J51" i="1"/>
  <c r="D51" i="1"/>
  <c r="D56" i="1" s="1"/>
  <c r="H57" i="1"/>
  <c r="H58" i="1" s="1"/>
  <c r="M11" i="1"/>
  <c r="I57" i="1"/>
  <c r="I58" i="1" s="1"/>
  <c r="K16" i="1"/>
  <c r="J16" i="1"/>
  <c r="G57" i="1"/>
  <c r="G58" i="1" s="1"/>
  <c r="J11" i="1"/>
  <c r="D57" i="1" l="1"/>
  <c r="D58" i="1" s="1"/>
  <c r="J56" i="1"/>
  <c r="L51" i="1"/>
  <c r="I59" i="1"/>
  <c r="K56" i="1"/>
  <c r="F57" i="1"/>
  <c r="F58" i="1" s="1"/>
  <c r="G59" i="1" s="1"/>
  <c r="K57" i="1"/>
  <c r="E58" i="1"/>
  <c r="E59" i="1" s="1"/>
  <c r="J57" i="1" l="1"/>
  <c r="J58" i="1" s="1"/>
  <c r="K58" i="1"/>
  <c r="K5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tc={0F070C62-104C-4A66-A497-5E291EF5215D}</author>
  </authors>
  <commentList>
    <comment ref="D29" authorId="0" shapeId="0" xr:uid="{0F070C62-104C-4A66-A497-5E291EF5215D}">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je ne comprends pas la provenence</t>
      </text>
    </comment>
  </commentList>
</comments>
</file>

<file path=xl/sharedStrings.xml><?xml version="1.0" encoding="utf-8"?>
<sst xmlns="http://schemas.openxmlformats.org/spreadsheetml/2006/main" count="694" uniqueCount="159">
  <si>
    <t>Projet PBF / YPI KASAI/KASAI CENTRAL - Rapport Financier - 15 Novembre 2021</t>
  </si>
  <si>
    <t>Nombre de resultat/ produit</t>
  </si>
  <si>
    <t>Formulation du resultat/ produit/activite</t>
  </si>
  <si>
    <t xml:space="preserve">Budget planifié </t>
  </si>
  <si>
    <t>Budget dépensé
(15/11/2021)</t>
  </si>
  <si>
    <t>Total Budget Planifié</t>
  </si>
  <si>
    <t xml:space="preserve">Pourcentage du budget pour chaque produit ou activite reserve pour action directe sur égalité des sexes et autonomisation des femmes (GEWE) (cas echeant) </t>
  </si>
  <si>
    <t>Budget GEWE exécuté (15/11/2021)</t>
  </si>
  <si>
    <t>Notes quelconque le cas echeant (.e.g sur types des entrants ou justification du budget)</t>
  </si>
  <si>
    <t>UNHCR</t>
  </si>
  <si>
    <t>BCNUDH</t>
  </si>
  <si>
    <t>World Vision</t>
  </si>
  <si>
    <t xml:space="preserve">RESULTAT 1: </t>
  </si>
  <si>
    <t xml:space="preserve">Le potentiel d’insertion socio-économique de 300 jeunes hommes et femmes est renforcé en faveur de la construction de la paix </t>
  </si>
  <si>
    <t>Produit 1.1:</t>
  </si>
  <si>
    <t xml:space="preserve">Les centres de formation reçoivent un appui institutionnel et structurel pour fournir aux jeunes des compétences en lien aux besoins du marché du travail et en faveur de la cohabitation pacifique </t>
  </si>
  <si>
    <t>Activite 1.1.1:</t>
  </si>
  <si>
    <t xml:space="preserve">Réhabilitation et équipement des centres de formation professionnelle au Kasaï et Kasaï Central </t>
  </si>
  <si>
    <t>Les jeunes filles et femmes demeurent sous-représentées dans les formations professionnelles. L'augmentation de la capacité d'accueil des centres de formation permettront plus d'accès des femmes aux formations.</t>
  </si>
  <si>
    <t>Activite 1.1.2:</t>
  </si>
  <si>
    <t>Renforcement des capacités des enseignants en termes de lutte contre les violences sexuelles et sexistes, et en faveur du respect des DH et de la protection internationale, notamment des minorités comme les LGBTI</t>
  </si>
  <si>
    <t>Cette activité contribue de créer des environnements sûrs, favorables et sensibles aux questions de genre et minorités comme LGBT et à la lutte contre les violences sexuelles et sexistes.</t>
  </si>
  <si>
    <t>Produit total</t>
  </si>
  <si>
    <t>Produit 1.2:</t>
  </si>
  <si>
    <t>Les jeunes sont formés et équipés en vue d’œuvrer en faveur de la paix</t>
  </si>
  <si>
    <t>Activite 1.2.1</t>
  </si>
  <si>
    <t>Formation des ONG de jeunes, incluant jeunes femmes, sur les DH, DIH et surtout l’approche basée sur les droits humains dans la programmation/mise en œuvre d’activités.</t>
  </si>
  <si>
    <t>Les droits humains et leur approche donnent une base du respect de l'egalité entre les sexes, aux jeunes hommes et femmes formés.</t>
  </si>
  <si>
    <t>Activite 1.2.2</t>
  </si>
  <si>
    <t>Organisation des campagnes de sensibilisation et information multimédias en s’appuyant sur les radios communautaires et locales (ex. feuilletons radiophoniques, entretiens avec des jeunes et femmes porteur d’expériences positives) et les médias sociaux pour véhiculer les messages de paix et engagement pour la redevabilité.</t>
  </si>
  <si>
    <t>Ces campagnes d''information promeuvent les droits humains et le respect de l'egalité entre les sexes et l'inclusion des minorités comme les LGBTI, comme moteur de paix.</t>
  </si>
  <si>
    <t>Activite 1.2.3</t>
  </si>
  <si>
    <t>Renforcement des capacités des médias locaux et communautaires sur les droits humains, le DIH, la consolidation de la paix et la participation inclusive de la population au développement économique et social.</t>
  </si>
  <si>
    <t>Les capacités des medias locaux sur les droits humains, la participation inclusive, le développement social, contribuent à créer un environnement respectueux et promoteur du genre.</t>
  </si>
  <si>
    <t>Produit 1.3:</t>
  </si>
  <si>
    <t>Les jeunes sont accompagnés dans leur réinsertion socioéconomique.</t>
  </si>
  <si>
    <t>Activite 1.3.1</t>
  </si>
  <si>
    <t>Formation des jeunes sur les 5 modules du Youth Ready</t>
  </si>
  <si>
    <t xml:space="preserve"> 60% minimum seront de sexe féminin </t>
  </si>
  <si>
    <t>Activite 1.3.2</t>
  </si>
  <si>
    <t>Accompagnement des jeunes (CASH et kits de reinsertion)</t>
  </si>
  <si>
    <t>Activite 1.3.3</t>
  </si>
  <si>
    <t>Mise en place des groupes d'épargnes des jeunes (25 personnes par groupe) avec les IMF</t>
  </si>
  <si>
    <t>Activite 1.3.4</t>
  </si>
  <si>
    <t xml:space="preserve">Formation des jeunes aux métiers à fort potentiel d’auto-emploi  (gestions des ressources, des petites et micro entreprises) 
</t>
  </si>
  <si>
    <t xml:space="preserve">Il est estimé que 100 % des bénéficiaires directes recoivent les formations et sont accompagnés dans l'autonomisation économique dont minimum 120 jeunes femmes.  </t>
  </si>
  <si>
    <t xml:space="preserve">RESULTAT 2: </t>
  </si>
  <si>
    <t>La protection des personnes vulnérables est améliorée avec l’implication et le soutien aux jeunes juristes, en particulier les juristes femmes.</t>
  </si>
  <si>
    <t>Produit 2.1</t>
  </si>
  <si>
    <t>Les capacités des jeunes juristes, y compris les femmes sont renforcées pour limiter l’impunité</t>
  </si>
  <si>
    <t>Activite 2.1.1</t>
  </si>
  <si>
    <t xml:space="preserve">Formation et renforcement des capacités sur la Protection internationale, les DH et les genres
</t>
  </si>
  <si>
    <t>Le contenu de ces formations promeuvent les droits humains et l'egalité entre les sexes, et ciblent une majorité de femmes.</t>
  </si>
  <si>
    <t>Activite 2.1.2</t>
  </si>
  <si>
    <t xml:space="preserve">Formation des associations de femmes juristes et de jeunes sur la justice transitionnelle 
</t>
  </si>
  <si>
    <t xml:space="preserve">Le contenu de ces formations promeut la justice transitionnelle, sensible au genre et minorités comme LGBTI, et ciblent plus de femmes. </t>
  </si>
  <si>
    <t>Activite 2.1.3</t>
  </si>
  <si>
    <t>Renforcement de la documentation, du suivi et de la prise en charge de victimes des violations.</t>
  </si>
  <si>
    <t xml:space="preserve">Cette activité permet d'accompagner des femmes à l'assistance d'autres femmes et jeunes, y compris des minorités, afin de les rehabiliter dans leurs droits. </t>
  </si>
  <si>
    <t>Produit 2.2</t>
  </si>
  <si>
    <t>Les cliniques juridiques sont organisées pour et par les jeunes y compris pour les minorités comme les LGBTI.</t>
  </si>
  <si>
    <t>Activite 2.2.1</t>
  </si>
  <si>
    <t xml:space="preserve">Appui aux ONG locales pour le fonctionnement de cliniques juridiques et l’information de la communauté sur les services juridiques </t>
  </si>
  <si>
    <t>Activite' 2.2.2</t>
  </si>
  <si>
    <t>Formation des moniteurs de protection sur la protection communautaire</t>
  </si>
  <si>
    <t xml:space="preserve">Le contenu de ces formations est sensible au genre, et ciblent plus de femmes. </t>
  </si>
  <si>
    <t>Activite 2.2.3</t>
  </si>
  <si>
    <t xml:space="preserve">Appui aux dossiers judiciaires pour les audiences foraines hors des sièges des juridictions dans les zones de forte concentration de déplacées et retournées </t>
  </si>
  <si>
    <t>Cet appui permettra aux institutions de se pencher sur les femems, jeunes et minorités.</t>
  </si>
  <si>
    <t>Produit 2.3</t>
  </si>
  <si>
    <t>Le droit à la personnalité juridique est promu par les femmes et jeunes juristes</t>
  </si>
  <si>
    <t>Activite 2.3.1</t>
  </si>
  <si>
    <t xml:space="preserve">Formation des jeunes juristes et femmes juristes à la personnalité juridique et au droit à la documentation </t>
  </si>
  <si>
    <t>Les jeunes juristes et femmes formés contibueront à promouvoir et protéger les droits fondamentaux particulièrement des femmes et des jeunes filles qui ne bénéficient pas souvent d'une protection juridique contre les violences sexuelles conjugales ou intrafamiliales.</t>
  </si>
  <si>
    <t>Activite 2.3.2</t>
  </si>
  <si>
    <t xml:space="preserve">Formation des auxiliaires de justice par les jeunes et femmes juristes sur la Protection nationale (notamment le droit de la famille et le droit conjugal) et internationale ainsi que contre la PSEA </t>
  </si>
  <si>
    <t>La formation se focalise sur le droit de la famille et le droit conjugal en vue de s'attaquer aux inégalites de genre et de renforcer les ripostes en faveur des femmes et des filles.</t>
  </si>
  <si>
    <t xml:space="preserve">RESULTAT 3: </t>
  </si>
  <si>
    <t xml:space="preserve">Les jeunes, et en particulier les jeunes femmes sont des porteurs de paix, accentuant la cohésion sociale entre les différentes communautés. </t>
  </si>
  <si>
    <t>Produit 3.1</t>
  </si>
  <si>
    <t>La coexistence pacifique entre les communautés est promue et renforcée.</t>
  </si>
  <si>
    <t>Activite 3.1.1</t>
  </si>
  <si>
    <t>Organisation des  séances d'échange entre les moniteurs de protection, les jeunes juristes et les femmes juristes formés sur la protection communautaire et la protection des minorités comme les LGBTI pour le référencement des cas de violences (notamment VBG)</t>
  </si>
  <si>
    <t>Les mesures de protection des femmes et jeunes surtourt la réponse aux violences notamment aux VBG seront proposées et mises en œuvre</t>
  </si>
  <si>
    <t>Activite 3.1.2</t>
  </si>
  <si>
    <t>Formation des  chefs coutumiers, de comités locaux, et des autorités formés sur leurs responsabilités en faveur de la coexistence pacifique par les jeunes juristes et ceux bénéficiaires des programmes de formation, avec le soutien des organisations partenaires.</t>
  </si>
  <si>
    <t xml:space="preserve">Il est prevu d'assurer une participation active et équitable des femmes. Les session sur la promotion de l'égalié de genre, le droit des femmes, la PSEA sont prevues. </t>
  </si>
  <si>
    <t>Activite 3.1.3</t>
  </si>
  <si>
    <t>Formation des  membres des forces de défenses et de sécurité formés sur la protection internationale,les droits humains et les violences sexuelles en conflit, COC et PSEA par les jeunes juristes et ceux bénéficiaires des programmes de formation, avec le soutien des organisations partenaires</t>
  </si>
  <si>
    <t>Le contenu de cette formation donne des connaissances et outils aux membres des FDS pour mieux respecter l'egalité de genre dans leur travail.</t>
  </si>
  <si>
    <t>Cout de personnel du projet si pas inclus dans les activites si-dessus</t>
  </si>
  <si>
    <t xml:space="preserve">Staff; DPC </t>
  </si>
  <si>
    <t>Couts operationnels si pas inclus dans les activites si-dessus</t>
  </si>
  <si>
    <t xml:space="preserve">Fonctionnement; équipement </t>
  </si>
  <si>
    <t>Budget de suivi</t>
  </si>
  <si>
    <t>S&amp;E (7%) + Communication (1%)</t>
  </si>
  <si>
    <t>Budget pour l'évaluation finale indépendante</t>
  </si>
  <si>
    <t>Budget à la coordination</t>
  </si>
  <si>
    <t>Coûts supplémentaires total</t>
  </si>
  <si>
    <t>Totaux</t>
  </si>
  <si>
    <t>Organisation recipiendiaire 1</t>
  </si>
  <si>
    <t>Organisation recipiendiaire 2</t>
  </si>
  <si>
    <t>Organisation recipiendiaire 3</t>
  </si>
  <si>
    <t>Total reçu</t>
  </si>
  <si>
    <t>Total dépensé</t>
  </si>
  <si>
    <t>Budget GEWE exécuté total (15/11/2021)</t>
  </si>
  <si>
    <t>Sous-budget total du projet</t>
  </si>
  <si>
    <t>Coûts indirects (7%; HCR: 6.5%):</t>
  </si>
  <si>
    <t>Total</t>
  </si>
  <si>
    <t>Taux de depenses (15/11/2021)</t>
  </si>
  <si>
    <t>Annexe D - Budget du projet PBF</t>
  </si>
  <si>
    <t>Tableau 2 - Répartition des produits par catégories de budget de l’ONU</t>
  </si>
  <si>
    <t>Depenses/Engagements fixes</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</si>
  <si>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</si>
  <si>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</si>
  <si>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</si>
  <si>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</si>
  <si>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</si>
  <si>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</si>
  <si>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</si>
  <si>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</si>
  <si>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</si>
  <si>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</si>
  <si>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</si>
  <si>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</si>
  <si>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</si>
  <si>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</si>
  <si>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</si>
  <si>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</si>
  <si>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</si>
  <si>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</si>
  <si>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</si>
  <si>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</si>
  <si>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</si>
  <si>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Produit 2.4</t>
  </si>
  <si>
    <t>Total pour produit 2.4 (du tableau 1)</t>
  </si>
  <si>
    <t>RESULTAT 3</t>
  </si>
  <si>
    <t>Total pour produit 3.1 (du tableau 1)</t>
  </si>
  <si>
    <t>Produit 3.2</t>
  </si>
  <si>
    <t>Total pour produit 3.2 (du tableau 1)</t>
  </si>
  <si>
    <t>Produit 3.3</t>
  </si>
  <si>
    <t>Total pour produit 3.3 (du tableau 1)</t>
  </si>
  <si>
    <t>Produit 3.4</t>
  </si>
  <si>
    <t>Total pour produit 3.4 (du tableau 1)</t>
  </si>
  <si>
    <t>RESULTAT 4</t>
  </si>
  <si>
    <t>Produit 4.1</t>
  </si>
  <si>
    <t>Total pour produit 4.1 (du tableau 1)</t>
  </si>
  <si>
    <t>Produit 4.2</t>
  </si>
  <si>
    <t>Total pour produit 4.2 (du tableau 1)</t>
  </si>
  <si>
    <t>Produit 4.3</t>
  </si>
  <si>
    <t>Total pour produit 4.3 (du tableau 1)</t>
  </si>
  <si>
    <t>Produit 4.4</t>
  </si>
  <si>
    <t>Total pour produit 4.4 (du tableau 1)</t>
  </si>
  <si>
    <t xml:space="preserve">Coûts supplémentaires </t>
  </si>
  <si>
    <t>Total des coûts supplémentaires (du tableau 1)</t>
  </si>
  <si>
    <t>Depenses/Engagements</t>
  </si>
  <si>
    <t>Coûts indirects (7%-6,5%HCR):</t>
  </si>
  <si>
    <t>TOTAL</t>
  </si>
  <si>
    <t>Dépenses engagées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</si>
</sst>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0.00_);[Red]\(&quot;$&quot;#,##0.00\)"/>
    <numFmt numFmtId="165" formatCode="_(&quot;$&quot;* #,##0.00_);_(&quot;$&quot;* \(#,##0.00\);_(&quot;$&quot;* &quot;-&quot;??_);_(@_)"/>
    <numFmt numFmtId="166" formatCode="_-* #,##0.00\ &quot;FC&quot;_-;\-* #,##0.00\ &quot;FC&quot;_-;_-* &quot;-&quot;??\ &quot;FC&quot;_-;_-@_-"/>
    <numFmt numFmtId="167" formatCode="_-[$$-409]* #,##0.00_ ;_-[$$-409]* \-#,##0.00\ ;_-[$$-409]* &quot;-&quot;??_ ;_-@_ "/>
    <numFmt numFmtId="168" formatCode="0.0%"/>
    <numFmt numFmtId="169" formatCode="[$$-409]#,##0.00_ ;\-[$$-409]#,##0.00\ "/>
    <numFmt numFmtId="170" formatCode="_(&quot;$&quot;* #,##0_);_(&quot;$&quot;* \(#,##0\);_(&quot;$&quot;* &quot;-&quot;??_);_(@_)"/>
    <numFmt numFmtId="171" formatCode="_([$$-409]* #,##0.00_);_([$$-409]* \(#,##0.00\);_([$$-409]* &quot;-&quot;??_);_(@_)"/>
  </numFmts>
  <fonts count="22" x14ac:knownFonts="1">
    <font>
      <sz val="11"/>
      <color theme="1"/>
      <name val="Calibri"/>
      <family val="2"/>
      <scheme val="minor"/>
    </font>
    <font>
      <sz val="11"/>
      <color theme="1"/>
      <name val="Calibri"/>
      <family val="2"/>
      <scheme val="minor"/>
    </font>
    <font>
      <sz val="14"/>
      <color theme="1"/>
      <name val="Calibri"/>
      <family val="2"/>
      <scheme val="minor"/>
    </font>
    <font>
      <b/>
      <sz val="14"/>
      <color theme="1"/>
      <name val="Calibri"/>
      <family val="2"/>
      <scheme val="minor"/>
    </font>
    <font>
      <b/>
      <sz val="36"/>
      <color rgb="FF00B0F0"/>
      <name val="Calibri"/>
      <family val="2"/>
      <scheme val="minor"/>
    </font>
    <font>
      <b/>
      <sz val="20"/>
      <color theme="1"/>
      <name val="Calibri"/>
      <family val="2"/>
      <scheme val="minor"/>
    </font>
    <font>
      <b/>
      <sz val="12"/>
      <color theme="1"/>
      <name val="Calibri"/>
      <family val="2"/>
      <scheme val="minor"/>
    </font>
    <font>
      <b/>
      <sz val="12"/>
      <color rgb="FFFF0000"/>
      <name val="Calibri"/>
      <family val="2"/>
      <scheme val="minor"/>
    </font>
    <font>
      <sz val="12"/>
      <color theme="1"/>
      <name val="Calibri"/>
      <family val="2"/>
      <scheme val="minor"/>
    </font>
    <font>
      <sz val="12"/>
      <color rgb="FFFF0000"/>
      <name val="Calibri"/>
      <family val="2"/>
      <scheme val="minor"/>
    </font>
    <font>
      <sz val="8"/>
      <name val="Calibri"/>
      <family val="2"/>
      <scheme val="minor"/>
    </font>
    <font>
      <sz val="12"/>
      <name val="Calibri"/>
      <family val="2"/>
      <scheme val="minor"/>
    </font>
    <font>
      <b/>
      <sz val="24"/>
      <color rgb="FF00B0F0"/>
      <name val="Calibri"/>
      <family val="2"/>
      <scheme val="minor"/>
    </font>
    <font>
      <b/>
      <sz val="36"/>
      <color theme="1"/>
      <name val="Calibri"/>
      <family val="2"/>
      <scheme val="minor"/>
    </font>
    <font>
      <sz val="36"/>
      <color theme="1"/>
      <name val="Calibri"/>
      <family val="2"/>
      <scheme val="minor"/>
    </font>
    <font>
      <b/>
      <sz val="12"/>
      <color theme="1"/>
      <name val="Calibri"/>
      <family val="2"/>
    </font>
    <font>
      <sz val="12"/>
      <color theme="1"/>
      <name val="Calibri"/>
      <family val="2"/>
    </font>
    <font>
      <b/>
      <sz val="24"/>
      <color rgb="FFFF0000"/>
      <name val="Calibri"/>
      <family val="2"/>
      <scheme val="minor"/>
    </font>
    <font>
      <b/>
      <sz val="14"/>
      <color rgb="FFFF0000"/>
      <name val="Calibri"/>
      <family val="2"/>
      <scheme val="minor"/>
    </font>
    <font>
      <sz val="14"/>
      <color rgb="FF000000"/>
      <name val="Calibri"/>
      <family val="2"/>
    </font>
    <font>
      <sz val="12"/>
      <color rgb="FF000000"/>
      <name val="Calibri"/>
      <family val="2"/>
    </font>
    <font>
      <b/>
      <sz val="11"/>
      <color theme="1"/>
      <name val="Calibri"/>
      <family val="2"/>
      <scheme val="minor"/>
    </font>
  </fonts>
  <fills count="1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rgb="FFFFFF00"/>
        <bgColor indexed="64"/>
      </patternFill>
    </fill>
    <fill>
      <patternFill patternType="solid">
        <fgColor rgb="FFFFFFFF"/>
        <bgColor rgb="FF000000"/>
      </patternFill>
    </fill>
    <fill>
      <patternFill patternType="solid">
        <fgColor rgb="FFFFF2CC"/>
        <bgColor indexed="64"/>
      </patternFill>
    </fill>
    <fill>
      <patternFill patternType="solid">
        <fgColor rgb="FFFFFFFF"/>
        <bgColor indexed="64"/>
      </patternFill>
    </fill>
    <fill>
      <patternFill patternType="solid">
        <fgColor rgb="FFD9D9D9"/>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top/>
      <bottom style="thin">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4">
    <xf numFmtId="0" fontId="0" fillId="0" borderId="0"/>
    <xf numFmtId="166"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cellStyleXfs>
  <cellXfs count="260">
    <xf numFmtId="0" fontId="0" fillId="0" borderId="0" xfId="0"/>
    <xf numFmtId="0" fontId="2" fillId="0" borderId="0" xfId="0" applyFont="1" applyAlignment="1">
      <alignment horizontal="left" vertical="center" wrapText="1"/>
    </xf>
    <xf numFmtId="0" fontId="0" fillId="0" borderId="0" xfId="0" applyAlignment="1">
      <alignment vertical="center" wrapText="1"/>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7" fillId="0" borderId="0" xfId="0" applyFont="1" applyAlignment="1">
      <alignment horizontal="center" vertical="center" wrapText="1"/>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3" xfId="0" applyFont="1" applyFill="1" applyBorder="1" applyAlignment="1">
      <alignment horizontal="center" vertical="center" wrapText="1"/>
    </xf>
    <xf numFmtId="167" fontId="8" fillId="4" borderId="18" xfId="1" applyNumberFormat="1" applyFont="1" applyFill="1" applyBorder="1" applyAlignment="1" applyProtection="1">
      <alignment horizontal="center" vertical="center" wrapText="1"/>
      <protection locked="0"/>
    </xf>
    <xf numFmtId="167" fontId="8" fillId="0" borderId="17" xfId="1" applyNumberFormat="1" applyFont="1" applyBorder="1" applyAlignment="1" applyProtection="1">
      <alignment horizontal="center" vertical="center" wrapText="1"/>
      <protection locked="0"/>
    </xf>
    <xf numFmtId="167" fontId="8" fillId="3" borderId="17" xfId="1" applyNumberFormat="1" applyFont="1" applyFill="1" applyBorder="1" applyAlignment="1">
      <alignment horizontal="center" vertical="center" wrapText="1"/>
    </xf>
    <xf numFmtId="167" fontId="8" fillId="4" borderId="21" xfId="1" applyNumberFormat="1" applyFont="1" applyFill="1" applyBorder="1" applyAlignment="1">
      <alignment horizontal="center" vertical="center" wrapText="1"/>
    </xf>
    <xf numFmtId="9" fontId="8" fillId="0" borderId="21" xfId="2" applyFont="1" applyBorder="1" applyAlignment="1" applyProtection="1">
      <alignment horizontal="center" vertical="center" wrapText="1"/>
      <protection locked="0"/>
    </xf>
    <xf numFmtId="166" fontId="8" fillId="0" borderId="0" xfId="1" applyFont="1" applyAlignment="1">
      <alignment horizontal="center" vertical="center" wrapText="1"/>
    </xf>
    <xf numFmtId="167" fontId="8" fillId="4" borderId="14" xfId="1" applyNumberFormat="1" applyFont="1" applyFill="1" applyBorder="1" applyAlignment="1" applyProtection="1">
      <alignment horizontal="center" vertical="center" wrapText="1"/>
      <protection locked="0"/>
    </xf>
    <xf numFmtId="167" fontId="8" fillId="0" borderId="13" xfId="1" applyNumberFormat="1" applyFont="1" applyBorder="1" applyAlignment="1" applyProtection="1">
      <alignment horizontal="center" vertical="center" wrapText="1"/>
      <protection locked="0"/>
    </xf>
    <xf numFmtId="167" fontId="8" fillId="3" borderId="13" xfId="1" applyNumberFormat="1" applyFont="1" applyFill="1" applyBorder="1" applyAlignment="1">
      <alignment horizontal="center" vertical="center" wrapText="1"/>
    </xf>
    <xf numFmtId="167" fontId="8" fillId="4" borderId="1" xfId="1" applyNumberFormat="1" applyFont="1" applyFill="1" applyBorder="1" applyAlignment="1">
      <alignment horizontal="center" vertical="center" wrapText="1"/>
    </xf>
    <xf numFmtId="9" fontId="8" fillId="0" borderId="1" xfId="2" applyFont="1" applyBorder="1" applyAlignment="1" applyProtection="1">
      <alignment horizontal="center" vertical="center" wrapText="1"/>
      <protection locked="0"/>
    </xf>
    <xf numFmtId="0" fontId="0" fillId="5" borderId="0" xfId="0" applyFill="1" applyAlignment="1">
      <alignment vertical="center" wrapText="1"/>
    </xf>
    <xf numFmtId="0" fontId="6" fillId="3" borderId="2" xfId="0" applyFont="1" applyFill="1" applyBorder="1" applyAlignment="1">
      <alignment vertical="center" wrapText="1"/>
    </xf>
    <xf numFmtId="167" fontId="6" fillId="3" borderId="22" xfId="1" applyNumberFormat="1" applyFont="1" applyFill="1" applyBorder="1" applyAlignment="1">
      <alignment horizontal="center" vertical="center" wrapText="1"/>
    </xf>
    <xf numFmtId="167" fontId="6" fillId="4" borderId="24" xfId="1" applyNumberFormat="1" applyFont="1" applyFill="1" applyBorder="1" applyAlignment="1">
      <alignment horizontal="center" vertical="center" wrapText="1"/>
    </xf>
    <xf numFmtId="167" fontId="6" fillId="4" borderId="23" xfId="1" applyNumberFormat="1" applyFont="1" applyFill="1" applyBorder="1" applyAlignment="1">
      <alignment horizontal="center" vertical="center" wrapText="1"/>
    </xf>
    <xf numFmtId="49" fontId="8" fillId="5" borderId="3" xfId="1" applyNumberFormat="1" applyFont="1" applyFill="1" applyBorder="1" applyAlignment="1" applyProtection="1">
      <alignment horizontal="left" vertical="center" wrapText="1"/>
      <protection locked="0"/>
    </xf>
    <xf numFmtId="166" fontId="6" fillId="0" borderId="0" xfId="1" applyFont="1" applyAlignment="1">
      <alignment horizontal="center" vertical="center" wrapText="1"/>
    </xf>
    <xf numFmtId="0" fontId="6" fillId="6" borderId="1" xfId="0" applyFont="1" applyFill="1" applyBorder="1" applyAlignment="1">
      <alignment vertical="center" wrapText="1"/>
    </xf>
    <xf numFmtId="166" fontId="6" fillId="0" borderId="0" xfId="1" applyFont="1" applyAlignment="1">
      <alignment vertical="center" wrapText="1"/>
    </xf>
    <xf numFmtId="0" fontId="8" fillId="6" borderId="1" xfId="0" applyFont="1" applyFill="1" applyBorder="1" applyAlignment="1">
      <alignment vertical="center" wrapText="1"/>
    </xf>
    <xf numFmtId="0" fontId="8" fillId="5" borderId="0" xfId="0" applyFont="1" applyFill="1" applyAlignment="1" applyProtection="1">
      <alignment vertical="center" wrapText="1"/>
      <protection locked="0"/>
    </xf>
    <xf numFmtId="0" fontId="8" fillId="5" borderId="0" xfId="0" applyFont="1" applyFill="1" applyAlignment="1" applyProtection="1">
      <alignment horizontal="left" vertical="center" wrapText="1"/>
      <protection locked="0"/>
    </xf>
    <xf numFmtId="166" fontId="8" fillId="5" borderId="0" xfId="1" applyFont="1" applyFill="1" applyAlignment="1" applyProtection="1">
      <alignment horizontal="center" vertical="center" wrapText="1"/>
      <protection locked="0"/>
    </xf>
    <xf numFmtId="0" fontId="6" fillId="3" borderId="17" xfId="0" applyFont="1" applyFill="1" applyBorder="1" applyAlignment="1">
      <alignment vertical="center" wrapText="1"/>
    </xf>
    <xf numFmtId="166" fontId="9" fillId="0" borderId="0" xfId="1" applyFont="1" applyAlignment="1">
      <alignment vertical="center" wrapText="1"/>
    </xf>
    <xf numFmtId="0" fontId="6" fillId="6" borderId="22" xfId="0" applyFont="1" applyFill="1" applyBorder="1" applyAlignment="1">
      <alignment vertical="center" wrapText="1"/>
    </xf>
    <xf numFmtId="167" fontId="8" fillId="0" borderId="3" xfId="1" applyNumberFormat="1" applyFont="1" applyBorder="1" applyAlignment="1" applyProtection="1">
      <alignment horizontal="center" vertical="center" wrapText="1"/>
      <protection locked="0"/>
    </xf>
    <xf numFmtId="167" fontId="6" fillId="3" borderId="3" xfId="1" applyNumberFormat="1" applyFont="1" applyFill="1" applyBorder="1" applyAlignment="1">
      <alignment horizontal="center" vertical="center" wrapText="1"/>
    </xf>
    <xf numFmtId="167" fontId="6" fillId="4" borderId="2" xfId="1" applyNumberFormat="1" applyFont="1" applyFill="1" applyBorder="1" applyAlignment="1">
      <alignment horizontal="center" vertical="center" wrapText="1"/>
    </xf>
    <xf numFmtId="0" fontId="6" fillId="5" borderId="0" xfId="0" applyFont="1" applyFill="1" applyAlignment="1">
      <alignment vertical="center" wrapText="1"/>
    </xf>
    <xf numFmtId="166" fontId="8" fillId="5" borderId="0" xfId="1" applyFont="1" applyFill="1" applyAlignment="1" applyProtection="1">
      <alignment vertical="center" wrapText="1"/>
      <protection locked="0"/>
    </xf>
    <xf numFmtId="0" fontId="6" fillId="0" borderId="0" xfId="0" applyFont="1" applyAlignment="1" applyProtection="1">
      <alignment vertical="center" wrapText="1"/>
      <protection locked="0"/>
    </xf>
    <xf numFmtId="0" fontId="6" fillId="5" borderId="0" xfId="0" applyFont="1" applyFill="1" applyAlignment="1" applyProtection="1">
      <alignment vertical="center" wrapText="1"/>
      <protection locked="0"/>
    </xf>
    <xf numFmtId="0" fontId="8" fillId="5" borderId="0" xfId="0" applyFont="1" applyFill="1" applyAlignment="1">
      <alignment vertical="center" wrapText="1"/>
    </xf>
    <xf numFmtId="0" fontId="8" fillId="0" borderId="0" xfId="0" applyFont="1" applyAlignment="1" applyProtection="1">
      <alignment vertical="center" wrapText="1"/>
      <protection locked="0"/>
    </xf>
    <xf numFmtId="0" fontId="8" fillId="0" borderId="0" xfId="0" applyFont="1" applyAlignment="1">
      <alignment vertical="center" wrapText="1"/>
    </xf>
    <xf numFmtId="0" fontId="6" fillId="0" borderId="0" xfId="0" applyFont="1" applyAlignment="1">
      <alignment horizontal="center" vertical="center" wrapText="1"/>
    </xf>
    <xf numFmtId="167" fontId="8" fillId="0" borderId="15" xfId="1" applyNumberFormat="1" applyFont="1" applyBorder="1" applyAlignment="1" applyProtection="1">
      <alignment horizontal="center" vertical="center" wrapText="1"/>
      <protection locked="0"/>
    </xf>
    <xf numFmtId="167" fontId="8" fillId="4" borderId="16" xfId="1" applyNumberFormat="1" applyFont="1" applyFill="1" applyBorder="1" applyAlignment="1" applyProtection="1">
      <alignment horizontal="center" vertical="center" wrapText="1"/>
      <protection locked="0"/>
    </xf>
    <xf numFmtId="167" fontId="8" fillId="4" borderId="25" xfId="1" applyNumberFormat="1" applyFont="1" applyFill="1" applyBorder="1" applyAlignment="1">
      <alignment horizontal="center" vertical="center" wrapText="1"/>
    </xf>
    <xf numFmtId="9" fontId="8" fillId="0" borderId="25" xfId="2" applyFont="1" applyBorder="1" applyAlignment="1" applyProtection="1">
      <alignment horizontal="center" vertical="center" wrapText="1"/>
      <protection locked="0"/>
    </xf>
    <xf numFmtId="170" fontId="2" fillId="0" borderId="1" xfId="1" applyNumberFormat="1" applyFont="1" applyFill="1" applyBorder="1" applyAlignment="1" applyProtection="1">
      <alignment horizontal="left" vertical="center" wrapText="1"/>
      <protection locked="0"/>
    </xf>
    <xf numFmtId="0" fontId="6" fillId="3" borderId="0" xfId="0" applyFont="1" applyFill="1" applyAlignment="1">
      <alignment vertical="center" wrapText="1"/>
    </xf>
    <xf numFmtId="167" fontId="6" fillId="3" borderId="0" xfId="1" applyNumberFormat="1" applyFont="1" applyFill="1" applyBorder="1" applyAlignment="1">
      <alignment horizontal="center" vertical="center" wrapText="1"/>
    </xf>
    <xf numFmtId="167" fontId="6" fillId="4" borderId="0" xfId="1" applyNumberFormat="1" applyFont="1" applyFill="1" applyBorder="1" applyAlignment="1">
      <alignment horizontal="center" vertical="center" wrapText="1"/>
    </xf>
    <xf numFmtId="49" fontId="8" fillId="5" borderId="0" xfId="1" applyNumberFormat="1" applyFont="1" applyFill="1" applyBorder="1" applyAlignment="1" applyProtection="1">
      <alignment horizontal="left" vertical="center" wrapText="1"/>
      <protection locked="0"/>
    </xf>
    <xf numFmtId="0" fontId="6" fillId="6" borderId="1" xfId="0" applyFont="1" applyFill="1" applyBorder="1" applyAlignment="1">
      <alignment horizontal="left" vertical="center" wrapText="1"/>
    </xf>
    <xf numFmtId="0" fontId="8" fillId="6" borderId="1" xfId="0" applyFont="1" applyFill="1" applyBorder="1" applyAlignment="1">
      <alignment horizontal="left" vertical="center" wrapText="1"/>
    </xf>
    <xf numFmtId="0" fontId="8" fillId="5" borderId="1" xfId="0" applyFont="1" applyFill="1" applyBorder="1" applyAlignment="1" applyProtection="1">
      <alignment horizontal="left" vertical="center" wrapText="1"/>
      <protection locked="0"/>
    </xf>
    <xf numFmtId="165" fontId="11" fillId="0" borderId="1" xfId="1" applyNumberFormat="1" applyFont="1" applyBorder="1" applyAlignment="1" applyProtection="1">
      <alignment horizontal="left" vertical="center" wrapText="1"/>
      <protection locked="0"/>
    </xf>
    <xf numFmtId="166" fontId="8" fillId="5" borderId="1" xfId="1" applyFont="1" applyFill="1" applyBorder="1" applyAlignment="1" applyProtection="1">
      <alignment horizontal="left" vertical="center" wrapText="1"/>
      <protection locked="0"/>
    </xf>
    <xf numFmtId="165" fontId="11" fillId="5" borderId="1" xfId="1" applyNumberFormat="1" applyFont="1" applyFill="1" applyBorder="1" applyAlignment="1" applyProtection="1">
      <alignment horizontal="left" vertical="center" wrapText="1"/>
      <protection locked="0"/>
    </xf>
    <xf numFmtId="0" fontId="11" fillId="5" borderId="1" xfId="0" applyFont="1" applyFill="1" applyBorder="1" applyAlignment="1" applyProtection="1">
      <alignment horizontal="left" vertical="center" wrapText="1"/>
      <protection locked="0"/>
    </xf>
    <xf numFmtId="166" fontId="11" fillId="0" borderId="1" xfId="1" applyFont="1" applyFill="1" applyBorder="1" applyAlignment="1" applyProtection="1">
      <alignment horizontal="left" vertical="center" wrapText="1"/>
      <protection locked="0"/>
    </xf>
    <xf numFmtId="0" fontId="11" fillId="0" borderId="1" xfId="0" applyFont="1" applyBorder="1" applyAlignment="1" applyProtection="1">
      <alignment horizontal="left" vertical="center" wrapText="1"/>
      <protection locked="0"/>
    </xf>
    <xf numFmtId="169" fontId="11" fillId="0" borderId="1" xfId="1" applyNumberFormat="1" applyFont="1" applyBorder="1" applyAlignment="1" applyProtection="1">
      <alignment horizontal="right" vertical="center" wrapText="1"/>
      <protection locked="0"/>
    </xf>
    <xf numFmtId="0" fontId="8" fillId="0" borderId="1" xfId="0" applyFont="1" applyBorder="1" applyAlignment="1" applyProtection="1">
      <alignment horizontal="left" vertical="center" wrapText="1"/>
      <protection locked="0"/>
    </xf>
    <xf numFmtId="166" fontId="8" fillId="0" borderId="1" xfId="1" applyFont="1" applyFill="1" applyBorder="1" applyAlignment="1" applyProtection="1">
      <alignment horizontal="left" vertical="center" wrapText="1"/>
      <protection locked="0"/>
    </xf>
    <xf numFmtId="170" fontId="8" fillId="0" borderId="1" xfId="1" applyNumberFormat="1" applyFont="1" applyFill="1" applyBorder="1" applyAlignment="1" applyProtection="1">
      <alignment horizontal="left" vertical="center" wrapText="1"/>
      <protection locked="0"/>
    </xf>
    <xf numFmtId="166" fontId="11" fillId="5" borderId="1" xfId="1" applyFont="1" applyFill="1" applyBorder="1" applyAlignment="1" applyProtection="1">
      <alignment horizontal="left" vertical="center" wrapText="1"/>
      <protection locked="0"/>
    </xf>
    <xf numFmtId="0" fontId="8" fillId="5" borderId="1" xfId="1" applyNumberFormat="1" applyFont="1" applyFill="1" applyBorder="1" applyAlignment="1" applyProtection="1">
      <alignment horizontal="left" vertical="center" wrapText="1"/>
      <protection locked="0"/>
    </xf>
    <xf numFmtId="0" fontId="3" fillId="3" borderId="17" xfId="0" applyFont="1" applyFill="1" applyBorder="1" applyAlignment="1">
      <alignment vertical="center" wrapText="1"/>
    </xf>
    <xf numFmtId="0" fontId="2" fillId="5" borderId="31" xfId="0" applyFont="1" applyFill="1" applyBorder="1" applyAlignment="1" applyProtection="1">
      <alignment vertical="center" wrapText="1"/>
      <protection locked="0"/>
    </xf>
    <xf numFmtId="167" fontId="2" fillId="4" borderId="18" xfId="1" applyNumberFormat="1" applyFont="1" applyFill="1" applyBorder="1" applyAlignment="1" applyProtection="1">
      <alignment vertical="center" wrapText="1"/>
      <protection locked="0"/>
    </xf>
    <xf numFmtId="167" fontId="2" fillId="3" borderId="17" xfId="1" applyNumberFormat="1" applyFont="1" applyFill="1" applyBorder="1" applyAlignment="1">
      <alignment vertical="center" wrapText="1"/>
    </xf>
    <xf numFmtId="167" fontId="2" fillId="4" borderId="21" xfId="1" applyNumberFormat="1" applyFont="1" applyFill="1" applyBorder="1" applyAlignment="1" applyProtection="1">
      <alignment vertical="center" wrapText="1"/>
      <protection locked="0"/>
    </xf>
    <xf numFmtId="167" fontId="2" fillId="0" borderId="21" xfId="2" applyNumberFormat="1" applyFont="1" applyBorder="1" applyAlignment="1" applyProtection="1">
      <alignment vertical="center" wrapText="1"/>
      <protection locked="0"/>
    </xf>
    <xf numFmtId="9" fontId="2" fillId="0" borderId="18" xfId="2" applyFont="1" applyBorder="1" applyAlignment="1" applyProtection="1">
      <alignment vertical="center" wrapText="1"/>
      <protection locked="0"/>
    </xf>
    <xf numFmtId="49" fontId="2" fillId="0" borderId="33" xfId="0" applyNumberFormat="1" applyFont="1" applyBorder="1" applyAlignment="1" applyProtection="1">
      <alignment horizontal="left" vertical="center" wrapText="1"/>
      <protection locked="0"/>
    </xf>
    <xf numFmtId="0" fontId="3" fillId="3" borderId="13" xfId="0" applyFont="1" applyFill="1" applyBorder="1" applyAlignment="1">
      <alignment vertical="center" wrapText="1"/>
    </xf>
    <xf numFmtId="0" fontId="2" fillId="5" borderId="2" xfId="0" applyFont="1" applyFill="1" applyBorder="1" applyAlignment="1" applyProtection="1">
      <alignment vertical="center" wrapText="1"/>
      <protection locked="0"/>
    </xf>
    <xf numFmtId="167" fontId="2" fillId="4" borderId="14" xfId="1" applyNumberFormat="1" applyFont="1" applyFill="1" applyBorder="1" applyAlignment="1" applyProtection="1">
      <alignment vertical="center" wrapText="1"/>
      <protection locked="0"/>
    </xf>
    <xf numFmtId="167" fontId="2" fillId="3" borderId="13" xfId="1" applyNumberFormat="1" applyFont="1" applyFill="1" applyBorder="1" applyAlignment="1">
      <alignment vertical="center" wrapText="1"/>
    </xf>
    <xf numFmtId="167" fontId="2" fillId="4" borderId="1" xfId="1" applyNumberFormat="1" applyFont="1" applyFill="1" applyBorder="1" applyAlignment="1" applyProtection="1">
      <alignment vertical="center" wrapText="1"/>
      <protection locked="0"/>
    </xf>
    <xf numFmtId="167" fontId="2" fillId="0" borderId="1" xfId="2" applyNumberFormat="1" applyFont="1" applyBorder="1" applyAlignment="1" applyProtection="1">
      <alignment vertical="center" wrapText="1"/>
      <protection locked="0"/>
    </xf>
    <xf numFmtId="9" fontId="2" fillId="0" borderId="14" xfId="2" applyFont="1" applyBorder="1" applyAlignment="1" applyProtection="1">
      <alignment vertical="center" wrapText="1"/>
      <protection locked="0"/>
    </xf>
    <xf numFmtId="49" fontId="2" fillId="0" borderId="12" xfId="0" applyNumberFormat="1" applyFont="1" applyBorder="1" applyAlignment="1" applyProtection="1">
      <alignment horizontal="left" vertical="center" wrapText="1"/>
      <protection locked="0"/>
    </xf>
    <xf numFmtId="0" fontId="2" fillId="5" borderId="4" xfId="0" applyFont="1" applyFill="1" applyBorder="1" applyAlignment="1" applyProtection="1">
      <alignment vertical="center" wrapText="1"/>
      <protection locked="0"/>
    </xf>
    <xf numFmtId="0" fontId="3" fillId="3" borderId="29" xfId="0" applyFont="1" applyFill="1" applyBorder="1" applyAlignment="1">
      <alignment vertical="center" wrapText="1"/>
    </xf>
    <xf numFmtId="0" fontId="3" fillId="5" borderId="30" xfId="0" applyFont="1" applyFill="1" applyBorder="1" applyAlignment="1">
      <alignment vertical="center" wrapText="1"/>
    </xf>
    <xf numFmtId="0" fontId="3" fillId="7" borderId="32" xfId="0" applyFont="1" applyFill="1" applyBorder="1" applyAlignment="1" applyProtection="1">
      <alignment vertical="center" wrapText="1"/>
      <protection locked="0"/>
    </xf>
    <xf numFmtId="167" fontId="3" fillId="7" borderId="22" xfId="1" applyNumberFormat="1" applyFont="1" applyFill="1" applyBorder="1" applyAlignment="1">
      <alignment vertical="center" wrapText="1"/>
    </xf>
    <xf numFmtId="167" fontId="3" fillId="4" borderId="24" xfId="1" applyNumberFormat="1" applyFont="1" applyFill="1" applyBorder="1" applyAlignment="1">
      <alignment vertical="center" wrapText="1"/>
    </xf>
    <xf numFmtId="167" fontId="3" fillId="4" borderId="23" xfId="1" applyNumberFormat="1" applyFont="1" applyFill="1" applyBorder="1" applyAlignment="1">
      <alignment vertical="center" wrapText="1"/>
    </xf>
    <xf numFmtId="167" fontId="3" fillId="3" borderId="23" xfId="1" applyNumberFormat="1" applyFont="1" applyFill="1" applyBorder="1" applyAlignment="1">
      <alignment horizontal="center" vertical="center" wrapText="1"/>
    </xf>
    <xf numFmtId="166" fontId="3" fillId="3" borderId="24" xfId="1" applyFont="1" applyFill="1" applyBorder="1" applyAlignment="1">
      <alignment horizontal="center" vertical="center" wrapText="1"/>
    </xf>
    <xf numFmtId="0" fontId="2" fillId="5" borderId="20" xfId="0" applyFont="1" applyFill="1" applyBorder="1" applyAlignment="1" applyProtection="1">
      <alignment vertical="center" wrapText="1"/>
      <protection locked="0"/>
    </xf>
    <xf numFmtId="0" fontId="8" fillId="5" borderId="1" xfId="0" applyFont="1" applyFill="1" applyBorder="1" applyAlignment="1" applyProtection="1">
      <alignment horizontal="left" vertical="top" wrapText="1"/>
      <protection locked="0"/>
    </xf>
    <xf numFmtId="0" fontId="8" fillId="0" borderId="0" xfId="0" applyFont="1" applyAlignment="1">
      <alignment wrapText="1"/>
    </xf>
    <xf numFmtId="0" fontId="13" fillId="0" borderId="0" xfId="0" applyFont="1" applyAlignment="1">
      <alignment wrapText="1"/>
    </xf>
    <xf numFmtId="0" fontId="14" fillId="0" borderId="0" xfId="0" applyFont="1" applyAlignment="1">
      <alignment wrapText="1"/>
    </xf>
    <xf numFmtId="165" fontId="15" fillId="5" borderId="0" xfId="3" applyFont="1" applyFill="1" applyBorder="1" applyAlignment="1" applyProtection="1">
      <alignment vertical="center" wrapText="1"/>
    </xf>
    <xf numFmtId="0" fontId="16" fillId="0" borderId="0" xfId="0" applyFont="1" applyAlignment="1">
      <alignment vertical="center" wrapText="1"/>
    </xf>
    <xf numFmtId="0" fontId="6" fillId="5" borderId="0" xfId="0" applyFont="1" applyFill="1" applyAlignment="1">
      <alignment horizontal="left" wrapText="1"/>
    </xf>
    <xf numFmtId="165" fontId="6" fillId="3" borderId="1" xfId="3" applyFont="1" applyFill="1" applyBorder="1" applyAlignment="1" applyProtection="1">
      <alignment horizontal="center" vertical="center" wrapText="1"/>
      <protection locked="0"/>
    </xf>
    <xf numFmtId="0" fontId="6" fillId="3" borderId="25" xfId="0" applyFont="1" applyFill="1" applyBorder="1" applyAlignment="1">
      <alignment horizontal="center" vertical="center" wrapText="1"/>
    </xf>
    <xf numFmtId="0" fontId="6" fillId="3" borderId="23" xfId="0" applyFont="1" applyFill="1" applyBorder="1" applyAlignment="1">
      <alignment horizontal="left" wrapText="1"/>
    </xf>
    <xf numFmtId="165" fontId="6" fillId="3" borderId="23" xfId="0" applyNumberFormat="1" applyFont="1" applyFill="1" applyBorder="1" applyAlignment="1">
      <alignment horizontal="center" wrapText="1"/>
    </xf>
    <xf numFmtId="165" fontId="6" fillId="3" borderId="23" xfId="0" applyNumberFormat="1" applyFont="1" applyFill="1" applyBorder="1" applyAlignment="1">
      <alignment wrapText="1"/>
    </xf>
    <xf numFmtId="0" fontId="16" fillId="3" borderId="5" xfId="0" applyFont="1" applyFill="1" applyBorder="1" applyAlignment="1">
      <alignment vertical="center" wrapText="1"/>
    </xf>
    <xf numFmtId="167" fontId="8" fillId="0" borderId="5" xfId="0" applyNumberFormat="1" applyFont="1" applyBorder="1" applyAlignment="1" applyProtection="1">
      <alignment horizontal="right" wrapText="1"/>
      <protection locked="0"/>
    </xf>
    <xf numFmtId="165" fontId="8" fillId="5" borderId="5" xfId="3" applyFont="1" applyFill="1" applyBorder="1" applyAlignment="1" applyProtection="1">
      <alignment horizontal="center" vertical="center" wrapText="1"/>
      <protection locked="0"/>
    </xf>
    <xf numFmtId="165" fontId="6" fillId="3" borderId="5" xfId="0" applyNumberFormat="1" applyFont="1" applyFill="1" applyBorder="1" applyAlignment="1">
      <alignment wrapText="1"/>
    </xf>
    <xf numFmtId="0" fontId="16" fillId="3" borderId="1" xfId="0" applyFont="1" applyFill="1" applyBorder="1" applyAlignment="1">
      <alignment vertical="center" wrapText="1"/>
    </xf>
    <xf numFmtId="167" fontId="8" fillId="0" borderId="1" xfId="0" applyNumberFormat="1" applyFont="1" applyBorder="1" applyAlignment="1" applyProtection="1">
      <alignment horizontal="right" wrapText="1"/>
      <protection locked="0"/>
    </xf>
    <xf numFmtId="165" fontId="8" fillId="5" borderId="1" xfId="3" applyFont="1" applyFill="1" applyBorder="1" applyAlignment="1" applyProtection="1">
      <alignment horizontal="center" vertical="center" wrapText="1"/>
      <protection locked="0"/>
    </xf>
    <xf numFmtId="165" fontId="6" fillId="3" borderId="1" xfId="0" applyNumberFormat="1" applyFont="1" applyFill="1" applyBorder="1" applyAlignment="1">
      <alignment wrapText="1"/>
    </xf>
    <xf numFmtId="165" fontId="8" fillId="0" borderId="1" xfId="0" applyNumberFormat="1" applyFont="1" applyBorder="1" applyAlignment="1" applyProtection="1">
      <alignment wrapText="1"/>
      <protection locked="0"/>
    </xf>
    <xf numFmtId="0" fontId="16" fillId="3" borderId="1" xfId="0" applyFont="1" applyFill="1" applyBorder="1" applyAlignment="1" applyProtection="1">
      <alignment vertical="center" wrapText="1"/>
      <protection locked="0"/>
    </xf>
    <xf numFmtId="165" fontId="6" fillId="7" borderId="1" xfId="3" applyFont="1" applyFill="1" applyBorder="1" applyAlignment="1" applyProtection="1">
      <alignment wrapText="1"/>
    </xf>
    <xf numFmtId="165" fontId="6" fillId="7" borderId="1" xfId="3" applyFont="1" applyFill="1" applyBorder="1" applyAlignment="1">
      <alignment wrapText="1"/>
    </xf>
    <xf numFmtId="165" fontId="6" fillId="3" borderId="2" xfId="0" applyNumberFormat="1" applyFont="1" applyFill="1" applyBorder="1" applyAlignment="1">
      <alignment wrapText="1"/>
    </xf>
    <xf numFmtId="0" fontId="8" fillId="5" borderId="0" xfId="0" applyFont="1" applyFill="1" applyAlignment="1">
      <alignment wrapText="1"/>
    </xf>
    <xf numFmtId="165" fontId="6" fillId="5" borderId="2" xfId="3" applyFont="1" applyFill="1" applyBorder="1" applyAlignment="1" applyProtection="1">
      <alignment wrapText="1"/>
    </xf>
    <xf numFmtId="165" fontId="6" fillId="5" borderId="4" xfId="3" applyFont="1" applyFill="1" applyBorder="1" applyAlignment="1">
      <alignment wrapText="1"/>
    </xf>
    <xf numFmtId="165" fontId="6" fillId="5" borderId="4" xfId="0" applyNumberFormat="1" applyFont="1" applyFill="1" applyBorder="1" applyAlignment="1">
      <alignment wrapText="1"/>
    </xf>
    <xf numFmtId="165" fontId="8" fillId="0" borderId="5" xfId="0" applyNumberFormat="1" applyFont="1" applyBorder="1" applyAlignment="1" applyProtection="1">
      <alignment wrapText="1"/>
      <protection locked="0"/>
    </xf>
    <xf numFmtId="165" fontId="6" fillId="5" borderId="3" xfId="0" applyNumberFormat="1" applyFont="1" applyFill="1" applyBorder="1" applyAlignment="1">
      <alignment wrapText="1"/>
    </xf>
    <xf numFmtId="165" fontId="6" fillId="7" borderId="25" xfId="3" applyFont="1" applyFill="1" applyBorder="1" applyAlignment="1" applyProtection="1">
      <alignment wrapText="1"/>
    </xf>
    <xf numFmtId="165" fontId="6" fillId="7" borderId="25" xfId="3" applyFont="1" applyFill="1" applyBorder="1" applyAlignment="1">
      <alignment wrapText="1"/>
    </xf>
    <xf numFmtId="165" fontId="6" fillId="3" borderId="25" xfId="0" applyNumberFormat="1" applyFont="1" applyFill="1" applyBorder="1" applyAlignment="1">
      <alignment wrapText="1"/>
    </xf>
    <xf numFmtId="0" fontId="8" fillId="0" borderId="2" xfId="0" applyFont="1" applyBorder="1" applyAlignment="1">
      <alignment wrapText="1"/>
    </xf>
    <xf numFmtId="0" fontId="8" fillId="5" borderId="4" xfId="0" applyFont="1" applyFill="1" applyBorder="1" applyAlignment="1">
      <alignment wrapText="1"/>
    </xf>
    <xf numFmtId="0" fontId="8" fillId="0" borderId="3" xfId="0" applyFont="1" applyBorder="1" applyAlignment="1">
      <alignment wrapText="1"/>
    </xf>
    <xf numFmtId="165" fontId="6" fillId="5" borderId="4" xfId="3" applyFont="1" applyFill="1" applyBorder="1" applyAlignment="1" applyProtection="1">
      <alignment wrapText="1"/>
    </xf>
    <xf numFmtId="0" fontId="6" fillId="3" borderId="9" xfId="0" applyFont="1" applyFill="1" applyBorder="1" applyAlignment="1">
      <alignment horizontal="center" wrapText="1"/>
    </xf>
    <xf numFmtId="0" fontId="6" fillId="3" borderId="37" xfId="0" applyFont="1" applyFill="1" applyBorder="1" applyAlignment="1">
      <alignment horizontal="center" vertical="center" wrapText="1"/>
    </xf>
    <xf numFmtId="0" fontId="15" fillId="3" borderId="10" xfId="0" applyFont="1" applyFill="1" applyBorder="1" applyAlignment="1">
      <alignment vertical="center" wrapText="1"/>
    </xf>
    <xf numFmtId="165" fontId="8" fillId="7" borderId="1" xfId="0" applyNumberFormat="1" applyFont="1" applyFill="1" applyBorder="1" applyAlignment="1">
      <alignment wrapText="1"/>
    </xf>
    <xf numFmtId="165" fontId="8" fillId="3" borderId="1" xfId="0" applyNumberFormat="1" applyFont="1" applyFill="1" applyBorder="1" applyAlignment="1">
      <alignment wrapText="1"/>
    </xf>
    <xf numFmtId="165" fontId="6" fillId="3" borderId="38" xfId="0" applyNumberFormat="1" applyFont="1" applyFill="1" applyBorder="1" applyAlignment="1">
      <alignment wrapText="1"/>
    </xf>
    <xf numFmtId="0" fontId="15" fillId="3" borderId="11" xfId="0" applyFont="1" applyFill="1" applyBorder="1" applyAlignment="1">
      <alignment vertical="center" wrapText="1"/>
    </xf>
    <xf numFmtId="165" fontId="8" fillId="7" borderId="5" xfId="0" applyNumberFormat="1" applyFont="1" applyFill="1" applyBorder="1" applyAlignment="1">
      <alignment wrapText="1"/>
    </xf>
    <xf numFmtId="165" fontId="6" fillId="7" borderId="14" xfId="0" applyNumberFormat="1" applyFont="1" applyFill="1" applyBorder="1" applyAlignment="1">
      <alignment wrapText="1"/>
    </xf>
    <xf numFmtId="0" fontId="15" fillId="3" borderId="11" xfId="0" applyFont="1" applyFill="1" applyBorder="1" applyAlignment="1" applyProtection="1">
      <alignment vertical="center" wrapText="1"/>
      <protection locked="0"/>
    </xf>
    <xf numFmtId="165" fontId="8" fillId="5" borderId="0" xfId="3" applyFont="1" applyFill="1" applyBorder="1" applyAlignment="1" applyProtection="1">
      <alignment vertical="center" wrapText="1"/>
      <protection locked="0"/>
    </xf>
    <xf numFmtId="165" fontId="8" fillId="5" borderId="0" xfId="3" applyFont="1" applyFill="1" applyBorder="1" applyAlignment="1" applyProtection="1">
      <alignment vertical="center" wrapText="1"/>
    </xf>
    <xf numFmtId="0" fontId="8" fillId="3" borderId="13" xfId="0" applyFont="1" applyFill="1" applyBorder="1" applyAlignment="1">
      <alignment vertical="center" wrapText="1"/>
    </xf>
    <xf numFmtId="165" fontId="8" fillId="3" borderId="1" xfId="3" applyFont="1" applyFill="1" applyBorder="1" applyAlignment="1">
      <alignment wrapText="1"/>
    </xf>
    <xf numFmtId="165" fontId="8" fillId="3" borderId="14" xfId="0" applyNumberFormat="1" applyFont="1" applyFill="1" applyBorder="1" applyAlignment="1">
      <alignment wrapText="1"/>
    </xf>
    <xf numFmtId="165" fontId="8" fillId="3" borderId="23" xfId="0" applyNumberFormat="1" applyFont="1" applyFill="1" applyBorder="1" applyAlignment="1">
      <alignment wrapText="1"/>
    </xf>
    <xf numFmtId="165" fontId="8" fillId="3" borderId="24" xfId="0" applyNumberFormat="1" applyFont="1" applyFill="1" applyBorder="1" applyAlignment="1">
      <alignment wrapText="1"/>
    </xf>
    <xf numFmtId="165" fontId="6" fillId="5" borderId="0" xfId="0" applyNumberFormat="1" applyFont="1" applyFill="1" applyAlignment="1">
      <alignment vertical="center" wrapText="1"/>
    </xf>
    <xf numFmtId="165" fontId="8" fillId="5" borderId="0" xfId="0" applyNumberFormat="1" applyFont="1" applyFill="1" applyAlignment="1">
      <alignment vertical="center" wrapText="1"/>
    </xf>
    <xf numFmtId="0" fontId="6" fillId="3" borderId="39" xfId="0" applyFont="1" applyFill="1" applyBorder="1" applyAlignment="1">
      <alignment wrapText="1"/>
    </xf>
    <xf numFmtId="165" fontId="6" fillId="3" borderId="40" xfId="0" applyNumberFormat="1" applyFont="1" applyFill="1" applyBorder="1" applyAlignment="1">
      <alignment wrapText="1"/>
    </xf>
    <xf numFmtId="165" fontId="6" fillId="3" borderId="41" xfId="0" applyNumberFormat="1" applyFont="1" applyFill="1" applyBorder="1" applyAlignment="1">
      <alignment wrapText="1"/>
    </xf>
    <xf numFmtId="165" fontId="6" fillId="0" borderId="0" xfId="0" applyNumberFormat="1" applyFont="1" applyAlignment="1">
      <alignment wrapText="1"/>
    </xf>
    <xf numFmtId="165" fontId="16" fillId="0" borderId="0" xfId="3" applyFont="1" applyFill="1" applyBorder="1" applyAlignment="1">
      <alignment horizontal="right" vertical="center" wrapText="1"/>
    </xf>
    <xf numFmtId="0" fontId="8" fillId="5" borderId="0" xfId="0" applyFont="1" applyFill="1" applyAlignment="1">
      <alignment horizontal="center" vertical="center" wrapText="1"/>
    </xf>
    <xf numFmtId="0" fontId="17" fillId="0" borderId="0" xfId="0" applyFont="1" applyAlignment="1">
      <alignment horizontal="left" vertical="top" wrapText="1"/>
    </xf>
    <xf numFmtId="0" fontId="18" fillId="0" borderId="0" xfId="0" applyFont="1" applyAlignment="1">
      <alignment horizontal="left" wrapText="1"/>
    </xf>
    <xf numFmtId="0" fontId="7" fillId="5" borderId="0" xfId="0" applyFont="1" applyFill="1" applyAlignment="1">
      <alignment horizontal="left" wrapText="1"/>
    </xf>
    <xf numFmtId="165" fontId="7" fillId="3" borderId="25" xfId="3" applyFont="1" applyFill="1" applyBorder="1" applyAlignment="1" applyProtection="1">
      <alignment horizontal="center" vertical="center" wrapText="1"/>
      <protection locked="0"/>
    </xf>
    <xf numFmtId="165" fontId="7" fillId="3" borderId="23" xfId="0" applyNumberFormat="1" applyFont="1" applyFill="1" applyBorder="1" applyAlignment="1">
      <alignment horizontal="center" wrapText="1"/>
    </xf>
    <xf numFmtId="167" fontId="9" fillId="0" borderId="5" xfId="0" applyNumberFormat="1" applyFont="1" applyBorder="1" applyAlignment="1" applyProtection="1">
      <alignment horizontal="right" wrapText="1"/>
      <protection locked="0"/>
    </xf>
    <xf numFmtId="167" fontId="9" fillId="0" borderId="1" xfId="0" applyNumberFormat="1" applyFont="1" applyBorder="1" applyAlignment="1" applyProtection="1">
      <alignment horizontal="right" wrapText="1"/>
      <protection locked="0"/>
    </xf>
    <xf numFmtId="165" fontId="7" fillId="7" borderId="2" xfId="3" applyFont="1" applyFill="1" applyBorder="1" applyAlignment="1">
      <alignment wrapText="1"/>
    </xf>
    <xf numFmtId="165" fontId="7" fillId="5" borderId="4" xfId="3" applyFont="1" applyFill="1" applyBorder="1" applyAlignment="1">
      <alignment wrapText="1"/>
    </xf>
    <xf numFmtId="165" fontId="9" fillId="0" borderId="5" xfId="0" applyNumberFormat="1" applyFont="1" applyBorder="1" applyAlignment="1" applyProtection="1">
      <alignment wrapText="1"/>
      <protection locked="0"/>
    </xf>
    <xf numFmtId="165" fontId="9" fillId="0" borderId="1" xfId="0" applyNumberFormat="1" applyFont="1" applyBorder="1" applyAlignment="1" applyProtection="1">
      <alignment wrapText="1"/>
      <protection locked="0"/>
    </xf>
    <xf numFmtId="165" fontId="7" fillId="7" borderId="1" xfId="3" applyFont="1" applyFill="1" applyBorder="1" applyAlignment="1">
      <alignment wrapText="1"/>
    </xf>
    <xf numFmtId="165" fontId="7" fillId="7" borderId="25" xfId="3" applyFont="1" applyFill="1" applyBorder="1" applyAlignment="1">
      <alignment wrapText="1"/>
    </xf>
    <xf numFmtId="0" fontId="9" fillId="5" borderId="4" xfId="0" applyFont="1" applyFill="1" applyBorder="1" applyAlignment="1">
      <alignment wrapText="1"/>
    </xf>
    <xf numFmtId="0" fontId="9" fillId="0" borderId="0" xfId="0" applyFont="1" applyAlignment="1">
      <alignment wrapText="1"/>
    </xf>
    <xf numFmtId="0" fontId="9" fillId="5" borderId="0" xfId="0" applyFont="1" applyFill="1" applyAlignment="1">
      <alignment wrapText="1"/>
    </xf>
    <xf numFmtId="165" fontId="7" fillId="3" borderId="34" xfId="3" applyFont="1" applyFill="1" applyBorder="1" applyAlignment="1" applyProtection="1">
      <alignment horizontal="center" vertical="center" wrapText="1"/>
      <protection locked="0"/>
    </xf>
    <xf numFmtId="165" fontId="7" fillId="3" borderId="42" xfId="0" applyNumberFormat="1" applyFont="1" applyFill="1" applyBorder="1" applyAlignment="1">
      <alignment wrapText="1"/>
    </xf>
    <xf numFmtId="164" fontId="20" fillId="10" borderId="5" xfId="0" applyNumberFormat="1" applyFont="1" applyFill="1" applyBorder="1" applyAlignment="1">
      <alignment wrapText="1"/>
    </xf>
    <xf numFmtId="0" fontId="20" fillId="0" borderId="5" xfId="0" applyFont="1" applyBorder="1" applyAlignment="1">
      <alignment wrapText="1"/>
    </xf>
    <xf numFmtId="164" fontId="20" fillId="0" borderId="5" xfId="0" applyNumberFormat="1" applyFont="1" applyBorder="1" applyAlignment="1">
      <alignment wrapText="1"/>
    </xf>
    <xf numFmtId="0" fontId="12" fillId="0" borderId="0" xfId="0" applyFont="1" applyAlignment="1">
      <alignment horizontal="left" vertical="top" wrapText="1"/>
    </xf>
    <xf numFmtId="0" fontId="3" fillId="0" borderId="0" xfId="0" applyFont="1" applyAlignment="1">
      <alignment horizontal="left" wrapText="1"/>
    </xf>
    <xf numFmtId="165" fontId="6" fillId="3" borderId="25" xfId="3" applyFont="1" applyFill="1" applyBorder="1" applyAlignment="1" applyProtection="1">
      <alignment horizontal="center" vertical="center" wrapText="1"/>
      <protection locked="0"/>
    </xf>
    <xf numFmtId="165" fontId="6" fillId="7" borderId="2" xfId="3" applyFont="1" applyFill="1" applyBorder="1" applyAlignment="1">
      <alignment wrapText="1"/>
    </xf>
    <xf numFmtId="165" fontId="6" fillId="3" borderId="34" xfId="3" applyFont="1" applyFill="1" applyBorder="1" applyAlignment="1" applyProtection="1">
      <alignment horizontal="center" vertical="center" wrapText="1"/>
      <protection locked="0"/>
    </xf>
    <xf numFmtId="165" fontId="8" fillId="7" borderId="27" xfId="0" applyNumberFormat="1" applyFont="1" applyFill="1" applyBorder="1" applyAlignment="1">
      <alignment wrapText="1"/>
    </xf>
    <xf numFmtId="165" fontId="8" fillId="7" borderId="2" xfId="0" applyNumberFormat="1" applyFont="1" applyFill="1" applyBorder="1" applyAlignment="1">
      <alignment wrapText="1"/>
    </xf>
    <xf numFmtId="165" fontId="8" fillId="3" borderId="2" xfId="3" applyFont="1" applyFill="1" applyBorder="1" applyAlignment="1">
      <alignment wrapText="1"/>
    </xf>
    <xf numFmtId="165" fontId="8" fillId="3" borderId="32" xfId="0" applyNumberFormat="1" applyFont="1" applyFill="1" applyBorder="1" applyAlignment="1">
      <alignment wrapText="1"/>
    </xf>
    <xf numFmtId="165" fontId="6" fillId="3" borderId="42" xfId="0" applyNumberFormat="1" applyFont="1" applyFill="1" applyBorder="1" applyAlignment="1">
      <alignment wrapText="1"/>
    </xf>
    <xf numFmtId="165" fontId="9" fillId="3" borderId="27" xfId="0" applyNumberFormat="1" applyFont="1" applyFill="1" applyBorder="1" applyAlignment="1">
      <alignment wrapText="1"/>
    </xf>
    <xf numFmtId="164" fontId="6" fillId="7" borderId="25" xfId="3" applyNumberFormat="1" applyFont="1" applyFill="1" applyBorder="1" applyAlignment="1">
      <alignment wrapText="1"/>
    </xf>
    <xf numFmtId="164" fontId="19" fillId="11" borderId="1" xfId="0" applyNumberFormat="1" applyFont="1" applyFill="1" applyBorder="1" applyAlignment="1">
      <alignment vertical="center" wrapText="1"/>
    </xf>
    <xf numFmtId="167" fontId="8" fillId="11" borderId="2" xfId="1" applyNumberFormat="1" applyFont="1" applyFill="1" applyBorder="1" applyAlignment="1" applyProtection="1">
      <alignment horizontal="center" vertical="center" wrapText="1"/>
      <protection locked="0"/>
    </xf>
    <xf numFmtId="164" fontId="20" fillId="11" borderId="1" xfId="0" applyNumberFormat="1" applyFont="1" applyFill="1" applyBorder="1" applyAlignment="1">
      <alignment wrapText="1"/>
    </xf>
    <xf numFmtId="164" fontId="20" fillId="11" borderId="5" xfId="0" applyNumberFormat="1" applyFont="1" applyFill="1" applyBorder="1" applyAlignment="1">
      <alignment wrapText="1"/>
    </xf>
    <xf numFmtId="164" fontId="20" fillId="11" borderId="1" xfId="0" applyNumberFormat="1" applyFont="1" applyFill="1" applyBorder="1" applyAlignment="1">
      <alignment horizontal="right" vertical="center" wrapText="1"/>
    </xf>
    <xf numFmtId="164" fontId="20" fillId="11" borderId="5" xfId="0" applyNumberFormat="1" applyFont="1" applyFill="1" applyBorder="1" applyAlignment="1">
      <alignment vertical="center" wrapText="1"/>
    </xf>
    <xf numFmtId="167" fontId="2" fillId="11" borderId="14" xfId="1" applyNumberFormat="1" applyFont="1" applyFill="1" applyBorder="1" applyAlignment="1" applyProtection="1">
      <alignment vertical="center" wrapText="1"/>
      <protection locked="0"/>
    </xf>
    <xf numFmtId="167" fontId="3" fillId="11" borderId="24" xfId="1" applyNumberFormat="1" applyFont="1" applyFill="1" applyBorder="1" applyAlignment="1">
      <alignment vertical="center" wrapText="1"/>
    </xf>
    <xf numFmtId="167" fontId="8" fillId="11" borderId="18" xfId="1" applyNumberFormat="1" applyFont="1" applyFill="1" applyBorder="1" applyAlignment="1" applyProtection="1">
      <alignment horizontal="center" vertical="center" wrapText="1"/>
      <protection locked="0"/>
    </xf>
    <xf numFmtId="167" fontId="8" fillId="11" borderId="14" xfId="1" applyNumberFormat="1" applyFont="1" applyFill="1" applyBorder="1" applyAlignment="1" applyProtection="1">
      <alignment horizontal="center" vertical="center" wrapText="1"/>
      <protection locked="0"/>
    </xf>
    <xf numFmtId="167" fontId="8" fillId="11" borderId="16" xfId="1" applyNumberFormat="1" applyFont="1" applyFill="1" applyBorder="1" applyAlignment="1" applyProtection="1">
      <alignment horizontal="center" vertical="center" wrapText="1"/>
      <protection locked="0"/>
    </xf>
    <xf numFmtId="167" fontId="6" fillId="11" borderId="24" xfId="1" applyNumberFormat="1" applyFont="1" applyFill="1" applyBorder="1" applyAlignment="1">
      <alignment horizontal="center" vertical="center" wrapText="1"/>
    </xf>
    <xf numFmtId="168" fontId="8" fillId="0" borderId="0" xfId="2" applyNumberFormat="1" applyFont="1" applyBorder="1" applyAlignment="1" applyProtection="1">
      <alignment vertical="center" wrapText="1"/>
      <protection locked="0"/>
    </xf>
    <xf numFmtId="0" fontId="2" fillId="3" borderId="43" xfId="0" applyFont="1" applyFill="1" applyBorder="1" applyAlignment="1">
      <alignment vertical="center" wrapText="1"/>
    </xf>
    <xf numFmtId="165" fontId="2" fillId="3" borderId="43" xfId="0" applyNumberFormat="1" applyFont="1" applyFill="1" applyBorder="1" applyAlignment="1">
      <alignment vertical="center" wrapText="1"/>
    </xf>
    <xf numFmtId="165" fontId="2" fillId="4" borderId="43" xfId="0" applyNumberFormat="1" applyFont="1" applyFill="1" applyBorder="1" applyAlignment="1">
      <alignment vertical="center" wrapText="1"/>
    </xf>
    <xf numFmtId="0" fontId="3" fillId="3" borderId="43" xfId="0" applyFont="1" applyFill="1" applyBorder="1" applyAlignment="1">
      <alignment vertical="center" wrapText="1"/>
    </xf>
    <xf numFmtId="165" fontId="3" fillId="3" borderId="43" xfId="0" applyNumberFormat="1" applyFont="1" applyFill="1" applyBorder="1" applyAlignment="1">
      <alignment vertical="center" wrapText="1"/>
    </xf>
    <xf numFmtId="165" fontId="3" fillId="4" borderId="43" xfId="0" applyNumberFormat="1" applyFont="1" applyFill="1" applyBorder="1" applyAlignment="1">
      <alignment vertical="center" wrapText="1"/>
    </xf>
    <xf numFmtId="168" fontId="3" fillId="4" borderId="43" xfId="2" applyNumberFormat="1" applyFont="1" applyFill="1" applyBorder="1" applyAlignment="1">
      <alignment vertical="center" wrapText="1"/>
    </xf>
    <xf numFmtId="9" fontId="3" fillId="3" borderId="43" xfId="2" applyFont="1" applyFill="1" applyBorder="1" applyAlignment="1">
      <alignment vertical="center" wrapText="1"/>
    </xf>
    <xf numFmtId="9" fontId="3" fillId="3" borderId="45" xfId="2" applyFont="1" applyFill="1" applyBorder="1" applyAlignment="1">
      <alignment vertical="center" wrapText="1"/>
    </xf>
    <xf numFmtId="165" fontId="3" fillId="4" borderId="46" xfId="0" applyNumberFormat="1" applyFont="1" applyFill="1" applyBorder="1" applyAlignment="1">
      <alignment vertical="center" wrapText="1"/>
    </xf>
    <xf numFmtId="171" fontId="0" fillId="12" borderId="0" xfId="0" applyNumberFormat="1" applyFill="1" applyAlignment="1">
      <alignment vertical="center" wrapText="1"/>
    </xf>
    <xf numFmtId="0" fontId="21" fillId="13" borderId="46" xfId="0" applyFont="1" applyFill="1" applyBorder="1" applyAlignment="1">
      <alignment wrapText="1"/>
    </xf>
    <xf numFmtId="0" fontId="6" fillId="13" borderId="44" xfId="0" applyFont="1" applyFill="1" applyBorder="1" applyAlignment="1" applyProtection="1">
      <alignment vertical="center" wrapText="1"/>
      <protection locked="0"/>
    </xf>
    <xf numFmtId="171" fontId="3" fillId="11" borderId="43" xfId="0" applyNumberFormat="1" applyFont="1" applyFill="1" applyBorder="1" applyAlignment="1">
      <alignment vertical="center" wrapText="1"/>
    </xf>
    <xf numFmtId="0" fontId="3" fillId="9" borderId="23" xfId="0" applyFont="1" applyFill="1" applyBorder="1" applyAlignment="1" applyProtection="1">
      <alignment horizontal="left" vertical="center" wrapText="1"/>
      <protection locked="0"/>
    </xf>
    <xf numFmtId="0" fontId="3" fillId="9" borderId="24" xfId="0" applyFont="1" applyFill="1" applyBorder="1" applyAlignment="1" applyProtection="1">
      <alignment horizontal="left" vertical="center" wrapText="1"/>
      <protection locked="0"/>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5" borderId="19" xfId="0" applyFont="1" applyFill="1" applyBorder="1" applyAlignment="1" applyProtection="1">
      <alignment horizontal="center" vertical="center" wrapText="1"/>
      <protection locked="0"/>
    </xf>
    <xf numFmtId="0" fontId="6" fillId="5" borderId="20" xfId="0" applyFont="1" applyFill="1" applyBorder="1" applyAlignment="1" applyProtection="1">
      <alignment horizontal="center" vertical="center" wrapText="1"/>
      <protection locked="0"/>
    </xf>
    <xf numFmtId="49" fontId="3" fillId="8" borderId="34" xfId="0" applyNumberFormat="1" applyFont="1" applyFill="1" applyBorder="1" applyAlignment="1" applyProtection="1">
      <alignment vertical="center" wrapText="1"/>
      <protection locked="0"/>
    </xf>
    <xf numFmtId="49" fontId="3" fillId="8" borderId="0" xfId="0" applyNumberFormat="1" applyFont="1" applyFill="1" applyAlignment="1" applyProtection="1">
      <alignment vertical="center" wrapText="1"/>
      <protection locked="0"/>
    </xf>
    <xf numFmtId="49" fontId="3" fillId="9" borderId="34" xfId="0" applyNumberFormat="1" applyFont="1" applyFill="1" applyBorder="1" applyAlignment="1" applyProtection="1">
      <alignment vertical="center" wrapText="1"/>
      <protection locked="0"/>
    </xf>
    <xf numFmtId="49" fontId="3" fillId="9" borderId="0" xfId="0" applyNumberFormat="1" applyFont="1" applyFill="1" applyAlignment="1" applyProtection="1">
      <alignment vertical="center" wrapText="1"/>
      <protection locked="0"/>
    </xf>
    <xf numFmtId="0" fontId="3" fillId="9" borderId="1" xfId="0" applyFont="1" applyFill="1" applyBorder="1" applyAlignment="1" applyProtection="1">
      <alignment horizontal="left" vertical="center" wrapText="1"/>
      <protection locked="0"/>
    </xf>
    <xf numFmtId="0" fontId="3" fillId="9" borderId="26" xfId="0" applyFont="1" applyFill="1" applyBorder="1" applyAlignment="1" applyProtection="1">
      <alignment horizontal="left" vertical="center" wrapText="1"/>
      <protection locked="0"/>
    </xf>
    <xf numFmtId="0" fontId="3" fillId="3" borderId="43" xfId="1" applyNumberFormat="1" applyFont="1" applyFill="1" applyBorder="1" applyAlignment="1">
      <alignment horizontal="center" vertical="center" wrapText="1"/>
    </xf>
    <xf numFmtId="0" fontId="6" fillId="0" borderId="0" xfId="0" applyFont="1" applyAlignment="1">
      <alignment horizontal="center" vertical="center" wrapText="1"/>
    </xf>
    <xf numFmtId="0" fontId="3" fillId="9" borderId="5" xfId="0" applyFont="1" applyFill="1" applyBorder="1" applyAlignment="1" applyProtection="1">
      <alignment horizontal="left" vertical="center" wrapText="1"/>
      <protection locked="0"/>
    </xf>
    <xf numFmtId="0" fontId="3" fillId="9" borderId="34" xfId="0" applyFont="1" applyFill="1" applyBorder="1" applyAlignment="1" applyProtection="1">
      <alignment horizontal="left" vertical="center" wrapText="1"/>
      <protection locked="0"/>
    </xf>
    <xf numFmtId="0" fontId="3" fillId="9" borderId="0" xfId="0" applyFont="1" applyFill="1" applyAlignment="1" applyProtection="1">
      <alignment horizontal="left" vertical="center" wrapText="1"/>
      <protection locked="0"/>
    </xf>
    <xf numFmtId="0" fontId="3" fillId="9" borderId="35" xfId="0" applyFont="1" applyFill="1" applyBorder="1" applyAlignment="1" applyProtection="1">
      <alignment horizontal="left" vertical="center" wrapText="1"/>
      <protection locked="0"/>
    </xf>
    <xf numFmtId="0" fontId="6" fillId="7" borderId="43" xfId="0" applyFont="1" applyFill="1" applyBorder="1" applyAlignment="1">
      <alignment horizontal="center" vertical="center" wrapText="1"/>
    </xf>
    <xf numFmtId="0" fontId="2" fillId="3" borderId="43" xfId="0" applyFont="1" applyFill="1" applyBorder="1" applyAlignment="1">
      <alignment horizontal="center" vertical="center" wrapText="1"/>
    </xf>
    <xf numFmtId="166" fontId="3" fillId="3" borderId="43" xfId="1" applyFont="1" applyFill="1" applyBorder="1" applyAlignment="1">
      <alignment horizontal="center" vertical="center" wrapText="1"/>
    </xf>
    <xf numFmtId="0" fontId="6" fillId="3" borderId="2" xfId="0" applyFont="1" applyFill="1" applyBorder="1" applyAlignment="1">
      <alignment horizontal="left" wrapText="1"/>
    </xf>
    <xf numFmtId="0" fontId="6" fillId="3" borderId="4" xfId="0" applyFont="1" applyFill="1" applyBorder="1" applyAlignment="1">
      <alignment horizontal="left" wrapText="1"/>
    </xf>
    <xf numFmtId="0" fontId="6" fillId="3" borderId="3" xfId="0" applyFont="1" applyFill="1" applyBorder="1" applyAlignment="1">
      <alignment horizontal="left" wrapText="1"/>
    </xf>
    <xf numFmtId="0" fontId="12" fillId="0" borderId="0" xfId="0" applyFont="1" applyAlignment="1">
      <alignment horizontal="left" vertical="top" wrapText="1"/>
    </xf>
    <xf numFmtId="0" fontId="3" fillId="0" borderId="36" xfId="0" applyFont="1" applyBorder="1" applyAlignment="1">
      <alignment horizontal="left" wrapText="1"/>
    </xf>
    <xf numFmtId="0" fontId="6" fillId="3" borderId="6" xfId="0" applyFont="1" applyFill="1" applyBorder="1" applyAlignment="1">
      <alignment horizontal="center" wrapText="1"/>
    </xf>
    <xf numFmtId="0" fontId="6" fillId="3" borderId="7" xfId="0" applyFont="1" applyFill="1" applyBorder="1" applyAlignment="1">
      <alignment horizontal="center" wrapText="1"/>
    </xf>
    <xf numFmtId="0" fontId="6" fillId="3" borderId="8" xfId="0" applyFont="1" applyFill="1" applyBorder="1" applyAlignment="1">
      <alignment horizontal="center" wrapText="1"/>
    </xf>
    <xf numFmtId="0" fontId="6" fillId="3" borderId="27" xfId="0" applyFont="1" applyFill="1" applyBorder="1" applyAlignment="1">
      <alignment horizontal="left" wrapText="1"/>
    </xf>
    <xf numFmtId="0" fontId="6" fillId="3" borderId="36" xfId="0" applyFont="1" applyFill="1" applyBorder="1" applyAlignment="1">
      <alignment horizontal="left" wrapText="1"/>
    </xf>
    <xf numFmtId="0" fontId="6" fillId="3" borderId="28" xfId="0" applyFont="1" applyFill="1" applyBorder="1" applyAlignment="1">
      <alignment horizontal="left" wrapText="1"/>
    </xf>
  </cellXfs>
  <cellStyles count="4">
    <cellStyle name="Currency 2" xfId="3" xr:uid="{D57F1B72-16C4-4A44-B389-A8F8B4B0E597}"/>
    <cellStyle name="Monétaire" xfId="1" builtinId="4"/>
    <cellStyle name="Normal" xfId="0" builtinId="0"/>
    <cellStyle name="Pourcentage" xfId="2" builtinId="5"/>
  </cellStyles>
  <dxfs count="5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EYN\OneDrive%20-%20UNHCR\Desktop\AI%202021\PBF\PBF_2020_Budget_Projet%20jeunes%20Kasai-by%20objective%202feb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Tableau budgétaire 1"/>
      <sheetName val="2) Tableau budgétaire 2"/>
      <sheetName val="3) Notes d'explication"/>
      <sheetName val="4) Pour utilisation par PBSO"/>
      <sheetName val="5) Pour utilisation par MPTFO"/>
      <sheetName val="Dropdowns"/>
      <sheetName val="Sheet2"/>
    </sheetNames>
    <sheetDataSet>
      <sheetData sheetId="0"/>
      <sheetData sheetId="1">
        <row r="5">
          <cell r="D5" t="str">
            <v>Organisation recipiendiaire 1 - UNHCR (budget en USD)</v>
          </cell>
          <cell r="E5" t="str">
            <v>Organisation recipiendiaire 2 BCNUDH (budget en USD)</v>
          </cell>
          <cell r="F5" t="str">
            <v>Organisation recipiendiaire 3 WVI (budget en USD)</v>
          </cell>
        </row>
        <row r="16">
          <cell r="D16">
            <v>230000</v>
          </cell>
          <cell r="E16">
            <v>0</v>
          </cell>
          <cell r="F16">
            <v>0</v>
          </cell>
        </row>
        <row r="26">
          <cell r="D26">
            <v>0</v>
          </cell>
          <cell r="E26">
            <v>35000</v>
          </cell>
          <cell r="F26">
            <v>0</v>
          </cell>
        </row>
        <row r="36">
          <cell r="D36">
            <v>140000</v>
          </cell>
          <cell r="E36">
            <v>0</v>
          </cell>
          <cell r="F36">
            <v>295925.2</v>
          </cell>
        </row>
        <row r="46">
          <cell r="D46">
            <v>0</v>
          </cell>
          <cell r="E46">
            <v>0</v>
          </cell>
          <cell r="F46">
            <v>0</v>
          </cell>
        </row>
        <row r="58">
          <cell r="D58">
            <v>0</v>
          </cell>
          <cell r="E58">
            <v>100000</v>
          </cell>
          <cell r="F58">
            <v>0</v>
          </cell>
        </row>
        <row r="68">
          <cell r="D68">
            <v>0</v>
          </cell>
          <cell r="E68">
            <v>72000</v>
          </cell>
          <cell r="F68">
            <v>0</v>
          </cell>
        </row>
        <row r="78">
          <cell r="D78">
            <v>100000</v>
          </cell>
          <cell r="E78">
            <v>0</v>
          </cell>
          <cell r="F78">
            <v>0</v>
          </cell>
        </row>
        <row r="88">
          <cell r="D88">
            <v>0</v>
          </cell>
          <cell r="E88">
            <v>0</v>
          </cell>
          <cell r="F88">
            <v>0</v>
          </cell>
        </row>
        <row r="100">
          <cell r="D100">
            <v>110000</v>
          </cell>
          <cell r="E100">
            <v>15000</v>
          </cell>
          <cell r="F100">
            <v>0</v>
          </cell>
        </row>
        <row r="110">
          <cell r="D110">
            <v>0</v>
          </cell>
          <cell r="E110">
            <v>0</v>
          </cell>
          <cell r="F110">
            <v>0</v>
          </cell>
        </row>
        <row r="120">
          <cell r="D120">
            <v>0</v>
          </cell>
          <cell r="E120">
            <v>0</v>
          </cell>
          <cell r="F120">
            <v>0</v>
          </cell>
        </row>
        <row r="130">
          <cell r="D130">
            <v>0</v>
          </cell>
          <cell r="E130">
            <v>0</v>
          </cell>
          <cell r="F130">
            <v>0</v>
          </cell>
        </row>
        <row r="142">
          <cell r="D142">
            <v>0</v>
          </cell>
          <cell r="E142">
            <v>0</v>
          </cell>
          <cell r="F142">
            <v>0</v>
          </cell>
        </row>
        <row r="152">
          <cell r="D152">
            <v>0</v>
          </cell>
          <cell r="E152">
            <v>0</v>
          </cell>
          <cell r="F152">
            <v>0</v>
          </cell>
        </row>
        <row r="162">
          <cell r="D162">
            <v>0</v>
          </cell>
          <cell r="E162">
            <v>0</v>
          </cell>
          <cell r="F162">
            <v>0</v>
          </cell>
        </row>
        <row r="172">
          <cell r="D172">
            <v>0</v>
          </cell>
          <cell r="E172">
            <v>0</v>
          </cell>
          <cell r="F172">
            <v>0</v>
          </cell>
        </row>
        <row r="179">
          <cell r="D179">
            <v>37888</v>
          </cell>
          <cell r="E179">
            <v>152352</v>
          </cell>
          <cell r="F179">
            <v>66824.929999999993</v>
          </cell>
        </row>
      </sheetData>
      <sheetData sheetId="2"/>
      <sheetData sheetId="3"/>
      <sheetData sheetId="4"/>
      <sheetData sheetId="5"/>
      <sheetData sheetId="6"/>
      <sheetData sheetId="7"/>
    </sheetDataSet>
  </externalBook>
</externalLink>
</file>

<file path=xl/persons/person.xml><?xml version="1.0" encoding="utf-8"?>
<personList xmlns="http://schemas.microsoft.com/office/spreadsheetml/2018/threadedcomments" xmlns:x="http://schemas.openxmlformats.org/spreadsheetml/2006/main">
  <person displayName="amerhit_mukengere@wvi.org" id="{21C17BF0-DB71-4A0F-A77B-094E4C5AE957}" userId="S::urn:spo:guest#amerhit_mukengere@wvi.org::"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29" dT="2021-11-11T07:28:42.01" personId="{21C17BF0-DB71-4A0F-A77B-094E4C5AE957}" id="{0F070C62-104C-4A66-A497-5E291EF5215D}">
    <text>je ne comprends pas la provenence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72"/>
  <sheetViews>
    <sheetView tabSelected="1" topLeftCell="A47" zoomScale="70" zoomScaleNormal="70" workbookViewId="0">
      <selection activeCell="J49" sqref="J49"/>
    </sheetView>
  </sheetViews>
  <sheetFormatPr baseColWidth="10" defaultColWidth="9.109375" defaultRowHeight="14.4" x14ac:dyDescent="0.3"/>
  <cols>
    <col min="1" max="1" width="2.33203125" style="2" customWidth="1"/>
    <col min="2" max="2" width="30.6640625" style="2" customWidth="1"/>
    <col min="3" max="3" width="47.77734375" style="2" customWidth="1"/>
    <col min="4" max="4" width="26.33203125" style="2" customWidth="1"/>
    <col min="5" max="5" width="23.109375" style="2" customWidth="1"/>
    <col min="6" max="6" width="26.44140625" style="2" customWidth="1"/>
    <col min="7" max="7" width="23.109375" style="2" customWidth="1"/>
    <col min="8" max="8" width="27" style="2" customWidth="1"/>
    <col min="9" max="9" width="23.109375" style="2" customWidth="1"/>
    <col min="10" max="10" width="27" style="2" customWidth="1"/>
    <col min="11" max="11" width="23.109375" style="2" customWidth="1"/>
    <col min="12" max="13" width="22.44140625" style="2" customWidth="1"/>
    <col min="14" max="14" width="45.33203125" style="2" customWidth="1"/>
    <col min="15" max="15" width="18.77734375" style="2" customWidth="1"/>
    <col min="16" max="16" width="9.109375" style="2"/>
    <col min="17" max="17" width="17.6640625" style="2" customWidth="1"/>
    <col min="18" max="18" width="26.44140625" style="2" customWidth="1"/>
    <col min="19" max="19" width="22.44140625" style="2" customWidth="1"/>
    <col min="20" max="20" width="29.6640625" style="2" customWidth="1"/>
    <col min="21" max="21" width="23.44140625" style="2" customWidth="1"/>
    <col min="22" max="22" width="18.44140625" style="2" customWidth="1"/>
    <col min="23" max="23" width="17.44140625" style="2" customWidth="1"/>
    <col min="24" max="24" width="25.109375" style="2" customWidth="1"/>
    <col min="25" max="16384" width="9.109375" style="2"/>
  </cols>
  <sheetData>
    <row r="2" spans="1:15" ht="47.25" customHeight="1" x14ac:dyDescent="0.3">
      <c r="B2" s="230" t="s">
        <v>0</v>
      </c>
      <c r="C2" s="230"/>
      <c r="D2" s="230"/>
      <c r="E2" s="230"/>
      <c r="F2" s="230"/>
      <c r="G2" s="230"/>
      <c r="H2" s="230"/>
      <c r="I2" s="230"/>
      <c r="J2" s="230"/>
      <c r="K2" s="230"/>
      <c r="L2" s="230"/>
      <c r="M2" s="230"/>
      <c r="N2" s="230"/>
    </row>
    <row r="3" spans="1:15" ht="27" customHeight="1" x14ac:dyDescent="0.3">
      <c r="B3" s="231"/>
      <c r="C3" s="231"/>
      <c r="D3" s="231"/>
      <c r="E3" s="231"/>
      <c r="F3" s="231"/>
      <c r="G3" s="231"/>
      <c r="H3" s="231"/>
      <c r="I3" s="231"/>
      <c r="J3" s="231"/>
      <c r="K3" s="231"/>
      <c r="L3" s="231"/>
      <c r="M3" s="231"/>
      <c r="N3" s="231"/>
    </row>
    <row r="5" spans="1:15" ht="213.75" customHeight="1" x14ac:dyDescent="0.3">
      <c r="B5" s="3" t="s">
        <v>1</v>
      </c>
      <c r="C5" s="4" t="s">
        <v>2</v>
      </c>
      <c r="D5" s="5" t="s">
        <v>3</v>
      </c>
      <c r="E5" s="6" t="s">
        <v>4</v>
      </c>
      <c r="F5" s="5" t="s">
        <v>3</v>
      </c>
      <c r="G5" s="6" t="s">
        <v>4</v>
      </c>
      <c r="H5" s="5" t="s">
        <v>3</v>
      </c>
      <c r="I5" s="6" t="s">
        <v>4</v>
      </c>
      <c r="J5" s="5" t="s">
        <v>5</v>
      </c>
      <c r="K5" s="6" t="s">
        <v>4</v>
      </c>
      <c r="L5" s="7" t="s">
        <v>6</v>
      </c>
      <c r="M5" s="6" t="s">
        <v>7</v>
      </c>
      <c r="N5" s="8" t="s">
        <v>8</v>
      </c>
      <c r="O5" s="9"/>
    </row>
    <row r="6" spans="1:15" ht="18.75" customHeight="1" x14ac:dyDescent="0.3">
      <c r="B6" s="10"/>
      <c r="C6" s="11"/>
      <c r="D6" s="232" t="s">
        <v>9</v>
      </c>
      <c r="E6" s="233"/>
      <c r="F6" s="232" t="s">
        <v>10</v>
      </c>
      <c r="G6" s="233"/>
      <c r="H6" s="232" t="s">
        <v>11</v>
      </c>
      <c r="I6" s="233"/>
      <c r="J6" s="12"/>
      <c r="K6" s="13"/>
      <c r="L6" s="14"/>
      <c r="M6" s="15"/>
      <c r="N6" s="16"/>
      <c r="O6" s="9"/>
    </row>
    <row r="7" spans="1:15" s="1" customFormat="1" ht="27" customHeight="1" x14ac:dyDescent="0.3">
      <c r="B7" s="64" t="s">
        <v>12</v>
      </c>
      <c r="C7" s="234" t="s">
        <v>13</v>
      </c>
      <c r="D7" s="235"/>
      <c r="E7" s="235"/>
      <c r="F7" s="235"/>
      <c r="G7" s="235"/>
      <c r="H7" s="235"/>
      <c r="I7" s="235"/>
      <c r="J7" s="235"/>
      <c r="K7" s="235"/>
      <c r="L7" s="235"/>
      <c r="M7" s="235"/>
      <c r="N7" s="235"/>
    </row>
    <row r="8" spans="1:15" s="1" customFormat="1" ht="25.95" customHeight="1" x14ac:dyDescent="0.3">
      <c r="B8" s="64" t="s">
        <v>14</v>
      </c>
      <c r="C8" s="236" t="s">
        <v>15</v>
      </c>
      <c r="D8" s="237"/>
      <c r="E8" s="237"/>
      <c r="F8" s="237"/>
      <c r="G8" s="237"/>
      <c r="H8" s="237"/>
      <c r="I8" s="237"/>
      <c r="J8" s="237"/>
      <c r="K8" s="237"/>
      <c r="L8" s="237"/>
      <c r="M8" s="237"/>
      <c r="N8" s="237"/>
    </row>
    <row r="9" spans="1:15" ht="87.45" customHeight="1" x14ac:dyDescent="0.3">
      <c r="B9" s="65" t="s">
        <v>16</v>
      </c>
      <c r="C9" s="70" t="s">
        <v>17</v>
      </c>
      <c r="D9" s="67">
        <v>200000</v>
      </c>
      <c r="E9" s="17">
        <v>20000</v>
      </c>
      <c r="F9" s="18"/>
      <c r="G9" s="17">
        <v>0</v>
      </c>
      <c r="H9" s="18">
        <v>0</v>
      </c>
      <c r="I9" s="17">
        <v>0</v>
      </c>
      <c r="J9" s="19">
        <f>SUM(D9,F9,H9)</f>
        <v>200000</v>
      </c>
      <c r="K9" s="20">
        <f>E9+G9+I9</f>
        <v>20000</v>
      </c>
      <c r="L9" s="21">
        <v>0.3</v>
      </c>
      <c r="M9" s="17">
        <f>K9*L9</f>
        <v>6000</v>
      </c>
      <c r="N9" s="68" t="s">
        <v>18</v>
      </c>
      <c r="O9" s="22"/>
    </row>
    <row r="10" spans="1:15" ht="91.95" customHeight="1" x14ac:dyDescent="0.3">
      <c r="B10" s="65" t="s">
        <v>19</v>
      </c>
      <c r="C10" s="105" t="s">
        <v>20</v>
      </c>
      <c r="D10" s="69">
        <v>50000</v>
      </c>
      <c r="E10" s="23">
        <v>1770</v>
      </c>
      <c r="F10" s="24"/>
      <c r="G10" s="23">
        <v>0</v>
      </c>
      <c r="H10" s="24">
        <v>0</v>
      </c>
      <c r="I10" s="23">
        <v>0</v>
      </c>
      <c r="J10" s="25">
        <f>SUM(D10,F10,H10)</f>
        <v>50000</v>
      </c>
      <c r="K10" s="26">
        <f>E10+G10+I10</f>
        <v>1770</v>
      </c>
      <c r="L10" s="27">
        <v>0.3</v>
      </c>
      <c r="M10" s="23">
        <f t="shared" ref="M10" si="0">K10*L10</f>
        <v>531</v>
      </c>
      <c r="N10" s="68" t="s">
        <v>21</v>
      </c>
      <c r="O10" s="22"/>
    </row>
    <row r="11" spans="1:15" ht="15.6" x14ac:dyDescent="0.3">
      <c r="A11" s="28"/>
      <c r="B11" s="53"/>
      <c r="C11" s="29" t="s">
        <v>22</v>
      </c>
      <c r="D11" s="30">
        <f t="shared" ref="D11:K11" si="1">SUM(D9:D10)</f>
        <v>250000</v>
      </c>
      <c r="E11" s="31">
        <f>'2) Tableau budgétaire UNHCR'!E15</f>
        <v>20000</v>
      </c>
      <c r="F11" s="30">
        <f t="shared" si="1"/>
        <v>0</v>
      </c>
      <c r="G11" s="31">
        <f t="shared" si="1"/>
        <v>0</v>
      </c>
      <c r="H11" s="30">
        <f t="shared" si="1"/>
        <v>0</v>
      </c>
      <c r="I11" s="31">
        <f t="shared" si="1"/>
        <v>0</v>
      </c>
      <c r="J11" s="30">
        <f t="shared" si="1"/>
        <v>250000</v>
      </c>
      <c r="K11" s="32">
        <f t="shared" si="1"/>
        <v>21770</v>
      </c>
      <c r="L11" s="32">
        <f>(L9*J9)+(L10*J10)</f>
        <v>75000</v>
      </c>
      <c r="M11" s="31">
        <f>SUM(M9:M10)</f>
        <v>6531</v>
      </c>
      <c r="N11" s="33"/>
      <c r="O11" s="34"/>
    </row>
    <row r="12" spans="1:15" ht="37.5" customHeight="1" x14ac:dyDescent="0.3">
      <c r="A12" s="28"/>
      <c r="B12" s="35" t="s">
        <v>23</v>
      </c>
      <c r="C12" s="238" t="s">
        <v>24</v>
      </c>
      <c r="D12" s="239"/>
      <c r="E12" s="239"/>
      <c r="F12" s="239"/>
      <c r="G12" s="239"/>
      <c r="H12" s="239"/>
      <c r="I12" s="239"/>
      <c r="J12" s="239"/>
      <c r="K12" s="239"/>
      <c r="L12" s="239"/>
      <c r="M12" s="239"/>
      <c r="N12" s="238"/>
      <c r="O12" s="36"/>
    </row>
    <row r="13" spans="1:15" ht="76.95" customHeight="1" x14ac:dyDescent="0.3">
      <c r="A13" s="28"/>
      <c r="B13" s="37" t="s">
        <v>25</v>
      </c>
      <c r="C13" s="70" t="s">
        <v>26</v>
      </c>
      <c r="D13" s="18"/>
      <c r="E13" s="17">
        <v>0</v>
      </c>
      <c r="F13" s="18">
        <v>10000</v>
      </c>
      <c r="G13" s="17"/>
      <c r="H13" s="18">
        <v>0</v>
      </c>
      <c r="I13" s="17"/>
      <c r="J13" s="19">
        <f>SUM(D13,F13,H13)</f>
        <v>10000</v>
      </c>
      <c r="K13" s="20">
        <f>E13+G13+I13</f>
        <v>0</v>
      </c>
      <c r="L13" s="21">
        <v>0.5</v>
      </c>
      <c r="M13" s="17">
        <f>K13*L13</f>
        <v>0</v>
      </c>
      <c r="N13" s="71" t="s">
        <v>27</v>
      </c>
      <c r="O13" s="22"/>
    </row>
    <row r="14" spans="1:15" ht="121.5" customHeight="1" x14ac:dyDescent="0.3">
      <c r="A14" s="28"/>
      <c r="B14" s="37" t="s">
        <v>28</v>
      </c>
      <c r="C14" s="70" t="s">
        <v>29</v>
      </c>
      <c r="D14" s="24"/>
      <c r="E14" s="23">
        <v>0</v>
      </c>
      <c r="F14" s="24">
        <v>10000</v>
      </c>
      <c r="G14" s="23"/>
      <c r="H14" s="24">
        <v>0</v>
      </c>
      <c r="I14" s="23"/>
      <c r="J14" s="25">
        <f t="shared" ref="J14:J15" si="2">SUM(D14,F14,H14)</f>
        <v>10000</v>
      </c>
      <c r="K14" s="26">
        <f t="shared" ref="K14" si="3">E14+G14+I14</f>
        <v>0</v>
      </c>
      <c r="L14" s="27">
        <v>0.5</v>
      </c>
      <c r="M14" s="23">
        <f t="shared" ref="M14:M15" si="4">K14*L14</f>
        <v>0</v>
      </c>
      <c r="N14" s="71" t="s">
        <v>30</v>
      </c>
      <c r="O14" s="22"/>
    </row>
    <row r="15" spans="1:15" ht="91.95" customHeight="1" x14ac:dyDescent="0.3">
      <c r="A15" s="28"/>
      <c r="B15" s="37" t="s">
        <v>31</v>
      </c>
      <c r="C15" s="70" t="s">
        <v>32</v>
      </c>
      <c r="D15" s="24"/>
      <c r="E15" s="23">
        <v>0</v>
      </c>
      <c r="F15" s="24">
        <v>15000</v>
      </c>
      <c r="G15" s="205">
        <v>4200</v>
      </c>
      <c r="H15" s="24">
        <v>0</v>
      </c>
      <c r="I15" s="23"/>
      <c r="J15" s="25">
        <f t="shared" si="2"/>
        <v>15000</v>
      </c>
      <c r="K15" s="26">
        <f>E15+G15+I15</f>
        <v>4200</v>
      </c>
      <c r="L15" s="27">
        <v>0.5</v>
      </c>
      <c r="M15" s="23">
        <f t="shared" si="4"/>
        <v>2100</v>
      </c>
      <c r="N15" s="71" t="s">
        <v>33</v>
      </c>
      <c r="O15" s="22"/>
    </row>
    <row r="16" spans="1:15" ht="25.95" customHeight="1" x14ac:dyDescent="0.3">
      <c r="A16" s="28"/>
      <c r="B16" s="53"/>
      <c r="C16" s="29" t="s">
        <v>22</v>
      </c>
      <c r="D16" s="30">
        <f t="shared" ref="D16:K16" si="5">SUM(D13:D15)</f>
        <v>0</v>
      </c>
      <c r="E16" s="31">
        <f t="shared" si="5"/>
        <v>0</v>
      </c>
      <c r="F16" s="30">
        <f t="shared" si="5"/>
        <v>35000</v>
      </c>
      <c r="G16" s="31">
        <f t="shared" si="5"/>
        <v>4200</v>
      </c>
      <c r="H16" s="30">
        <f t="shared" si="5"/>
        <v>0</v>
      </c>
      <c r="I16" s="31">
        <f t="shared" si="5"/>
        <v>0</v>
      </c>
      <c r="J16" s="30">
        <f t="shared" si="5"/>
        <v>35000</v>
      </c>
      <c r="K16" s="32">
        <f t="shared" si="5"/>
        <v>4200</v>
      </c>
      <c r="L16" s="32">
        <f>(L13*J13)+(L14*J14)+(L15*J15)</f>
        <v>17500</v>
      </c>
      <c r="M16" s="31">
        <f>SUM(M13:M15)</f>
        <v>2100</v>
      </c>
      <c r="N16" s="33"/>
      <c r="O16" s="34"/>
    </row>
    <row r="17" spans="1:15" ht="32.25" customHeight="1" x14ac:dyDescent="0.3">
      <c r="A17" s="28"/>
      <c r="B17" s="35" t="s">
        <v>34</v>
      </c>
      <c r="C17" s="238" t="s">
        <v>35</v>
      </c>
      <c r="D17" s="239"/>
      <c r="E17" s="239"/>
      <c r="F17" s="239"/>
      <c r="G17" s="239"/>
      <c r="H17" s="239"/>
      <c r="I17" s="239"/>
      <c r="J17" s="239"/>
      <c r="K17" s="239"/>
      <c r="L17" s="239"/>
      <c r="M17" s="239"/>
      <c r="N17" s="238"/>
      <c r="O17" s="36"/>
    </row>
    <row r="18" spans="1:15" ht="31.2" x14ac:dyDescent="0.3">
      <c r="A18" s="28"/>
      <c r="B18" s="37" t="s">
        <v>36</v>
      </c>
      <c r="C18" s="72" t="s">
        <v>37</v>
      </c>
      <c r="D18" s="18"/>
      <c r="E18" s="17">
        <v>0</v>
      </c>
      <c r="F18" s="18"/>
      <c r="G18" s="17">
        <v>0</v>
      </c>
      <c r="H18" s="73">
        <v>89208.42</v>
      </c>
      <c r="I18" s="209">
        <v>5986.4</v>
      </c>
      <c r="J18" s="19">
        <f>SUM(D18,F18,H18)</f>
        <v>89208.42</v>
      </c>
      <c r="K18" s="20">
        <f>SUM(E18,G18,I18)</f>
        <v>5986.4</v>
      </c>
      <c r="L18" s="21">
        <v>0.4</v>
      </c>
      <c r="M18" s="17">
        <f>K18*L18</f>
        <v>2394.56</v>
      </c>
      <c r="N18" s="68" t="s">
        <v>38</v>
      </c>
      <c r="O18" s="22"/>
    </row>
    <row r="19" spans="1:15" ht="31.2" x14ac:dyDescent="0.3">
      <c r="A19" s="28"/>
      <c r="B19" s="37" t="s">
        <v>39</v>
      </c>
      <c r="C19" s="72" t="s">
        <v>40</v>
      </c>
      <c r="D19" s="24"/>
      <c r="E19" s="23">
        <v>0</v>
      </c>
      <c r="F19" s="24"/>
      <c r="G19" s="23">
        <v>0</v>
      </c>
      <c r="H19" s="73">
        <v>167559.84</v>
      </c>
      <c r="I19" s="210">
        <v>1767.5</v>
      </c>
      <c r="J19" s="25">
        <f t="shared" ref="J19:K21" si="6">SUM(D19,F19,H19)</f>
        <v>167559.84</v>
      </c>
      <c r="K19" s="26">
        <f t="shared" si="6"/>
        <v>1767.5</v>
      </c>
      <c r="L19" s="27">
        <v>0.4</v>
      </c>
      <c r="M19" s="23">
        <f t="shared" ref="M19:M21" si="7">K19*L19</f>
        <v>707</v>
      </c>
      <c r="N19" s="68" t="s">
        <v>38</v>
      </c>
      <c r="O19" s="22"/>
    </row>
    <row r="20" spans="1:15" ht="31.2" x14ac:dyDescent="0.3">
      <c r="A20" s="28"/>
      <c r="B20" s="37" t="s">
        <v>41</v>
      </c>
      <c r="C20" s="72" t="s">
        <v>42</v>
      </c>
      <c r="D20" s="24"/>
      <c r="E20" s="23">
        <v>0</v>
      </c>
      <c r="F20" s="24"/>
      <c r="G20" s="23">
        <v>0</v>
      </c>
      <c r="H20" s="73">
        <v>39156.94</v>
      </c>
      <c r="I20" s="210">
        <v>0</v>
      </c>
      <c r="J20" s="25">
        <f t="shared" si="6"/>
        <v>39156.94</v>
      </c>
      <c r="K20" s="26">
        <f t="shared" si="6"/>
        <v>0</v>
      </c>
      <c r="L20" s="27">
        <v>0.4</v>
      </c>
      <c r="M20" s="23">
        <f t="shared" si="7"/>
        <v>0</v>
      </c>
      <c r="N20" s="68" t="s">
        <v>38</v>
      </c>
      <c r="O20" s="22"/>
    </row>
    <row r="21" spans="1:15" ht="78" x14ac:dyDescent="0.3">
      <c r="A21" s="28"/>
      <c r="B21" s="37" t="s">
        <v>43</v>
      </c>
      <c r="C21" s="74" t="s">
        <v>44</v>
      </c>
      <c r="D21" s="55">
        <v>150000</v>
      </c>
      <c r="E21" s="23">
        <f>14650</f>
        <v>14650</v>
      </c>
      <c r="F21" s="55"/>
      <c r="G21" s="56"/>
      <c r="H21" s="55"/>
      <c r="I21" s="211"/>
      <c r="J21" s="25">
        <f t="shared" si="6"/>
        <v>150000</v>
      </c>
      <c r="K21" s="57">
        <f t="shared" si="6"/>
        <v>14650</v>
      </c>
      <c r="L21" s="58">
        <v>0.4</v>
      </c>
      <c r="M21" s="56">
        <f t="shared" si="7"/>
        <v>5860</v>
      </c>
      <c r="N21" s="75" t="s">
        <v>45</v>
      </c>
      <c r="O21" s="22"/>
    </row>
    <row r="22" spans="1:15" ht="15.6" x14ac:dyDescent="0.3">
      <c r="B22" s="53"/>
      <c r="C22" s="29" t="s">
        <v>22</v>
      </c>
      <c r="D22" s="30">
        <f>SUM(D18:D21)</f>
        <v>150000</v>
      </c>
      <c r="E22" s="31">
        <f>SUM(E18:E21)</f>
        <v>14650</v>
      </c>
      <c r="F22" s="30">
        <f t="shared" ref="F22:K22" si="8">SUM(F18:F20)</f>
        <v>0</v>
      </c>
      <c r="G22" s="31">
        <f t="shared" si="8"/>
        <v>0</v>
      </c>
      <c r="H22" s="30">
        <f t="shared" si="8"/>
        <v>295925.2</v>
      </c>
      <c r="I22" s="212">
        <f>SUM(I18:I20)</f>
        <v>7753.9</v>
      </c>
      <c r="J22" s="30">
        <f>SUM(J18:J21)</f>
        <v>445925.2</v>
      </c>
      <c r="K22" s="32">
        <f t="shared" si="8"/>
        <v>7753.9</v>
      </c>
      <c r="L22" s="32">
        <f>(L18*J18)+(L19*J19)+(L20*J20)+J21*L21</f>
        <v>178370.08000000002</v>
      </c>
      <c r="M22" s="31">
        <f>SUM(M18:M21)</f>
        <v>8961.56</v>
      </c>
      <c r="N22" s="33"/>
      <c r="O22" s="34"/>
    </row>
    <row r="23" spans="1:15" ht="15.6" x14ac:dyDescent="0.3">
      <c r="B23" s="38"/>
      <c r="C23" s="39"/>
      <c r="D23" s="40"/>
      <c r="E23" s="40"/>
      <c r="F23" s="40"/>
      <c r="G23" s="40"/>
      <c r="H23" s="40"/>
      <c r="I23" s="40"/>
      <c r="J23" s="40"/>
      <c r="K23" s="40"/>
      <c r="L23" s="40"/>
      <c r="M23" s="40"/>
      <c r="N23" s="40"/>
      <c r="O23" s="22"/>
    </row>
    <row r="24" spans="1:15" ht="27.45" customHeight="1" x14ac:dyDescent="0.3">
      <c r="B24" s="41" t="s">
        <v>46</v>
      </c>
      <c r="C24" s="234" t="s">
        <v>47</v>
      </c>
      <c r="D24" s="235"/>
      <c r="E24" s="235"/>
      <c r="F24" s="235"/>
      <c r="G24" s="235"/>
      <c r="H24" s="235"/>
      <c r="I24" s="235"/>
      <c r="J24" s="235"/>
      <c r="K24" s="235"/>
      <c r="L24" s="235"/>
      <c r="M24" s="235"/>
      <c r="N24" s="235"/>
      <c r="O24" s="42"/>
    </row>
    <row r="25" spans="1:15" ht="34.5" customHeight="1" x14ac:dyDescent="0.3">
      <c r="B25" s="43" t="s">
        <v>48</v>
      </c>
      <c r="C25" s="228" t="s">
        <v>49</v>
      </c>
      <c r="D25" s="228"/>
      <c r="E25" s="228"/>
      <c r="F25" s="228"/>
      <c r="G25" s="228"/>
      <c r="H25" s="228"/>
      <c r="I25" s="228"/>
      <c r="J25" s="228"/>
      <c r="K25" s="228"/>
      <c r="L25" s="228"/>
      <c r="M25" s="228"/>
      <c r="N25" s="229"/>
      <c r="O25" s="36"/>
    </row>
    <row r="26" spans="1:15" ht="62.4" x14ac:dyDescent="0.3">
      <c r="B26" s="65" t="s">
        <v>50</v>
      </c>
      <c r="C26" s="66" t="s">
        <v>51</v>
      </c>
      <c r="D26" s="18"/>
      <c r="E26" s="17"/>
      <c r="F26" s="76">
        <v>10000</v>
      </c>
      <c r="G26" s="17"/>
      <c r="H26" s="18"/>
      <c r="I26" s="17"/>
      <c r="J26" s="19">
        <f>D26+F26+H26</f>
        <v>10000</v>
      </c>
      <c r="K26" s="20">
        <f>E26+G26+I26</f>
        <v>0</v>
      </c>
      <c r="L26" s="21">
        <v>0.75</v>
      </c>
      <c r="M26" s="17">
        <f>K26*L26</f>
        <v>0</v>
      </c>
      <c r="N26" s="77" t="s">
        <v>52</v>
      </c>
      <c r="O26" s="22"/>
    </row>
    <row r="27" spans="1:15" ht="62.4" x14ac:dyDescent="0.3">
      <c r="B27" s="65" t="s">
        <v>53</v>
      </c>
      <c r="C27" s="66" t="s">
        <v>54</v>
      </c>
      <c r="D27" s="24"/>
      <c r="E27" s="23"/>
      <c r="F27" s="76">
        <v>10000</v>
      </c>
      <c r="G27" s="23"/>
      <c r="H27" s="24"/>
      <c r="I27" s="23"/>
      <c r="J27" s="19">
        <f t="shared" ref="J27:K28" si="9">D27+F27+H27</f>
        <v>10000</v>
      </c>
      <c r="K27" s="26">
        <f t="shared" si="9"/>
        <v>0</v>
      </c>
      <c r="L27" s="27">
        <v>0.75</v>
      </c>
      <c r="M27" s="23">
        <f t="shared" ref="M27:M28" si="10">K27*L27</f>
        <v>0</v>
      </c>
      <c r="N27" s="77" t="s">
        <v>55</v>
      </c>
      <c r="O27" s="22"/>
    </row>
    <row r="28" spans="1:15" ht="62.4" x14ac:dyDescent="0.3">
      <c r="B28" s="65" t="s">
        <v>56</v>
      </c>
      <c r="C28" s="66" t="s">
        <v>57</v>
      </c>
      <c r="D28" s="55"/>
      <c r="E28" s="56"/>
      <c r="F28" s="76">
        <v>80000</v>
      </c>
      <c r="G28" s="56"/>
      <c r="H28" s="55"/>
      <c r="I28" s="56"/>
      <c r="J28" s="19">
        <f t="shared" si="9"/>
        <v>80000</v>
      </c>
      <c r="K28" s="57">
        <f t="shared" si="9"/>
        <v>0</v>
      </c>
      <c r="L28" s="58">
        <v>0.75</v>
      </c>
      <c r="M28" s="56">
        <f t="shared" si="10"/>
        <v>0</v>
      </c>
      <c r="N28" s="77" t="s">
        <v>58</v>
      </c>
      <c r="O28" s="22"/>
    </row>
    <row r="29" spans="1:15" s="28" customFormat="1" ht="24.45" customHeight="1" x14ac:dyDescent="0.3">
      <c r="A29" s="2"/>
      <c r="B29" s="53"/>
      <c r="C29" s="29" t="s">
        <v>22</v>
      </c>
      <c r="D29" s="30">
        <f>SUM(D26:D28)</f>
        <v>0</v>
      </c>
      <c r="E29" s="31">
        <f t="shared" ref="E29:I29" si="11">SUM(E26:E28)</f>
        <v>0</v>
      </c>
      <c r="F29" s="30">
        <f t="shared" si="11"/>
        <v>100000</v>
      </c>
      <c r="G29" s="31">
        <f t="shared" si="11"/>
        <v>0</v>
      </c>
      <c r="H29" s="30">
        <f t="shared" si="11"/>
        <v>0</v>
      </c>
      <c r="I29" s="31">
        <f t="shared" si="11"/>
        <v>0</v>
      </c>
      <c r="J29" s="30">
        <f>SUM(J26:J28)</f>
        <v>100000</v>
      </c>
      <c r="K29" s="32">
        <f>SUM(K26:K28)</f>
        <v>0</v>
      </c>
      <c r="L29" s="32">
        <f>(L26*J26)+(L27*J27)+J28*L28</f>
        <v>75000</v>
      </c>
      <c r="M29" s="31">
        <f>SUM(M26:M28)</f>
        <v>0</v>
      </c>
      <c r="N29" s="33"/>
      <c r="O29" s="34"/>
    </row>
    <row r="30" spans="1:15" ht="34.5" customHeight="1" x14ac:dyDescent="0.3">
      <c r="B30" s="35" t="s">
        <v>59</v>
      </c>
      <c r="C30" s="238" t="s">
        <v>60</v>
      </c>
      <c r="D30" s="239"/>
      <c r="E30" s="239"/>
      <c r="F30" s="242"/>
      <c r="G30" s="242"/>
      <c r="H30" s="239"/>
      <c r="I30" s="239"/>
      <c r="J30" s="239"/>
      <c r="K30" s="239"/>
      <c r="L30" s="239"/>
      <c r="M30" s="239"/>
      <c r="N30" s="238"/>
      <c r="O30" s="36"/>
    </row>
    <row r="31" spans="1:15" ht="64.5" customHeight="1" x14ac:dyDescent="0.3">
      <c r="B31" s="37" t="s">
        <v>61</v>
      </c>
      <c r="C31" s="70" t="s">
        <v>62</v>
      </c>
      <c r="D31" s="18"/>
      <c r="E31" s="17"/>
      <c r="F31" s="44">
        <v>52000</v>
      </c>
      <c r="G31" s="202"/>
      <c r="H31" s="18"/>
      <c r="I31" s="17"/>
      <c r="J31" s="19">
        <f>SUM(D31,F31,H31)</f>
        <v>52000</v>
      </c>
      <c r="K31" s="20">
        <f>SUM(E31,G31,I31)</f>
        <v>0</v>
      </c>
      <c r="L31" s="21">
        <v>0.75</v>
      </c>
      <c r="M31" s="17">
        <f>K31*L31</f>
        <v>0</v>
      </c>
      <c r="N31" s="77" t="s">
        <v>58</v>
      </c>
      <c r="O31" s="22"/>
    </row>
    <row r="32" spans="1:15" ht="31.2" x14ac:dyDescent="0.3">
      <c r="B32" s="37" t="s">
        <v>63</v>
      </c>
      <c r="C32" s="70" t="s">
        <v>64</v>
      </c>
      <c r="D32" s="24"/>
      <c r="E32" s="23"/>
      <c r="F32" s="44">
        <v>10000</v>
      </c>
      <c r="G32" s="203">
        <v>1233</v>
      </c>
      <c r="H32" s="24"/>
      <c r="I32" s="23"/>
      <c r="J32" s="25">
        <f t="shared" ref="J32:K33" si="12">SUM(D32,F32,H32)</f>
        <v>10000</v>
      </c>
      <c r="K32" s="26">
        <f t="shared" si="12"/>
        <v>1233</v>
      </c>
      <c r="L32" s="27">
        <v>0.75</v>
      </c>
      <c r="M32" s="23">
        <f t="shared" ref="M32:M33" si="13">K32*L32</f>
        <v>924.75</v>
      </c>
      <c r="N32" s="77" t="s">
        <v>65</v>
      </c>
      <c r="O32" s="22"/>
    </row>
    <row r="33" spans="2:15" ht="62.4" x14ac:dyDescent="0.3">
      <c r="B33" s="37" t="s">
        <v>66</v>
      </c>
      <c r="C33" s="70" t="s">
        <v>67</v>
      </c>
      <c r="D33" s="24"/>
      <c r="E33" s="23"/>
      <c r="F33" s="44">
        <v>10000</v>
      </c>
      <c r="G33" s="204">
        <v>5235</v>
      </c>
      <c r="H33" s="24"/>
      <c r="I33" s="23"/>
      <c r="J33" s="25">
        <f t="shared" si="12"/>
        <v>10000</v>
      </c>
      <c r="K33" s="26">
        <f t="shared" si="12"/>
        <v>5235</v>
      </c>
      <c r="L33" s="27">
        <v>0</v>
      </c>
      <c r="M33" s="23">
        <f t="shared" si="13"/>
        <v>0</v>
      </c>
      <c r="N33" s="77" t="s">
        <v>68</v>
      </c>
      <c r="O33" s="22"/>
    </row>
    <row r="34" spans="2:15" ht="33.450000000000003" customHeight="1" x14ac:dyDescent="0.3">
      <c r="B34" s="53"/>
      <c r="C34" s="29" t="s">
        <v>22</v>
      </c>
      <c r="D34" s="30">
        <f t="shared" ref="D34:K34" si="14">SUM(D31:D33)</f>
        <v>0</v>
      </c>
      <c r="E34" s="31">
        <f t="shared" si="14"/>
        <v>0</v>
      </c>
      <c r="F34" s="45">
        <f t="shared" si="14"/>
        <v>72000</v>
      </c>
      <c r="G34" s="46">
        <f t="shared" si="14"/>
        <v>6468</v>
      </c>
      <c r="H34" s="30">
        <f t="shared" si="14"/>
        <v>0</v>
      </c>
      <c r="I34" s="31">
        <f t="shared" si="14"/>
        <v>0</v>
      </c>
      <c r="J34" s="30">
        <f t="shared" si="14"/>
        <v>72000</v>
      </c>
      <c r="K34" s="32">
        <f t="shared" si="14"/>
        <v>6468</v>
      </c>
      <c r="L34" s="32">
        <f>(L31*J31)+(L32*J32)+(L33*J33)</f>
        <v>46500</v>
      </c>
      <c r="M34" s="31">
        <f>SUM(M31:M33)</f>
        <v>924.75</v>
      </c>
      <c r="N34" s="33"/>
      <c r="O34" s="34"/>
    </row>
    <row r="35" spans="2:15" ht="28.05" customHeight="1" x14ac:dyDescent="0.3">
      <c r="B35" s="35" t="s">
        <v>69</v>
      </c>
      <c r="C35" s="243" t="s">
        <v>70</v>
      </c>
      <c r="D35" s="244"/>
      <c r="E35" s="244"/>
      <c r="F35" s="244"/>
      <c r="G35" s="244"/>
      <c r="H35" s="244"/>
      <c r="I35" s="244"/>
      <c r="J35" s="244"/>
      <c r="K35" s="244"/>
      <c r="L35" s="244"/>
      <c r="M35" s="244"/>
      <c r="N35" s="245"/>
      <c r="O35" s="36"/>
    </row>
    <row r="36" spans="2:15" ht="109.2" x14ac:dyDescent="0.3">
      <c r="B36" s="37" t="s">
        <v>71</v>
      </c>
      <c r="C36" s="66" t="s">
        <v>72</v>
      </c>
      <c r="D36" s="18">
        <v>50000</v>
      </c>
      <c r="E36" s="17">
        <v>37780.080000000002</v>
      </c>
      <c r="F36" s="18"/>
      <c r="G36" s="17"/>
      <c r="H36" s="18"/>
      <c r="I36" s="17"/>
      <c r="J36" s="19">
        <f>SUM(D36,F36,H36)</f>
        <v>50000</v>
      </c>
      <c r="K36" s="20">
        <f>SUM(E36,G36,I36)</f>
        <v>37780.080000000002</v>
      </c>
      <c r="L36" s="21">
        <v>0.4</v>
      </c>
      <c r="M36" s="17">
        <f>K36*L36</f>
        <v>15112.032000000001</v>
      </c>
      <c r="N36" s="78" t="s">
        <v>73</v>
      </c>
      <c r="O36" s="22"/>
    </row>
    <row r="37" spans="2:15" ht="78" x14ac:dyDescent="0.3">
      <c r="B37" s="37" t="s">
        <v>74</v>
      </c>
      <c r="C37" s="66" t="s">
        <v>75</v>
      </c>
      <c r="D37" s="24">
        <v>50000</v>
      </c>
      <c r="E37" s="23">
        <v>37780.080000000002</v>
      </c>
      <c r="F37" s="24"/>
      <c r="G37" s="23"/>
      <c r="H37" s="24"/>
      <c r="I37" s="23"/>
      <c r="J37" s="25">
        <f>SUM(D37,F37,H37)</f>
        <v>50000</v>
      </c>
      <c r="K37" s="26">
        <f>SUM(E37,G37,I37)</f>
        <v>37780.080000000002</v>
      </c>
      <c r="L37" s="27">
        <v>0.6</v>
      </c>
      <c r="M37" s="23">
        <f>K37*L37</f>
        <v>22668.047999999999</v>
      </c>
      <c r="N37" s="68" t="s">
        <v>76</v>
      </c>
      <c r="O37" s="22"/>
    </row>
    <row r="38" spans="2:15" ht="22.95" customHeight="1" x14ac:dyDescent="0.3">
      <c r="B38" s="53"/>
      <c r="C38" s="29" t="s">
        <v>22</v>
      </c>
      <c r="D38" s="30">
        <f t="shared" ref="D38:K38" si="15">SUM(D36:D37)</f>
        <v>100000</v>
      </c>
      <c r="E38" s="31">
        <f>SUM(E36:E37)</f>
        <v>75560.160000000003</v>
      </c>
      <c r="F38" s="30">
        <f t="shared" si="15"/>
        <v>0</v>
      </c>
      <c r="G38" s="31">
        <f t="shared" si="15"/>
        <v>0</v>
      </c>
      <c r="H38" s="30">
        <f t="shared" si="15"/>
        <v>0</v>
      </c>
      <c r="I38" s="31">
        <f t="shared" si="15"/>
        <v>0</v>
      </c>
      <c r="J38" s="30">
        <f t="shared" si="15"/>
        <v>100000</v>
      </c>
      <c r="K38" s="32">
        <f t="shared" si="15"/>
        <v>75560.160000000003</v>
      </c>
      <c r="L38" s="32">
        <f>(L36*J36)+(L37*J37)</f>
        <v>50000</v>
      </c>
      <c r="M38" s="31">
        <f>SUM(M36:M37)</f>
        <v>37780.080000000002</v>
      </c>
      <c r="N38" s="33"/>
      <c r="O38" s="34"/>
    </row>
    <row r="39" spans="2:15" ht="15.6" x14ac:dyDescent="0.3">
      <c r="B39" s="53"/>
      <c r="C39" s="60"/>
      <c r="D39" s="61"/>
      <c r="E39" s="62"/>
      <c r="F39" s="61"/>
      <c r="G39" s="62"/>
      <c r="H39" s="61"/>
      <c r="I39" s="62"/>
      <c r="J39" s="61"/>
      <c r="K39" s="62"/>
      <c r="L39" s="62"/>
      <c r="M39" s="62"/>
      <c r="N39" s="63"/>
      <c r="O39" s="34"/>
    </row>
    <row r="40" spans="2:15" ht="27.45" customHeight="1" x14ac:dyDescent="0.3">
      <c r="B40" s="41" t="s">
        <v>77</v>
      </c>
      <c r="C40" s="234" t="s">
        <v>78</v>
      </c>
      <c r="D40" s="235"/>
      <c r="E40" s="235"/>
      <c r="F40" s="235"/>
      <c r="G40" s="235"/>
      <c r="H40" s="235"/>
      <c r="I40" s="235"/>
      <c r="J40" s="235"/>
      <c r="K40" s="235"/>
      <c r="L40" s="235"/>
      <c r="M40" s="235"/>
      <c r="N40" s="235"/>
      <c r="O40" s="34"/>
    </row>
    <row r="41" spans="2:15" ht="39.450000000000003" customHeight="1" x14ac:dyDescent="0.3">
      <c r="B41" s="43" t="s">
        <v>79</v>
      </c>
      <c r="C41" s="228" t="s">
        <v>80</v>
      </c>
      <c r="D41" s="228"/>
      <c r="E41" s="228"/>
      <c r="F41" s="228"/>
      <c r="G41" s="228"/>
      <c r="H41" s="228"/>
      <c r="I41" s="228"/>
      <c r="J41" s="228"/>
      <c r="K41" s="228"/>
      <c r="L41" s="228"/>
      <c r="M41" s="228"/>
      <c r="N41" s="229"/>
      <c r="O41" s="34"/>
    </row>
    <row r="42" spans="2:15" ht="93.6" x14ac:dyDescent="0.3">
      <c r="B42" s="65" t="s">
        <v>81</v>
      </c>
      <c r="C42" s="66" t="s">
        <v>82</v>
      </c>
      <c r="D42" s="18">
        <v>30000</v>
      </c>
      <c r="E42" s="17">
        <f>15530+10000+309.45</f>
        <v>25839.45</v>
      </c>
      <c r="F42" s="76"/>
      <c r="G42" s="17"/>
      <c r="H42" s="18"/>
      <c r="I42" s="17"/>
      <c r="J42" s="19">
        <f>D42+F42+H42</f>
        <v>30000</v>
      </c>
      <c r="K42" s="20">
        <f>E42+G42+I42</f>
        <v>25839.45</v>
      </c>
      <c r="L42" s="21">
        <v>0.3</v>
      </c>
      <c r="M42" s="17">
        <f>K42*L42</f>
        <v>7751.835</v>
      </c>
      <c r="N42" s="75" t="s">
        <v>83</v>
      </c>
      <c r="O42" s="34"/>
    </row>
    <row r="43" spans="2:15" ht="93.6" x14ac:dyDescent="0.3">
      <c r="B43" s="65" t="s">
        <v>84</v>
      </c>
      <c r="C43" s="74" t="s">
        <v>85</v>
      </c>
      <c r="D43" s="24">
        <v>50000</v>
      </c>
      <c r="E43" s="23">
        <v>40601.050000000003</v>
      </c>
      <c r="F43" s="76"/>
      <c r="G43" s="23"/>
      <c r="H43" s="24"/>
      <c r="I43" s="23"/>
      <c r="J43" s="19">
        <f t="shared" ref="J43:K44" si="16">D43+F43+H43</f>
        <v>50000</v>
      </c>
      <c r="K43" s="26">
        <f t="shared" si="16"/>
        <v>40601.050000000003</v>
      </c>
      <c r="L43" s="27">
        <v>0.2</v>
      </c>
      <c r="M43" s="23">
        <f t="shared" ref="M43:M44" si="17">K43*L43</f>
        <v>8120.2100000000009</v>
      </c>
      <c r="N43" s="75" t="s">
        <v>86</v>
      </c>
      <c r="O43" s="34"/>
    </row>
    <row r="44" spans="2:15" ht="117" customHeight="1" x14ac:dyDescent="0.3">
      <c r="B44" s="65" t="s">
        <v>87</v>
      </c>
      <c r="C44" s="72" t="s">
        <v>88</v>
      </c>
      <c r="D44" s="55">
        <v>50000</v>
      </c>
      <c r="E44" s="56">
        <f>15315+5435+5000+10000+809</f>
        <v>36559</v>
      </c>
      <c r="F44" s="76">
        <v>15000</v>
      </c>
      <c r="G44" s="56"/>
      <c r="H44" s="55"/>
      <c r="I44" s="56"/>
      <c r="J44" s="19">
        <f t="shared" si="16"/>
        <v>65000</v>
      </c>
      <c r="K44" s="57">
        <f t="shared" si="16"/>
        <v>36559</v>
      </c>
      <c r="L44" s="58">
        <v>0.5</v>
      </c>
      <c r="M44" s="56">
        <f t="shared" si="17"/>
        <v>18279.5</v>
      </c>
      <c r="N44" s="71" t="s">
        <v>89</v>
      </c>
      <c r="O44" s="34"/>
    </row>
    <row r="45" spans="2:15" ht="23.55" customHeight="1" x14ac:dyDescent="0.3">
      <c r="B45" s="53"/>
      <c r="C45" s="29" t="s">
        <v>22</v>
      </c>
      <c r="D45" s="30">
        <f>SUM(D42:D44)</f>
        <v>130000</v>
      </c>
      <c r="E45" s="31">
        <f>SUM(E42:E44)</f>
        <v>102999.5</v>
      </c>
      <c r="F45" s="30">
        <f t="shared" ref="F45" si="18">SUM(F42:F44)</f>
        <v>15000</v>
      </c>
      <c r="G45" s="31">
        <f>SUM(G42:G44)</f>
        <v>0</v>
      </c>
      <c r="H45" s="30">
        <f t="shared" ref="H45" si="19">SUM(H42:H44)</f>
        <v>0</v>
      </c>
      <c r="I45" s="31">
        <f>SUM(I42:I44)</f>
        <v>0</v>
      </c>
      <c r="J45" s="30">
        <f>SUM(J42:J44)</f>
        <v>145000</v>
      </c>
      <c r="K45" s="32">
        <f>SUM(K42:K44)</f>
        <v>102999.5</v>
      </c>
      <c r="L45" s="32">
        <f>(L42*J42)+(L43*J43)+J44*L44</f>
        <v>51500</v>
      </c>
      <c r="M45" s="31">
        <f>SUM(M42:M44)</f>
        <v>34151.544999999998</v>
      </c>
      <c r="N45" s="33"/>
      <c r="O45" s="34"/>
    </row>
    <row r="46" spans="2:15" ht="15.75" customHeight="1" x14ac:dyDescent="0.3">
      <c r="B46" s="47"/>
      <c r="C46" s="38"/>
      <c r="D46" s="48"/>
      <c r="E46" s="48"/>
      <c r="F46" s="48"/>
      <c r="G46" s="48"/>
      <c r="H46" s="48"/>
      <c r="I46" s="48"/>
      <c r="J46" s="48"/>
      <c r="K46" s="48"/>
      <c r="L46" s="48"/>
      <c r="M46" s="48"/>
      <c r="N46" s="38"/>
      <c r="O46" s="49"/>
    </row>
    <row r="47" spans="2:15" ht="66" customHeight="1" x14ac:dyDescent="0.3">
      <c r="B47" s="79" t="s">
        <v>90</v>
      </c>
      <c r="C47" s="80" t="s">
        <v>91</v>
      </c>
      <c r="D47" s="59"/>
      <c r="E47" s="81"/>
      <c r="F47" s="59">
        <v>127352</v>
      </c>
      <c r="G47" s="201">
        <v>11811</v>
      </c>
      <c r="H47" s="59">
        <v>123256.3</v>
      </c>
      <c r="I47" s="206">
        <v>31085.4</v>
      </c>
      <c r="J47" s="82">
        <f>SUM(D47,F47,H47)</f>
        <v>250608.3</v>
      </c>
      <c r="K47" s="83">
        <f>SUM(E47,G47,I47)</f>
        <v>42896.4</v>
      </c>
      <c r="L47" s="84"/>
      <c r="M47" s="85"/>
      <c r="N47" s="86"/>
      <c r="O47" s="34"/>
    </row>
    <row r="48" spans="2:15" ht="65.55" customHeight="1" x14ac:dyDescent="0.3">
      <c r="B48" s="87" t="s">
        <v>92</v>
      </c>
      <c r="C48" s="88" t="s">
        <v>93</v>
      </c>
      <c r="D48" s="59"/>
      <c r="E48" s="89"/>
      <c r="F48" s="59">
        <v>20000</v>
      </c>
      <c r="G48" s="89"/>
      <c r="H48" s="59">
        <v>16640</v>
      </c>
      <c r="I48" s="207">
        <v>24542.880000000001</v>
      </c>
      <c r="J48" s="90">
        <f t="shared" ref="J48:K50" si="20">SUM(D48,F48,H48)</f>
        <v>36640</v>
      </c>
      <c r="K48" s="91">
        <f t="shared" si="20"/>
        <v>24542.880000000001</v>
      </c>
      <c r="L48" s="92"/>
      <c r="M48" s="93"/>
      <c r="N48" s="94"/>
      <c r="O48" s="34"/>
    </row>
    <row r="49" spans="2:15" ht="28.95" customHeight="1" x14ac:dyDescent="0.3">
      <c r="B49" s="87" t="s">
        <v>94</v>
      </c>
      <c r="C49" s="95" t="s">
        <v>95</v>
      </c>
      <c r="D49" s="59">
        <v>12888</v>
      </c>
      <c r="E49" s="89"/>
      <c r="F49" s="59">
        <v>5000</v>
      </c>
      <c r="G49" s="89"/>
      <c r="H49" s="59">
        <v>32033.45</v>
      </c>
      <c r="I49" s="207">
        <v>9394</v>
      </c>
      <c r="J49" s="90">
        <f t="shared" si="20"/>
        <v>49921.45</v>
      </c>
      <c r="K49" s="91">
        <f t="shared" si="20"/>
        <v>9394</v>
      </c>
      <c r="L49" s="92"/>
      <c r="M49" s="93"/>
      <c r="N49" s="94"/>
      <c r="O49" s="34"/>
    </row>
    <row r="50" spans="2:15" ht="46.95" customHeight="1" x14ac:dyDescent="0.3">
      <c r="B50" s="96" t="s">
        <v>96</v>
      </c>
      <c r="C50" s="88" t="s">
        <v>97</v>
      </c>
      <c r="D50" s="59">
        <v>25000</v>
      </c>
      <c r="E50" s="89">
        <v>5902</v>
      </c>
      <c r="F50" s="59"/>
      <c r="G50" s="89"/>
      <c r="H50" s="59">
        <v>10000</v>
      </c>
      <c r="I50" s="207"/>
      <c r="J50" s="90">
        <f t="shared" si="20"/>
        <v>35000</v>
      </c>
      <c r="K50" s="91">
        <f t="shared" si="20"/>
        <v>5902</v>
      </c>
      <c r="L50" s="92"/>
      <c r="M50" s="93"/>
      <c r="N50" s="94"/>
      <c r="O50" s="34"/>
    </row>
    <row r="51" spans="2:15" ht="27.45" customHeight="1" x14ac:dyDescent="0.3">
      <c r="B51" s="97"/>
      <c r="C51" s="98" t="s">
        <v>98</v>
      </c>
      <c r="D51" s="99">
        <f t="shared" ref="D51:J51" si="21">SUM(D47:D50)</f>
        <v>37888</v>
      </c>
      <c r="E51" s="100">
        <f>SUM(E47:E50)</f>
        <v>5902</v>
      </c>
      <c r="F51" s="99">
        <f t="shared" si="21"/>
        <v>152352</v>
      </c>
      <c r="G51" s="100">
        <f>SUM(G47:G50)</f>
        <v>11811</v>
      </c>
      <c r="H51" s="99">
        <f t="shared" si="21"/>
        <v>181929.75</v>
      </c>
      <c r="I51" s="208">
        <f>SUM(I47:I50)</f>
        <v>65022.28</v>
      </c>
      <c r="J51" s="99">
        <f t="shared" si="21"/>
        <v>372169.75</v>
      </c>
      <c r="K51" s="101">
        <f>SUM(K47:K50)</f>
        <v>82735.28</v>
      </c>
      <c r="L51" s="102">
        <f>(L47*J47)+(L48*J48)+(L49*J49)+(L50*J50)</f>
        <v>0</v>
      </c>
      <c r="M51" s="103"/>
      <c r="N51" s="104"/>
      <c r="O51" s="50"/>
    </row>
    <row r="52" spans="2:15" ht="15.75" customHeight="1" x14ac:dyDescent="0.3">
      <c r="B52" s="47"/>
      <c r="C52" s="38"/>
      <c r="D52" s="48"/>
      <c r="E52" s="48"/>
      <c r="F52" s="48"/>
      <c r="G52" s="48"/>
      <c r="H52" s="48"/>
      <c r="I52" s="48"/>
      <c r="J52" s="48"/>
      <c r="K52" s="48"/>
      <c r="L52" s="48"/>
      <c r="M52" s="48"/>
      <c r="N52" s="38"/>
      <c r="O52" s="50"/>
    </row>
    <row r="53" spans="2:15" ht="15.6" x14ac:dyDescent="0.3">
      <c r="B53" s="47"/>
      <c r="C53" s="246" t="s">
        <v>99</v>
      </c>
      <c r="D53" s="246"/>
      <c r="E53" s="246"/>
      <c r="F53" s="246"/>
      <c r="G53" s="246"/>
      <c r="H53" s="246"/>
      <c r="I53" s="246"/>
      <c r="J53" s="246"/>
      <c r="K53" s="246"/>
      <c r="L53" s="50"/>
      <c r="M53" s="50"/>
      <c r="N53" s="50"/>
    </row>
    <row r="54" spans="2:15" ht="40.5" customHeight="1" x14ac:dyDescent="0.3">
      <c r="B54" s="47"/>
      <c r="C54" s="247"/>
      <c r="D54" s="248" t="s">
        <v>100</v>
      </c>
      <c r="E54" s="248"/>
      <c r="F54" s="248" t="s">
        <v>101</v>
      </c>
      <c r="G54" s="248"/>
      <c r="H54" s="248" t="s">
        <v>102</v>
      </c>
      <c r="I54" s="248"/>
      <c r="J54" s="248" t="s">
        <v>103</v>
      </c>
      <c r="K54" s="248" t="s">
        <v>104</v>
      </c>
      <c r="L54" s="38"/>
      <c r="M54" s="225" t="s">
        <v>105</v>
      </c>
      <c r="N54" s="50"/>
    </row>
    <row r="55" spans="2:15" ht="24.75" customHeight="1" x14ac:dyDescent="0.3">
      <c r="B55" s="47"/>
      <c r="C55" s="247"/>
      <c r="D55" s="240" t="str">
        <f>D6</f>
        <v>UNHCR</v>
      </c>
      <c r="E55" s="240"/>
      <c r="F55" s="240" t="str">
        <f>F6</f>
        <v>BCNUDH</v>
      </c>
      <c r="G55" s="240"/>
      <c r="H55" s="240" t="str">
        <f>H6</f>
        <v>World Vision</v>
      </c>
      <c r="I55" s="240"/>
      <c r="J55" s="248"/>
      <c r="K55" s="248"/>
      <c r="L55" s="38"/>
      <c r="M55" s="226"/>
      <c r="N55" s="50"/>
    </row>
    <row r="56" spans="2:15" ht="41.25" customHeight="1" x14ac:dyDescent="0.3">
      <c r="B56" s="51"/>
      <c r="C56" s="214" t="s">
        <v>106</v>
      </c>
      <c r="D56" s="215">
        <f>SUM(D11,D16,D22,D29,D34,D38,D45,D51)</f>
        <v>667888</v>
      </c>
      <c r="E56" s="216">
        <f>SUM(E11,E16,E22,E29,E34,E38,E45,E51)</f>
        <v>219111.66</v>
      </c>
      <c r="F56" s="215">
        <f>SUM(F11,F16,F22,F29,F34,F38,F45,F51)</f>
        <v>374352</v>
      </c>
      <c r="G56" s="216">
        <f t="shared" ref="G56:I56" si="22">SUM(G11,G16,G22,G29,G34,G38,G51)</f>
        <v>22479</v>
      </c>
      <c r="H56" s="215">
        <f t="shared" si="22"/>
        <v>477854.95</v>
      </c>
      <c r="I56" s="216">
        <f t="shared" si="22"/>
        <v>72776.179999999993</v>
      </c>
      <c r="J56" s="215">
        <f>SUM(D56,F56,H56)</f>
        <v>1520094.95</v>
      </c>
      <c r="K56" s="216">
        <f>E56+G56+I56</f>
        <v>314366.83999999997</v>
      </c>
      <c r="L56" s="38"/>
      <c r="M56" s="38"/>
      <c r="N56" s="51"/>
    </row>
    <row r="57" spans="2:15" ht="51.75" customHeight="1" x14ac:dyDescent="0.3">
      <c r="B57" s="52"/>
      <c r="C57" s="214" t="s">
        <v>107</v>
      </c>
      <c r="D57" s="215">
        <f>D56*6.5%</f>
        <v>43412.72</v>
      </c>
      <c r="E57" s="216">
        <f>E56*6.5%</f>
        <v>14242.257900000001</v>
      </c>
      <c r="F57" s="215">
        <f t="shared" ref="F57:I57" si="23">F56*0.07</f>
        <v>26204.640000000003</v>
      </c>
      <c r="G57" s="216">
        <f t="shared" si="23"/>
        <v>1573.5300000000002</v>
      </c>
      <c r="H57" s="215">
        <f t="shared" si="23"/>
        <v>33449.846500000007</v>
      </c>
      <c r="I57" s="216">
        <f t="shared" si="23"/>
        <v>5094.3325999999997</v>
      </c>
      <c r="J57" s="215">
        <f>SUM(D57,F57,H57)</f>
        <v>103067.2065</v>
      </c>
      <c r="K57" s="216">
        <f>E57+G57+I57</f>
        <v>20910.120500000001</v>
      </c>
      <c r="L57" s="52"/>
      <c r="M57" s="52"/>
      <c r="N57" s="53"/>
    </row>
    <row r="58" spans="2:15" ht="51.75" customHeight="1" x14ac:dyDescent="0.3">
      <c r="B58" s="52"/>
      <c r="C58" s="217" t="s">
        <v>108</v>
      </c>
      <c r="D58" s="218">
        <f t="shared" ref="D58:J58" si="24">SUM(D56:D57)</f>
        <v>711300.72</v>
      </c>
      <c r="E58" s="219">
        <f t="shared" si="24"/>
        <v>233353.9179</v>
      </c>
      <c r="F58" s="218">
        <f>SUM(F56:F57)</f>
        <v>400556.64</v>
      </c>
      <c r="G58" s="219">
        <f t="shared" si="24"/>
        <v>24052.53</v>
      </c>
      <c r="H58" s="218">
        <f t="shared" si="24"/>
        <v>511304.7965</v>
      </c>
      <c r="I58" s="219">
        <f>SUM(I56:I57)</f>
        <v>77870.512599999987</v>
      </c>
      <c r="J58" s="218">
        <f t="shared" si="24"/>
        <v>1623162.1565</v>
      </c>
      <c r="K58" s="223">
        <f>K56+K57</f>
        <v>335276.96049999999</v>
      </c>
      <c r="L58" s="213"/>
      <c r="M58" s="52"/>
      <c r="N58" s="53"/>
    </row>
    <row r="59" spans="2:15" ht="42" customHeight="1" x14ac:dyDescent="0.3">
      <c r="B59" s="52"/>
      <c r="C59" s="217" t="s">
        <v>109</v>
      </c>
      <c r="D59" s="218"/>
      <c r="E59" s="220">
        <f>E58/D58</f>
        <v>0.32806647222288771</v>
      </c>
      <c r="F59" s="218"/>
      <c r="G59" s="220">
        <f>G58/F58</f>
        <v>6.0047762533658157E-2</v>
      </c>
      <c r="H59" s="221"/>
      <c r="I59" s="220">
        <f>I58/H58</f>
        <v>0.15229763759902454</v>
      </c>
      <c r="J59" s="222"/>
      <c r="K59" s="220">
        <f>K58/J58</f>
        <v>0.20655789636135469</v>
      </c>
      <c r="L59" s="224"/>
      <c r="M59" s="227">
        <f>(M11+M16+M22+M29+M34+M38+M45)*1.07</f>
        <v>96780.360450000007</v>
      </c>
      <c r="N59" s="49"/>
      <c r="O59" s="53"/>
    </row>
    <row r="60" spans="2:15" ht="42.75" customHeight="1" x14ac:dyDescent="0.3">
      <c r="B60" s="241"/>
    </row>
    <row r="61" spans="2:15" ht="21.75" customHeight="1" x14ac:dyDescent="0.3">
      <c r="B61" s="241"/>
    </row>
    <row r="62" spans="2:15" ht="21.75" customHeight="1" x14ac:dyDescent="0.3">
      <c r="B62" s="241"/>
    </row>
    <row r="63" spans="2:15" ht="23.25" customHeight="1" x14ac:dyDescent="0.3">
      <c r="B63" s="241"/>
    </row>
    <row r="64" spans="2:15" ht="23.25" customHeight="1" x14ac:dyDescent="0.3"/>
    <row r="65" ht="21.75" customHeight="1" x14ac:dyDescent="0.3"/>
    <row r="66" ht="16.5" customHeight="1" x14ac:dyDescent="0.3"/>
    <row r="67" ht="29.25" customHeight="1" x14ac:dyDescent="0.3"/>
    <row r="68" ht="24.75" customHeight="1" x14ac:dyDescent="0.3"/>
    <row r="69" ht="33" customHeight="1" x14ac:dyDescent="0.3"/>
    <row r="71" ht="15" customHeight="1" x14ac:dyDescent="0.3"/>
    <row r="72" ht="25.5" customHeight="1" x14ac:dyDescent="0.3"/>
  </sheetData>
  <mergeCells count="26">
    <mergeCell ref="F55:G55"/>
    <mergeCell ref="H55:I55"/>
    <mergeCell ref="B60:B63"/>
    <mergeCell ref="C30:N30"/>
    <mergeCell ref="C35:N35"/>
    <mergeCell ref="C53:K53"/>
    <mergeCell ref="C54:C55"/>
    <mergeCell ref="D54:E54"/>
    <mergeCell ref="F54:G54"/>
    <mergeCell ref="H54:I54"/>
    <mergeCell ref="J54:J55"/>
    <mergeCell ref="K54:K55"/>
    <mergeCell ref="D55:E55"/>
    <mergeCell ref="C40:N40"/>
    <mergeCell ref="C41:N41"/>
    <mergeCell ref="C25:N25"/>
    <mergeCell ref="B2:N2"/>
    <mergeCell ref="B3:N3"/>
    <mergeCell ref="D6:E6"/>
    <mergeCell ref="F6:G6"/>
    <mergeCell ref="H6:I6"/>
    <mergeCell ref="C7:N7"/>
    <mergeCell ref="C8:N8"/>
    <mergeCell ref="C12:N12"/>
    <mergeCell ref="C17:N17"/>
    <mergeCell ref="C24:N24"/>
  </mergeCells>
  <phoneticPr fontId="10" type="noConversion"/>
  <dataValidations count="4">
    <dataValidation allowBlank="1" showInputMessage="1" showErrorMessage="1" prompt="Insert *text* description of Outcome here" sqref="C7 C40:N40 C24:N24" xr:uid="{00000000-0002-0000-0000-000000000000}"/>
    <dataValidation allowBlank="1" showInputMessage="1" showErrorMessage="1" prompt="Insert *text* description of Output here" sqref="C35 C12 C17 C25 C30 C8 C41" xr:uid="{00000000-0002-0000-0000-000001000000}"/>
    <dataValidation allowBlank="1" showInputMessage="1" showErrorMessage="1" prompt="Insert *text* description of Activity here" sqref="C31 C9 C13 C18 C26 C36 C42" xr:uid="{00000000-0002-0000-0000-000002000000}"/>
    <dataValidation allowBlank="1" showInputMessage="1" showErrorMessage="1" prompt="Insert name of recipient agency here _x000a_" sqref="D6 F6 H6 J6:K6" xr:uid="{00000000-0002-0000-0000-000003000000}"/>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DD836-82D8-436A-ACF3-DD392990C872}">
  <sheetPr>
    <tabColor theme="0"/>
    <pageSetUpPr fitToPage="1"/>
  </sheetPr>
  <dimension ref="B1:M244"/>
  <sheetViews>
    <sheetView showGridLines="0" showZeros="0" zoomScale="70" zoomScaleNormal="70" zoomScalePageLayoutView="125" workbookViewId="0">
      <pane ySplit="4" topLeftCell="A196" activePane="bottomLeft" state="frozen"/>
      <selection pane="bottomLeft" activeCell="E103" sqref="E103"/>
    </sheetView>
  </sheetViews>
  <sheetFormatPr baseColWidth="10" defaultColWidth="9.109375" defaultRowHeight="15.6" x14ac:dyDescent="0.3"/>
  <cols>
    <col min="1" max="1" width="4.44140625" style="106" customWidth="1"/>
    <col min="2" max="2" width="3.44140625" style="106" customWidth="1"/>
    <col min="3" max="3" width="51.44140625" style="106" customWidth="1"/>
    <col min="4" max="4" width="34.44140625" style="130" customWidth="1"/>
    <col min="5" max="5" width="34.44140625" style="183" customWidth="1"/>
    <col min="6" max="6" width="25.44140625" style="106" customWidth="1"/>
    <col min="7" max="7" width="21.44140625" style="106" customWidth="1"/>
    <col min="8" max="8" width="16.77734375" style="106" customWidth="1"/>
    <col min="9" max="9" width="19.44140625" style="106" customWidth="1"/>
    <col min="10" max="10" width="19" style="106" customWidth="1"/>
    <col min="11" max="11" width="26" style="106" customWidth="1"/>
    <col min="12" max="12" width="21.109375" style="106" customWidth="1"/>
    <col min="13" max="13" width="7" style="106" customWidth="1"/>
    <col min="14" max="14" width="24.44140625" style="106" customWidth="1"/>
    <col min="15" max="15" width="26.44140625" style="106" customWidth="1"/>
    <col min="16" max="16" width="30.109375" style="106" customWidth="1"/>
    <col min="17" max="17" width="33" style="106" customWidth="1"/>
    <col min="18" max="19" width="22.44140625" style="106" customWidth="1"/>
    <col min="20" max="20" width="23.44140625" style="106" customWidth="1"/>
    <col min="21" max="21" width="32.109375" style="106" customWidth="1"/>
    <col min="22" max="22" width="9.109375" style="106"/>
    <col min="23" max="23" width="17.44140625" style="106" customWidth="1"/>
    <col min="24" max="24" width="26.44140625" style="106" customWidth="1"/>
    <col min="25" max="25" width="22.44140625" style="106" customWidth="1"/>
    <col min="26" max="26" width="29.44140625" style="106" customWidth="1"/>
    <col min="27" max="27" width="23.44140625" style="106" customWidth="1"/>
    <col min="28" max="28" width="18.44140625" style="106" customWidth="1"/>
    <col min="29" max="29" width="17.44140625" style="106" customWidth="1"/>
    <col min="30" max="30" width="25.109375" style="106" customWidth="1"/>
    <col min="31" max="16384" width="9.109375" style="106"/>
  </cols>
  <sheetData>
    <row r="1" spans="2:12" ht="33.75" customHeight="1" x14ac:dyDescent="0.85">
      <c r="C1" s="252" t="s">
        <v>110</v>
      </c>
      <c r="D1" s="252"/>
      <c r="E1" s="168"/>
      <c r="F1" s="107"/>
      <c r="G1" s="108"/>
      <c r="H1" s="108"/>
      <c r="K1" s="109"/>
      <c r="L1" s="110"/>
    </row>
    <row r="2" spans="2:12" ht="25.5" customHeight="1" x14ac:dyDescent="0.35">
      <c r="C2" s="253" t="s">
        <v>111</v>
      </c>
      <c r="D2" s="253"/>
      <c r="E2" s="169"/>
      <c r="K2" s="109"/>
      <c r="L2" s="110"/>
    </row>
    <row r="3" spans="2:12" ht="9.75" customHeight="1" x14ac:dyDescent="0.3">
      <c r="C3" s="111"/>
      <c r="D3" s="111"/>
      <c r="E3" s="170"/>
      <c r="K3" s="109"/>
      <c r="L3" s="110"/>
    </row>
    <row r="4" spans="2:12" ht="33.75" customHeight="1" x14ac:dyDescent="0.3">
      <c r="C4" s="111"/>
      <c r="D4" s="112" t="str">
        <f>'[1]1) Tableau budgétaire 1'!D5</f>
        <v>Organisation recipiendiaire 1 - UNHCR (budget en USD)</v>
      </c>
      <c r="E4" s="171" t="s">
        <v>112</v>
      </c>
      <c r="F4" s="113" t="s">
        <v>108</v>
      </c>
      <c r="K4" s="109"/>
      <c r="L4" s="110"/>
    </row>
    <row r="5" spans="2:12" ht="24" customHeight="1" x14ac:dyDescent="0.3">
      <c r="B5" s="249" t="s">
        <v>113</v>
      </c>
      <c r="C5" s="250"/>
      <c r="D5" s="250"/>
      <c r="E5" s="250"/>
      <c r="F5" s="251"/>
      <c r="K5" s="109"/>
      <c r="L5" s="110"/>
    </row>
    <row r="6" spans="2:12" ht="22.5" customHeight="1" x14ac:dyDescent="0.3">
      <c r="C6" s="249" t="s">
        <v>114</v>
      </c>
      <c r="D6" s="250"/>
      <c r="E6" s="250"/>
      <c r="F6" s="251"/>
      <c r="K6" s="109"/>
      <c r="L6" s="110"/>
    </row>
    <row r="7" spans="2:12" ht="24.75" customHeight="1" thickBot="1" x14ac:dyDescent="0.35">
      <c r="C7" s="114" t="s">
        <v>115</v>
      </c>
      <c r="D7" s="115">
        <f>'[1]1) Tableau budgétaire 1'!D16</f>
        <v>230000</v>
      </c>
      <c r="E7" s="172"/>
      <c r="F7" s="116">
        <f t="shared" ref="F7:F15" si="0">SUM(D7:D7)</f>
        <v>230000</v>
      </c>
      <c r="K7" s="109"/>
      <c r="L7" s="110"/>
    </row>
    <row r="8" spans="2:12" ht="21.75" customHeight="1" x14ac:dyDescent="0.3">
      <c r="C8" s="117" t="s">
        <v>116</v>
      </c>
      <c r="D8" s="118">
        <v>20000</v>
      </c>
      <c r="E8" s="173">
        <v>20000</v>
      </c>
      <c r="F8" s="120">
        <f t="shared" si="0"/>
        <v>20000</v>
      </c>
    </row>
    <row r="9" spans="2:12" x14ac:dyDescent="0.3">
      <c r="C9" s="121" t="s">
        <v>117</v>
      </c>
      <c r="D9" s="122"/>
      <c r="E9" s="174"/>
      <c r="F9" s="124">
        <f t="shared" si="0"/>
        <v>0</v>
      </c>
    </row>
    <row r="10" spans="2:12" ht="15.75" customHeight="1" x14ac:dyDescent="0.3">
      <c r="C10" s="121" t="s">
        <v>118</v>
      </c>
      <c r="D10" s="122"/>
      <c r="E10" s="174"/>
      <c r="F10" s="124">
        <f t="shared" si="0"/>
        <v>0</v>
      </c>
    </row>
    <row r="11" spans="2:12" x14ac:dyDescent="0.3">
      <c r="C11" s="126" t="s">
        <v>119</v>
      </c>
      <c r="D11" s="122"/>
      <c r="E11" s="174"/>
      <c r="F11" s="124">
        <f t="shared" si="0"/>
        <v>0</v>
      </c>
    </row>
    <row r="12" spans="2:12" x14ac:dyDescent="0.3">
      <c r="C12" s="121" t="s">
        <v>120</v>
      </c>
      <c r="D12" s="122">
        <v>10000</v>
      </c>
      <c r="E12" s="174"/>
      <c r="F12" s="124">
        <f t="shared" si="0"/>
        <v>10000</v>
      </c>
    </row>
    <row r="13" spans="2:12" ht="21.75" customHeight="1" x14ac:dyDescent="0.3">
      <c r="C13" s="121" t="s">
        <v>121</v>
      </c>
      <c r="D13" s="122">
        <v>210000</v>
      </c>
      <c r="E13" s="174"/>
      <c r="F13" s="124">
        <f t="shared" si="0"/>
        <v>210000</v>
      </c>
    </row>
    <row r="14" spans="2:12" ht="36.75" customHeight="1" x14ac:dyDescent="0.3">
      <c r="C14" s="121" t="s">
        <v>122</v>
      </c>
      <c r="D14" s="122">
        <v>10000</v>
      </c>
      <c r="E14" s="174"/>
      <c r="F14" s="124">
        <f t="shared" si="0"/>
        <v>10000</v>
      </c>
    </row>
    <row r="15" spans="2:12" ht="15.75" customHeight="1" x14ac:dyDescent="0.3">
      <c r="C15" s="127" t="s">
        <v>123</v>
      </c>
      <c r="D15" s="128">
        <f>SUM(D8:D14)</f>
        <v>250000</v>
      </c>
      <c r="E15" s="175">
        <f>SUM(E8:E14)</f>
        <v>20000</v>
      </c>
      <c r="F15" s="129">
        <f t="shared" si="0"/>
        <v>250000</v>
      </c>
    </row>
    <row r="16" spans="2:12" s="130" customFormat="1" x14ac:dyDescent="0.3">
      <c r="C16" s="131"/>
      <c r="D16" s="132"/>
      <c r="E16" s="176"/>
      <c r="F16" s="133"/>
    </row>
    <row r="17" spans="3:6" hidden="1" x14ac:dyDescent="0.3">
      <c r="C17" s="249" t="s">
        <v>124</v>
      </c>
      <c r="D17" s="250"/>
      <c r="E17" s="250"/>
      <c r="F17" s="251"/>
    </row>
    <row r="18" spans="3:6" ht="27" hidden="1" customHeight="1" thickBot="1" x14ac:dyDescent="0.35">
      <c r="C18" s="114" t="s">
        <v>125</v>
      </c>
      <c r="D18" s="115">
        <f>'[1]1) Tableau budgétaire 1'!D26</f>
        <v>0</v>
      </c>
      <c r="E18" s="172"/>
      <c r="F18" s="116">
        <f t="shared" ref="F18:F26" si="1">SUM(D18:D18)</f>
        <v>0</v>
      </c>
    </row>
    <row r="19" spans="3:6" hidden="1" x14ac:dyDescent="0.3">
      <c r="C19" s="117" t="s">
        <v>116</v>
      </c>
      <c r="D19" s="134"/>
      <c r="E19" s="177"/>
      <c r="F19" s="120">
        <f t="shared" si="1"/>
        <v>0</v>
      </c>
    </row>
    <row r="20" spans="3:6" hidden="1" x14ac:dyDescent="0.3">
      <c r="C20" s="121" t="s">
        <v>117</v>
      </c>
      <c r="D20" s="125"/>
      <c r="E20" s="178"/>
      <c r="F20" s="124">
        <f t="shared" si="1"/>
        <v>0</v>
      </c>
    </row>
    <row r="21" spans="3:6" ht="31.2" hidden="1" x14ac:dyDescent="0.3">
      <c r="C21" s="121" t="s">
        <v>118</v>
      </c>
      <c r="D21" s="125"/>
      <c r="E21" s="178"/>
      <c r="F21" s="124">
        <f t="shared" si="1"/>
        <v>0</v>
      </c>
    </row>
    <row r="22" spans="3:6" hidden="1" x14ac:dyDescent="0.3">
      <c r="C22" s="126" t="s">
        <v>119</v>
      </c>
      <c r="D22" s="125"/>
      <c r="E22" s="178"/>
      <c r="F22" s="124">
        <f t="shared" si="1"/>
        <v>0</v>
      </c>
    </row>
    <row r="23" spans="3:6" hidden="1" x14ac:dyDescent="0.3">
      <c r="C23" s="121" t="s">
        <v>120</v>
      </c>
      <c r="D23" s="125"/>
      <c r="E23" s="178"/>
      <c r="F23" s="124">
        <f t="shared" si="1"/>
        <v>0</v>
      </c>
    </row>
    <row r="24" spans="3:6" hidden="1" x14ac:dyDescent="0.3">
      <c r="C24" s="121" t="s">
        <v>121</v>
      </c>
      <c r="D24" s="125"/>
      <c r="E24" s="178"/>
      <c r="F24" s="124">
        <f t="shared" si="1"/>
        <v>0</v>
      </c>
    </row>
    <row r="25" spans="3:6" ht="31.2" hidden="1" x14ac:dyDescent="0.3">
      <c r="C25" s="121" t="s">
        <v>122</v>
      </c>
      <c r="D25" s="125"/>
      <c r="E25" s="178"/>
      <c r="F25" s="124">
        <f t="shared" si="1"/>
        <v>0</v>
      </c>
    </row>
    <row r="26" spans="3:6" hidden="1" x14ac:dyDescent="0.3">
      <c r="C26" s="127" t="s">
        <v>123</v>
      </c>
      <c r="D26" s="128">
        <f>SUM(D19:D25)</f>
        <v>0</v>
      </c>
      <c r="E26" s="179"/>
      <c r="F26" s="124">
        <f t="shared" si="1"/>
        <v>0</v>
      </c>
    </row>
    <row r="27" spans="3:6" s="130" customFormat="1" hidden="1" x14ac:dyDescent="0.3">
      <c r="C27" s="131"/>
      <c r="D27" s="132"/>
      <c r="E27" s="176"/>
      <c r="F27" s="135"/>
    </row>
    <row r="28" spans="3:6" x14ac:dyDescent="0.3">
      <c r="C28" s="249" t="s">
        <v>126</v>
      </c>
      <c r="D28" s="250"/>
      <c r="E28" s="250"/>
      <c r="F28" s="251"/>
    </row>
    <row r="29" spans="3:6" ht="21.75" customHeight="1" thickBot="1" x14ac:dyDescent="0.35">
      <c r="C29" s="114" t="s">
        <v>127</v>
      </c>
      <c r="D29" s="115">
        <f>'[1]1) Tableau budgétaire 1'!D36</f>
        <v>140000</v>
      </c>
      <c r="E29" s="172"/>
      <c r="F29" s="116">
        <f t="shared" ref="F29:F37" si="2">SUM(D29:D29)</f>
        <v>140000</v>
      </c>
    </row>
    <row r="30" spans="3:6" x14ac:dyDescent="0.3">
      <c r="C30" s="117" t="s">
        <v>116</v>
      </c>
      <c r="D30" s="134">
        <v>10000</v>
      </c>
      <c r="E30" s="177">
        <v>10000</v>
      </c>
      <c r="F30" s="120">
        <f t="shared" si="2"/>
        <v>10000</v>
      </c>
    </row>
    <row r="31" spans="3:6" s="130" customFormat="1" ht="15.75" customHeight="1" x14ac:dyDescent="0.3">
      <c r="C31" s="121" t="s">
        <v>117</v>
      </c>
      <c r="D31" s="125"/>
      <c r="E31" s="178"/>
      <c r="F31" s="124">
        <f t="shared" si="2"/>
        <v>0</v>
      </c>
    </row>
    <row r="32" spans="3:6" s="130" customFormat="1" ht="31.2" x14ac:dyDescent="0.3">
      <c r="C32" s="121" t="s">
        <v>118</v>
      </c>
      <c r="D32" s="125"/>
      <c r="E32" s="178"/>
      <c r="F32" s="124">
        <f t="shared" si="2"/>
        <v>0</v>
      </c>
    </row>
    <row r="33" spans="3:6" s="130" customFormat="1" x14ac:dyDescent="0.3">
      <c r="C33" s="126" t="s">
        <v>119</v>
      </c>
      <c r="D33" s="125"/>
      <c r="E33" s="178"/>
      <c r="F33" s="124">
        <f t="shared" si="2"/>
        <v>0</v>
      </c>
    </row>
    <row r="34" spans="3:6" x14ac:dyDescent="0.3">
      <c r="C34" s="121" t="s">
        <v>120</v>
      </c>
      <c r="D34" s="125">
        <v>10000</v>
      </c>
      <c r="E34" s="178"/>
      <c r="F34" s="124">
        <f t="shared" si="2"/>
        <v>10000</v>
      </c>
    </row>
    <row r="35" spans="3:6" x14ac:dyDescent="0.3">
      <c r="C35" s="121" t="s">
        <v>121</v>
      </c>
      <c r="D35" s="125">
        <v>130000</v>
      </c>
      <c r="E35" s="178">
        <v>7650</v>
      </c>
      <c r="F35" s="124">
        <f t="shared" si="2"/>
        <v>130000</v>
      </c>
    </row>
    <row r="36" spans="3:6" ht="31.2" x14ac:dyDescent="0.3">
      <c r="C36" s="121" t="s">
        <v>122</v>
      </c>
      <c r="D36" s="125"/>
      <c r="E36" s="178"/>
      <c r="F36" s="124">
        <f t="shared" si="2"/>
        <v>0</v>
      </c>
    </row>
    <row r="37" spans="3:6" x14ac:dyDescent="0.3">
      <c r="C37" s="136" t="s">
        <v>123</v>
      </c>
      <c r="D37" s="137">
        <f>SUM(D30:D36)</f>
        <v>150000</v>
      </c>
      <c r="E37" s="180">
        <f>SUM(E30:E36)</f>
        <v>17650</v>
      </c>
      <c r="F37" s="138">
        <f t="shared" si="2"/>
        <v>150000</v>
      </c>
    </row>
    <row r="38" spans="3:6" x14ac:dyDescent="0.3">
      <c r="C38" s="139"/>
      <c r="D38" s="140"/>
      <c r="E38" s="181"/>
      <c r="F38" s="141"/>
    </row>
    <row r="39" spans="3:6" s="130" customFormat="1" hidden="1" x14ac:dyDescent="0.3">
      <c r="C39" s="249" t="s">
        <v>128</v>
      </c>
      <c r="D39" s="250"/>
      <c r="E39" s="250"/>
      <c r="F39" s="251"/>
    </row>
    <row r="40" spans="3:6" ht="20.25" hidden="1" customHeight="1" thickBot="1" x14ac:dyDescent="0.35">
      <c r="C40" s="114" t="s">
        <v>129</v>
      </c>
      <c r="D40" s="115">
        <f>'[1]1) Tableau budgétaire 1'!D46</f>
        <v>0</v>
      </c>
      <c r="E40" s="172"/>
      <c r="F40" s="116">
        <f t="shared" ref="F40:F48" si="3">SUM(D40:D40)</f>
        <v>0</v>
      </c>
    </row>
    <row r="41" spans="3:6" hidden="1" x14ac:dyDescent="0.3">
      <c r="C41" s="117" t="s">
        <v>116</v>
      </c>
      <c r="D41" s="134"/>
      <c r="E41" s="177"/>
      <c r="F41" s="120">
        <f t="shared" si="3"/>
        <v>0</v>
      </c>
    </row>
    <row r="42" spans="3:6" ht="15.75" hidden="1" customHeight="1" x14ac:dyDescent="0.3">
      <c r="C42" s="121" t="s">
        <v>117</v>
      </c>
      <c r="D42" s="125"/>
      <c r="E42" s="178"/>
      <c r="F42" s="124">
        <f t="shared" si="3"/>
        <v>0</v>
      </c>
    </row>
    <row r="43" spans="3:6" ht="32.25" hidden="1" customHeight="1" x14ac:dyDescent="0.3">
      <c r="C43" s="121" t="s">
        <v>118</v>
      </c>
      <c r="D43" s="125"/>
      <c r="E43" s="178"/>
      <c r="F43" s="124">
        <f t="shared" si="3"/>
        <v>0</v>
      </c>
    </row>
    <row r="44" spans="3:6" s="130" customFormat="1" hidden="1" x14ac:dyDescent="0.3">
      <c r="C44" s="126" t="s">
        <v>119</v>
      </c>
      <c r="D44" s="125"/>
      <c r="E44" s="178"/>
      <c r="F44" s="124">
        <f t="shared" si="3"/>
        <v>0</v>
      </c>
    </row>
    <row r="45" spans="3:6" hidden="1" x14ac:dyDescent="0.3">
      <c r="C45" s="121" t="s">
        <v>120</v>
      </c>
      <c r="D45" s="125"/>
      <c r="E45" s="178"/>
      <c r="F45" s="124">
        <f t="shared" si="3"/>
        <v>0</v>
      </c>
    </row>
    <row r="46" spans="3:6" hidden="1" x14ac:dyDescent="0.3">
      <c r="C46" s="121" t="s">
        <v>121</v>
      </c>
      <c r="D46" s="125"/>
      <c r="E46" s="178"/>
      <c r="F46" s="124">
        <f t="shared" si="3"/>
        <v>0</v>
      </c>
    </row>
    <row r="47" spans="3:6" ht="31.2" hidden="1" x14ac:dyDescent="0.3">
      <c r="C47" s="121" t="s">
        <v>122</v>
      </c>
      <c r="D47" s="125"/>
      <c r="E47" s="178"/>
      <c r="F47" s="124">
        <f t="shared" si="3"/>
        <v>0</v>
      </c>
    </row>
    <row r="48" spans="3:6" ht="21" hidden="1" customHeight="1" x14ac:dyDescent="0.3">
      <c r="C48" s="127" t="s">
        <v>123</v>
      </c>
      <c r="D48" s="128">
        <f>SUM(D41:D47)</f>
        <v>0</v>
      </c>
      <c r="E48" s="179"/>
      <c r="F48" s="124">
        <f t="shared" si="3"/>
        <v>0</v>
      </c>
    </row>
    <row r="49" spans="2:6" s="130" customFormat="1" ht="22.5" hidden="1" customHeight="1" x14ac:dyDescent="0.3">
      <c r="C49" s="142"/>
      <c r="D49" s="132"/>
      <c r="E49" s="176"/>
      <c r="F49" s="135"/>
    </row>
    <row r="50" spans="2:6" hidden="1" x14ac:dyDescent="0.3">
      <c r="B50" s="249" t="s">
        <v>130</v>
      </c>
      <c r="C50" s="250"/>
      <c r="D50" s="250"/>
      <c r="E50" s="250"/>
      <c r="F50" s="251"/>
    </row>
    <row r="51" spans="2:6" hidden="1" x14ac:dyDescent="0.3">
      <c r="C51" s="249" t="s">
        <v>48</v>
      </c>
      <c r="D51" s="250"/>
      <c r="E51" s="250"/>
      <c r="F51" s="251"/>
    </row>
    <row r="52" spans="2:6" ht="24" hidden="1" customHeight="1" thickBot="1" x14ac:dyDescent="0.35">
      <c r="C52" s="114" t="s">
        <v>131</v>
      </c>
      <c r="D52" s="115">
        <f>'[1]1) Tableau budgétaire 1'!D58</f>
        <v>0</v>
      </c>
      <c r="E52" s="172"/>
      <c r="F52" s="116">
        <f t="shared" ref="F52:F60" si="4">SUM(D52:D52)</f>
        <v>0</v>
      </c>
    </row>
    <row r="53" spans="2:6" ht="15.75" hidden="1" customHeight="1" x14ac:dyDescent="0.3">
      <c r="C53" s="117" t="s">
        <v>116</v>
      </c>
      <c r="D53" s="134"/>
      <c r="E53" s="177"/>
      <c r="F53" s="120">
        <f t="shared" si="4"/>
        <v>0</v>
      </c>
    </row>
    <row r="54" spans="2:6" ht="15.75" hidden="1" customHeight="1" x14ac:dyDescent="0.3">
      <c r="C54" s="121" t="s">
        <v>117</v>
      </c>
      <c r="D54" s="125"/>
      <c r="E54" s="178"/>
      <c r="F54" s="124">
        <f t="shared" si="4"/>
        <v>0</v>
      </c>
    </row>
    <row r="55" spans="2:6" ht="15.75" hidden="1" customHeight="1" x14ac:dyDescent="0.3">
      <c r="C55" s="121" t="s">
        <v>118</v>
      </c>
      <c r="D55" s="125"/>
      <c r="E55" s="178"/>
      <c r="F55" s="124">
        <f t="shared" si="4"/>
        <v>0</v>
      </c>
    </row>
    <row r="56" spans="2:6" ht="18.75" hidden="1" customHeight="1" x14ac:dyDescent="0.3">
      <c r="C56" s="126" t="s">
        <v>119</v>
      </c>
      <c r="D56" s="125"/>
      <c r="E56" s="178"/>
      <c r="F56" s="124">
        <f t="shared" si="4"/>
        <v>0</v>
      </c>
    </row>
    <row r="57" spans="2:6" hidden="1" x14ac:dyDescent="0.3">
      <c r="C57" s="121" t="s">
        <v>120</v>
      </c>
      <c r="D57" s="125"/>
      <c r="E57" s="178"/>
      <c r="F57" s="124">
        <f t="shared" si="4"/>
        <v>0</v>
      </c>
    </row>
    <row r="58" spans="2:6" s="130" customFormat="1" ht="21.75" hidden="1" customHeight="1" x14ac:dyDescent="0.3">
      <c r="B58" s="106"/>
      <c r="C58" s="121" t="s">
        <v>121</v>
      </c>
      <c r="D58" s="125"/>
      <c r="E58" s="178"/>
      <c r="F58" s="124">
        <f t="shared" si="4"/>
        <v>0</v>
      </c>
    </row>
    <row r="59" spans="2:6" s="130" customFormat="1" ht="31.2" hidden="1" x14ac:dyDescent="0.3">
      <c r="B59" s="106"/>
      <c r="C59" s="121" t="s">
        <v>122</v>
      </c>
      <c r="D59" s="125"/>
      <c r="E59" s="178"/>
      <c r="F59" s="124">
        <f t="shared" si="4"/>
        <v>0</v>
      </c>
    </row>
    <row r="60" spans="2:6" hidden="1" x14ac:dyDescent="0.3">
      <c r="C60" s="127" t="s">
        <v>123</v>
      </c>
      <c r="D60" s="128">
        <f>SUM(D53:D59)</f>
        <v>0</v>
      </c>
      <c r="E60" s="179"/>
      <c r="F60" s="124">
        <f t="shared" si="4"/>
        <v>0</v>
      </c>
    </row>
    <row r="61" spans="2:6" s="130" customFormat="1" hidden="1" x14ac:dyDescent="0.3">
      <c r="C61" s="131"/>
      <c r="D61" s="132"/>
      <c r="E61" s="176"/>
      <c r="F61" s="135"/>
    </row>
    <row r="62" spans="2:6" hidden="1" x14ac:dyDescent="0.3">
      <c r="B62" s="130"/>
      <c r="C62" s="249" t="s">
        <v>59</v>
      </c>
      <c r="D62" s="250"/>
      <c r="E62" s="250"/>
      <c r="F62" s="251"/>
    </row>
    <row r="63" spans="2:6" ht="21.75" hidden="1" customHeight="1" thickBot="1" x14ac:dyDescent="0.35">
      <c r="C63" s="114" t="s">
        <v>132</v>
      </c>
      <c r="D63" s="115">
        <f>'[1]1) Tableau budgétaire 1'!D68</f>
        <v>0</v>
      </c>
      <c r="E63" s="172"/>
      <c r="F63" s="116">
        <f t="shared" ref="F63:F71" si="5">SUM(D63:D63)</f>
        <v>0</v>
      </c>
    </row>
    <row r="64" spans="2:6" ht="15.75" hidden="1" customHeight="1" x14ac:dyDescent="0.3">
      <c r="C64" s="117" t="s">
        <v>116</v>
      </c>
      <c r="D64" s="134"/>
      <c r="E64" s="177"/>
      <c r="F64" s="120">
        <f t="shared" si="5"/>
        <v>0</v>
      </c>
    </row>
    <row r="65" spans="2:6" ht="15.75" hidden="1" customHeight="1" x14ac:dyDescent="0.3">
      <c r="C65" s="121" t="s">
        <v>117</v>
      </c>
      <c r="D65" s="125"/>
      <c r="E65" s="178"/>
      <c r="F65" s="124">
        <f t="shared" si="5"/>
        <v>0</v>
      </c>
    </row>
    <row r="66" spans="2:6" ht="15.75" hidden="1" customHeight="1" x14ac:dyDescent="0.3">
      <c r="C66" s="121" t="s">
        <v>118</v>
      </c>
      <c r="D66" s="125"/>
      <c r="E66" s="178"/>
      <c r="F66" s="124">
        <f t="shared" si="5"/>
        <v>0</v>
      </c>
    </row>
    <row r="67" spans="2:6" hidden="1" x14ac:dyDescent="0.3">
      <c r="C67" s="126" t="s">
        <v>119</v>
      </c>
      <c r="D67" s="125"/>
      <c r="E67" s="178"/>
      <c r="F67" s="124">
        <f t="shared" si="5"/>
        <v>0</v>
      </c>
    </row>
    <row r="68" spans="2:6" hidden="1" x14ac:dyDescent="0.3">
      <c r="C68" s="121" t="s">
        <v>120</v>
      </c>
      <c r="D68" s="125"/>
      <c r="E68" s="178"/>
      <c r="F68" s="124">
        <f t="shared" si="5"/>
        <v>0</v>
      </c>
    </row>
    <row r="69" spans="2:6" hidden="1" x14ac:dyDescent="0.3">
      <c r="C69" s="121" t="s">
        <v>121</v>
      </c>
      <c r="D69" s="125"/>
      <c r="E69" s="178"/>
      <c r="F69" s="124">
        <f t="shared" si="5"/>
        <v>0</v>
      </c>
    </row>
    <row r="70" spans="2:6" ht="31.2" hidden="1" x14ac:dyDescent="0.3">
      <c r="C70" s="121" t="s">
        <v>122</v>
      </c>
      <c r="D70" s="125"/>
      <c r="E70" s="178"/>
      <c r="F70" s="124">
        <f t="shared" si="5"/>
        <v>0</v>
      </c>
    </row>
    <row r="71" spans="2:6" hidden="1" x14ac:dyDescent="0.3">
      <c r="C71" s="127" t="s">
        <v>123</v>
      </c>
      <c r="D71" s="128">
        <f>SUM(D64:D70)</f>
        <v>0</v>
      </c>
      <c r="E71" s="179"/>
      <c r="F71" s="124">
        <f t="shared" si="5"/>
        <v>0</v>
      </c>
    </row>
    <row r="72" spans="2:6" s="130" customFormat="1" hidden="1" x14ac:dyDescent="0.3">
      <c r="C72" s="131"/>
      <c r="D72" s="132"/>
      <c r="E72" s="176"/>
      <c r="F72" s="135"/>
    </row>
    <row r="73" spans="2:6" x14ac:dyDescent="0.3">
      <c r="C73" s="249" t="s">
        <v>69</v>
      </c>
      <c r="D73" s="250"/>
      <c r="E73" s="250"/>
      <c r="F73" s="251"/>
    </row>
    <row r="74" spans="2:6" ht="21.75" customHeight="1" thickBot="1" x14ac:dyDescent="0.35">
      <c r="B74" s="130"/>
      <c r="C74" s="114" t="s">
        <v>133</v>
      </c>
      <c r="D74" s="115">
        <f>'[1]1) Tableau budgétaire 1'!D78</f>
        <v>100000</v>
      </c>
      <c r="E74" s="172"/>
      <c r="F74" s="116">
        <f t="shared" ref="F74:F82" si="6">SUM(D74:D74)</f>
        <v>100000</v>
      </c>
    </row>
    <row r="75" spans="2:6" ht="18" customHeight="1" x14ac:dyDescent="0.3">
      <c r="C75" s="117" t="s">
        <v>116</v>
      </c>
      <c r="D75" s="134">
        <v>10000</v>
      </c>
      <c r="E75" s="177">
        <v>10000</v>
      </c>
      <c r="F75" s="120">
        <f t="shared" si="6"/>
        <v>10000</v>
      </c>
    </row>
    <row r="76" spans="2:6" ht="15.75" customHeight="1" x14ac:dyDescent="0.3">
      <c r="C76" s="121" t="s">
        <v>117</v>
      </c>
      <c r="D76" s="125"/>
      <c r="E76" s="178"/>
      <c r="F76" s="124">
        <f t="shared" si="6"/>
        <v>0</v>
      </c>
    </row>
    <row r="77" spans="2:6" s="130" customFormat="1" ht="15.75" customHeight="1" x14ac:dyDescent="0.3">
      <c r="B77" s="106"/>
      <c r="C77" s="121" t="s">
        <v>118</v>
      </c>
      <c r="D77" s="125"/>
      <c r="E77" s="178"/>
      <c r="F77" s="124">
        <f t="shared" si="6"/>
        <v>0</v>
      </c>
    </row>
    <row r="78" spans="2:6" x14ac:dyDescent="0.3">
      <c r="B78" s="130"/>
      <c r="C78" s="126" t="s">
        <v>119</v>
      </c>
      <c r="D78" s="125"/>
      <c r="E78" s="178"/>
      <c r="F78" s="124">
        <f t="shared" si="6"/>
        <v>0</v>
      </c>
    </row>
    <row r="79" spans="2:6" x14ac:dyDescent="0.3">
      <c r="B79" s="130"/>
      <c r="C79" s="121" t="s">
        <v>120</v>
      </c>
      <c r="D79" s="125">
        <v>10000</v>
      </c>
      <c r="E79" s="178"/>
      <c r="F79" s="124">
        <f t="shared" si="6"/>
        <v>10000</v>
      </c>
    </row>
    <row r="80" spans="2:6" x14ac:dyDescent="0.3">
      <c r="B80" s="130"/>
      <c r="C80" s="121" t="s">
        <v>121</v>
      </c>
      <c r="D80" s="125">
        <v>80000</v>
      </c>
      <c r="E80" s="178">
        <f>65560.16</f>
        <v>65560.160000000003</v>
      </c>
      <c r="F80" s="124">
        <f t="shared" si="6"/>
        <v>80000</v>
      </c>
    </row>
    <row r="81" spans="2:6" ht="31.2" x14ac:dyDescent="0.3">
      <c r="C81" s="121" t="s">
        <v>122</v>
      </c>
      <c r="D81" s="125"/>
      <c r="E81" s="178"/>
      <c r="F81" s="124">
        <f t="shared" si="6"/>
        <v>0</v>
      </c>
    </row>
    <row r="82" spans="2:6" x14ac:dyDescent="0.3">
      <c r="C82" s="127" t="s">
        <v>123</v>
      </c>
      <c r="D82" s="128">
        <f>SUM(D75:D81)</f>
        <v>100000</v>
      </c>
      <c r="E82" s="179">
        <f>SUM(E75:E81)</f>
        <v>75560.160000000003</v>
      </c>
      <c r="F82" s="124">
        <f t="shared" si="6"/>
        <v>100000</v>
      </c>
    </row>
    <row r="83" spans="2:6" s="130" customFormat="1" x14ac:dyDescent="0.3">
      <c r="C83" s="131"/>
      <c r="D83" s="132"/>
      <c r="E83" s="176"/>
      <c r="F83" s="135"/>
    </row>
    <row r="84" spans="2:6" hidden="1" x14ac:dyDescent="0.3">
      <c r="C84" s="249" t="s">
        <v>134</v>
      </c>
      <c r="D84" s="250"/>
      <c r="E84" s="250"/>
      <c r="F84" s="251"/>
    </row>
    <row r="85" spans="2:6" ht="21.75" hidden="1" customHeight="1" thickBot="1" x14ac:dyDescent="0.35">
      <c r="C85" s="114" t="s">
        <v>135</v>
      </c>
      <c r="D85" s="115">
        <f>'[1]1) Tableau budgétaire 1'!D88</f>
        <v>0</v>
      </c>
      <c r="E85" s="172"/>
      <c r="F85" s="116">
        <f t="shared" ref="F85:F93" si="7">SUM(D85:D85)</f>
        <v>0</v>
      </c>
    </row>
    <row r="86" spans="2:6" ht="15.75" hidden="1" customHeight="1" x14ac:dyDescent="0.3">
      <c r="C86" s="117" t="s">
        <v>116</v>
      </c>
      <c r="D86" s="134"/>
      <c r="E86" s="177"/>
      <c r="F86" s="120">
        <f t="shared" si="7"/>
        <v>0</v>
      </c>
    </row>
    <row r="87" spans="2:6" ht="15.75" hidden="1" customHeight="1" x14ac:dyDescent="0.3">
      <c r="B87" s="130"/>
      <c r="C87" s="121" t="s">
        <v>117</v>
      </c>
      <c r="D87" s="125"/>
      <c r="E87" s="178"/>
      <c r="F87" s="124">
        <f t="shared" si="7"/>
        <v>0</v>
      </c>
    </row>
    <row r="88" spans="2:6" ht="15.75" hidden="1" customHeight="1" x14ac:dyDescent="0.3">
      <c r="C88" s="121" t="s">
        <v>118</v>
      </c>
      <c r="D88" s="125"/>
      <c r="E88" s="178"/>
      <c r="F88" s="124">
        <f t="shared" si="7"/>
        <v>0</v>
      </c>
    </row>
    <row r="89" spans="2:6" hidden="1" x14ac:dyDescent="0.3">
      <c r="C89" s="126" t="s">
        <v>119</v>
      </c>
      <c r="D89" s="125"/>
      <c r="E89" s="178"/>
      <c r="F89" s="124">
        <f t="shared" si="7"/>
        <v>0</v>
      </c>
    </row>
    <row r="90" spans="2:6" hidden="1" x14ac:dyDescent="0.3">
      <c r="C90" s="121" t="s">
        <v>120</v>
      </c>
      <c r="D90" s="125"/>
      <c r="E90" s="178"/>
      <c r="F90" s="124">
        <f t="shared" si="7"/>
        <v>0</v>
      </c>
    </row>
    <row r="91" spans="2:6" ht="25.5" hidden="1" customHeight="1" x14ac:dyDescent="0.3">
      <c r="C91" s="121" t="s">
        <v>121</v>
      </c>
      <c r="D91" s="125"/>
      <c r="E91" s="178"/>
      <c r="F91" s="124">
        <f t="shared" si="7"/>
        <v>0</v>
      </c>
    </row>
    <row r="92" spans="2:6" ht="31.2" hidden="1" x14ac:dyDescent="0.3">
      <c r="B92" s="130"/>
      <c r="C92" s="121" t="s">
        <v>122</v>
      </c>
      <c r="D92" s="125"/>
      <c r="E92" s="178"/>
      <c r="F92" s="124">
        <f t="shared" si="7"/>
        <v>0</v>
      </c>
    </row>
    <row r="93" spans="2:6" ht="15.75" hidden="1" customHeight="1" x14ac:dyDescent="0.3">
      <c r="C93" s="127" t="s">
        <v>123</v>
      </c>
      <c r="D93" s="128">
        <f>SUM(D86:D92)</f>
        <v>0</v>
      </c>
      <c r="E93" s="179"/>
      <c r="F93" s="124">
        <f t="shared" si="7"/>
        <v>0</v>
      </c>
    </row>
    <row r="94" spans="2:6" ht="25.5" hidden="1" customHeight="1" x14ac:dyDescent="0.3">
      <c r="D94" s="106"/>
      <c r="E94" s="182"/>
    </row>
    <row r="95" spans="2:6" x14ac:dyDescent="0.3">
      <c r="B95" s="249" t="s">
        <v>136</v>
      </c>
      <c r="C95" s="250"/>
      <c r="D95" s="250"/>
      <c r="E95" s="250"/>
      <c r="F95" s="251"/>
    </row>
    <row r="96" spans="2:6" x14ac:dyDescent="0.3">
      <c r="C96" s="249" t="s">
        <v>79</v>
      </c>
      <c r="D96" s="250"/>
      <c r="E96" s="250"/>
      <c r="F96" s="251"/>
    </row>
    <row r="97" spans="3:6" ht="22.5" customHeight="1" thickBot="1" x14ac:dyDescent="0.35">
      <c r="C97" s="114" t="s">
        <v>137</v>
      </c>
      <c r="D97" s="115">
        <f>'[1]1) Tableau budgétaire 1'!D100</f>
        <v>110000</v>
      </c>
      <c r="E97" s="172"/>
      <c r="F97" s="116">
        <f t="shared" ref="F97:F105" si="8">SUM(D97:D97)</f>
        <v>110000</v>
      </c>
    </row>
    <row r="98" spans="3:6" x14ac:dyDescent="0.3">
      <c r="C98" s="117" t="s">
        <v>116</v>
      </c>
      <c r="D98" s="134">
        <v>20000</v>
      </c>
      <c r="E98" s="177">
        <v>19690.55</v>
      </c>
      <c r="F98" s="120">
        <f t="shared" si="8"/>
        <v>20000</v>
      </c>
    </row>
    <row r="99" spans="3:6" x14ac:dyDescent="0.3">
      <c r="C99" s="121" t="s">
        <v>117</v>
      </c>
      <c r="D99" s="125"/>
      <c r="E99" s="178"/>
      <c r="F99" s="124">
        <f t="shared" si="8"/>
        <v>0</v>
      </c>
    </row>
    <row r="100" spans="3:6" ht="15.75" customHeight="1" x14ac:dyDescent="0.3">
      <c r="C100" s="121" t="s">
        <v>118</v>
      </c>
      <c r="D100" s="125"/>
      <c r="E100" s="178"/>
      <c r="F100" s="124">
        <f t="shared" si="8"/>
        <v>0</v>
      </c>
    </row>
    <row r="101" spans="3:6" x14ac:dyDescent="0.3">
      <c r="C101" s="126" t="s">
        <v>119</v>
      </c>
      <c r="D101" s="125"/>
      <c r="E101" s="178"/>
      <c r="F101" s="124">
        <f t="shared" si="8"/>
        <v>0</v>
      </c>
    </row>
    <row r="102" spans="3:6" x14ac:dyDescent="0.3">
      <c r="C102" s="121" t="s">
        <v>120</v>
      </c>
      <c r="D102" s="125">
        <v>20000</v>
      </c>
      <c r="E102" s="178">
        <v>5902</v>
      </c>
      <c r="F102" s="124">
        <f t="shared" si="8"/>
        <v>20000</v>
      </c>
    </row>
    <row r="103" spans="3:6" x14ac:dyDescent="0.3">
      <c r="C103" s="121" t="s">
        <v>121</v>
      </c>
      <c r="D103" s="125">
        <v>90000</v>
      </c>
      <c r="E103" s="178">
        <f>49398+33601.5</f>
        <v>82999.5</v>
      </c>
      <c r="F103" s="124">
        <f t="shared" si="8"/>
        <v>90000</v>
      </c>
    </row>
    <row r="104" spans="3:6" ht="31.2" x14ac:dyDescent="0.3">
      <c r="C104" s="121" t="s">
        <v>122</v>
      </c>
      <c r="D104" s="125"/>
      <c r="E104" s="178"/>
      <c r="F104" s="124">
        <f t="shared" si="8"/>
        <v>0</v>
      </c>
    </row>
    <row r="105" spans="3:6" x14ac:dyDescent="0.3">
      <c r="C105" s="127" t="s">
        <v>123</v>
      </c>
      <c r="D105" s="128">
        <f>SUM(D98:D104)</f>
        <v>130000</v>
      </c>
      <c r="E105" s="179">
        <f>SUM(E98:E104)</f>
        <v>108592.05</v>
      </c>
      <c r="F105" s="124">
        <f t="shared" si="8"/>
        <v>130000</v>
      </c>
    </row>
    <row r="106" spans="3:6" s="130" customFormat="1" x14ac:dyDescent="0.3">
      <c r="C106" s="131"/>
      <c r="D106" s="132"/>
      <c r="E106" s="176"/>
      <c r="F106" s="135"/>
    </row>
    <row r="107" spans="3:6" ht="15.75" hidden="1" customHeight="1" x14ac:dyDescent="0.3">
      <c r="C107" s="249" t="s">
        <v>138</v>
      </c>
      <c r="D107" s="250"/>
      <c r="E107" s="250"/>
      <c r="F107" s="251"/>
    </row>
    <row r="108" spans="3:6" ht="21.75" hidden="1" customHeight="1" thickBot="1" x14ac:dyDescent="0.35">
      <c r="C108" s="114" t="s">
        <v>139</v>
      </c>
      <c r="D108" s="115">
        <f>'[1]1) Tableau budgétaire 1'!D110</f>
        <v>0</v>
      </c>
      <c r="E108" s="172"/>
      <c r="F108" s="116">
        <f t="shared" ref="F108:F116" si="9">SUM(D108:D108)</f>
        <v>0</v>
      </c>
    </row>
    <row r="109" spans="3:6" hidden="1" x14ac:dyDescent="0.3">
      <c r="C109" s="117" t="s">
        <v>116</v>
      </c>
      <c r="D109" s="134"/>
      <c r="E109" s="177"/>
      <c r="F109" s="120">
        <f t="shared" si="9"/>
        <v>0</v>
      </c>
    </row>
    <row r="110" spans="3:6" hidden="1" x14ac:dyDescent="0.3">
      <c r="C110" s="121" t="s">
        <v>117</v>
      </c>
      <c r="D110" s="125"/>
      <c r="E110" s="178"/>
      <c r="F110" s="124">
        <f t="shared" si="9"/>
        <v>0</v>
      </c>
    </row>
    <row r="111" spans="3:6" ht="31.2" hidden="1" x14ac:dyDescent="0.3">
      <c r="C111" s="121" t="s">
        <v>118</v>
      </c>
      <c r="D111" s="125"/>
      <c r="E111" s="178"/>
      <c r="F111" s="124">
        <f t="shared" si="9"/>
        <v>0</v>
      </c>
    </row>
    <row r="112" spans="3:6" hidden="1" x14ac:dyDescent="0.3">
      <c r="C112" s="126" t="s">
        <v>119</v>
      </c>
      <c r="D112" s="125"/>
      <c r="E112" s="178"/>
      <c r="F112" s="124">
        <f t="shared" si="9"/>
        <v>0</v>
      </c>
    </row>
    <row r="113" spans="3:6" hidden="1" x14ac:dyDescent="0.3">
      <c r="C113" s="121" t="s">
        <v>120</v>
      </c>
      <c r="D113" s="125"/>
      <c r="E113" s="178"/>
      <c r="F113" s="124">
        <f t="shared" si="9"/>
        <v>0</v>
      </c>
    </row>
    <row r="114" spans="3:6" hidden="1" x14ac:dyDescent="0.3">
      <c r="C114" s="121" t="s">
        <v>121</v>
      </c>
      <c r="D114" s="125"/>
      <c r="E114" s="178"/>
      <c r="F114" s="124">
        <f t="shared" si="9"/>
        <v>0</v>
      </c>
    </row>
    <row r="115" spans="3:6" ht="31.2" hidden="1" x14ac:dyDescent="0.3">
      <c r="C115" s="121" t="s">
        <v>122</v>
      </c>
      <c r="D115" s="125"/>
      <c r="E115" s="178"/>
      <c r="F115" s="124">
        <f t="shared" si="9"/>
        <v>0</v>
      </c>
    </row>
    <row r="116" spans="3:6" hidden="1" x14ac:dyDescent="0.3">
      <c r="C116" s="127" t="s">
        <v>123</v>
      </c>
      <c r="D116" s="128">
        <f>SUM(D109:D115)</f>
        <v>0</v>
      </c>
      <c r="E116" s="179"/>
      <c r="F116" s="124">
        <f t="shared" si="9"/>
        <v>0</v>
      </c>
    </row>
    <row r="117" spans="3:6" s="130" customFormat="1" hidden="1" x14ac:dyDescent="0.3">
      <c r="C117" s="131"/>
      <c r="D117" s="132"/>
      <c r="E117" s="176"/>
      <c r="F117" s="135"/>
    </row>
    <row r="118" spans="3:6" hidden="1" x14ac:dyDescent="0.3">
      <c r="C118" s="249" t="s">
        <v>140</v>
      </c>
      <c r="D118" s="250"/>
      <c r="E118" s="250"/>
      <c r="F118" s="251"/>
    </row>
    <row r="119" spans="3:6" ht="21" hidden="1" customHeight="1" thickBot="1" x14ac:dyDescent="0.35">
      <c r="C119" s="114" t="s">
        <v>141</v>
      </c>
      <c r="D119" s="115">
        <f>'[1]1) Tableau budgétaire 1'!D120</f>
        <v>0</v>
      </c>
      <c r="E119" s="172"/>
      <c r="F119" s="116">
        <f t="shared" ref="F119:F127" si="10">SUM(D119:D119)</f>
        <v>0</v>
      </c>
    </row>
    <row r="120" spans="3:6" hidden="1" x14ac:dyDescent="0.3">
      <c r="C120" s="117" t="s">
        <v>116</v>
      </c>
      <c r="D120" s="134"/>
      <c r="E120" s="177"/>
      <c r="F120" s="120">
        <f t="shared" si="10"/>
        <v>0</v>
      </c>
    </row>
    <row r="121" spans="3:6" hidden="1" x14ac:dyDescent="0.3">
      <c r="C121" s="121" t="s">
        <v>117</v>
      </c>
      <c r="D121" s="125"/>
      <c r="E121" s="178"/>
      <c r="F121" s="124">
        <f t="shared" si="10"/>
        <v>0</v>
      </c>
    </row>
    <row r="122" spans="3:6" ht="31.2" hidden="1" x14ac:dyDescent="0.3">
      <c r="C122" s="121" t="s">
        <v>118</v>
      </c>
      <c r="D122" s="125"/>
      <c r="E122" s="178"/>
      <c r="F122" s="124">
        <f t="shared" si="10"/>
        <v>0</v>
      </c>
    </row>
    <row r="123" spans="3:6" hidden="1" x14ac:dyDescent="0.3">
      <c r="C123" s="126" t="s">
        <v>119</v>
      </c>
      <c r="D123" s="125"/>
      <c r="E123" s="178"/>
      <c r="F123" s="124">
        <f t="shared" si="10"/>
        <v>0</v>
      </c>
    </row>
    <row r="124" spans="3:6" hidden="1" x14ac:dyDescent="0.3">
      <c r="C124" s="121" t="s">
        <v>120</v>
      </c>
      <c r="D124" s="125"/>
      <c r="E124" s="178"/>
      <c r="F124" s="124">
        <f t="shared" si="10"/>
        <v>0</v>
      </c>
    </row>
    <row r="125" spans="3:6" hidden="1" x14ac:dyDescent="0.3">
      <c r="C125" s="121" t="s">
        <v>121</v>
      </c>
      <c r="D125" s="125"/>
      <c r="E125" s="178"/>
      <c r="F125" s="124">
        <f t="shared" si="10"/>
        <v>0</v>
      </c>
    </row>
    <row r="126" spans="3:6" ht="31.2" hidden="1" x14ac:dyDescent="0.3">
      <c r="C126" s="121" t="s">
        <v>122</v>
      </c>
      <c r="D126" s="125"/>
      <c r="E126" s="178"/>
      <c r="F126" s="124">
        <f t="shared" si="10"/>
        <v>0</v>
      </c>
    </row>
    <row r="127" spans="3:6" hidden="1" x14ac:dyDescent="0.3">
      <c r="C127" s="127" t="s">
        <v>123</v>
      </c>
      <c r="D127" s="128">
        <f>SUM(D120:D126)</f>
        <v>0</v>
      </c>
      <c r="E127" s="179"/>
      <c r="F127" s="124">
        <f t="shared" si="10"/>
        <v>0</v>
      </c>
    </row>
    <row r="128" spans="3:6" s="130" customFormat="1" hidden="1" x14ac:dyDescent="0.3">
      <c r="C128" s="131"/>
      <c r="D128" s="132"/>
      <c r="E128" s="176"/>
      <c r="F128" s="135"/>
    </row>
    <row r="129" spans="2:6" hidden="1" x14ac:dyDescent="0.3">
      <c r="C129" s="249" t="s">
        <v>142</v>
      </c>
      <c r="D129" s="250"/>
      <c r="E129" s="250"/>
      <c r="F129" s="251"/>
    </row>
    <row r="130" spans="2:6" ht="24" hidden="1" customHeight="1" thickBot="1" x14ac:dyDescent="0.35">
      <c r="C130" s="114" t="s">
        <v>143</v>
      </c>
      <c r="D130" s="115">
        <f>'[1]1) Tableau budgétaire 1'!D130</f>
        <v>0</v>
      </c>
      <c r="E130" s="172"/>
      <c r="F130" s="116">
        <f t="shared" ref="F130:F138" si="11">SUM(D130:D130)</f>
        <v>0</v>
      </c>
    </row>
    <row r="131" spans="2:6" ht="15.75" hidden="1" customHeight="1" x14ac:dyDescent="0.3">
      <c r="C131" s="117" t="s">
        <v>116</v>
      </c>
      <c r="D131" s="134"/>
      <c r="E131" s="177"/>
      <c r="F131" s="120">
        <f t="shared" si="11"/>
        <v>0</v>
      </c>
    </row>
    <row r="132" spans="2:6" hidden="1" x14ac:dyDescent="0.3">
      <c r="C132" s="121" t="s">
        <v>117</v>
      </c>
      <c r="D132" s="125"/>
      <c r="E132" s="178"/>
      <c r="F132" s="124">
        <f t="shared" si="11"/>
        <v>0</v>
      </c>
    </row>
    <row r="133" spans="2:6" ht="15.75" hidden="1" customHeight="1" x14ac:dyDescent="0.3">
      <c r="C133" s="121" t="s">
        <v>118</v>
      </c>
      <c r="D133" s="125"/>
      <c r="E133" s="178"/>
      <c r="F133" s="124">
        <f t="shared" si="11"/>
        <v>0</v>
      </c>
    </row>
    <row r="134" spans="2:6" hidden="1" x14ac:dyDescent="0.3">
      <c r="C134" s="126" t="s">
        <v>119</v>
      </c>
      <c r="D134" s="125"/>
      <c r="E134" s="178"/>
      <c r="F134" s="124">
        <f t="shared" si="11"/>
        <v>0</v>
      </c>
    </row>
    <row r="135" spans="2:6" hidden="1" x14ac:dyDescent="0.3">
      <c r="C135" s="121" t="s">
        <v>120</v>
      </c>
      <c r="D135" s="125"/>
      <c r="E135" s="178"/>
      <c r="F135" s="124">
        <f t="shared" si="11"/>
        <v>0</v>
      </c>
    </row>
    <row r="136" spans="2:6" ht="15.75" hidden="1" customHeight="1" x14ac:dyDescent="0.3">
      <c r="C136" s="121" t="s">
        <v>121</v>
      </c>
      <c r="D136" s="125"/>
      <c r="E136" s="178"/>
      <c r="F136" s="124">
        <f t="shared" si="11"/>
        <v>0</v>
      </c>
    </row>
    <row r="137" spans="2:6" ht="31.2" hidden="1" x14ac:dyDescent="0.3">
      <c r="C137" s="121" t="s">
        <v>122</v>
      </c>
      <c r="D137" s="125"/>
      <c r="E137" s="178"/>
      <c r="F137" s="124">
        <f t="shared" si="11"/>
        <v>0</v>
      </c>
    </row>
    <row r="138" spans="2:6" hidden="1" x14ac:dyDescent="0.3">
      <c r="C138" s="127" t="s">
        <v>123</v>
      </c>
      <c r="D138" s="128">
        <f>SUM(D131:D137)</f>
        <v>0</v>
      </c>
      <c r="E138" s="179"/>
      <c r="F138" s="124">
        <f t="shared" si="11"/>
        <v>0</v>
      </c>
    </row>
    <row r="139" spans="2:6" hidden="1" x14ac:dyDescent="0.3"/>
    <row r="140" spans="2:6" hidden="1" x14ac:dyDescent="0.3">
      <c r="B140" s="249" t="s">
        <v>144</v>
      </c>
      <c r="C140" s="250"/>
      <c r="D140" s="250"/>
      <c r="E140" s="250"/>
      <c r="F140" s="251"/>
    </row>
    <row r="141" spans="2:6" hidden="1" x14ac:dyDescent="0.3">
      <c r="C141" s="249" t="s">
        <v>145</v>
      </c>
      <c r="D141" s="250"/>
      <c r="E141" s="250"/>
      <c r="F141" s="251"/>
    </row>
    <row r="142" spans="2:6" ht="24" hidden="1" customHeight="1" thickBot="1" x14ac:dyDescent="0.35">
      <c r="C142" s="114" t="s">
        <v>146</v>
      </c>
      <c r="D142" s="115">
        <f>'[1]1) Tableau budgétaire 1'!D142</f>
        <v>0</v>
      </c>
      <c r="E142" s="172"/>
      <c r="F142" s="116">
        <f t="shared" ref="F142:F150" si="12">SUM(D142:D142)</f>
        <v>0</v>
      </c>
    </row>
    <row r="143" spans="2:6" ht="24.75" hidden="1" customHeight="1" x14ac:dyDescent="0.3">
      <c r="C143" s="117" t="s">
        <v>116</v>
      </c>
      <c r="D143" s="134"/>
      <c r="E143" s="177"/>
      <c r="F143" s="120">
        <f t="shared" si="12"/>
        <v>0</v>
      </c>
    </row>
    <row r="144" spans="2:6" ht="15.75" hidden="1" customHeight="1" x14ac:dyDescent="0.3">
      <c r="C144" s="121" t="s">
        <v>117</v>
      </c>
      <c r="D144" s="125"/>
      <c r="E144" s="178"/>
      <c r="F144" s="124">
        <f t="shared" si="12"/>
        <v>0</v>
      </c>
    </row>
    <row r="145" spans="3:6" ht="15.75" hidden="1" customHeight="1" x14ac:dyDescent="0.3">
      <c r="C145" s="121" t="s">
        <v>118</v>
      </c>
      <c r="D145" s="125"/>
      <c r="E145" s="178"/>
      <c r="F145" s="124">
        <f t="shared" si="12"/>
        <v>0</v>
      </c>
    </row>
    <row r="146" spans="3:6" ht="15.75" hidden="1" customHeight="1" x14ac:dyDescent="0.3">
      <c r="C146" s="126" t="s">
        <v>119</v>
      </c>
      <c r="D146" s="125"/>
      <c r="E146" s="178"/>
      <c r="F146" s="124">
        <f t="shared" si="12"/>
        <v>0</v>
      </c>
    </row>
    <row r="147" spans="3:6" ht="15.75" hidden="1" customHeight="1" x14ac:dyDescent="0.3">
      <c r="C147" s="121" t="s">
        <v>120</v>
      </c>
      <c r="D147" s="125"/>
      <c r="E147" s="178"/>
      <c r="F147" s="124">
        <f t="shared" si="12"/>
        <v>0</v>
      </c>
    </row>
    <row r="148" spans="3:6" ht="15.75" hidden="1" customHeight="1" x14ac:dyDescent="0.3">
      <c r="C148" s="121" t="s">
        <v>121</v>
      </c>
      <c r="D148" s="125"/>
      <c r="E148" s="178"/>
      <c r="F148" s="124">
        <f t="shared" si="12"/>
        <v>0</v>
      </c>
    </row>
    <row r="149" spans="3:6" ht="15.75" hidden="1" customHeight="1" x14ac:dyDescent="0.3">
      <c r="C149" s="121" t="s">
        <v>122</v>
      </c>
      <c r="D149" s="125"/>
      <c r="E149" s="178"/>
      <c r="F149" s="124">
        <f t="shared" si="12"/>
        <v>0</v>
      </c>
    </row>
    <row r="150" spans="3:6" ht="15.75" hidden="1" customHeight="1" x14ac:dyDescent="0.3">
      <c r="C150" s="127" t="s">
        <v>123</v>
      </c>
      <c r="D150" s="128">
        <f>SUM(D143:D149)</f>
        <v>0</v>
      </c>
      <c r="E150" s="179"/>
      <c r="F150" s="124">
        <f t="shared" si="12"/>
        <v>0</v>
      </c>
    </row>
    <row r="151" spans="3:6" s="130" customFormat="1" ht="15.75" hidden="1" customHeight="1" x14ac:dyDescent="0.3">
      <c r="C151" s="131"/>
      <c r="D151" s="132"/>
      <c r="E151" s="176"/>
      <c r="F151" s="135"/>
    </row>
    <row r="152" spans="3:6" ht="15.75" hidden="1" customHeight="1" x14ac:dyDescent="0.3">
      <c r="C152" s="249" t="s">
        <v>147</v>
      </c>
      <c r="D152" s="250"/>
      <c r="E152" s="250"/>
      <c r="F152" s="251"/>
    </row>
    <row r="153" spans="3:6" ht="21" hidden="1" customHeight="1" thickBot="1" x14ac:dyDescent="0.35">
      <c r="C153" s="114" t="s">
        <v>148</v>
      </c>
      <c r="D153" s="115">
        <f>'[1]1) Tableau budgétaire 1'!D152</f>
        <v>0</v>
      </c>
      <c r="E153" s="172"/>
      <c r="F153" s="116">
        <f t="shared" ref="F153:F161" si="13">SUM(D153:D153)</f>
        <v>0</v>
      </c>
    </row>
    <row r="154" spans="3:6" ht="15.75" hidden="1" customHeight="1" x14ac:dyDescent="0.3">
      <c r="C154" s="117" t="s">
        <v>116</v>
      </c>
      <c r="D154" s="134"/>
      <c r="E154" s="177"/>
      <c r="F154" s="120">
        <f t="shared" si="13"/>
        <v>0</v>
      </c>
    </row>
    <row r="155" spans="3:6" ht="15.75" hidden="1" customHeight="1" x14ac:dyDescent="0.3">
      <c r="C155" s="121" t="s">
        <v>117</v>
      </c>
      <c r="D155" s="125"/>
      <c r="E155" s="178"/>
      <c r="F155" s="124">
        <f t="shared" si="13"/>
        <v>0</v>
      </c>
    </row>
    <row r="156" spans="3:6" ht="15.75" hidden="1" customHeight="1" x14ac:dyDescent="0.3">
      <c r="C156" s="121" t="s">
        <v>118</v>
      </c>
      <c r="D156" s="125"/>
      <c r="E156" s="178"/>
      <c r="F156" s="124">
        <f t="shared" si="13"/>
        <v>0</v>
      </c>
    </row>
    <row r="157" spans="3:6" ht="15.75" hidden="1" customHeight="1" x14ac:dyDescent="0.3">
      <c r="C157" s="126" t="s">
        <v>119</v>
      </c>
      <c r="D157" s="125"/>
      <c r="E157" s="178"/>
      <c r="F157" s="124">
        <f t="shared" si="13"/>
        <v>0</v>
      </c>
    </row>
    <row r="158" spans="3:6" ht="15.75" hidden="1" customHeight="1" x14ac:dyDescent="0.3">
      <c r="C158" s="121" t="s">
        <v>120</v>
      </c>
      <c r="D158" s="125"/>
      <c r="E158" s="178"/>
      <c r="F158" s="124">
        <f t="shared" si="13"/>
        <v>0</v>
      </c>
    </row>
    <row r="159" spans="3:6" ht="15.75" hidden="1" customHeight="1" x14ac:dyDescent="0.3">
      <c r="C159" s="121" t="s">
        <v>121</v>
      </c>
      <c r="D159" s="125"/>
      <c r="E159" s="178"/>
      <c r="F159" s="124">
        <f t="shared" si="13"/>
        <v>0</v>
      </c>
    </row>
    <row r="160" spans="3:6" ht="15.75" hidden="1" customHeight="1" x14ac:dyDescent="0.3">
      <c r="C160" s="121" t="s">
        <v>122</v>
      </c>
      <c r="D160" s="125"/>
      <c r="E160" s="178"/>
      <c r="F160" s="124">
        <f t="shared" si="13"/>
        <v>0</v>
      </c>
    </row>
    <row r="161" spans="3:6" ht="15.75" hidden="1" customHeight="1" x14ac:dyDescent="0.3">
      <c r="C161" s="127" t="s">
        <v>123</v>
      </c>
      <c r="D161" s="128">
        <f>SUM(D154:D160)</f>
        <v>0</v>
      </c>
      <c r="E161" s="179"/>
      <c r="F161" s="124">
        <f t="shared" si="13"/>
        <v>0</v>
      </c>
    </row>
    <row r="162" spans="3:6" s="130" customFormat="1" ht="15.75" hidden="1" customHeight="1" x14ac:dyDescent="0.3">
      <c r="C162" s="131"/>
      <c r="D162" s="132"/>
      <c r="E162" s="176"/>
      <c r="F162" s="135"/>
    </row>
    <row r="163" spans="3:6" ht="15.75" hidden="1" customHeight="1" x14ac:dyDescent="0.3">
      <c r="C163" s="249" t="s">
        <v>149</v>
      </c>
      <c r="D163" s="250"/>
      <c r="E163" s="250"/>
      <c r="F163" s="251"/>
    </row>
    <row r="164" spans="3:6" ht="19.5" hidden="1" customHeight="1" thickBot="1" x14ac:dyDescent="0.35">
      <c r="C164" s="114" t="s">
        <v>150</v>
      </c>
      <c r="D164" s="115">
        <f>'[1]1) Tableau budgétaire 1'!D162</f>
        <v>0</v>
      </c>
      <c r="E164" s="172"/>
      <c r="F164" s="116">
        <f t="shared" ref="F164:F172" si="14">SUM(D164:D164)</f>
        <v>0</v>
      </c>
    </row>
    <row r="165" spans="3:6" ht="15.75" hidden="1" customHeight="1" x14ac:dyDescent="0.3">
      <c r="C165" s="117" t="s">
        <v>116</v>
      </c>
      <c r="D165" s="134"/>
      <c r="E165" s="177"/>
      <c r="F165" s="120">
        <f t="shared" si="14"/>
        <v>0</v>
      </c>
    </row>
    <row r="166" spans="3:6" ht="15.75" hidden="1" customHeight="1" x14ac:dyDescent="0.3">
      <c r="C166" s="121" t="s">
        <v>117</v>
      </c>
      <c r="D166" s="125"/>
      <c r="E166" s="178"/>
      <c r="F166" s="124">
        <f t="shared" si="14"/>
        <v>0</v>
      </c>
    </row>
    <row r="167" spans="3:6" ht="15.75" hidden="1" customHeight="1" x14ac:dyDescent="0.3">
      <c r="C167" s="121" t="s">
        <v>118</v>
      </c>
      <c r="D167" s="125"/>
      <c r="E167" s="178"/>
      <c r="F167" s="124">
        <f t="shared" si="14"/>
        <v>0</v>
      </c>
    </row>
    <row r="168" spans="3:6" ht="15.75" hidden="1" customHeight="1" x14ac:dyDescent="0.3">
      <c r="C168" s="126" t="s">
        <v>119</v>
      </c>
      <c r="D168" s="125"/>
      <c r="E168" s="178"/>
      <c r="F168" s="124">
        <f t="shared" si="14"/>
        <v>0</v>
      </c>
    </row>
    <row r="169" spans="3:6" ht="15.75" hidden="1" customHeight="1" x14ac:dyDescent="0.3">
      <c r="C169" s="121" t="s">
        <v>120</v>
      </c>
      <c r="D169" s="125"/>
      <c r="E169" s="178"/>
      <c r="F169" s="124">
        <f t="shared" si="14"/>
        <v>0</v>
      </c>
    </row>
    <row r="170" spans="3:6" ht="15.75" hidden="1" customHeight="1" x14ac:dyDescent="0.3">
      <c r="C170" s="121" t="s">
        <v>121</v>
      </c>
      <c r="D170" s="125"/>
      <c r="E170" s="178"/>
      <c r="F170" s="124">
        <f t="shared" si="14"/>
        <v>0</v>
      </c>
    </row>
    <row r="171" spans="3:6" ht="15.75" hidden="1" customHeight="1" x14ac:dyDescent="0.3">
      <c r="C171" s="121" t="s">
        <v>122</v>
      </c>
      <c r="D171" s="125"/>
      <c r="E171" s="178"/>
      <c r="F171" s="124">
        <f t="shared" si="14"/>
        <v>0</v>
      </c>
    </row>
    <row r="172" spans="3:6" ht="15.75" hidden="1" customHeight="1" x14ac:dyDescent="0.3">
      <c r="C172" s="127" t="s">
        <v>123</v>
      </c>
      <c r="D172" s="128">
        <f>SUM(D165:D171)</f>
        <v>0</v>
      </c>
      <c r="E172" s="179"/>
      <c r="F172" s="124">
        <f t="shared" si="14"/>
        <v>0</v>
      </c>
    </row>
    <row r="173" spans="3:6" s="130" customFormat="1" ht="15.75" hidden="1" customHeight="1" x14ac:dyDescent="0.3">
      <c r="C173" s="131"/>
      <c r="D173" s="132"/>
      <c r="E173" s="176"/>
      <c r="F173" s="135"/>
    </row>
    <row r="174" spans="3:6" ht="15.75" hidden="1" customHeight="1" x14ac:dyDescent="0.3">
      <c r="C174" s="249" t="s">
        <v>151</v>
      </c>
      <c r="D174" s="250"/>
      <c r="E174" s="250"/>
      <c r="F174" s="251"/>
    </row>
    <row r="175" spans="3:6" ht="22.5" hidden="1" customHeight="1" thickBot="1" x14ac:dyDescent="0.35">
      <c r="C175" s="114" t="s">
        <v>152</v>
      </c>
      <c r="D175" s="115">
        <f>'[1]1) Tableau budgétaire 1'!D172</f>
        <v>0</v>
      </c>
      <c r="E175" s="172"/>
      <c r="F175" s="116">
        <f t="shared" ref="F175:F183" si="15">SUM(D175:D175)</f>
        <v>0</v>
      </c>
    </row>
    <row r="176" spans="3:6" ht="15.75" hidden="1" customHeight="1" x14ac:dyDescent="0.3">
      <c r="C176" s="117" t="s">
        <v>116</v>
      </c>
      <c r="D176" s="134"/>
      <c r="E176" s="177"/>
      <c r="F176" s="120">
        <f t="shared" si="15"/>
        <v>0</v>
      </c>
    </row>
    <row r="177" spans="3:6" ht="15.75" hidden="1" customHeight="1" x14ac:dyDescent="0.3">
      <c r="C177" s="121" t="s">
        <v>117</v>
      </c>
      <c r="D177" s="125"/>
      <c r="E177" s="178"/>
      <c r="F177" s="124">
        <f t="shared" si="15"/>
        <v>0</v>
      </c>
    </row>
    <row r="178" spans="3:6" ht="15.75" hidden="1" customHeight="1" x14ac:dyDescent="0.3">
      <c r="C178" s="121" t="s">
        <v>118</v>
      </c>
      <c r="D178" s="125"/>
      <c r="E178" s="178"/>
      <c r="F178" s="124">
        <f t="shared" si="15"/>
        <v>0</v>
      </c>
    </row>
    <row r="179" spans="3:6" ht="15.75" hidden="1" customHeight="1" x14ac:dyDescent="0.3">
      <c r="C179" s="126" t="s">
        <v>119</v>
      </c>
      <c r="D179" s="125"/>
      <c r="E179" s="178"/>
      <c r="F179" s="124">
        <f t="shared" si="15"/>
        <v>0</v>
      </c>
    </row>
    <row r="180" spans="3:6" ht="15.75" hidden="1" customHeight="1" x14ac:dyDescent="0.3">
      <c r="C180" s="121" t="s">
        <v>120</v>
      </c>
      <c r="D180" s="125"/>
      <c r="E180" s="178"/>
      <c r="F180" s="124">
        <f t="shared" si="15"/>
        <v>0</v>
      </c>
    </row>
    <row r="181" spans="3:6" ht="15.75" hidden="1" customHeight="1" x14ac:dyDescent="0.3">
      <c r="C181" s="121" t="s">
        <v>121</v>
      </c>
      <c r="D181" s="125"/>
      <c r="E181" s="178"/>
      <c r="F181" s="124">
        <f t="shared" si="15"/>
        <v>0</v>
      </c>
    </row>
    <row r="182" spans="3:6" ht="15.75" hidden="1" customHeight="1" x14ac:dyDescent="0.3">
      <c r="C182" s="121" t="s">
        <v>122</v>
      </c>
      <c r="D182" s="125"/>
      <c r="E182" s="178"/>
      <c r="F182" s="124">
        <f t="shared" si="15"/>
        <v>0</v>
      </c>
    </row>
    <row r="183" spans="3:6" ht="15.75" hidden="1" customHeight="1" x14ac:dyDescent="0.3">
      <c r="C183" s="127" t="s">
        <v>123</v>
      </c>
      <c r="D183" s="128">
        <f>SUM(D176:D182)</f>
        <v>0</v>
      </c>
      <c r="E183" s="179"/>
      <c r="F183" s="124">
        <f t="shared" si="15"/>
        <v>0</v>
      </c>
    </row>
    <row r="184" spans="3:6" ht="15.75" customHeight="1" x14ac:dyDescent="0.3"/>
    <row r="185" spans="3:6" ht="15.75" customHeight="1" x14ac:dyDescent="0.3">
      <c r="C185" s="249" t="s">
        <v>153</v>
      </c>
      <c r="D185" s="250"/>
      <c r="E185" s="250"/>
      <c r="F185" s="251"/>
    </row>
    <row r="186" spans="3:6" ht="36" customHeight="1" thickBot="1" x14ac:dyDescent="0.35">
      <c r="C186" s="114" t="s">
        <v>154</v>
      </c>
      <c r="D186" s="115">
        <f>'[1]1) Tableau budgétaire 1'!D179</f>
        <v>37888</v>
      </c>
      <c r="E186" s="172"/>
      <c r="F186" s="116">
        <f t="shared" ref="F186:F194" si="16">SUM(D186:D186)</f>
        <v>37888</v>
      </c>
    </row>
    <row r="187" spans="3:6" ht="15.75" customHeight="1" x14ac:dyDescent="0.3">
      <c r="C187" s="117" t="s">
        <v>116</v>
      </c>
      <c r="D187" s="134">
        <v>27888</v>
      </c>
      <c r="E187" s="177">
        <v>27888</v>
      </c>
      <c r="F187" s="120">
        <f t="shared" si="16"/>
        <v>27888</v>
      </c>
    </row>
    <row r="188" spans="3:6" ht="15.75" customHeight="1" x14ac:dyDescent="0.3">
      <c r="C188" s="121" t="s">
        <v>117</v>
      </c>
      <c r="D188" s="125"/>
      <c r="E188" s="178"/>
      <c r="F188" s="124">
        <f t="shared" si="16"/>
        <v>0</v>
      </c>
    </row>
    <row r="189" spans="3:6" ht="15.75" customHeight="1" x14ac:dyDescent="0.3">
      <c r="C189" s="121" t="s">
        <v>118</v>
      </c>
      <c r="D189" s="125"/>
      <c r="E189" s="178"/>
      <c r="F189" s="124">
        <f t="shared" si="16"/>
        <v>0</v>
      </c>
    </row>
    <row r="190" spans="3:6" ht="15.75" customHeight="1" x14ac:dyDescent="0.3">
      <c r="C190" s="126" t="s">
        <v>119</v>
      </c>
      <c r="D190" s="125">
        <v>10000</v>
      </c>
      <c r="E190" s="178"/>
      <c r="F190" s="124">
        <f t="shared" si="16"/>
        <v>10000</v>
      </c>
    </row>
    <row r="191" spans="3:6" ht="15.75" customHeight="1" x14ac:dyDescent="0.3">
      <c r="C191" s="121" t="s">
        <v>120</v>
      </c>
      <c r="D191" s="125"/>
      <c r="E191" s="178"/>
      <c r="F191" s="124">
        <f t="shared" si="16"/>
        <v>0</v>
      </c>
    </row>
    <row r="192" spans="3:6" ht="15.75" customHeight="1" x14ac:dyDescent="0.3">
      <c r="C192" s="121" t="s">
        <v>121</v>
      </c>
      <c r="D192" s="125"/>
      <c r="E192" s="178"/>
      <c r="F192" s="124">
        <f t="shared" si="16"/>
        <v>0</v>
      </c>
    </row>
    <row r="193" spans="3:12" ht="15.75" customHeight="1" x14ac:dyDescent="0.3">
      <c r="C193" s="121" t="s">
        <v>122</v>
      </c>
      <c r="D193" s="125"/>
      <c r="E193" s="178"/>
      <c r="F193" s="124">
        <f t="shared" si="16"/>
        <v>0</v>
      </c>
    </row>
    <row r="194" spans="3:12" ht="15.75" customHeight="1" x14ac:dyDescent="0.3">
      <c r="C194" s="127" t="s">
        <v>123</v>
      </c>
      <c r="D194" s="128">
        <f>SUM(D187:D193)</f>
        <v>37888</v>
      </c>
      <c r="E194" s="179">
        <f>SUM(E187:E193)</f>
        <v>27888</v>
      </c>
      <c r="F194" s="124">
        <f t="shared" si="16"/>
        <v>37888</v>
      </c>
    </row>
    <row r="195" spans="3:12" ht="15.75" customHeight="1" thickBot="1" x14ac:dyDescent="0.35"/>
    <row r="196" spans="3:12" ht="19.5" customHeight="1" thickBot="1" x14ac:dyDescent="0.35">
      <c r="C196" s="254" t="s">
        <v>99</v>
      </c>
      <c r="D196" s="255"/>
      <c r="E196" s="255"/>
      <c r="F196" s="256"/>
    </row>
    <row r="197" spans="3:12" ht="51.75" customHeight="1" x14ac:dyDescent="0.3">
      <c r="C197" s="143"/>
      <c r="D197" s="112" t="str">
        <f>'[1]1) Tableau budgétaire 1'!D5</f>
        <v>Organisation recipiendiaire 1 - UNHCR (budget en USD)</v>
      </c>
      <c r="E197" s="184" t="s">
        <v>155</v>
      </c>
      <c r="F197" s="144" t="s">
        <v>99</v>
      </c>
    </row>
    <row r="198" spans="3:12" ht="19.5" customHeight="1" x14ac:dyDescent="0.3">
      <c r="C198" s="145" t="s">
        <v>116</v>
      </c>
      <c r="D198" s="146">
        <f t="shared" ref="D198:E204" si="17">SUM(D176,D165,D154,D143,D131,D120,D109,D98,D86,D75,D64,D53,D41,D30,D19,D8,D187)</f>
        <v>87888</v>
      </c>
      <c r="E198" s="146">
        <f t="shared" si="17"/>
        <v>87578.55</v>
      </c>
      <c r="F198" s="148">
        <f t="shared" ref="F198:F205" si="18">SUM(D198:D198)</f>
        <v>87888</v>
      </c>
    </row>
    <row r="199" spans="3:12" ht="34.5" customHeight="1" x14ac:dyDescent="0.3">
      <c r="C199" s="149" t="s">
        <v>117</v>
      </c>
      <c r="D199" s="146">
        <f t="shared" si="17"/>
        <v>0</v>
      </c>
      <c r="E199" s="146">
        <f t="shared" si="17"/>
        <v>0</v>
      </c>
      <c r="F199" s="151">
        <f t="shared" si="18"/>
        <v>0</v>
      </c>
    </row>
    <row r="200" spans="3:12" ht="48" customHeight="1" x14ac:dyDescent="0.3">
      <c r="C200" s="149" t="s">
        <v>118</v>
      </c>
      <c r="D200" s="146">
        <f t="shared" si="17"/>
        <v>0</v>
      </c>
      <c r="E200" s="146">
        <f t="shared" si="17"/>
        <v>0</v>
      </c>
      <c r="F200" s="151">
        <f t="shared" si="18"/>
        <v>0</v>
      </c>
    </row>
    <row r="201" spans="3:12" ht="33" customHeight="1" x14ac:dyDescent="0.3">
      <c r="C201" s="152" t="s">
        <v>119</v>
      </c>
      <c r="D201" s="146">
        <f t="shared" si="17"/>
        <v>10000</v>
      </c>
      <c r="E201" s="146">
        <f t="shared" si="17"/>
        <v>0</v>
      </c>
      <c r="F201" s="151">
        <f t="shared" si="18"/>
        <v>10000</v>
      </c>
    </row>
    <row r="202" spans="3:12" ht="21" customHeight="1" x14ac:dyDescent="0.3">
      <c r="C202" s="149" t="s">
        <v>120</v>
      </c>
      <c r="D202" s="146">
        <f t="shared" si="17"/>
        <v>50000</v>
      </c>
      <c r="E202" s="146">
        <f t="shared" si="17"/>
        <v>5902</v>
      </c>
      <c r="F202" s="151">
        <f t="shared" si="18"/>
        <v>50000</v>
      </c>
      <c r="G202" s="153"/>
      <c r="H202" s="153"/>
      <c r="I202" s="153"/>
      <c r="J202" s="153"/>
      <c r="K202" s="153"/>
      <c r="L202" s="154"/>
    </row>
    <row r="203" spans="3:12" ht="39.75" customHeight="1" x14ac:dyDescent="0.3">
      <c r="C203" s="149" t="s">
        <v>121</v>
      </c>
      <c r="D203" s="146">
        <f t="shared" si="17"/>
        <v>510000</v>
      </c>
      <c r="E203" s="146">
        <f t="shared" si="17"/>
        <v>156209.66</v>
      </c>
      <c r="F203" s="151">
        <f t="shared" si="18"/>
        <v>510000</v>
      </c>
      <c r="G203" s="153"/>
      <c r="H203" s="153"/>
      <c r="I203" s="153"/>
      <c r="J203" s="153"/>
      <c r="K203" s="153"/>
      <c r="L203" s="154"/>
    </row>
    <row r="204" spans="3:12" ht="39.75" customHeight="1" x14ac:dyDescent="0.3">
      <c r="C204" s="149" t="s">
        <v>122</v>
      </c>
      <c r="D204" s="146">
        <f t="shared" si="17"/>
        <v>10000</v>
      </c>
      <c r="E204" s="146">
        <f t="shared" si="17"/>
        <v>0</v>
      </c>
      <c r="F204" s="151">
        <f t="shared" si="18"/>
        <v>10000</v>
      </c>
      <c r="G204" s="153"/>
      <c r="H204" s="153"/>
      <c r="I204" s="153"/>
      <c r="J204" s="153"/>
      <c r="K204" s="153"/>
      <c r="L204" s="154"/>
    </row>
    <row r="205" spans="3:12" ht="22.5" customHeight="1" x14ac:dyDescent="0.3">
      <c r="C205" s="155" t="s">
        <v>106</v>
      </c>
      <c r="D205" s="156">
        <f>SUM(D198:D204)</f>
        <v>667888</v>
      </c>
      <c r="E205" s="156">
        <f>SUM(E198:E204)</f>
        <v>249690.21000000002</v>
      </c>
      <c r="F205" s="157">
        <f t="shared" si="18"/>
        <v>667888</v>
      </c>
      <c r="G205" s="153"/>
      <c r="H205" s="153"/>
      <c r="I205" s="153"/>
      <c r="J205" s="153"/>
      <c r="K205" s="153"/>
      <c r="L205" s="154"/>
    </row>
    <row r="206" spans="3:12" ht="26.25" customHeight="1" thickBot="1" x14ac:dyDescent="0.35">
      <c r="C206" s="155" t="s">
        <v>156</v>
      </c>
      <c r="D206" s="158">
        <f>D205*0.065</f>
        <v>43412.72</v>
      </c>
      <c r="E206" s="158">
        <f>E205*0.065</f>
        <v>16229.863650000001</v>
      </c>
      <c r="F206" s="159">
        <f>D206</f>
        <v>43412.72</v>
      </c>
      <c r="G206" s="160"/>
      <c r="H206" s="160"/>
      <c r="I206" s="160"/>
      <c r="J206" s="160"/>
      <c r="K206" s="161"/>
      <c r="L206" s="130"/>
    </row>
    <row r="207" spans="3:12" ht="23.25" customHeight="1" thickBot="1" x14ac:dyDescent="0.35">
      <c r="C207" s="162" t="s">
        <v>157</v>
      </c>
      <c r="D207" s="163">
        <f>SUM(D205:D206)</f>
        <v>711300.72</v>
      </c>
      <c r="E207" s="185"/>
      <c r="F207" s="164">
        <f t="shared" ref="F207" si="19">SUM(F205:F206)</f>
        <v>711300.72</v>
      </c>
      <c r="G207" s="160"/>
      <c r="H207" s="160"/>
      <c r="I207" s="160"/>
      <c r="J207" s="160"/>
      <c r="K207" s="161"/>
      <c r="L207" s="130"/>
    </row>
    <row r="208" spans="3:12" ht="15.75" customHeight="1" x14ac:dyDescent="0.3">
      <c r="K208" s="165"/>
    </row>
    <row r="209" spans="3:12" ht="15.75" customHeight="1" x14ac:dyDescent="0.3">
      <c r="G209" s="54"/>
      <c r="H209" s="54"/>
      <c r="K209" s="165"/>
    </row>
    <row r="210" spans="3:12" ht="15.75" customHeight="1" x14ac:dyDescent="0.3">
      <c r="G210" s="54"/>
      <c r="H210" s="54"/>
    </row>
    <row r="211" spans="3:12" ht="40.5" customHeight="1" x14ac:dyDescent="0.3">
      <c r="G211" s="54"/>
      <c r="H211" s="54"/>
      <c r="K211" s="166"/>
    </row>
    <row r="212" spans="3:12" ht="24.75" customHeight="1" x14ac:dyDescent="0.3">
      <c r="G212" s="54"/>
      <c r="H212" s="54"/>
      <c r="K212" s="166"/>
    </row>
    <row r="213" spans="3:12" ht="41.25" customHeight="1" x14ac:dyDescent="0.3">
      <c r="G213" s="167"/>
      <c r="H213" s="54"/>
      <c r="K213" s="166"/>
    </row>
    <row r="214" spans="3:12" ht="51.75" customHeight="1" x14ac:dyDescent="0.3">
      <c r="G214" s="167"/>
      <c r="H214" s="54"/>
      <c r="K214" s="166"/>
    </row>
    <row r="215" spans="3:12" ht="42" customHeight="1" x14ac:dyDescent="0.3">
      <c r="G215" s="54"/>
      <c r="H215" s="54"/>
      <c r="K215" s="166"/>
    </row>
    <row r="216" spans="3:12" s="130" customFormat="1" ht="42" customHeight="1" x14ac:dyDescent="0.3">
      <c r="C216" s="106"/>
      <c r="E216" s="183"/>
      <c r="F216" s="106"/>
      <c r="G216" s="106"/>
      <c r="H216" s="54"/>
      <c r="I216" s="106"/>
      <c r="J216" s="106"/>
      <c r="K216" s="166"/>
      <c r="L216" s="106"/>
    </row>
    <row r="217" spans="3:12" s="130" customFormat="1" ht="42" customHeight="1" x14ac:dyDescent="0.3">
      <c r="C217" s="106"/>
      <c r="E217" s="183"/>
      <c r="F217" s="106"/>
      <c r="G217" s="106"/>
      <c r="H217" s="54"/>
      <c r="I217" s="106"/>
      <c r="J217" s="106"/>
      <c r="K217" s="106"/>
      <c r="L217" s="106"/>
    </row>
    <row r="218" spans="3:12" s="130" customFormat="1" ht="63.75" customHeight="1" x14ac:dyDescent="0.3">
      <c r="C218" s="106"/>
      <c r="E218" s="183"/>
      <c r="F218" s="106"/>
      <c r="G218" s="106"/>
      <c r="H218" s="165"/>
      <c r="I218" s="106"/>
      <c r="J218" s="106"/>
      <c r="K218" s="106"/>
      <c r="L218" s="106"/>
    </row>
    <row r="219" spans="3:12" s="130" customFormat="1" ht="42" customHeight="1" x14ac:dyDescent="0.3">
      <c r="C219" s="106"/>
      <c r="E219" s="183"/>
      <c r="F219" s="106"/>
      <c r="G219" s="106"/>
      <c r="H219" s="106"/>
      <c r="I219" s="106"/>
      <c r="J219" s="106"/>
      <c r="K219" s="106"/>
      <c r="L219" s="165"/>
    </row>
    <row r="220" spans="3:12" ht="23.25" customHeight="1" x14ac:dyDescent="0.3"/>
    <row r="221" spans="3:12" ht="27.75" customHeight="1" x14ac:dyDescent="0.3"/>
    <row r="222" spans="3:12" ht="55.5" customHeight="1" x14ac:dyDescent="0.3"/>
    <row r="223" spans="3:12" ht="57.75" customHeight="1" x14ac:dyDescent="0.3"/>
    <row r="224" spans="3:12" ht="21.75" customHeight="1" x14ac:dyDescent="0.3"/>
    <row r="225" spans="13:13" ht="49.5" customHeight="1" x14ac:dyDescent="0.3"/>
    <row r="226" spans="13:13" ht="28.5" customHeight="1" x14ac:dyDescent="0.3"/>
    <row r="227" spans="13:13" ht="28.5" customHeight="1" x14ac:dyDescent="0.3"/>
    <row r="228" spans="13:13" ht="28.5" customHeight="1" x14ac:dyDescent="0.3"/>
    <row r="229" spans="13:13" ht="23.25" customHeight="1" x14ac:dyDescent="0.3">
      <c r="M229" s="165"/>
    </row>
    <row r="230" spans="13:13" ht="43.5" customHeight="1" x14ac:dyDescent="0.3">
      <c r="M230" s="165"/>
    </row>
    <row r="231" spans="13:13" ht="55.5" customHeight="1" x14ac:dyDescent="0.3"/>
    <row r="232" spans="13:13" ht="42.75" customHeight="1" x14ac:dyDescent="0.3">
      <c r="M232" s="165"/>
    </row>
    <row r="233" spans="13:13" ht="21.75" customHeight="1" x14ac:dyDescent="0.3">
      <c r="M233" s="165"/>
    </row>
    <row r="234" spans="13:13" ht="21.75" customHeight="1" x14ac:dyDescent="0.3">
      <c r="M234" s="165"/>
    </row>
    <row r="235" spans="13:13" ht="23.25" customHeight="1" x14ac:dyDescent="0.3"/>
    <row r="236" spans="13:13" ht="23.25" customHeight="1" x14ac:dyDescent="0.3"/>
    <row r="237" spans="13:13" ht="21.75" customHeight="1" x14ac:dyDescent="0.3"/>
    <row r="238" spans="13:13" ht="16.5" customHeight="1" x14ac:dyDescent="0.3"/>
    <row r="239" spans="13:13" ht="29.25" customHeight="1" x14ac:dyDescent="0.3"/>
    <row r="240" spans="13:13" ht="24.75" customHeight="1" x14ac:dyDescent="0.3"/>
    <row r="241" ht="33" customHeight="1" x14ac:dyDescent="0.3"/>
    <row r="243" ht="15" customHeight="1" x14ac:dyDescent="0.3"/>
    <row r="244" ht="25.5" customHeight="1" x14ac:dyDescent="0.3"/>
  </sheetData>
  <sheetProtection insertColumns="0" insertRows="0" deleteRows="0"/>
  <mergeCells count="24">
    <mergeCell ref="C196:F196"/>
    <mergeCell ref="B95:F95"/>
    <mergeCell ref="C96:F96"/>
    <mergeCell ref="C107:F107"/>
    <mergeCell ref="C118:F118"/>
    <mergeCell ref="C129:F129"/>
    <mergeCell ref="B140:F140"/>
    <mergeCell ref="C141:F141"/>
    <mergeCell ref="C152:F152"/>
    <mergeCell ref="C163:F163"/>
    <mergeCell ref="C174:F174"/>
    <mergeCell ref="C185:F185"/>
    <mergeCell ref="C84:F84"/>
    <mergeCell ref="C1:D1"/>
    <mergeCell ref="C2:D2"/>
    <mergeCell ref="B5:F5"/>
    <mergeCell ref="C6:F6"/>
    <mergeCell ref="C17:F17"/>
    <mergeCell ref="C28:F28"/>
    <mergeCell ref="C39:F39"/>
    <mergeCell ref="B50:F50"/>
    <mergeCell ref="C51:F51"/>
    <mergeCell ref="C62:F62"/>
    <mergeCell ref="C73:F73"/>
  </mergeCells>
  <conditionalFormatting sqref="F15">
    <cfRule type="cellIs" dxfId="50" priority="17" operator="notEqual">
      <formula>$F$7</formula>
    </cfRule>
  </conditionalFormatting>
  <conditionalFormatting sqref="F26">
    <cfRule type="cellIs" dxfId="49" priority="16" operator="notEqual">
      <formula>$F$18</formula>
    </cfRule>
  </conditionalFormatting>
  <conditionalFormatting sqref="F37">
    <cfRule type="cellIs" dxfId="48" priority="15" operator="notEqual">
      <formula>$F$29</formula>
    </cfRule>
  </conditionalFormatting>
  <conditionalFormatting sqref="F48">
    <cfRule type="cellIs" dxfId="47" priority="14" operator="notEqual">
      <formula>$F$40</formula>
    </cfRule>
  </conditionalFormatting>
  <conditionalFormatting sqref="F60">
    <cfRule type="cellIs" dxfId="46" priority="13" operator="notEqual">
      <formula>$F$52</formula>
    </cfRule>
  </conditionalFormatting>
  <conditionalFormatting sqref="F71">
    <cfRule type="cellIs" dxfId="45" priority="12" operator="notEqual">
      <formula>$F$63</formula>
    </cfRule>
  </conditionalFormatting>
  <conditionalFormatting sqref="F82">
    <cfRule type="cellIs" dxfId="44" priority="11" operator="notEqual">
      <formula>$F$74</formula>
    </cfRule>
  </conditionalFormatting>
  <conditionalFormatting sqref="F93">
    <cfRule type="cellIs" dxfId="43" priority="10" operator="notEqual">
      <formula>$F$85</formula>
    </cfRule>
  </conditionalFormatting>
  <conditionalFormatting sqref="F105">
    <cfRule type="cellIs" dxfId="42" priority="9" operator="notEqual">
      <formula>$F$97</formula>
    </cfRule>
  </conditionalFormatting>
  <conditionalFormatting sqref="F116">
    <cfRule type="cellIs" dxfId="41" priority="8" operator="notEqual">
      <formula>$F$108</formula>
    </cfRule>
  </conditionalFormatting>
  <conditionalFormatting sqref="F127">
    <cfRule type="cellIs" dxfId="40" priority="7" operator="notEqual">
      <formula>$F$119</formula>
    </cfRule>
  </conditionalFormatting>
  <conditionalFormatting sqref="F138">
    <cfRule type="cellIs" dxfId="39" priority="6" operator="notEqual">
      <formula>$F$130</formula>
    </cfRule>
  </conditionalFormatting>
  <conditionalFormatting sqref="F150">
    <cfRule type="cellIs" dxfId="38" priority="5" operator="notEqual">
      <formula>$F$142</formula>
    </cfRule>
  </conditionalFormatting>
  <conditionalFormatting sqref="F161">
    <cfRule type="cellIs" dxfId="37" priority="4" operator="notEqual">
      <formula>$F$153</formula>
    </cfRule>
  </conditionalFormatting>
  <conditionalFormatting sqref="F172">
    <cfRule type="cellIs" dxfId="36" priority="3" operator="notEqual">
      <formula>$F$153</formula>
    </cfRule>
  </conditionalFormatting>
  <conditionalFormatting sqref="F183">
    <cfRule type="cellIs" dxfId="35" priority="2" operator="notEqual">
      <formula>$F$175</formula>
    </cfRule>
  </conditionalFormatting>
  <conditionalFormatting sqref="F194">
    <cfRule type="cellIs" dxfId="34" priority="1" operator="notEqual">
      <formula>$F$186</formula>
    </cfRule>
  </conditionalFormatting>
  <dataValidations count="8">
    <dataValidation allowBlank="1" showInputMessage="1" showErrorMessage="1" prompt="Output totals must match the original total from Table 1, and will show as red if not. " sqref="F15" xr:uid="{1BCE4922-5A06-47B2-ACE6-0D088D0AE501}"/>
    <dataValidation allowBlank="1" showInputMessage="1" showErrorMessage="1" prompt="Includes all related staff and temporary staff costs including base salary, post adjustment and all staff entitlements." sqref="C176 C8 C19 C30 C41 C53 C64 C75 C86 C98 C109 C120 C131 C143 C154 C165 C187 C198" xr:uid="{C3B210D3-F166-400D-B216-73923C1C4DC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468F77FE-46B8-4D8E-BBCB-FB0356C4084B}"/>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44AABE6F-C036-402C-B1F3-3FDE858809AA}"/>
    <dataValidation allowBlank="1" showInputMessage="1" showErrorMessage="1" prompt="Includes staff and non-staff travel paid for by the organization directly related to a project." sqref="C180 C12 C23 C34 C45 C57 C68 C79 C90 C102 C113 C124 C135 C147 C158 C169 C191 C202" xr:uid="{24909413-B34C-4124-AA31-EBC5E6F04870}"/>
    <dataValidation allowBlank="1" showInputMessage="1" showErrorMessage="1" prompt="Services contracted by an organization which follow the normal procurement processes." sqref="C179 C11 C22 C33 C44 C56 C67 C78 C89 C101 C112 C123 C134 C146 C157 C168 C190 C201" xr:uid="{D2C2D46D-BB5A-4316-BA41-8CC259EE8795}"/>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769E0F16-0866-44CB-997B-5CD6C4038F80}"/>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522C6DEA-9B6D-429D-93D6-75A76D5B01CE}"/>
  </dataValidations>
  <pageMargins left="0.25" right="0.25" top="0.75" bottom="0.75" header="0.3" footer="0.3"/>
  <pageSetup scale="31" fitToHeight="0" orientation="portrait" r:id="rId1"/>
  <rowBreaks count="1" manualBreakCount="1">
    <brk id="6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3519E-DA24-40E7-851C-D46741354D04}">
  <sheetPr>
    <tabColor theme="0"/>
    <pageSetUpPr fitToPage="1"/>
  </sheetPr>
  <dimension ref="B1:L244"/>
  <sheetViews>
    <sheetView showGridLines="0" showZeros="0" zoomScale="70" zoomScaleNormal="70" zoomScalePageLayoutView="125" workbookViewId="0">
      <pane ySplit="4" topLeftCell="A197" activePane="bottomLeft" state="frozen"/>
      <selection pane="bottomLeft" activeCell="D197" sqref="D197"/>
    </sheetView>
  </sheetViews>
  <sheetFormatPr baseColWidth="10" defaultColWidth="9.109375" defaultRowHeight="15.6" x14ac:dyDescent="0.3"/>
  <cols>
    <col min="1" max="1" width="4.44140625" style="106" customWidth="1"/>
    <col min="2" max="2" width="3.44140625" style="106" customWidth="1"/>
    <col min="3" max="3" width="51.44140625" style="106" customWidth="1"/>
    <col min="4" max="4" width="35" style="130" customWidth="1"/>
    <col min="5" max="5" width="25.44140625" style="106" customWidth="1"/>
    <col min="6" max="6" width="21.44140625" style="106" customWidth="1"/>
    <col min="7" max="7" width="16.77734375" style="106" customWidth="1"/>
    <col min="8" max="8" width="19.44140625" style="106" customWidth="1"/>
    <col min="9" max="9" width="19" style="106" customWidth="1"/>
    <col min="10" max="10" width="26" style="106" customWidth="1"/>
    <col min="11" max="11" width="21.109375" style="106" customWidth="1"/>
    <col min="12" max="12" width="7" style="106" customWidth="1"/>
    <col min="13" max="13" width="24.44140625" style="106" customWidth="1"/>
    <col min="14" max="14" width="26.44140625" style="106" customWidth="1"/>
    <col min="15" max="15" width="30.109375" style="106" customWidth="1"/>
    <col min="16" max="16" width="33" style="106" customWidth="1"/>
    <col min="17" max="18" width="22.44140625" style="106" customWidth="1"/>
    <col min="19" max="19" width="23.44140625" style="106" customWidth="1"/>
    <col min="20" max="20" width="32.109375" style="106" customWidth="1"/>
    <col min="21" max="21" width="9.109375" style="106"/>
    <col min="22" max="22" width="17.44140625" style="106" customWidth="1"/>
    <col min="23" max="23" width="26.44140625" style="106" customWidth="1"/>
    <col min="24" max="24" width="22.44140625" style="106" customWidth="1"/>
    <col min="25" max="25" width="29.44140625" style="106" customWidth="1"/>
    <col min="26" max="26" width="23.44140625" style="106" customWidth="1"/>
    <col min="27" max="27" width="18.44140625" style="106" customWidth="1"/>
    <col min="28" max="28" width="17.44140625" style="106" customWidth="1"/>
    <col min="29" max="29" width="25.109375" style="106" customWidth="1"/>
    <col min="30" max="16384" width="9.109375" style="106"/>
  </cols>
  <sheetData>
    <row r="1" spans="2:11" ht="33.75" customHeight="1" x14ac:dyDescent="0.85">
      <c r="C1" s="252" t="s">
        <v>110</v>
      </c>
      <c r="D1" s="252"/>
      <c r="E1" s="107"/>
      <c r="F1" s="108"/>
      <c r="G1" s="108"/>
      <c r="J1" s="109"/>
      <c r="K1" s="110"/>
    </row>
    <row r="2" spans="2:11" ht="25.5" customHeight="1" x14ac:dyDescent="0.35">
      <c r="C2" s="253" t="s">
        <v>111</v>
      </c>
      <c r="D2" s="253"/>
      <c r="J2" s="109"/>
      <c r="K2" s="110"/>
    </row>
    <row r="3" spans="2:11" ht="9.75" customHeight="1" x14ac:dyDescent="0.3">
      <c r="C3" s="111"/>
      <c r="D3" s="111"/>
      <c r="J3" s="109"/>
      <c r="K3" s="110"/>
    </row>
    <row r="4" spans="2:11" ht="33.75" customHeight="1" x14ac:dyDescent="0.3">
      <c r="C4" s="111"/>
      <c r="D4" s="112" t="str">
        <f>'[1]1) Tableau budgétaire 1'!E5</f>
        <v>Organisation recipiendiaire 2 BCNUDH (budget en USD)</v>
      </c>
      <c r="E4" s="113" t="s">
        <v>108</v>
      </c>
      <c r="J4" s="109"/>
      <c r="K4" s="110"/>
    </row>
    <row r="5" spans="2:11" ht="24" customHeight="1" x14ac:dyDescent="0.3">
      <c r="B5" s="249" t="s">
        <v>113</v>
      </c>
      <c r="C5" s="250"/>
      <c r="D5" s="250"/>
      <c r="E5" s="251"/>
      <c r="J5" s="109"/>
      <c r="K5" s="110"/>
    </row>
    <row r="6" spans="2:11" ht="22.5" customHeight="1" x14ac:dyDescent="0.3">
      <c r="C6" s="249" t="s">
        <v>114</v>
      </c>
      <c r="D6" s="250"/>
      <c r="E6" s="251"/>
      <c r="J6" s="109"/>
      <c r="K6" s="110"/>
    </row>
    <row r="7" spans="2:11" ht="24.75" customHeight="1" thickBot="1" x14ac:dyDescent="0.35">
      <c r="C7" s="114" t="s">
        <v>115</v>
      </c>
      <c r="D7" s="115">
        <f>'[1]1) Tableau budgétaire 1'!E16</f>
        <v>0</v>
      </c>
      <c r="E7" s="116">
        <f t="shared" ref="E7:E15" si="0">SUM(D7:D7)</f>
        <v>0</v>
      </c>
      <c r="J7" s="109"/>
      <c r="K7" s="110"/>
    </row>
    <row r="8" spans="2:11" ht="21.75" customHeight="1" x14ac:dyDescent="0.3">
      <c r="C8" s="117" t="s">
        <v>116</v>
      </c>
      <c r="D8" s="119"/>
      <c r="E8" s="120">
        <f t="shared" si="0"/>
        <v>0</v>
      </c>
    </row>
    <row r="9" spans="2:11" x14ac:dyDescent="0.3">
      <c r="C9" s="121" t="s">
        <v>117</v>
      </c>
      <c r="D9" s="123"/>
      <c r="E9" s="124">
        <f t="shared" si="0"/>
        <v>0</v>
      </c>
    </row>
    <row r="10" spans="2:11" ht="15.75" customHeight="1" x14ac:dyDescent="0.3">
      <c r="C10" s="121" t="s">
        <v>118</v>
      </c>
      <c r="D10" s="125"/>
      <c r="E10" s="124">
        <f t="shared" si="0"/>
        <v>0</v>
      </c>
    </row>
    <row r="11" spans="2:11" x14ac:dyDescent="0.3">
      <c r="C11" s="126" t="s">
        <v>119</v>
      </c>
      <c r="D11" s="125"/>
      <c r="E11" s="124">
        <f t="shared" si="0"/>
        <v>0</v>
      </c>
    </row>
    <row r="12" spans="2:11" x14ac:dyDescent="0.3">
      <c r="C12" s="121" t="s">
        <v>120</v>
      </c>
      <c r="D12" s="125"/>
      <c r="E12" s="124">
        <f t="shared" si="0"/>
        <v>0</v>
      </c>
    </row>
    <row r="13" spans="2:11" ht="21.75" customHeight="1" x14ac:dyDescent="0.3">
      <c r="C13" s="121" t="s">
        <v>121</v>
      </c>
      <c r="D13" s="125"/>
      <c r="E13" s="124">
        <f t="shared" si="0"/>
        <v>0</v>
      </c>
    </row>
    <row r="14" spans="2:11" ht="36.75" customHeight="1" x14ac:dyDescent="0.3">
      <c r="C14" s="121" t="s">
        <v>122</v>
      </c>
      <c r="D14" s="125"/>
      <c r="E14" s="124">
        <f t="shared" si="0"/>
        <v>0</v>
      </c>
    </row>
    <row r="15" spans="2:11" ht="15.75" customHeight="1" x14ac:dyDescent="0.3">
      <c r="C15" s="127" t="s">
        <v>123</v>
      </c>
      <c r="D15" s="128">
        <f>SUM(D8:D14)</f>
        <v>0</v>
      </c>
      <c r="E15" s="129">
        <f t="shared" si="0"/>
        <v>0</v>
      </c>
    </row>
    <row r="16" spans="2:11" s="130" customFormat="1" x14ac:dyDescent="0.3">
      <c r="C16" s="131"/>
      <c r="D16" s="132"/>
      <c r="E16" s="133"/>
    </row>
    <row r="17" spans="3:5" x14ac:dyDescent="0.3">
      <c r="C17" s="249" t="s">
        <v>124</v>
      </c>
      <c r="D17" s="250"/>
      <c r="E17" s="251"/>
    </row>
    <row r="18" spans="3:5" ht="27" customHeight="1" thickBot="1" x14ac:dyDescent="0.35">
      <c r="C18" s="114" t="s">
        <v>125</v>
      </c>
      <c r="D18" s="115">
        <f>'[1]1) Tableau budgétaire 1'!E26</f>
        <v>35000</v>
      </c>
      <c r="E18" s="116">
        <f t="shared" ref="E18:E26" si="1">SUM(D18:D18)</f>
        <v>35000</v>
      </c>
    </row>
    <row r="19" spans="3:5" x14ac:dyDescent="0.3">
      <c r="C19" s="117" t="s">
        <v>116</v>
      </c>
      <c r="D19" s="119"/>
      <c r="E19" s="120">
        <f t="shared" si="1"/>
        <v>0</v>
      </c>
    </row>
    <row r="20" spans="3:5" x14ac:dyDescent="0.3">
      <c r="C20" s="121" t="s">
        <v>117</v>
      </c>
      <c r="D20" s="123"/>
      <c r="E20" s="124">
        <f t="shared" si="1"/>
        <v>0</v>
      </c>
    </row>
    <row r="21" spans="3:5" ht="31.2" x14ac:dyDescent="0.3">
      <c r="C21" s="121" t="s">
        <v>118</v>
      </c>
      <c r="D21" s="125">
        <v>30000</v>
      </c>
      <c r="E21" s="124">
        <f t="shared" si="1"/>
        <v>30000</v>
      </c>
    </row>
    <row r="22" spans="3:5" x14ac:dyDescent="0.3">
      <c r="C22" s="126" t="s">
        <v>119</v>
      </c>
      <c r="D22" s="125"/>
      <c r="E22" s="124">
        <f t="shared" si="1"/>
        <v>0</v>
      </c>
    </row>
    <row r="23" spans="3:5" x14ac:dyDescent="0.3">
      <c r="C23" s="121" t="s">
        <v>120</v>
      </c>
      <c r="D23" s="125">
        <v>5000</v>
      </c>
      <c r="E23" s="124">
        <f t="shared" si="1"/>
        <v>5000</v>
      </c>
    </row>
    <row r="24" spans="3:5" x14ac:dyDescent="0.3">
      <c r="C24" s="121" t="s">
        <v>121</v>
      </c>
      <c r="D24" s="125"/>
      <c r="E24" s="124">
        <f t="shared" si="1"/>
        <v>0</v>
      </c>
    </row>
    <row r="25" spans="3:5" ht="31.2" x14ac:dyDescent="0.3">
      <c r="C25" s="121" t="s">
        <v>122</v>
      </c>
      <c r="D25" s="125"/>
      <c r="E25" s="124">
        <f t="shared" si="1"/>
        <v>0</v>
      </c>
    </row>
    <row r="26" spans="3:5" x14ac:dyDescent="0.3">
      <c r="C26" s="127" t="s">
        <v>123</v>
      </c>
      <c r="D26" s="128">
        <f>SUM(D19:D25)</f>
        <v>35000</v>
      </c>
      <c r="E26" s="124">
        <f t="shared" si="1"/>
        <v>35000</v>
      </c>
    </row>
    <row r="27" spans="3:5" s="130" customFormat="1" x14ac:dyDescent="0.3">
      <c r="C27" s="131"/>
      <c r="D27" s="132"/>
      <c r="E27" s="135"/>
    </row>
    <row r="28" spans="3:5" x14ac:dyDescent="0.3">
      <c r="C28" s="249" t="s">
        <v>126</v>
      </c>
      <c r="D28" s="250"/>
      <c r="E28" s="251"/>
    </row>
    <row r="29" spans="3:5" ht="21.75" customHeight="1" thickBot="1" x14ac:dyDescent="0.35">
      <c r="C29" s="114" t="s">
        <v>127</v>
      </c>
      <c r="D29" s="115">
        <f>'[1]1) Tableau budgétaire 1'!E36</f>
        <v>0</v>
      </c>
      <c r="E29" s="116">
        <f t="shared" ref="E29:E37" si="2">SUM(D29:D29)</f>
        <v>0</v>
      </c>
    </row>
    <row r="30" spans="3:5" x14ac:dyDescent="0.3">
      <c r="C30" s="117" t="s">
        <v>116</v>
      </c>
      <c r="D30" s="119"/>
      <c r="E30" s="120">
        <f t="shared" si="2"/>
        <v>0</v>
      </c>
    </row>
    <row r="31" spans="3:5" s="130" customFormat="1" ht="15.75" customHeight="1" x14ac:dyDescent="0.3">
      <c r="C31" s="121" t="s">
        <v>117</v>
      </c>
      <c r="D31" s="123"/>
      <c r="E31" s="124">
        <f t="shared" si="2"/>
        <v>0</v>
      </c>
    </row>
    <row r="32" spans="3:5" s="130" customFormat="1" ht="31.2" x14ac:dyDescent="0.3">
      <c r="C32" s="121" t="s">
        <v>118</v>
      </c>
      <c r="D32" s="125"/>
      <c r="E32" s="124">
        <f t="shared" si="2"/>
        <v>0</v>
      </c>
    </row>
    <row r="33" spans="3:5" s="130" customFormat="1" x14ac:dyDescent="0.3">
      <c r="C33" s="126" t="s">
        <v>119</v>
      </c>
      <c r="D33" s="125"/>
      <c r="E33" s="124">
        <f t="shared" si="2"/>
        <v>0</v>
      </c>
    </row>
    <row r="34" spans="3:5" x14ac:dyDescent="0.3">
      <c r="C34" s="121" t="s">
        <v>120</v>
      </c>
      <c r="D34" s="125"/>
      <c r="E34" s="124">
        <f t="shared" si="2"/>
        <v>0</v>
      </c>
    </row>
    <row r="35" spans="3:5" x14ac:dyDescent="0.3">
      <c r="C35" s="121" t="s">
        <v>121</v>
      </c>
      <c r="D35" s="125"/>
      <c r="E35" s="124">
        <f t="shared" si="2"/>
        <v>0</v>
      </c>
    </row>
    <row r="36" spans="3:5" ht="31.2" x14ac:dyDescent="0.3">
      <c r="C36" s="121" t="s">
        <v>122</v>
      </c>
      <c r="D36" s="125"/>
      <c r="E36" s="124">
        <f t="shared" si="2"/>
        <v>0</v>
      </c>
    </row>
    <row r="37" spans="3:5" x14ac:dyDescent="0.3">
      <c r="C37" s="136" t="s">
        <v>123</v>
      </c>
      <c r="D37" s="137">
        <f>SUM(D30:D36)</f>
        <v>0</v>
      </c>
      <c r="E37" s="138">
        <f t="shared" si="2"/>
        <v>0</v>
      </c>
    </row>
    <row r="38" spans="3:5" x14ac:dyDescent="0.3">
      <c r="C38" s="139"/>
      <c r="D38" s="140"/>
      <c r="E38" s="141"/>
    </row>
    <row r="39" spans="3:5" s="130" customFormat="1" x14ac:dyDescent="0.3">
      <c r="C39" s="257" t="s">
        <v>128</v>
      </c>
      <c r="D39" s="258"/>
      <c r="E39" s="259"/>
    </row>
    <row r="40" spans="3:5" ht="20.25" customHeight="1" thickBot="1" x14ac:dyDescent="0.35">
      <c r="C40" s="114" t="s">
        <v>129</v>
      </c>
      <c r="D40" s="115">
        <f>'[1]1) Tableau budgétaire 1'!E46</f>
        <v>0</v>
      </c>
      <c r="E40" s="116">
        <f t="shared" ref="E40:E48" si="3">SUM(D40:D40)</f>
        <v>0</v>
      </c>
    </row>
    <row r="41" spans="3:5" x14ac:dyDescent="0.3">
      <c r="C41" s="117" t="s">
        <v>116</v>
      </c>
      <c r="D41" s="119"/>
      <c r="E41" s="120">
        <f t="shared" si="3"/>
        <v>0</v>
      </c>
    </row>
    <row r="42" spans="3:5" ht="15.75" customHeight="1" x14ac:dyDescent="0.3">
      <c r="C42" s="121" t="s">
        <v>117</v>
      </c>
      <c r="D42" s="123"/>
      <c r="E42" s="124">
        <f t="shared" si="3"/>
        <v>0</v>
      </c>
    </row>
    <row r="43" spans="3:5" ht="32.25" customHeight="1" x14ac:dyDescent="0.3">
      <c r="C43" s="121" t="s">
        <v>118</v>
      </c>
      <c r="D43" s="125"/>
      <c r="E43" s="124">
        <f t="shared" si="3"/>
        <v>0</v>
      </c>
    </row>
    <row r="44" spans="3:5" s="130" customFormat="1" x14ac:dyDescent="0.3">
      <c r="C44" s="126" t="s">
        <v>119</v>
      </c>
      <c r="D44" s="125"/>
      <c r="E44" s="124">
        <f t="shared" si="3"/>
        <v>0</v>
      </c>
    </row>
    <row r="45" spans="3:5" x14ac:dyDescent="0.3">
      <c r="C45" s="121" t="s">
        <v>120</v>
      </c>
      <c r="D45" s="125"/>
      <c r="E45" s="124">
        <f t="shared" si="3"/>
        <v>0</v>
      </c>
    </row>
    <row r="46" spans="3:5" x14ac:dyDescent="0.3">
      <c r="C46" s="121" t="s">
        <v>121</v>
      </c>
      <c r="D46" s="125"/>
      <c r="E46" s="124">
        <f t="shared" si="3"/>
        <v>0</v>
      </c>
    </row>
    <row r="47" spans="3:5" ht="31.2" x14ac:dyDescent="0.3">
      <c r="C47" s="121" t="s">
        <v>122</v>
      </c>
      <c r="D47" s="125"/>
      <c r="E47" s="124">
        <f t="shared" si="3"/>
        <v>0</v>
      </c>
    </row>
    <row r="48" spans="3:5" ht="21" customHeight="1" x14ac:dyDescent="0.3">
      <c r="C48" s="127" t="s">
        <v>123</v>
      </c>
      <c r="D48" s="128">
        <f>SUM(D41:D47)</f>
        <v>0</v>
      </c>
      <c r="E48" s="124">
        <f t="shared" si="3"/>
        <v>0</v>
      </c>
    </row>
    <row r="49" spans="2:5" s="130" customFormat="1" ht="22.5" customHeight="1" x14ac:dyDescent="0.3">
      <c r="C49" s="142"/>
      <c r="D49" s="132"/>
      <c r="E49" s="135"/>
    </row>
    <row r="50" spans="2:5" x14ac:dyDescent="0.3">
      <c r="B50" s="249" t="s">
        <v>130</v>
      </c>
      <c r="C50" s="250"/>
      <c r="D50" s="250"/>
      <c r="E50" s="251"/>
    </row>
    <row r="51" spans="2:5" x14ac:dyDescent="0.3">
      <c r="C51" s="249" t="s">
        <v>48</v>
      </c>
      <c r="D51" s="250"/>
      <c r="E51" s="251"/>
    </row>
    <row r="52" spans="2:5" ht="24" customHeight="1" thickBot="1" x14ac:dyDescent="0.35">
      <c r="C52" s="114" t="s">
        <v>131</v>
      </c>
      <c r="D52" s="115">
        <f>'[1]1) Tableau budgétaire 1'!E58</f>
        <v>100000</v>
      </c>
      <c r="E52" s="116">
        <f t="shared" ref="E52:E60" si="4">SUM(D52:D52)</f>
        <v>100000</v>
      </c>
    </row>
    <row r="53" spans="2:5" ht="15.75" customHeight="1" x14ac:dyDescent="0.3">
      <c r="C53" s="117" t="s">
        <v>116</v>
      </c>
      <c r="D53" s="119"/>
      <c r="E53" s="120">
        <f t="shared" si="4"/>
        <v>0</v>
      </c>
    </row>
    <row r="54" spans="2:5" ht="15.75" customHeight="1" x14ac:dyDescent="0.3">
      <c r="C54" s="121" t="s">
        <v>117</v>
      </c>
      <c r="D54" s="123"/>
      <c r="E54" s="124">
        <f t="shared" si="4"/>
        <v>0</v>
      </c>
    </row>
    <row r="55" spans="2:5" ht="15.75" customHeight="1" x14ac:dyDescent="0.3">
      <c r="C55" s="121" t="s">
        <v>118</v>
      </c>
      <c r="D55" s="125">
        <v>15000</v>
      </c>
      <c r="E55" s="124">
        <f t="shared" si="4"/>
        <v>15000</v>
      </c>
    </row>
    <row r="56" spans="2:5" ht="18.75" customHeight="1" x14ac:dyDescent="0.3">
      <c r="C56" s="126" t="s">
        <v>119</v>
      </c>
      <c r="D56" s="125"/>
      <c r="E56" s="124">
        <f t="shared" si="4"/>
        <v>0</v>
      </c>
    </row>
    <row r="57" spans="2:5" x14ac:dyDescent="0.3">
      <c r="C57" s="121" t="s">
        <v>120</v>
      </c>
      <c r="D57" s="125">
        <v>5000</v>
      </c>
      <c r="E57" s="124">
        <f t="shared" si="4"/>
        <v>5000</v>
      </c>
    </row>
    <row r="58" spans="2:5" s="130" customFormat="1" ht="21.75" customHeight="1" x14ac:dyDescent="0.3">
      <c r="B58" s="106"/>
      <c r="C58" s="121" t="s">
        <v>121</v>
      </c>
      <c r="D58" s="125">
        <v>80000</v>
      </c>
      <c r="E58" s="124">
        <f t="shared" si="4"/>
        <v>80000</v>
      </c>
    </row>
    <row r="59" spans="2:5" s="130" customFormat="1" ht="31.2" x14ac:dyDescent="0.3">
      <c r="B59" s="106"/>
      <c r="C59" s="121" t="s">
        <v>122</v>
      </c>
      <c r="D59" s="125"/>
      <c r="E59" s="124">
        <f t="shared" si="4"/>
        <v>0</v>
      </c>
    </row>
    <row r="60" spans="2:5" x14ac:dyDescent="0.3">
      <c r="C60" s="127" t="s">
        <v>123</v>
      </c>
      <c r="D60" s="128">
        <f>SUM(D53:D59)</f>
        <v>100000</v>
      </c>
      <c r="E60" s="124">
        <f t="shared" si="4"/>
        <v>100000</v>
      </c>
    </row>
    <row r="61" spans="2:5" s="130" customFormat="1" x14ac:dyDescent="0.3">
      <c r="C61" s="131"/>
      <c r="D61" s="132"/>
      <c r="E61" s="135"/>
    </row>
    <row r="62" spans="2:5" x14ac:dyDescent="0.3">
      <c r="B62" s="130"/>
      <c r="C62" s="249" t="s">
        <v>59</v>
      </c>
      <c r="D62" s="250"/>
      <c r="E62" s="251"/>
    </row>
    <row r="63" spans="2:5" ht="21.75" customHeight="1" thickBot="1" x14ac:dyDescent="0.35">
      <c r="C63" s="114" t="s">
        <v>132</v>
      </c>
      <c r="D63" s="115">
        <f>'[1]1) Tableau budgétaire 1'!E68</f>
        <v>72000</v>
      </c>
      <c r="E63" s="116">
        <f t="shared" ref="E63:E71" si="5">SUM(D63:D63)</f>
        <v>72000</v>
      </c>
    </row>
    <row r="64" spans="2:5" ht="15.75" customHeight="1" x14ac:dyDescent="0.3">
      <c r="C64" s="117" t="s">
        <v>116</v>
      </c>
      <c r="D64" s="119"/>
      <c r="E64" s="120">
        <f t="shared" si="5"/>
        <v>0</v>
      </c>
    </row>
    <row r="65" spans="2:5" ht="15.75" customHeight="1" x14ac:dyDescent="0.3">
      <c r="C65" s="121" t="s">
        <v>117</v>
      </c>
      <c r="D65" s="123"/>
      <c r="E65" s="124">
        <f t="shared" si="5"/>
        <v>0</v>
      </c>
    </row>
    <row r="66" spans="2:5" ht="15.75" customHeight="1" x14ac:dyDescent="0.3">
      <c r="C66" s="121" t="s">
        <v>118</v>
      </c>
      <c r="D66" s="125">
        <v>20000</v>
      </c>
      <c r="E66" s="124">
        <f t="shared" si="5"/>
        <v>20000</v>
      </c>
    </row>
    <row r="67" spans="2:5" x14ac:dyDescent="0.3">
      <c r="C67" s="126" t="s">
        <v>119</v>
      </c>
      <c r="D67" s="125"/>
      <c r="E67" s="124">
        <f t="shared" si="5"/>
        <v>0</v>
      </c>
    </row>
    <row r="68" spans="2:5" x14ac:dyDescent="0.3">
      <c r="C68" s="121" t="s">
        <v>120</v>
      </c>
      <c r="D68" s="125"/>
      <c r="E68" s="124">
        <f t="shared" si="5"/>
        <v>0</v>
      </c>
    </row>
    <row r="69" spans="2:5" x14ac:dyDescent="0.3">
      <c r="C69" s="121" t="s">
        <v>121</v>
      </c>
      <c r="D69" s="125">
        <v>52000</v>
      </c>
      <c r="E69" s="124">
        <f t="shared" si="5"/>
        <v>52000</v>
      </c>
    </row>
    <row r="70" spans="2:5" ht="31.2" x14ac:dyDescent="0.3">
      <c r="C70" s="121" t="s">
        <v>122</v>
      </c>
      <c r="D70" s="125"/>
      <c r="E70" s="124">
        <f t="shared" si="5"/>
        <v>0</v>
      </c>
    </row>
    <row r="71" spans="2:5" x14ac:dyDescent="0.3">
      <c r="C71" s="127" t="s">
        <v>123</v>
      </c>
      <c r="D71" s="128">
        <f>SUM(D64:D70)</f>
        <v>72000</v>
      </c>
      <c r="E71" s="124">
        <f t="shared" si="5"/>
        <v>72000</v>
      </c>
    </row>
    <row r="72" spans="2:5" s="130" customFormat="1" x14ac:dyDescent="0.3">
      <c r="C72" s="131"/>
      <c r="D72" s="132"/>
      <c r="E72" s="135"/>
    </row>
    <row r="73" spans="2:5" x14ac:dyDescent="0.3">
      <c r="C73" s="249" t="s">
        <v>69</v>
      </c>
      <c r="D73" s="250"/>
      <c r="E73" s="251"/>
    </row>
    <row r="74" spans="2:5" ht="21.75" customHeight="1" thickBot="1" x14ac:dyDescent="0.35">
      <c r="B74" s="130"/>
      <c r="C74" s="114" t="s">
        <v>133</v>
      </c>
      <c r="D74" s="115">
        <f>'[1]1) Tableau budgétaire 1'!E78</f>
        <v>0</v>
      </c>
      <c r="E74" s="116">
        <f t="shared" ref="E74:E82" si="6">SUM(D74:D74)</f>
        <v>0</v>
      </c>
    </row>
    <row r="75" spans="2:5" ht="18" customHeight="1" x14ac:dyDescent="0.3">
      <c r="C75" s="117" t="s">
        <v>116</v>
      </c>
      <c r="D75" s="119"/>
      <c r="E75" s="120">
        <f t="shared" si="6"/>
        <v>0</v>
      </c>
    </row>
    <row r="76" spans="2:5" ht="15.75" customHeight="1" x14ac:dyDescent="0.3">
      <c r="C76" s="121" t="s">
        <v>117</v>
      </c>
      <c r="D76" s="123"/>
      <c r="E76" s="124">
        <f t="shared" si="6"/>
        <v>0</v>
      </c>
    </row>
    <row r="77" spans="2:5" s="130" customFormat="1" ht="15.75" customHeight="1" x14ac:dyDescent="0.3">
      <c r="B77" s="106"/>
      <c r="C77" s="121" t="s">
        <v>118</v>
      </c>
      <c r="D77" s="125"/>
      <c r="E77" s="124">
        <f t="shared" si="6"/>
        <v>0</v>
      </c>
    </row>
    <row r="78" spans="2:5" x14ac:dyDescent="0.3">
      <c r="B78" s="130"/>
      <c r="C78" s="126" t="s">
        <v>119</v>
      </c>
      <c r="D78" s="125"/>
      <c r="E78" s="124">
        <f t="shared" si="6"/>
        <v>0</v>
      </c>
    </row>
    <row r="79" spans="2:5" x14ac:dyDescent="0.3">
      <c r="B79" s="130"/>
      <c r="C79" s="121" t="s">
        <v>120</v>
      </c>
      <c r="D79" s="125"/>
      <c r="E79" s="124">
        <f t="shared" si="6"/>
        <v>0</v>
      </c>
    </row>
    <row r="80" spans="2:5" x14ac:dyDescent="0.3">
      <c r="B80" s="130"/>
      <c r="C80" s="121" t="s">
        <v>121</v>
      </c>
      <c r="D80" s="125"/>
      <c r="E80" s="124">
        <f t="shared" si="6"/>
        <v>0</v>
      </c>
    </row>
    <row r="81" spans="2:5" ht="31.2" x14ac:dyDescent="0.3">
      <c r="C81" s="121" t="s">
        <v>122</v>
      </c>
      <c r="D81" s="125"/>
      <c r="E81" s="124">
        <f t="shared" si="6"/>
        <v>0</v>
      </c>
    </row>
    <row r="82" spans="2:5" x14ac:dyDescent="0.3">
      <c r="C82" s="127" t="s">
        <v>123</v>
      </c>
      <c r="D82" s="128">
        <f>SUM(D75:D81)</f>
        <v>0</v>
      </c>
      <c r="E82" s="124">
        <f t="shared" si="6"/>
        <v>0</v>
      </c>
    </row>
    <row r="83" spans="2:5" s="130" customFormat="1" x14ac:dyDescent="0.3">
      <c r="C83" s="131"/>
      <c r="D83" s="132"/>
      <c r="E83" s="135"/>
    </row>
    <row r="84" spans="2:5" x14ac:dyDescent="0.3">
      <c r="C84" s="249" t="s">
        <v>134</v>
      </c>
      <c r="D84" s="250"/>
      <c r="E84" s="251"/>
    </row>
    <row r="85" spans="2:5" ht="21.75" customHeight="1" thickBot="1" x14ac:dyDescent="0.35">
      <c r="C85" s="114" t="s">
        <v>135</v>
      </c>
      <c r="D85" s="115">
        <f>'[1]1) Tableau budgétaire 1'!E88</f>
        <v>0</v>
      </c>
      <c r="E85" s="116">
        <f t="shared" ref="E85:E93" si="7">SUM(D85:D85)</f>
        <v>0</v>
      </c>
    </row>
    <row r="86" spans="2:5" ht="15.75" customHeight="1" x14ac:dyDescent="0.3">
      <c r="C86" s="117" t="s">
        <v>116</v>
      </c>
      <c r="D86" s="119"/>
      <c r="E86" s="120">
        <f t="shared" si="7"/>
        <v>0</v>
      </c>
    </row>
    <row r="87" spans="2:5" ht="15.75" customHeight="1" x14ac:dyDescent="0.3">
      <c r="B87" s="130"/>
      <c r="C87" s="121" t="s">
        <v>117</v>
      </c>
      <c r="D87" s="123"/>
      <c r="E87" s="124">
        <f t="shared" si="7"/>
        <v>0</v>
      </c>
    </row>
    <row r="88" spans="2:5" ht="15.75" customHeight="1" x14ac:dyDescent="0.3">
      <c r="C88" s="121" t="s">
        <v>118</v>
      </c>
      <c r="D88" s="125"/>
      <c r="E88" s="124">
        <f t="shared" si="7"/>
        <v>0</v>
      </c>
    </row>
    <row r="89" spans="2:5" x14ac:dyDescent="0.3">
      <c r="C89" s="126" t="s">
        <v>119</v>
      </c>
      <c r="D89" s="125"/>
      <c r="E89" s="124">
        <f t="shared" si="7"/>
        <v>0</v>
      </c>
    </row>
    <row r="90" spans="2:5" x14ac:dyDescent="0.3">
      <c r="C90" s="121" t="s">
        <v>120</v>
      </c>
      <c r="D90" s="125"/>
      <c r="E90" s="124">
        <f t="shared" si="7"/>
        <v>0</v>
      </c>
    </row>
    <row r="91" spans="2:5" ht="25.5" customHeight="1" x14ac:dyDescent="0.3">
      <c r="C91" s="121" t="s">
        <v>121</v>
      </c>
      <c r="D91" s="125"/>
      <c r="E91" s="124">
        <f t="shared" si="7"/>
        <v>0</v>
      </c>
    </row>
    <row r="92" spans="2:5" ht="31.2" x14ac:dyDescent="0.3">
      <c r="B92" s="130"/>
      <c r="C92" s="121" t="s">
        <v>122</v>
      </c>
      <c r="D92" s="125"/>
      <c r="E92" s="124">
        <f t="shared" si="7"/>
        <v>0</v>
      </c>
    </row>
    <row r="93" spans="2:5" ht="15.75" customHeight="1" x14ac:dyDescent="0.3">
      <c r="C93" s="127" t="s">
        <v>123</v>
      </c>
      <c r="D93" s="128">
        <f>SUM(D86:D92)</f>
        <v>0</v>
      </c>
      <c r="E93" s="124">
        <f t="shared" si="7"/>
        <v>0</v>
      </c>
    </row>
    <row r="94" spans="2:5" ht="25.5" customHeight="1" x14ac:dyDescent="0.3">
      <c r="D94" s="106"/>
    </row>
    <row r="95" spans="2:5" x14ac:dyDescent="0.3">
      <c r="B95" s="249" t="s">
        <v>136</v>
      </c>
      <c r="C95" s="250"/>
      <c r="D95" s="250"/>
      <c r="E95" s="251"/>
    </row>
    <row r="96" spans="2:5" x14ac:dyDescent="0.3">
      <c r="C96" s="249" t="s">
        <v>79</v>
      </c>
      <c r="D96" s="250"/>
      <c r="E96" s="251"/>
    </row>
    <row r="97" spans="3:5" ht="22.5" customHeight="1" thickBot="1" x14ac:dyDescent="0.35">
      <c r="C97" s="114" t="s">
        <v>137</v>
      </c>
      <c r="D97" s="115">
        <f>'[1]1) Tableau budgétaire 1'!E100</f>
        <v>15000</v>
      </c>
      <c r="E97" s="116">
        <f t="shared" ref="E97:E105" si="8">SUM(D97:D97)</f>
        <v>15000</v>
      </c>
    </row>
    <row r="98" spans="3:5" x14ac:dyDescent="0.3">
      <c r="C98" s="117" t="s">
        <v>116</v>
      </c>
      <c r="D98" s="119"/>
      <c r="E98" s="120">
        <f t="shared" si="8"/>
        <v>0</v>
      </c>
    </row>
    <row r="99" spans="3:5" x14ac:dyDescent="0.3">
      <c r="C99" s="121" t="s">
        <v>117</v>
      </c>
      <c r="D99" s="123"/>
      <c r="E99" s="124">
        <f t="shared" si="8"/>
        <v>0</v>
      </c>
    </row>
    <row r="100" spans="3:5" ht="15.75" customHeight="1" x14ac:dyDescent="0.3">
      <c r="C100" s="121" t="s">
        <v>118</v>
      </c>
      <c r="D100" s="125">
        <v>15000</v>
      </c>
      <c r="E100" s="124">
        <f t="shared" si="8"/>
        <v>15000</v>
      </c>
    </row>
    <row r="101" spans="3:5" x14ac:dyDescent="0.3">
      <c r="C101" s="126" t="s">
        <v>119</v>
      </c>
      <c r="D101" s="125"/>
      <c r="E101" s="124">
        <f t="shared" si="8"/>
        <v>0</v>
      </c>
    </row>
    <row r="102" spans="3:5" x14ac:dyDescent="0.3">
      <c r="C102" s="121" t="s">
        <v>120</v>
      </c>
      <c r="D102" s="125"/>
      <c r="E102" s="124">
        <f t="shared" si="8"/>
        <v>0</v>
      </c>
    </row>
    <row r="103" spans="3:5" x14ac:dyDescent="0.3">
      <c r="C103" s="121" t="s">
        <v>121</v>
      </c>
      <c r="D103" s="125"/>
      <c r="E103" s="124">
        <f t="shared" si="8"/>
        <v>0</v>
      </c>
    </row>
    <row r="104" spans="3:5" ht="31.2" x14ac:dyDescent="0.3">
      <c r="C104" s="121" t="s">
        <v>122</v>
      </c>
      <c r="D104" s="125"/>
      <c r="E104" s="124">
        <f t="shared" si="8"/>
        <v>0</v>
      </c>
    </row>
    <row r="105" spans="3:5" x14ac:dyDescent="0.3">
      <c r="C105" s="127" t="s">
        <v>123</v>
      </c>
      <c r="D105" s="128">
        <f>SUM(D98:D104)</f>
        <v>15000</v>
      </c>
      <c r="E105" s="124">
        <f t="shared" si="8"/>
        <v>15000</v>
      </c>
    </row>
    <row r="106" spans="3:5" s="130" customFormat="1" x14ac:dyDescent="0.3">
      <c r="C106" s="131"/>
      <c r="D106" s="132"/>
      <c r="E106" s="135"/>
    </row>
    <row r="107" spans="3:5" ht="15.75" customHeight="1" x14ac:dyDescent="0.3">
      <c r="C107" s="249" t="s">
        <v>138</v>
      </c>
      <c r="D107" s="250"/>
      <c r="E107" s="251"/>
    </row>
    <row r="108" spans="3:5" ht="21.75" customHeight="1" thickBot="1" x14ac:dyDescent="0.35">
      <c r="C108" s="114" t="s">
        <v>139</v>
      </c>
      <c r="D108" s="115">
        <f>'[1]1) Tableau budgétaire 1'!E110</f>
        <v>0</v>
      </c>
      <c r="E108" s="116">
        <f t="shared" ref="E108:E116" si="9">SUM(D108:D108)</f>
        <v>0</v>
      </c>
    </row>
    <row r="109" spans="3:5" x14ac:dyDescent="0.3">
      <c r="C109" s="117" t="s">
        <v>116</v>
      </c>
      <c r="D109" s="119"/>
      <c r="E109" s="120">
        <f t="shared" si="9"/>
        <v>0</v>
      </c>
    </row>
    <row r="110" spans="3:5" x14ac:dyDescent="0.3">
      <c r="C110" s="121" t="s">
        <v>117</v>
      </c>
      <c r="D110" s="123"/>
      <c r="E110" s="124">
        <f t="shared" si="9"/>
        <v>0</v>
      </c>
    </row>
    <row r="111" spans="3:5" ht="31.2" x14ac:dyDescent="0.3">
      <c r="C111" s="121" t="s">
        <v>118</v>
      </c>
      <c r="D111" s="125"/>
      <c r="E111" s="124">
        <f t="shared" si="9"/>
        <v>0</v>
      </c>
    </row>
    <row r="112" spans="3:5" x14ac:dyDescent="0.3">
      <c r="C112" s="126" t="s">
        <v>119</v>
      </c>
      <c r="D112" s="125"/>
      <c r="E112" s="124">
        <f t="shared" si="9"/>
        <v>0</v>
      </c>
    </row>
    <row r="113" spans="3:5" x14ac:dyDescent="0.3">
      <c r="C113" s="121" t="s">
        <v>120</v>
      </c>
      <c r="D113" s="125"/>
      <c r="E113" s="124">
        <f t="shared" si="9"/>
        <v>0</v>
      </c>
    </row>
    <row r="114" spans="3:5" x14ac:dyDescent="0.3">
      <c r="C114" s="121" t="s">
        <v>121</v>
      </c>
      <c r="D114" s="125"/>
      <c r="E114" s="124">
        <f t="shared" si="9"/>
        <v>0</v>
      </c>
    </row>
    <row r="115" spans="3:5" ht="31.2" x14ac:dyDescent="0.3">
      <c r="C115" s="121" t="s">
        <v>122</v>
      </c>
      <c r="D115" s="125"/>
      <c r="E115" s="124">
        <f t="shared" si="9"/>
        <v>0</v>
      </c>
    </row>
    <row r="116" spans="3:5" x14ac:dyDescent="0.3">
      <c r="C116" s="127" t="s">
        <v>123</v>
      </c>
      <c r="D116" s="128">
        <f>SUM(D109:D115)</f>
        <v>0</v>
      </c>
      <c r="E116" s="124">
        <f t="shared" si="9"/>
        <v>0</v>
      </c>
    </row>
    <row r="117" spans="3:5" s="130" customFormat="1" x14ac:dyDescent="0.3">
      <c r="C117" s="131"/>
      <c r="D117" s="132"/>
      <c r="E117" s="135"/>
    </row>
    <row r="118" spans="3:5" x14ac:dyDescent="0.3">
      <c r="C118" s="249" t="s">
        <v>140</v>
      </c>
      <c r="D118" s="250"/>
      <c r="E118" s="251"/>
    </row>
    <row r="119" spans="3:5" ht="21" customHeight="1" thickBot="1" x14ac:dyDescent="0.35">
      <c r="C119" s="114" t="s">
        <v>141</v>
      </c>
      <c r="D119" s="115">
        <f>'[1]1) Tableau budgétaire 1'!E120</f>
        <v>0</v>
      </c>
      <c r="E119" s="116">
        <f t="shared" ref="E119:E127" si="10">SUM(D119:D119)</f>
        <v>0</v>
      </c>
    </row>
    <row r="120" spans="3:5" x14ac:dyDescent="0.3">
      <c r="C120" s="117" t="s">
        <v>116</v>
      </c>
      <c r="D120" s="119"/>
      <c r="E120" s="120">
        <f t="shared" si="10"/>
        <v>0</v>
      </c>
    </row>
    <row r="121" spans="3:5" x14ac:dyDescent="0.3">
      <c r="C121" s="121" t="s">
        <v>117</v>
      </c>
      <c r="D121" s="123"/>
      <c r="E121" s="124">
        <f t="shared" si="10"/>
        <v>0</v>
      </c>
    </row>
    <row r="122" spans="3:5" ht="31.2" x14ac:dyDescent="0.3">
      <c r="C122" s="121" t="s">
        <v>118</v>
      </c>
      <c r="D122" s="125"/>
      <c r="E122" s="124">
        <f t="shared" si="10"/>
        <v>0</v>
      </c>
    </row>
    <row r="123" spans="3:5" x14ac:dyDescent="0.3">
      <c r="C123" s="126" t="s">
        <v>119</v>
      </c>
      <c r="D123" s="125"/>
      <c r="E123" s="124">
        <f t="shared" si="10"/>
        <v>0</v>
      </c>
    </row>
    <row r="124" spans="3:5" x14ac:dyDescent="0.3">
      <c r="C124" s="121" t="s">
        <v>120</v>
      </c>
      <c r="D124" s="125"/>
      <c r="E124" s="124">
        <f t="shared" si="10"/>
        <v>0</v>
      </c>
    </row>
    <row r="125" spans="3:5" x14ac:dyDescent="0.3">
      <c r="C125" s="121" t="s">
        <v>121</v>
      </c>
      <c r="D125" s="125"/>
      <c r="E125" s="124">
        <f t="shared" si="10"/>
        <v>0</v>
      </c>
    </row>
    <row r="126" spans="3:5" ht="31.2" x14ac:dyDescent="0.3">
      <c r="C126" s="121" t="s">
        <v>122</v>
      </c>
      <c r="D126" s="125"/>
      <c r="E126" s="124">
        <f t="shared" si="10"/>
        <v>0</v>
      </c>
    </row>
    <row r="127" spans="3:5" x14ac:dyDescent="0.3">
      <c r="C127" s="127" t="s">
        <v>123</v>
      </c>
      <c r="D127" s="128">
        <f>SUM(D120:D126)</f>
        <v>0</v>
      </c>
      <c r="E127" s="124">
        <f t="shared" si="10"/>
        <v>0</v>
      </c>
    </row>
    <row r="128" spans="3:5" s="130" customFormat="1" x14ac:dyDescent="0.3">
      <c r="C128" s="131"/>
      <c r="D128" s="132"/>
      <c r="E128" s="135"/>
    </row>
    <row r="129" spans="2:5" x14ac:dyDescent="0.3">
      <c r="C129" s="249" t="s">
        <v>142</v>
      </c>
      <c r="D129" s="250"/>
      <c r="E129" s="251"/>
    </row>
    <row r="130" spans="2:5" ht="24" customHeight="1" thickBot="1" x14ac:dyDescent="0.35">
      <c r="C130" s="114" t="s">
        <v>143</v>
      </c>
      <c r="D130" s="115">
        <f>'[1]1) Tableau budgétaire 1'!E130</f>
        <v>0</v>
      </c>
      <c r="E130" s="116">
        <f t="shared" ref="E130:E138" si="11">SUM(D130:D130)</f>
        <v>0</v>
      </c>
    </row>
    <row r="131" spans="2:5" ht="15.75" customHeight="1" x14ac:dyDescent="0.3">
      <c r="C131" s="117" t="s">
        <v>116</v>
      </c>
      <c r="D131" s="119"/>
      <c r="E131" s="120">
        <f t="shared" si="11"/>
        <v>0</v>
      </c>
    </row>
    <row r="132" spans="2:5" x14ac:dyDescent="0.3">
      <c r="C132" s="121" t="s">
        <v>117</v>
      </c>
      <c r="D132" s="123"/>
      <c r="E132" s="124">
        <f t="shared" si="11"/>
        <v>0</v>
      </c>
    </row>
    <row r="133" spans="2:5" ht="15.75" customHeight="1" x14ac:dyDescent="0.3">
      <c r="C133" s="121" t="s">
        <v>118</v>
      </c>
      <c r="D133" s="125"/>
      <c r="E133" s="124">
        <f t="shared" si="11"/>
        <v>0</v>
      </c>
    </row>
    <row r="134" spans="2:5" x14ac:dyDescent="0.3">
      <c r="C134" s="126" t="s">
        <v>119</v>
      </c>
      <c r="D134" s="125"/>
      <c r="E134" s="124">
        <f t="shared" si="11"/>
        <v>0</v>
      </c>
    </row>
    <row r="135" spans="2:5" x14ac:dyDescent="0.3">
      <c r="C135" s="121" t="s">
        <v>120</v>
      </c>
      <c r="D135" s="125"/>
      <c r="E135" s="124">
        <f t="shared" si="11"/>
        <v>0</v>
      </c>
    </row>
    <row r="136" spans="2:5" ht="15.75" customHeight="1" x14ac:dyDescent="0.3">
      <c r="C136" s="121" t="s">
        <v>121</v>
      </c>
      <c r="D136" s="125"/>
      <c r="E136" s="124">
        <f t="shared" si="11"/>
        <v>0</v>
      </c>
    </row>
    <row r="137" spans="2:5" ht="31.2" x14ac:dyDescent="0.3">
      <c r="C137" s="121" t="s">
        <v>122</v>
      </c>
      <c r="D137" s="125"/>
      <c r="E137" s="124">
        <f t="shared" si="11"/>
        <v>0</v>
      </c>
    </row>
    <row r="138" spans="2:5" x14ac:dyDescent="0.3">
      <c r="C138" s="127" t="s">
        <v>123</v>
      </c>
      <c r="D138" s="128">
        <f>SUM(D131:D137)</f>
        <v>0</v>
      </c>
      <c r="E138" s="124">
        <f t="shared" si="11"/>
        <v>0</v>
      </c>
    </row>
    <row r="140" spans="2:5" x14ac:dyDescent="0.3">
      <c r="B140" s="249" t="s">
        <v>144</v>
      </c>
      <c r="C140" s="250"/>
      <c r="D140" s="250"/>
      <c r="E140" s="251"/>
    </row>
    <row r="141" spans="2:5" x14ac:dyDescent="0.3">
      <c r="C141" s="249" t="s">
        <v>145</v>
      </c>
      <c r="D141" s="250"/>
      <c r="E141" s="251"/>
    </row>
    <row r="142" spans="2:5" ht="24" customHeight="1" thickBot="1" x14ac:dyDescent="0.35">
      <c r="C142" s="114" t="s">
        <v>146</v>
      </c>
      <c r="D142" s="115">
        <f>'[1]1) Tableau budgétaire 1'!E142</f>
        <v>0</v>
      </c>
      <c r="E142" s="116">
        <f t="shared" ref="E142:E150" si="12">SUM(D142:D142)</f>
        <v>0</v>
      </c>
    </row>
    <row r="143" spans="2:5" ht="24.75" customHeight="1" x14ac:dyDescent="0.3">
      <c r="C143" s="117" t="s">
        <v>116</v>
      </c>
      <c r="D143" s="119"/>
      <c r="E143" s="120">
        <f t="shared" si="12"/>
        <v>0</v>
      </c>
    </row>
    <row r="144" spans="2:5" ht="15.75" customHeight="1" x14ac:dyDescent="0.3">
      <c r="C144" s="121" t="s">
        <v>117</v>
      </c>
      <c r="D144" s="123"/>
      <c r="E144" s="124">
        <f t="shared" si="12"/>
        <v>0</v>
      </c>
    </row>
    <row r="145" spans="3:5" ht="15.75" customHeight="1" x14ac:dyDescent="0.3">
      <c r="C145" s="121" t="s">
        <v>118</v>
      </c>
      <c r="D145" s="125"/>
      <c r="E145" s="124">
        <f t="shared" si="12"/>
        <v>0</v>
      </c>
    </row>
    <row r="146" spans="3:5" ht="15.75" customHeight="1" x14ac:dyDescent="0.3">
      <c r="C146" s="126" t="s">
        <v>119</v>
      </c>
      <c r="D146" s="125"/>
      <c r="E146" s="124">
        <f t="shared" si="12"/>
        <v>0</v>
      </c>
    </row>
    <row r="147" spans="3:5" ht="15.75" customHeight="1" x14ac:dyDescent="0.3">
      <c r="C147" s="121" t="s">
        <v>120</v>
      </c>
      <c r="D147" s="125"/>
      <c r="E147" s="124">
        <f t="shared" si="12"/>
        <v>0</v>
      </c>
    </row>
    <row r="148" spans="3:5" ht="15.75" customHeight="1" x14ac:dyDescent="0.3">
      <c r="C148" s="121" t="s">
        <v>121</v>
      </c>
      <c r="D148" s="125"/>
      <c r="E148" s="124">
        <f t="shared" si="12"/>
        <v>0</v>
      </c>
    </row>
    <row r="149" spans="3:5" ht="15.75" customHeight="1" x14ac:dyDescent="0.3">
      <c r="C149" s="121" t="s">
        <v>122</v>
      </c>
      <c r="D149" s="125"/>
      <c r="E149" s="124">
        <f t="shared" si="12"/>
        <v>0</v>
      </c>
    </row>
    <row r="150" spans="3:5" ht="15.75" customHeight="1" x14ac:dyDescent="0.3">
      <c r="C150" s="127" t="s">
        <v>123</v>
      </c>
      <c r="D150" s="128">
        <f>SUM(D143:D149)</f>
        <v>0</v>
      </c>
      <c r="E150" s="124">
        <f t="shared" si="12"/>
        <v>0</v>
      </c>
    </row>
    <row r="151" spans="3:5" s="130" customFormat="1" ht="15.75" customHeight="1" x14ac:dyDescent="0.3">
      <c r="C151" s="131"/>
      <c r="D151" s="132"/>
      <c r="E151" s="135"/>
    </row>
    <row r="152" spans="3:5" ht="15.75" customHeight="1" x14ac:dyDescent="0.3">
      <c r="C152" s="249" t="s">
        <v>147</v>
      </c>
      <c r="D152" s="250"/>
      <c r="E152" s="251"/>
    </row>
    <row r="153" spans="3:5" ht="21" customHeight="1" thickBot="1" x14ac:dyDescent="0.35">
      <c r="C153" s="114" t="s">
        <v>148</v>
      </c>
      <c r="D153" s="115">
        <f>'[1]1) Tableau budgétaire 1'!E152</f>
        <v>0</v>
      </c>
      <c r="E153" s="116">
        <f t="shared" ref="E153:E161" si="13">SUM(D153:D153)</f>
        <v>0</v>
      </c>
    </row>
    <row r="154" spans="3:5" ht="15.75" customHeight="1" x14ac:dyDescent="0.3">
      <c r="C154" s="117" t="s">
        <v>116</v>
      </c>
      <c r="D154" s="119"/>
      <c r="E154" s="120">
        <f t="shared" si="13"/>
        <v>0</v>
      </c>
    </row>
    <row r="155" spans="3:5" ht="15.75" customHeight="1" x14ac:dyDescent="0.3">
      <c r="C155" s="121" t="s">
        <v>117</v>
      </c>
      <c r="D155" s="123"/>
      <c r="E155" s="124">
        <f t="shared" si="13"/>
        <v>0</v>
      </c>
    </row>
    <row r="156" spans="3:5" ht="15.75" customHeight="1" x14ac:dyDescent="0.3">
      <c r="C156" s="121" t="s">
        <v>118</v>
      </c>
      <c r="D156" s="125"/>
      <c r="E156" s="124">
        <f t="shared" si="13"/>
        <v>0</v>
      </c>
    </row>
    <row r="157" spans="3:5" ht="15.75" customHeight="1" x14ac:dyDescent="0.3">
      <c r="C157" s="126" t="s">
        <v>119</v>
      </c>
      <c r="D157" s="125"/>
      <c r="E157" s="124">
        <f t="shared" si="13"/>
        <v>0</v>
      </c>
    </row>
    <row r="158" spans="3:5" ht="15.75" customHeight="1" x14ac:dyDescent="0.3">
      <c r="C158" s="121" t="s">
        <v>120</v>
      </c>
      <c r="D158" s="125"/>
      <c r="E158" s="124">
        <f t="shared" si="13"/>
        <v>0</v>
      </c>
    </row>
    <row r="159" spans="3:5" ht="15.75" customHeight="1" x14ac:dyDescent="0.3">
      <c r="C159" s="121" t="s">
        <v>121</v>
      </c>
      <c r="D159" s="125"/>
      <c r="E159" s="124">
        <f t="shared" si="13"/>
        <v>0</v>
      </c>
    </row>
    <row r="160" spans="3:5" ht="15.75" customHeight="1" x14ac:dyDescent="0.3">
      <c r="C160" s="121" t="s">
        <v>122</v>
      </c>
      <c r="D160" s="125"/>
      <c r="E160" s="124">
        <f t="shared" si="13"/>
        <v>0</v>
      </c>
    </row>
    <row r="161" spans="3:5" ht="15.75" customHeight="1" x14ac:dyDescent="0.3">
      <c r="C161" s="127" t="s">
        <v>123</v>
      </c>
      <c r="D161" s="128">
        <f>SUM(D154:D160)</f>
        <v>0</v>
      </c>
      <c r="E161" s="124">
        <f t="shared" si="13"/>
        <v>0</v>
      </c>
    </row>
    <row r="162" spans="3:5" s="130" customFormat="1" ht="15.75" customHeight="1" x14ac:dyDescent="0.3">
      <c r="C162" s="131"/>
      <c r="D162" s="132"/>
      <c r="E162" s="135"/>
    </row>
    <row r="163" spans="3:5" ht="15.75" customHeight="1" x14ac:dyDescent="0.3">
      <c r="C163" s="249" t="s">
        <v>149</v>
      </c>
      <c r="D163" s="250"/>
      <c r="E163" s="251"/>
    </row>
    <row r="164" spans="3:5" ht="19.5" customHeight="1" thickBot="1" x14ac:dyDescent="0.35">
      <c r="C164" s="114" t="s">
        <v>150</v>
      </c>
      <c r="D164" s="115">
        <f>'[1]1) Tableau budgétaire 1'!E162</f>
        <v>0</v>
      </c>
      <c r="E164" s="116">
        <f t="shared" ref="E164:E172" si="14">SUM(D164:D164)</f>
        <v>0</v>
      </c>
    </row>
    <row r="165" spans="3:5" ht="15.75" customHeight="1" x14ac:dyDescent="0.3">
      <c r="C165" s="117" t="s">
        <v>116</v>
      </c>
      <c r="D165" s="119"/>
      <c r="E165" s="120">
        <f t="shared" si="14"/>
        <v>0</v>
      </c>
    </row>
    <row r="166" spans="3:5" ht="15.75" customHeight="1" x14ac:dyDescent="0.3">
      <c r="C166" s="121" t="s">
        <v>117</v>
      </c>
      <c r="D166" s="123"/>
      <c r="E166" s="124">
        <f t="shared" si="14"/>
        <v>0</v>
      </c>
    </row>
    <row r="167" spans="3:5" ht="15.75" customHeight="1" x14ac:dyDescent="0.3">
      <c r="C167" s="121" t="s">
        <v>118</v>
      </c>
      <c r="D167" s="125"/>
      <c r="E167" s="124">
        <f t="shared" si="14"/>
        <v>0</v>
      </c>
    </row>
    <row r="168" spans="3:5" ht="15.75" customHeight="1" x14ac:dyDescent="0.3">
      <c r="C168" s="126" t="s">
        <v>119</v>
      </c>
      <c r="D168" s="125"/>
      <c r="E168" s="124">
        <f t="shared" si="14"/>
        <v>0</v>
      </c>
    </row>
    <row r="169" spans="3:5" ht="15.75" customHeight="1" x14ac:dyDescent="0.3">
      <c r="C169" s="121" t="s">
        <v>120</v>
      </c>
      <c r="D169" s="125"/>
      <c r="E169" s="124">
        <f t="shared" si="14"/>
        <v>0</v>
      </c>
    </row>
    <row r="170" spans="3:5" ht="15.75" customHeight="1" x14ac:dyDescent="0.3">
      <c r="C170" s="121" t="s">
        <v>121</v>
      </c>
      <c r="D170" s="125"/>
      <c r="E170" s="124">
        <f t="shared" si="14"/>
        <v>0</v>
      </c>
    </row>
    <row r="171" spans="3:5" ht="15.75" customHeight="1" x14ac:dyDescent="0.3">
      <c r="C171" s="121" t="s">
        <v>122</v>
      </c>
      <c r="D171" s="125"/>
      <c r="E171" s="124">
        <f t="shared" si="14"/>
        <v>0</v>
      </c>
    </row>
    <row r="172" spans="3:5" ht="15.75" customHeight="1" x14ac:dyDescent="0.3">
      <c r="C172" s="127" t="s">
        <v>123</v>
      </c>
      <c r="D172" s="128">
        <f>SUM(D165:D171)</f>
        <v>0</v>
      </c>
      <c r="E172" s="124">
        <f t="shared" si="14"/>
        <v>0</v>
      </c>
    </row>
    <row r="173" spans="3:5" s="130" customFormat="1" ht="15.75" customHeight="1" x14ac:dyDescent="0.3">
      <c r="C173" s="131"/>
      <c r="D173" s="132"/>
      <c r="E173" s="135"/>
    </row>
    <row r="174" spans="3:5" ht="15.75" customHeight="1" x14ac:dyDescent="0.3">
      <c r="C174" s="249" t="s">
        <v>151</v>
      </c>
      <c r="D174" s="250"/>
      <c r="E174" s="251"/>
    </row>
    <row r="175" spans="3:5" ht="22.5" customHeight="1" thickBot="1" x14ac:dyDescent="0.35">
      <c r="C175" s="114" t="s">
        <v>152</v>
      </c>
      <c r="D175" s="115">
        <f>'[1]1) Tableau budgétaire 1'!E172</f>
        <v>0</v>
      </c>
      <c r="E175" s="116">
        <f t="shared" ref="E175:E183" si="15">SUM(D175:D175)</f>
        <v>0</v>
      </c>
    </row>
    <row r="176" spans="3:5" ht="15.75" customHeight="1" x14ac:dyDescent="0.3">
      <c r="C176" s="117" t="s">
        <v>116</v>
      </c>
      <c r="D176" s="119"/>
      <c r="E176" s="120">
        <f t="shared" si="15"/>
        <v>0</v>
      </c>
    </row>
    <row r="177" spans="3:5" ht="15.75" customHeight="1" x14ac:dyDescent="0.3">
      <c r="C177" s="121" t="s">
        <v>117</v>
      </c>
      <c r="D177" s="123"/>
      <c r="E177" s="124">
        <f t="shared" si="15"/>
        <v>0</v>
      </c>
    </row>
    <row r="178" spans="3:5" ht="15.75" customHeight="1" x14ac:dyDescent="0.3">
      <c r="C178" s="121" t="s">
        <v>118</v>
      </c>
      <c r="D178" s="125"/>
      <c r="E178" s="124">
        <f t="shared" si="15"/>
        <v>0</v>
      </c>
    </row>
    <row r="179" spans="3:5" ht="15.75" customHeight="1" x14ac:dyDescent="0.3">
      <c r="C179" s="126" t="s">
        <v>119</v>
      </c>
      <c r="D179" s="125">
        <v>0</v>
      </c>
      <c r="E179" s="124">
        <f t="shared" si="15"/>
        <v>0</v>
      </c>
    </row>
    <row r="180" spans="3:5" ht="15.75" customHeight="1" x14ac:dyDescent="0.3">
      <c r="C180" s="121" t="s">
        <v>120</v>
      </c>
      <c r="D180" s="125"/>
      <c r="E180" s="124">
        <f t="shared" si="15"/>
        <v>0</v>
      </c>
    </row>
    <row r="181" spans="3:5" ht="15.75" customHeight="1" x14ac:dyDescent="0.3">
      <c r="C181" s="121" t="s">
        <v>121</v>
      </c>
      <c r="D181" s="125"/>
      <c r="E181" s="124">
        <f t="shared" si="15"/>
        <v>0</v>
      </c>
    </row>
    <row r="182" spans="3:5" ht="15.75" customHeight="1" x14ac:dyDescent="0.3">
      <c r="C182" s="121" t="s">
        <v>122</v>
      </c>
      <c r="D182" s="125"/>
      <c r="E182" s="124">
        <f t="shared" si="15"/>
        <v>0</v>
      </c>
    </row>
    <row r="183" spans="3:5" ht="15.75" customHeight="1" x14ac:dyDescent="0.3">
      <c r="C183" s="127" t="s">
        <v>123</v>
      </c>
      <c r="D183" s="128">
        <f>SUM(D176:D182)</f>
        <v>0</v>
      </c>
      <c r="E183" s="124">
        <f t="shared" si="15"/>
        <v>0</v>
      </c>
    </row>
    <row r="184" spans="3:5" ht="15.75" customHeight="1" x14ac:dyDescent="0.3"/>
    <row r="185" spans="3:5" ht="15.75" customHeight="1" x14ac:dyDescent="0.3">
      <c r="C185" s="249" t="s">
        <v>153</v>
      </c>
      <c r="D185" s="250"/>
      <c r="E185" s="251"/>
    </row>
    <row r="186" spans="3:5" ht="36" customHeight="1" thickBot="1" x14ac:dyDescent="0.35">
      <c r="C186" s="114" t="s">
        <v>154</v>
      </c>
      <c r="D186" s="115">
        <f>'[1]1) Tableau budgétaire 1'!E179</f>
        <v>152352</v>
      </c>
      <c r="E186" s="116">
        <f t="shared" ref="E186:E194" si="16">SUM(D186:D186)</f>
        <v>152352</v>
      </c>
    </row>
    <row r="187" spans="3:5" ht="15.75" customHeight="1" x14ac:dyDescent="0.3">
      <c r="C187" s="117" t="s">
        <v>116</v>
      </c>
      <c r="D187" s="119">
        <v>127352</v>
      </c>
      <c r="E187" s="120">
        <f t="shared" si="16"/>
        <v>127352</v>
      </c>
    </row>
    <row r="188" spans="3:5" ht="15.75" customHeight="1" x14ac:dyDescent="0.3">
      <c r="C188" s="121" t="s">
        <v>117</v>
      </c>
      <c r="D188" s="123"/>
      <c r="E188" s="124">
        <f t="shared" si="16"/>
        <v>0</v>
      </c>
    </row>
    <row r="189" spans="3:5" ht="15.75" customHeight="1" x14ac:dyDescent="0.3">
      <c r="C189" s="121" t="s">
        <v>118</v>
      </c>
      <c r="D189" s="125"/>
      <c r="E189" s="124">
        <f t="shared" si="16"/>
        <v>0</v>
      </c>
    </row>
    <row r="190" spans="3:5" ht="15.75" customHeight="1" x14ac:dyDescent="0.3">
      <c r="C190" s="126" t="s">
        <v>119</v>
      </c>
      <c r="D190" s="125">
        <v>0</v>
      </c>
      <c r="E190" s="124">
        <f t="shared" si="16"/>
        <v>0</v>
      </c>
    </row>
    <row r="191" spans="3:5" ht="15.75" customHeight="1" x14ac:dyDescent="0.3">
      <c r="C191" s="121" t="s">
        <v>120</v>
      </c>
      <c r="D191" s="125">
        <v>5000</v>
      </c>
      <c r="E191" s="124">
        <f t="shared" si="16"/>
        <v>5000</v>
      </c>
    </row>
    <row r="192" spans="3:5" ht="15.75" customHeight="1" x14ac:dyDescent="0.3">
      <c r="C192" s="121" t="s">
        <v>121</v>
      </c>
      <c r="D192" s="125"/>
      <c r="E192" s="124">
        <f t="shared" si="16"/>
        <v>0</v>
      </c>
    </row>
    <row r="193" spans="3:11" ht="15.75" customHeight="1" x14ac:dyDescent="0.3">
      <c r="C193" s="121" t="s">
        <v>122</v>
      </c>
      <c r="D193" s="125">
        <v>20000</v>
      </c>
      <c r="E193" s="124">
        <f t="shared" si="16"/>
        <v>20000</v>
      </c>
    </row>
    <row r="194" spans="3:11" ht="15.75" customHeight="1" x14ac:dyDescent="0.3">
      <c r="C194" s="127" t="s">
        <v>123</v>
      </c>
      <c r="D194" s="128">
        <f>SUM(D187:D193)</f>
        <v>152352</v>
      </c>
      <c r="E194" s="124">
        <f t="shared" si="16"/>
        <v>152352</v>
      </c>
    </row>
    <row r="195" spans="3:11" ht="15.75" customHeight="1" thickBot="1" x14ac:dyDescent="0.35"/>
    <row r="196" spans="3:11" ht="19.5" customHeight="1" thickBot="1" x14ac:dyDescent="0.35">
      <c r="C196" s="254" t="s">
        <v>99</v>
      </c>
      <c r="D196" s="255"/>
      <c r="E196" s="256"/>
    </row>
    <row r="197" spans="3:11" ht="51.75" customHeight="1" x14ac:dyDescent="0.3">
      <c r="C197" s="143"/>
      <c r="D197" s="112" t="str">
        <f>'[1]1) Tableau budgétaire 1'!E5</f>
        <v>Organisation recipiendiaire 2 BCNUDH (budget en USD)</v>
      </c>
      <c r="E197" s="144" t="s">
        <v>99</v>
      </c>
    </row>
    <row r="198" spans="3:11" ht="19.5" customHeight="1" x14ac:dyDescent="0.3">
      <c r="C198" s="145" t="s">
        <v>116</v>
      </c>
      <c r="D198" s="147">
        <f t="shared" ref="D198:D204" si="17">SUM(D176,D165,D154,D143,D131,D120,D109,D98,D86,D75,D64,D53,D41,D30,D19,D8,D187)</f>
        <v>127352</v>
      </c>
      <c r="E198" s="148">
        <f t="shared" ref="E198:E205" si="18">SUM(D198:D198)</f>
        <v>127352</v>
      </c>
    </row>
    <row r="199" spans="3:11" ht="34.5" customHeight="1" x14ac:dyDescent="0.3">
      <c r="C199" s="149" t="s">
        <v>117</v>
      </c>
      <c r="D199" s="150">
        <f t="shared" si="17"/>
        <v>0</v>
      </c>
      <c r="E199" s="151">
        <f t="shared" si="18"/>
        <v>0</v>
      </c>
    </row>
    <row r="200" spans="3:11" ht="48" customHeight="1" x14ac:dyDescent="0.3">
      <c r="C200" s="149" t="s">
        <v>118</v>
      </c>
      <c r="D200" s="150">
        <f t="shared" si="17"/>
        <v>80000</v>
      </c>
      <c r="E200" s="151">
        <f t="shared" si="18"/>
        <v>80000</v>
      </c>
    </row>
    <row r="201" spans="3:11" ht="33" customHeight="1" x14ac:dyDescent="0.3">
      <c r="C201" s="152" t="s">
        <v>119</v>
      </c>
      <c r="D201" s="150">
        <f t="shared" si="17"/>
        <v>0</v>
      </c>
      <c r="E201" s="151">
        <f t="shared" si="18"/>
        <v>0</v>
      </c>
    </row>
    <row r="202" spans="3:11" ht="21" customHeight="1" x14ac:dyDescent="0.3">
      <c r="C202" s="149" t="s">
        <v>120</v>
      </c>
      <c r="D202" s="150">
        <f t="shared" si="17"/>
        <v>15000</v>
      </c>
      <c r="E202" s="151">
        <f t="shared" si="18"/>
        <v>15000</v>
      </c>
      <c r="F202" s="153"/>
      <c r="G202" s="153"/>
      <c r="H202" s="153"/>
      <c r="I202" s="153"/>
      <c r="J202" s="153"/>
      <c r="K202" s="154"/>
    </row>
    <row r="203" spans="3:11" ht="39.75" customHeight="1" x14ac:dyDescent="0.3">
      <c r="C203" s="149" t="s">
        <v>121</v>
      </c>
      <c r="D203" s="150">
        <f t="shared" si="17"/>
        <v>132000</v>
      </c>
      <c r="E203" s="151">
        <f t="shared" si="18"/>
        <v>132000</v>
      </c>
      <c r="F203" s="153"/>
      <c r="G203" s="153"/>
      <c r="H203" s="153"/>
      <c r="I203" s="153"/>
      <c r="J203" s="153"/>
      <c r="K203" s="154"/>
    </row>
    <row r="204" spans="3:11" ht="39.75" customHeight="1" x14ac:dyDescent="0.3">
      <c r="C204" s="149" t="s">
        <v>122</v>
      </c>
      <c r="D204" s="146">
        <f t="shared" si="17"/>
        <v>20000</v>
      </c>
      <c r="E204" s="151">
        <f t="shared" si="18"/>
        <v>20000</v>
      </c>
      <c r="F204" s="153"/>
      <c r="G204" s="153"/>
      <c r="H204" s="153"/>
      <c r="I204" s="153"/>
      <c r="J204" s="153"/>
      <c r="K204" s="154"/>
    </row>
    <row r="205" spans="3:11" ht="22.5" customHeight="1" x14ac:dyDescent="0.3">
      <c r="C205" s="155" t="s">
        <v>106</v>
      </c>
      <c r="D205" s="156">
        <f>SUM(D198:D204)</f>
        <v>374352</v>
      </c>
      <c r="E205" s="157">
        <f t="shared" si="18"/>
        <v>374352</v>
      </c>
      <c r="F205" s="153"/>
      <c r="G205" s="153"/>
      <c r="H205" s="153"/>
      <c r="I205" s="153"/>
      <c r="J205" s="153"/>
      <c r="K205" s="154"/>
    </row>
    <row r="206" spans="3:11" ht="26.25" customHeight="1" thickBot="1" x14ac:dyDescent="0.35">
      <c r="C206" s="155" t="s">
        <v>156</v>
      </c>
      <c r="D206" s="158">
        <f t="shared" ref="D206" si="19">D205*0.07</f>
        <v>26204.640000000003</v>
      </c>
      <c r="E206" s="159" t="e">
        <f>#REF!*0.07+D205*0.07+#REF!*0.065</f>
        <v>#REF!</v>
      </c>
      <c r="F206" s="160"/>
      <c r="G206" s="160"/>
      <c r="H206" s="160"/>
      <c r="I206" s="160"/>
      <c r="J206" s="161"/>
      <c r="K206" s="130"/>
    </row>
    <row r="207" spans="3:11" ht="23.25" customHeight="1" thickBot="1" x14ac:dyDescent="0.35">
      <c r="C207" s="162" t="s">
        <v>157</v>
      </c>
      <c r="D207" s="163">
        <f t="shared" ref="D207:E207" si="20">SUM(D205:D206)</f>
        <v>400556.64</v>
      </c>
      <c r="E207" s="164" t="e">
        <f t="shared" si="20"/>
        <v>#REF!</v>
      </c>
      <c r="F207" s="160"/>
      <c r="G207" s="160"/>
      <c r="H207" s="160"/>
      <c r="I207" s="160"/>
      <c r="J207" s="161"/>
      <c r="K207" s="130"/>
    </row>
    <row r="208" spans="3:11" ht="15.75" customHeight="1" x14ac:dyDescent="0.3">
      <c r="J208" s="165"/>
    </row>
    <row r="209" spans="3:11" ht="15.75" customHeight="1" x14ac:dyDescent="0.3">
      <c r="F209" s="54"/>
      <c r="G209" s="54"/>
      <c r="J209" s="165"/>
    </row>
    <row r="210" spans="3:11" ht="15.75" customHeight="1" x14ac:dyDescent="0.3">
      <c r="F210" s="54"/>
      <c r="G210" s="54"/>
    </row>
    <row r="211" spans="3:11" ht="40.5" customHeight="1" x14ac:dyDescent="0.3">
      <c r="F211" s="54"/>
      <c r="G211" s="54"/>
      <c r="J211" s="166"/>
    </row>
    <row r="212" spans="3:11" ht="24.75" customHeight="1" x14ac:dyDescent="0.3">
      <c r="F212" s="54"/>
      <c r="G212" s="54"/>
      <c r="J212" s="166"/>
    </row>
    <row r="213" spans="3:11" ht="41.25" customHeight="1" x14ac:dyDescent="0.3">
      <c r="F213" s="167"/>
      <c r="G213" s="54"/>
      <c r="J213" s="166"/>
    </row>
    <row r="214" spans="3:11" ht="51.75" customHeight="1" x14ac:dyDescent="0.3">
      <c r="F214" s="167"/>
      <c r="G214" s="54"/>
      <c r="J214" s="166"/>
    </row>
    <row r="215" spans="3:11" ht="42" customHeight="1" x14ac:dyDescent="0.3">
      <c r="F215" s="54"/>
      <c r="G215" s="54"/>
      <c r="J215" s="166"/>
    </row>
    <row r="216" spans="3:11" s="130" customFormat="1" ht="42" customHeight="1" x14ac:dyDescent="0.3">
      <c r="C216" s="106"/>
      <c r="E216" s="106"/>
      <c r="F216" s="106"/>
      <c r="G216" s="54"/>
      <c r="H216" s="106"/>
      <c r="I216" s="106"/>
      <c r="J216" s="166"/>
      <c r="K216" s="106"/>
    </row>
    <row r="217" spans="3:11" s="130" customFormat="1" ht="42" customHeight="1" x14ac:dyDescent="0.3">
      <c r="C217" s="106"/>
      <c r="E217" s="106"/>
      <c r="F217" s="106"/>
      <c r="G217" s="54"/>
      <c r="H217" s="106"/>
      <c r="I217" s="106"/>
      <c r="J217" s="106"/>
      <c r="K217" s="106"/>
    </row>
    <row r="218" spans="3:11" s="130" customFormat="1" ht="63.75" customHeight="1" x14ac:dyDescent="0.3">
      <c r="C218" s="106"/>
      <c r="E218" s="106"/>
      <c r="F218" s="106"/>
      <c r="G218" s="165"/>
      <c r="H218" s="106"/>
      <c r="I218" s="106"/>
      <c r="J218" s="106"/>
      <c r="K218" s="106"/>
    </row>
    <row r="219" spans="3:11" s="130" customFormat="1" ht="42" customHeight="1" x14ac:dyDescent="0.3">
      <c r="C219" s="106"/>
      <c r="E219" s="106"/>
      <c r="F219" s="106"/>
      <c r="G219" s="106"/>
      <c r="H219" s="106"/>
      <c r="I219" s="106"/>
      <c r="J219" s="106"/>
      <c r="K219" s="165"/>
    </row>
    <row r="220" spans="3:11" ht="23.25" customHeight="1" x14ac:dyDescent="0.3"/>
    <row r="221" spans="3:11" ht="27.75" customHeight="1" x14ac:dyDescent="0.3"/>
    <row r="222" spans="3:11" ht="55.5" customHeight="1" x14ac:dyDescent="0.3"/>
    <row r="223" spans="3:11" ht="57.75" customHeight="1" x14ac:dyDescent="0.3"/>
    <row r="224" spans="3:11" ht="21.75" customHeight="1" x14ac:dyDescent="0.3"/>
    <row r="225" spans="12:12" ht="49.5" customHeight="1" x14ac:dyDescent="0.3"/>
    <row r="226" spans="12:12" ht="28.5" customHeight="1" x14ac:dyDescent="0.3"/>
    <row r="227" spans="12:12" ht="28.5" customHeight="1" x14ac:dyDescent="0.3"/>
    <row r="228" spans="12:12" ht="28.5" customHeight="1" x14ac:dyDescent="0.3"/>
    <row r="229" spans="12:12" ht="23.25" customHeight="1" x14ac:dyDescent="0.3">
      <c r="L229" s="165"/>
    </row>
    <row r="230" spans="12:12" ht="43.5" customHeight="1" x14ac:dyDescent="0.3">
      <c r="L230" s="165"/>
    </row>
    <row r="231" spans="12:12" ht="55.5" customHeight="1" x14ac:dyDescent="0.3"/>
    <row r="232" spans="12:12" ht="42.75" customHeight="1" x14ac:dyDescent="0.3">
      <c r="L232" s="165"/>
    </row>
    <row r="233" spans="12:12" ht="21.75" customHeight="1" x14ac:dyDescent="0.3">
      <c r="L233" s="165"/>
    </row>
    <row r="234" spans="12:12" ht="21.75" customHeight="1" x14ac:dyDescent="0.3">
      <c r="L234" s="165"/>
    </row>
    <row r="235" spans="12:12" ht="23.25" customHeight="1" x14ac:dyDescent="0.3"/>
    <row r="236" spans="12:12" ht="23.25" customHeight="1" x14ac:dyDescent="0.3"/>
    <row r="237" spans="12:12" ht="21.75" customHeight="1" x14ac:dyDescent="0.3"/>
    <row r="238" spans="12:12" ht="16.5" customHeight="1" x14ac:dyDescent="0.3"/>
    <row r="239" spans="12:12" ht="29.25" customHeight="1" x14ac:dyDescent="0.3"/>
    <row r="240" spans="12:12" ht="24.75" customHeight="1" x14ac:dyDescent="0.3"/>
    <row r="241" ht="33" customHeight="1" x14ac:dyDescent="0.3"/>
    <row r="243" ht="15" customHeight="1" x14ac:dyDescent="0.3"/>
    <row r="244" ht="25.5" customHeight="1" x14ac:dyDescent="0.3"/>
  </sheetData>
  <sheetProtection insertColumns="0" insertRows="0" deleteRows="0"/>
  <mergeCells count="24">
    <mergeCell ref="C196:E196"/>
    <mergeCell ref="B95:E95"/>
    <mergeCell ref="C96:E96"/>
    <mergeCell ref="C107:E107"/>
    <mergeCell ref="C118:E118"/>
    <mergeCell ref="C129:E129"/>
    <mergeCell ref="B140:E140"/>
    <mergeCell ref="C141:E141"/>
    <mergeCell ref="C152:E152"/>
    <mergeCell ref="C163:E163"/>
    <mergeCell ref="C174:E174"/>
    <mergeCell ref="C185:E185"/>
    <mergeCell ref="C84:E84"/>
    <mergeCell ref="C1:D1"/>
    <mergeCell ref="C2:D2"/>
    <mergeCell ref="B5:E5"/>
    <mergeCell ref="C6:E6"/>
    <mergeCell ref="C17:E17"/>
    <mergeCell ref="C28:E28"/>
    <mergeCell ref="C39:E39"/>
    <mergeCell ref="B50:E50"/>
    <mergeCell ref="C51:E51"/>
    <mergeCell ref="C62:E62"/>
    <mergeCell ref="C73:E73"/>
  </mergeCells>
  <conditionalFormatting sqref="E15">
    <cfRule type="cellIs" dxfId="33" priority="17" operator="notEqual">
      <formula>$E$7</formula>
    </cfRule>
  </conditionalFormatting>
  <conditionalFormatting sqref="E26">
    <cfRule type="cellIs" dxfId="32" priority="16" operator="notEqual">
      <formula>$E$18</formula>
    </cfRule>
  </conditionalFormatting>
  <conditionalFormatting sqref="E37">
    <cfRule type="cellIs" dxfId="31" priority="15" operator="notEqual">
      <formula>$E$29</formula>
    </cfRule>
  </conditionalFormatting>
  <conditionalFormatting sqref="E48">
    <cfRule type="cellIs" dxfId="30" priority="14" operator="notEqual">
      <formula>$E$40</formula>
    </cfRule>
  </conditionalFormatting>
  <conditionalFormatting sqref="E60">
    <cfRule type="cellIs" dxfId="29" priority="13" operator="notEqual">
      <formula>$E$52</formula>
    </cfRule>
  </conditionalFormatting>
  <conditionalFormatting sqref="E71">
    <cfRule type="cellIs" dxfId="28" priority="12" operator="notEqual">
      <formula>$E$63</formula>
    </cfRule>
  </conditionalFormatting>
  <conditionalFormatting sqref="E82">
    <cfRule type="cellIs" dxfId="27" priority="11" operator="notEqual">
      <formula>$E$74</formula>
    </cfRule>
  </conditionalFormatting>
  <conditionalFormatting sqref="E93">
    <cfRule type="cellIs" dxfId="26" priority="10" operator="notEqual">
      <formula>$E$85</formula>
    </cfRule>
  </conditionalFormatting>
  <conditionalFormatting sqref="E105">
    <cfRule type="cellIs" dxfId="25" priority="9" operator="notEqual">
      <formula>$E$97</formula>
    </cfRule>
  </conditionalFormatting>
  <conditionalFormatting sqref="E116">
    <cfRule type="cellIs" dxfId="24" priority="8" operator="notEqual">
      <formula>$E$108</formula>
    </cfRule>
  </conditionalFormatting>
  <conditionalFormatting sqref="E127">
    <cfRule type="cellIs" dxfId="23" priority="7" operator="notEqual">
      <formula>$E$119</formula>
    </cfRule>
  </conditionalFormatting>
  <conditionalFormatting sqref="E138">
    <cfRule type="cellIs" dxfId="22" priority="6" operator="notEqual">
      <formula>$E$130</formula>
    </cfRule>
  </conditionalFormatting>
  <conditionalFormatting sqref="E150">
    <cfRule type="cellIs" dxfId="21" priority="5" operator="notEqual">
      <formula>$E$142</formula>
    </cfRule>
  </conditionalFormatting>
  <conditionalFormatting sqref="E161">
    <cfRule type="cellIs" dxfId="20" priority="4" operator="notEqual">
      <formula>$E$153</formula>
    </cfRule>
  </conditionalFormatting>
  <conditionalFormatting sqref="E172">
    <cfRule type="cellIs" dxfId="19" priority="3" operator="notEqual">
      <formula>$E$153</formula>
    </cfRule>
  </conditionalFormatting>
  <conditionalFormatting sqref="E183">
    <cfRule type="cellIs" dxfId="18" priority="2" operator="notEqual">
      <formula>$E$175</formula>
    </cfRule>
  </conditionalFormatting>
  <conditionalFormatting sqref="E194">
    <cfRule type="cellIs" dxfId="17" priority="1" operator="notEqual">
      <formula>$E$186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3377EFAD-67D2-488F-A557-A71C845E6CC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C34CA284-86F6-4329-A403-DBFAF06A7A28}"/>
    <dataValidation allowBlank="1" showInputMessage="1" showErrorMessage="1" prompt="Services contracted by an organization which follow the normal procurement processes." sqref="C179 C11 C22 C33 C44 C56 C67 C78 C89 C101 C112 C123 C134 C146 C157 C168 C190 C201" xr:uid="{66C1F4BB-B844-4DEB-A746-C08F9CBF58DB}"/>
    <dataValidation allowBlank="1" showInputMessage="1" showErrorMessage="1" prompt="Includes staff and non-staff travel paid for by the organization directly related to a project." sqref="C180 C12 C23 C34 C45 C57 C68 C79 C90 C102 C113 C124 C135 C147 C158 C169 C191 C202" xr:uid="{27D2BE76-F3AF-4BF6-88D2-D5FD4BC082B8}"/>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51F8FF37-EA42-46BC-988F-9EF2A890862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84E5F672-C50C-40A8-A038-51C9D5D65C79}"/>
    <dataValidation allowBlank="1" showInputMessage="1" showErrorMessage="1" prompt="Includes all related staff and temporary staff costs including base salary, post adjustment and all staff entitlements." sqref="C176 C8 C19 C30 C41 C53 C64 C75 C86 C98 C109 C120 C131 C143 C154 C165 C187 C198" xr:uid="{ADB29282-32CB-41ED-A19D-415A3BFCDAF4}"/>
    <dataValidation allowBlank="1" showInputMessage="1" showErrorMessage="1" prompt="Output totals must match the original total from Table 1, and will show as red if not. " sqref="E15" xr:uid="{8B5EDB46-4C9F-43E9-BD13-5D72B4903E7C}"/>
  </dataValidations>
  <pageMargins left="0.25" right="0.25" top="0.75" bottom="0.75" header="0.3" footer="0.3"/>
  <pageSetup scale="31" fitToHeight="0" orientation="portrait" r:id="rId1"/>
  <rowBreaks count="1" manualBreakCount="1">
    <brk id="61"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3E39E-B37D-448A-8DC1-CE35979CAC71}">
  <sheetPr>
    <tabColor theme="0"/>
    <pageSetUpPr fitToPage="1"/>
  </sheetPr>
  <dimension ref="B1:M244"/>
  <sheetViews>
    <sheetView showGridLines="0" showZeros="0" zoomScale="70" zoomScaleNormal="70" zoomScalePageLayoutView="125" workbookViewId="0">
      <pane ySplit="4" topLeftCell="A29" activePane="bottomLeft" state="frozen"/>
      <selection pane="bottomLeft" activeCell="E32" sqref="E32"/>
    </sheetView>
  </sheetViews>
  <sheetFormatPr baseColWidth="10" defaultColWidth="9.109375" defaultRowHeight="15.6" x14ac:dyDescent="0.3"/>
  <cols>
    <col min="1" max="1" width="4.44140625" style="106" customWidth="1"/>
    <col min="2" max="2" width="3.44140625" style="106" customWidth="1"/>
    <col min="3" max="3" width="51.44140625" style="106" customWidth="1"/>
    <col min="4" max="5" width="34" style="130" customWidth="1"/>
    <col min="6" max="6" width="25.44140625" style="106" customWidth="1"/>
    <col min="7" max="7" width="21.44140625" style="106" customWidth="1"/>
    <col min="8" max="8" width="16.77734375" style="106" customWidth="1"/>
    <col min="9" max="9" width="19.44140625" style="106" customWidth="1"/>
    <col min="10" max="10" width="19" style="106" customWidth="1"/>
    <col min="11" max="11" width="26" style="106" customWidth="1"/>
    <col min="12" max="12" width="21.109375" style="106" customWidth="1"/>
    <col min="13" max="13" width="7" style="106" customWidth="1"/>
    <col min="14" max="14" width="24.44140625" style="106" customWidth="1"/>
    <col min="15" max="15" width="26.44140625" style="106" customWidth="1"/>
    <col min="16" max="16" width="30.109375" style="106" customWidth="1"/>
    <col min="17" max="17" width="33" style="106" customWidth="1"/>
    <col min="18" max="19" width="22.44140625" style="106" customWidth="1"/>
    <col min="20" max="20" width="23.44140625" style="106" customWidth="1"/>
    <col min="21" max="21" width="32.109375" style="106" customWidth="1"/>
    <col min="22" max="22" width="9.109375" style="106"/>
    <col min="23" max="23" width="17.44140625" style="106" customWidth="1"/>
    <col min="24" max="24" width="26.44140625" style="106" customWidth="1"/>
    <col min="25" max="25" width="22.44140625" style="106" customWidth="1"/>
    <col min="26" max="26" width="29.44140625" style="106" customWidth="1"/>
    <col min="27" max="27" width="23.44140625" style="106" customWidth="1"/>
    <col min="28" max="28" width="18.44140625" style="106" customWidth="1"/>
    <col min="29" max="29" width="17.44140625" style="106" customWidth="1"/>
    <col min="30" max="30" width="25.109375" style="106" customWidth="1"/>
    <col min="31" max="16384" width="9.109375" style="106"/>
  </cols>
  <sheetData>
    <row r="1" spans="2:12" ht="33.75" customHeight="1" x14ac:dyDescent="0.85">
      <c r="C1" s="252" t="s">
        <v>110</v>
      </c>
      <c r="D1" s="252"/>
      <c r="E1" s="189"/>
      <c r="F1" s="107"/>
      <c r="G1" s="108"/>
      <c r="H1" s="108"/>
      <c r="K1" s="109"/>
      <c r="L1" s="110"/>
    </row>
    <row r="2" spans="2:12" ht="25.5" customHeight="1" x14ac:dyDescent="0.35">
      <c r="C2" s="253" t="s">
        <v>111</v>
      </c>
      <c r="D2" s="253"/>
      <c r="E2" s="190"/>
      <c r="K2" s="109"/>
      <c r="L2" s="110"/>
    </row>
    <row r="3" spans="2:12" ht="9.75" customHeight="1" x14ac:dyDescent="0.3">
      <c r="C3" s="111"/>
      <c r="D3" s="111"/>
      <c r="E3" s="111"/>
      <c r="K3" s="109"/>
      <c r="L3" s="110"/>
    </row>
    <row r="4" spans="2:12" ht="33.75" customHeight="1" x14ac:dyDescent="0.3">
      <c r="C4" s="111"/>
      <c r="D4" s="112" t="str">
        <f>'[1]1) Tableau budgétaire 1'!F5</f>
        <v>Organisation recipiendiaire 3 WVI (budget en USD)</v>
      </c>
      <c r="E4" s="191" t="s">
        <v>158</v>
      </c>
      <c r="F4" s="113" t="s">
        <v>108</v>
      </c>
      <c r="K4" s="109"/>
      <c r="L4" s="110"/>
    </row>
    <row r="5" spans="2:12" ht="24" customHeight="1" x14ac:dyDescent="0.3">
      <c r="B5" s="249" t="s">
        <v>113</v>
      </c>
      <c r="C5" s="250"/>
      <c r="D5" s="250"/>
      <c r="E5" s="250"/>
      <c r="F5" s="251"/>
      <c r="K5" s="109"/>
      <c r="L5" s="110"/>
    </row>
    <row r="6" spans="2:12" ht="22.5" customHeight="1" x14ac:dyDescent="0.3">
      <c r="C6" s="249" t="s">
        <v>114</v>
      </c>
      <c r="D6" s="250"/>
      <c r="E6" s="250"/>
      <c r="F6" s="251"/>
      <c r="K6" s="109"/>
      <c r="L6" s="110"/>
    </row>
    <row r="7" spans="2:12" ht="24.75" customHeight="1" thickBot="1" x14ac:dyDescent="0.35">
      <c r="C7" s="114" t="s">
        <v>115</v>
      </c>
      <c r="D7" s="115">
        <f>'[1]1) Tableau budgétaire 1'!F16</f>
        <v>0</v>
      </c>
      <c r="E7" s="115"/>
      <c r="F7" s="116">
        <f t="shared" ref="F7:F15" si="0">SUM(D7:D7)</f>
        <v>0</v>
      </c>
      <c r="K7" s="109"/>
      <c r="L7" s="110"/>
    </row>
    <row r="8" spans="2:12" ht="21.75" customHeight="1" x14ac:dyDescent="0.3">
      <c r="C8" s="117" t="s">
        <v>116</v>
      </c>
      <c r="D8" s="119"/>
      <c r="E8" s="119"/>
      <c r="F8" s="120">
        <f t="shared" si="0"/>
        <v>0</v>
      </c>
    </row>
    <row r="9" spans="2:12" x14ac:dyDescent="0.3">
      <c r="C9" s="121" t="s">
        <v>117</v>
      </c>
      <c r="D9" s="123"/>
      <c r="E9" s="123"/>
      <c r="F9" s="124">
        <f t="shared" si="0"/>
        <v>0</v>
      </c>
    </row>
    <row r="10" spans="2:12" ht="15.75" customHeight="1" x14ac:dyDescent="0.3">
      <c r="C10" s="121" t="s">
        <v>118</v>
      </c>
      <c r="D10" s="125"/>
      <c r="E10" s="125"/>
      <c r="F10" s="124">
        <f t="shared" si="0"/>
        <v>0</v>
      </c>
    </row>
    <row r="11" spans="2:12" x14ac:dyDescent="0.3">
      <c r="C11" s="126" t="s">
        <v>119</v>
      </c>
      <c r="D11" s="125"/>
      <c r="E11" s="125"/>
      <c r="F11" s="124">
        <f t="shared" si="0"/>
        <v>0</v>
      </c>
    </row>
    <row r="12" spans="2:12" x14ac:dyDescent="0.3">
      <c r="C12" s="121" t="s">
        <v>120</v>
      </c>
      <c r="D12" s="125"/>
      <c r="E12" s="125"/>
      <c r="F12" s="124">
        <f t="shared" si="0"/>
        <v>0</v>
      </c>
    </row>
    <row r="13" spans="2:12" ht="21.75" customHeight="1" x14ac:dyDescent="0.3">
      <c r="C13" s="121" t="s">
        <v>121</v>
      </c>
      <c r="D13" s="125"/>
      <c r="E13" s="125"/>
      <c r="F13" s="124">
        <f t="shared" si="0"/>
        <v>0</v>
      </c>
    </row>
    <row r="14" spans="2:12" ht="36.75" customHeight="1" x14ac:dyDescent="0.3">
      <c r="C14" s="121" t="s">
        <v>122</v>
      </c>
      <c r="D14" s="125"/>
      <c r="E14" s="125"/>
      <c r="F14" s="124">
        <f t="shared" si="0"/>
        <v>0</v>
      </c>
    </row>
    <row r="15" spans="2:12" ht="15.75" customHeight="1" x14ac:dyDescent="0.3">
      <c r="C15" s="127" t="s">
        <v>123</v>
      </c>
      <c r="D15" s="128">
        <f>SUM(D8:D14)</f>
        <v>0</v>
      </c>
      <c r="E15" s="192"/>
      <c r="F15" s="129">
        <f t="shared" si="0"/>
        <v>0</v>
      </c>
    </row>
    <row r="16" spans="2:12" s="130" customFormat="1" x14ac:dyDescent="0.3">
      <c r="C16" s="131"/>
      <c r="D16" s="132"/>
      <c r="E16" s="132"/>
      <c r="F16" s="133"/>
    </row>
    <row r="17" spans="3:6" x14ac:dyDescent="0.3">
      <c r="C17" s="249" t="s">
        <v>124</v>
      </c>
      <c r="D17" s="250"/>
      <c r="E17" s="250"/>
      <c r="F17" s="251"/>
    </row>
    <row r="18" spans="3:6" ht="27" customHeight="1" thickBot="1" x14ac:dyDescent="0.35">
      <c r="C18" s="114" t="s">
        <v>125</v>
      </c>
      <c r="D18" s="115">
        <f>'[1]1) Tableau budgétaire 1'!F26</f>
        <v>0</v>
      </c>
      <c r="E18" s="115"/>
      <c r="F18" s="116">
        <f t="shared" ref="F18:F26" si="1">SUM(D18:D18)</f>
        <v>0</v>
      </c>
    </row>
    <row r="19" spans="3:6" x14ac:dyDescent="0.3">
      <c r="C19" s="117" t="s">
        <v>116</v>
      </c>
      <c r="D19" s="119"/>
      <c r="E19" s="119"/>
      <c r="F19" s="120">
        <f t="shared" si="1"/>
        <v>0</v>
      </c>
    </row>
    <row r="20" spans="3:6" x14ac:dyDescent="0.3">
      <c r="C20" s="121" t="s">
        <v>117</v>
      </c>
      <c r="D20" s="123"/>
      <c r="E20" s="123"/>
      <c r="F20" s="124">
        <f t="shared" si="1"/>
        <v>0</v>
      </c>
    </row>
    <row r="21" spans="3:6" ht="31.2" x14ac:dyDescent="0.3">
      <c r="C21" s="121" t="s">
        <v>118</v>
      </c>
      <c r="D21" s="125"/>
      <c r="E21" s="125"/>
      <c r="F21" s="124">
        <f t="shared" si="1"/>
        <v>0</v>
      </c>
    </row>
    <row r="22" spans="3:6" x14ac:dyDescent="0.3">
      <c r="C22" s="126" t="s">
        <v>119</v>
      </c>
      <c r="D22" s="125"/>
      <c r="E22" s="125"/>
      <c r="F22" s="124">
        <f t="shared" si="1"/>
        <v>0</v>
      </c>
    </row>
    <row r="23" spans="3:6" x14ac:dyDescent="0.3">
      <c r="C23" s="121" t="s">
        <v>120</v>
      </c>
      <c r="D23" s="125"/>
      <c r="E23" s="125"/>
      <c r="F23" s="124">
        <f t="shared" si="1"/>
        <v>0</v>
      </c>
    </row>
    <row r="24" spans="3:6" x14ac:dyDescent="0.3">
      <c r="C24" s="121" t="s">
        <v>121</v>
      </c>
      <c r="D24" s="125"/>
      <c r="E24" s="125"/>
      <c r="F24" s="124">
        <f t="shared" si="1"/>
        <v>0</v>
      </c>
    </row>
    <row r="25" spans="3:6" ht="31.2" x14ac:dyDescent="0.3">
      <c r="C25" s="121" t="s">
        <v>122</v>
      </c>
      <c r="D25" s="125"/>
      <c r="E25" s="125"/>
      <c r="F25" s="124">
        <f t="shared" si="1"/>
        <v>0</v>
      </c>
    </row>
    <row r="26" spans="3:6" x14ac:dyDescent="0.3">
      <c r="C26" s="127" t="s">
        <v>123</v>
      </c>
      <c r="D26" s="128">
        <f>SUM(D19:D25)</f>
        <v>0</v>
      </c>
      <c r="E26" s="128"/>
      <c r="F26" s="124">
        <f t="shared" si="1"/>
        <v>0</v>
      </c>
    </row>
    <row r="27" spans="3:6" s="130" customFormat="1" x14ac:dyDescent="0.3">
      <c r="C27" s="131"/>
      <c r="D27" s="132"/>
      <c r="E27" s="132"/>
      <c r="F27" s="135"/>
    </row>
    <row r="28" spans="3:6" x14ac:dyDescent="0.3">
      <c r="C28" s="249" t="s">
        <v>126</v>
      </c>
      <c r="D28" s="250"/>
      <c r="E28" s="250"/>
      <c r="F28" s="251"/>
    </row>
    <row r="29" spans="3:6" ht="21.75" customHeight="1" thickBot="1" x14ac:dyDescent="0.35">
      <c r="C29" s="114" t="s">
        <v>127</v>
      </c>
      <c r="D29" s="115">
        <f>'[1]1) Tableau budgétaire 1'!F36</f>
        <v>295925.2</v>
      </c>
      <c r="E29" s="115"/>
      <c r="F29" s="116">
        <f t="shared" ref="F29:F36" si="2">SUM(D29:D29)</f>
        <v>295925.2</v>
      </c>
    </row>
    <row r="30" spans="3:6" x14ac:dyDescent="0.3">
      <c r="C30" s="117" t="s">
        <v>116</v>
      </c>
      <c r="D30" s="186">
        <v>103081.2</v>
      </c>
      <c r="E30" s="186">
        <v>31085.4</v>
      </c>
      <c r="F30" s="120">
        <f t="shared" si="2"/>
        <v>103081.2</v>
      </c>
    </row>
    <row r="31" spans="3:6" s="130" customFormat="1" ht="15.75" customHeight="1" x14ac:dyDescent="0.3">
      <c r="C31" s="121" t="s">
        <v>117</v>
      </c>
      <c r="D31" s="186"/>
      <c r="E31" s="186">
        <v>14914.25</v>
      </c>
      <c r="F31" s="124">
        <f t="shared" si="2"/>
        <v>0</v>
      </c>
    </row>
    <row r="32" spans="3:6" s="130" customFormat="1" ht="31.2" x14ac:dyDescent="0.3">
      <c r="C32" s="121" t="s">
        <v>118</v>
      </c>
      <c r="D32" s="188">
        <v>6000</v>
      </c>
      <c r="E32" s="188">
        <v>8003.43</v>
      </c>
      <c r="F32" s="124">
        <f t="shared" si="2"/>
        <v>6000</v>
      </c>
    </row>
    <row r="33" spans="3:6" s="130" customFormat="1" x14ac:dyDescent="0.3">
      <c r="C33" s="126" t="s">
        <v>119</v>
      </c>
      <c r="D33" s="187">
        <v>26560</v>
      </c>
      <c r="E33" s="187"/>
      <c r="F33" s="124">
        <f t="shared" si="2"/>
        <v>26560</v>
      </c>
    </row>
    <row r="34" spans="3:6" x14ac:dyDescent="0.3">
      <c r="C34" s="121" t="s">
        <v>120</v>
      </c>
      <c r="D34" s="188">
        <v>45000</v>
      </c>
      <c r="E34" s="188">
        <v>8679.4500000000007</v>
      </c>
      <c r="F34" s="124">
        <f t="shared" si="2"/>
        <v>45000</v>
      </c>
    </row>
    <row r="35" spans="3:6" x14ac:dyDescent="0.3">
      <c r="C35" s="121" t="s">
        <v>121</v>
      </c>
      <c r="D35" s="187">
        <v>115284</v>
      </c>
      <c r="E35" s="187"/>
      <c r="F35" s="124">
        <f t="shared" si="2"/>
        <v>115284</v>
      </c>
    </row>
    <row r="36" spans="3:6" ht="31.2" x14ac:dyDescent="0.3">
      <c r="C36" s="121" t="s">
        <v>122</v>
      </c>
      <c r="D36" s="188"/>
      <c r="E36" s="188">
        <v>16519.919999999998</v>
      </c>
      <c r="F36" s="124">
        <f t="shared" si="2"/>
        <v>0</v>
      </c>
    </row>
    <row r="37" spans="3:6" x14ac:dyDescent="0.3">
      <c r="C37" s="136" t="s">
        <v>123</v>
      </c>
      <c r="D37" s="137">
        <f>SUM(D30:D36)</f>
        <v>295925.2</v>
      </c>
      <c r="E37" s="200">
        <f>SUM(E30:E36)</f>
        <v>79202.45</v>
      </c>
      <c r="F37" s="138">
        <f>SUM(D37:D37)</f>
        <v>295925.2</v>
      </c>
    </row>
    <row r="38" spans="3:6" x14ac:dyDescent="0.3">
      <c r="C38" s="139"/>
      <c r="D38" s="140"/>
      <c r="E38" s="140"/>
      <c r="F38" s="141"/>
    </row>
    <row r="39" spans="3:6" s="130" customFormat="1" x14ac:dyDescent="0.3">
      <c r="C39" s="257" t="s">
        <v>128</v>
      </c>
      <c r="D39" s="258"/>
      <c r="E39" s="258"/>
      <c r="F39" s="259"/>
    </row>
    <row r="40" spans="3:6" ht="20.25" customHeight="1" thickBot="1" x14ac:dyDescent="0.35">
      <c r="C40" s="114" t="s">
        <v>129</v>
      </c>
      <c r="D40" s="115">
        <f>'[1]1) Tableau budgétaire 1'!F46</f>
        <v>0</v>
      </c>
      <c r="E40" s="115"/>
      <c r="F40" s="116">
        <f t="shared" ref="F40:F48" si="3">SUM(D40:D40)</f>
        <v>0</v>
      </c>
    </row>
    <row r="41" spans="3:6" x14ac:dyDescent="0.3">
      <c r="C41" s="117" t="s">
        <v>116</v>
      </c>
      <c r="D41" s="119"/>
      <c r="E41" s="119"/>
      <c r="F41" s="120">
        <f t="shared" si="3"/>
        <v>0</v>
      </c>
    </row>
    <row r="42" spans="3:6" ht="15.75" customHeight="1" x14ac:dyDescent="0.3">
      <c r="C42" s="121" t="s">
        <v>117</v>
      </c>
      <c r="D42" s="123"/>
      <c r="E42" s="123"/>
      <c r="F42" s="124">
        <f t="shared" si="3"/>
        <v>0</v>
      </c>
    </row>
    <row r="43" spans="3:6" ht="32.25" customHeight="1" x14ac:dyDescent="0.3">
      <c r="C43" s="121" t="s">
        <v>118</v>
      </c>
      <c r="D43" s="125"/>
      <c r="E43" s="125"/>
      <c r="F43" s="124">
        <f t="shared" si="3"/>
        <v>0</v>
      </c>
    </row>
    <row r="44" spans="3:6" s="130" customFormat="1" x14ac:dyDescent="0.3">
      <c r="C44" s="126" t="s">
        <v>119</v>
      </c>
      <c r="D44" s="125"/>
      <c r="E44" s="125"/>
      <c r="F44" s="124">
        <f t="shared" si="3"/>
        <v>0</v>
      </c>
    </row>
    <row r="45" spans="3:6" x14ac:dyDescent="0.3">
      <c r="C45" s="121" t="s">
        <v>120</v>
      </c>
      <c r="D45" s="125"/>
      <c r="E45" s="125"/>
      <c r="F45" s="124">
        <f t="shared" si="3"/>
        <v>0</v>
      </c>
    </row>
    <row r="46" spans="3:6" x14ac:dyDescent="0.3">
      <c r="C46" s="121" t="s">
        <v>121</v>
      </c>
      <c r="D46" s="125"/>
      <c r="E46" s="125"/>
      <c r="F46" s="124">
        <f t="shared" si="3"/>
        <v>0</v>
      </c>
    </row>
    <row r="47" spans="3:6" ht="31.2" x14ac:dyDescent="0.3">
      <c r="C47" s="121" t="s">
        <v>122</v>
      </c>
      <c r="D47" s="125"/>
      <c r="E47" s="125"/>
      <c r="F47" s="124">
        <f t="shared" si="3"/>
        <v>0</v>
      </c>
    </row>
    <row r="48" spans="3:6" ht="21" customHeight="1" x14ac:dyDescent="0.3">
      <c r="C48" s="127" t="s">
        <v>123</v>
      </c>
      <c r="D48" s="128">
        <f>SUM(D41:D47)</f>
        <v>0</v>
      </c>
      <c r="E48" s="128"/>
      <c r="F48" s="124">
        <f t="shared" si="3"/>
        <v>0</v>
      </c>
    </row>
    <row r="49" spans="2:6" s="130" customFormat="1" ht="22.5" customHeight="1" x14ac:dyDescent="0.3">
      <c r="C49" s="142"/>
      <c r="D49" s="132"/>
      <c r="E49" s="132"/>
      <c r="F49" s="135"/>
    </row>
    <row r="50" spans="2:6" x14ac:dyDescent="0.3">
      <c r="B50" s="249" t="s">
        <v>130</v>
      </c>
      <c r="C50" s="250"/>
      <c r="D50" s="250"/>
      <c r="E50" s="250"/>
      <c r="F50" s="251"/>
    </row>
    <row r="51" spans="2:6" x14ac:dyDescent="0.3">
      <c r="C51" s="249" t="s">
        <v>48</v>
      </c>
      <c r="D51" s="250"/>
      <c r="E51" s="250"/>
      <c r="F51" s="251"/>
    </row>
    <row r="52" spans="2:6" ht="24" customHeight="1" thickBot="1" x14ac:dyDescent="0.35">
      <c r="C52" s="114" t="s">
        <v>131</v>
      </c>
      <c r="D52" s="115">
        <f>'[1]1) Tableau budgétaire 1'!F58</f>
        <v>0</v>
      </c>
      <c r="E52" s="115"/>
      <c r="F52" s="116">
        <f t="shared" ref="F52:F60" si="4">SUM(D52:D52)</f>
        <v>0</v>
      </c>
    </row>
    <row r="53" spans="2:6" ht="15.75" customHeight="1" x14ac:dyDescent="0.3">
      <c r="C53" s="117" t="s">
        <v>116</v>
      </c>
      <c r="D53" s="119"/>
      <c r="E53" s="119"/>
      <c r="F53" s="120">
        <f t="shared" si="4"/>
        <v>0</v>
      </c>
    </row>
    <row r="54" spans="2:6" ht="15.75" customHeight="1" x14ac:dyDescent="0.3">
      <c r="C54" s="121" t="s">
        <v>117</v>
      </c>
      <c r="D54" s="123"/>
      <c r="E54" s="123"/>
      <c r="F54" s="124">
        <f t="shared" si="4"/>
        <v>0</v>
      </c>
    </row>
    <row r="55" spans="2:6" ht="15.75" customHeight="1" x14ac:dyDescent="0.3">
      <c r="C55" s="121" t="s">
        <v>118</v>
      </c>
      <c r="D55" s="125"/>
      <c r="E55" s="125"/>
      <c r="F55" s="124">
        <f t="shared" si="4"/>
        <v>0</v>
      </c>
    </row>
    <row r="56" spans="2:6" ht="18.75" customHeight="1" x14ac:dyDescent="0.3">
      <c r="C56" s="126" t="s">
        <v>119</v>
      </c>
      <c r="D56" s="125"/>
      <c r="E56" s="125"/>
      <c r="F56" s="124">
        <f t="shared" si="4"/>
        <v>0</v>
      </c>
    </row>
    <row r="57" spans="2:6" x14ac:dyDescent="0.3">
      <c r="C57" s="121" t="s">
        <v>120</v>
      </c>
      <c r="D57" s="125"/>
      <c r="E57" s="125"/>
      <c r="F57" s="124">
        <f t="shared" si="4"/>
        <v>0</v>
      </c>
    </row>
    <row r="58" spans="2:6" s="130" customFormat="1" ht="21.75" customHeight="1" x14ac:dyDescent="0.3">
      <c r="B58" s="106"/>
      <c r="C58" s="121" t="s">
        <v>121</v>
      </c>
      <c r="D58" s="125"/>
      <c r="E58" s="125"/>
      <c r="F58" s="124">
        <f t="shared" si="4"/>
        <v>0</v>
      </c>
    </row>
    <row r="59" spans="2:6" s="130" customFormat="1" ht="31.2" x14ac:dyDescent="0.3">
      <c r="B59" s="106"/>
      <c r="C59" s="121" t="s">
        <v>122</v>
      </c>
      <c r="D59" s="125"/>
      <c r="E59" s="125"/>
      <c r="F59" s="124">
        <f t="shared" si="4"/>
        <v>0</v>
      </c>
    </row>
    <row r="60" spans="2:6" x14ac:dyDescent="0.3">
      <c r="C60" s="127" t="s">
        <v>123</v>
      </c>
      <c r="D60" s="128">
        <f>SUM(D53:D59)</f>
        <v>0</v>
      </c>
      <c r="E60" s="128"/>
      <c r="F60" s="124">
        <f t="shared" si="4"/>
        <v>0</v>
      </c>
    </row>
    <row r="61" spans="2:6" s="130" customFormat="1" x14ac:dyDescent="0.3">
      <c r="C61" s="131"/>
      <c r="D61" s="132"/>
      <c r="E61" s="132"/>
      <c r="F61" s="135"/>
    </row>
    <row r="62" spans="2:6" x14ac:dyDescent="0.3">
      <c r="B62" s="130"/>
      <c r="C62" s="249" t="s">
        <v>59</v>
      </c>
      <c r="D62" s="250"/>
      <c r="E62" s="250"/>
      <c r="F62" s="251"/>
    </row>
    <row r="63" spans="2:6" ht="21.75" customHeight="1" thickBot="1" x14ac:dyDescent="0.35">
      <c r="C63" s="114" t="s">
        <v>132</v>
      </c>
      <c r="D63" s="115">
        <f>'[1]1) Tableau budgétaire 1'!F68</f>
        <v>0</v>
      </c>
      <c r="E63" s="115"/>
      <c r="F63" s="116">
        <f t="shared" ref="F63:F71" si="5">SUM(D63:D63)</f>
        <v>0</v>
      </c>
    </row>
    <row r="64" spans="2:6" ht="15.75" customHeight="1" x14ac:dyDescent="0.3">
      <c r="C64" s="117" t="s">
        <v>116</v>
      </c>
      <c r="D64" s="119"/>
      <c r="E64" s="119"/>
      <c r="F64" s="120">
        <f t="shared" si="5"/>
        <v>0</v>
      </c>
    </row>
    <row r="65" spans="2:6" ht="15.75" customHeight="1" x14ac:dyDescent="0.3">
      <c r="C65" s="121" t="s">
        <v>117</v>
      </c>
      <c r="D65" s="123"/>
      <c r="E65" s="123"/>
      <c r="F65" s="124">
        <f t="shared" si="5"/>
        <v>0</v>
      </c>
    </row>
    <row r="66" spans="2:6" ht="15.75" customHeight="1" x14ac:dyDescent="0.3">
      <c r="C66" s="121" t="s">
        <v>118</v>
      </c>
      <c r="D66" s="125"/>
      <c r="E66" s="125"/>
      <c r="F66" s="124">
        <f t="shared" si="5"/>
        <v>0</v>
      </c>
    </row>
    <row r="67" spans="2:6" x14ac:dyDescent="0.3">
      <c r="C67" s="126" t="s">
        <v>119</v>
      </c>
      <c r="D67" s="125"/>
      <c r="E67" s="125"/>
      <c r="F67" s="124">
        <f t="shared" si="5"/>
        <v>0</v>
      </c>
    </row>
    <row r="68" spans="2:6" x14ac:dyDescent="0.3">
      <c r="C68" s="121" t="s">
        <v>120</v>
      </c>
      <c r="D68" s="125"/>
      <c r="E68" s="125"/>
      <c r="F68" s="124">
        <f t="shared" si="5"/>
        <v>0</v>
      </c>
    </row>
    <row r="69" spans="2:6" x14ac:dyDescent="0.3">
      <c r="C69" s="121" t="s">
        <v>121</v>
      </c>
      <c r="D69" s="125"/>
      <c r="E69" s="125"/>
      <c r="F69" s="124">
        <f t="shared" si="5"/>
        <v>0</v>
      </c>
    </row>
    <row r="70" spans="2:6" ht="31.2" x14ac:dyDescent="0.3">
      <c r="C70" s="121" t="s">
        <v>122</v>
      </c>
      <c r="D70" s="125"/>
      <c r="E70" s="125"/>
      <c r="F70" s="124">
        <f t="shared" si="5"/>
        <v>0</v>
      </c>
    </row>
    <row r="71" spans="2:6" x14ac:dyDescent="0.3">
      <c r="C71" s="127" t="s">
        <v>123</v>
      </c>
      <c r="D71" s="128">
        <f>SUM(D64:D70)</f>
        <v>0</v>
      </c>
      <c r="E71" s="128"/>
      <c r="F71" s="124">
        <f t="shared" si="5"/>
        <v>0</v>
      </c>
    </row>
    <row r="72" spans="2:6" s="130" customFormat="1" x14ac:dyDescent="0.3">
      <c r="C72" s="131"/>
      <c r="D72" s="132"/>
      <c r="E72" s="132"/>
      <c r="F72" s="135"/>
    </row>
    <row r="73" spans="2:6" x14ac:dyDescent="0.3">
      <c r="C73" s="249" t="s">
        <v>69</v>
      </c>
      <c r="D73" s="250"/>
      <c r="E73" s="250"/>
      <c r="F73" s="251"/>
    </row>
    <row r="74" spans="2:6" ht="21.75" customHeight="1" thickBot="1" x14ac:dyDescent="0.35">
      <c r="B74" s="130"/>
      <c r="C74" s="114" t="s">
        <v>133</v>
      </c>
      <c r="D74" s="115">
        <f>'[1]1) Tableau budgétaire 1'!F78</f>
        <v>0</v>
      </c>
      <c r="E74" s="115"/>
      <c r="F74" s="116">
        <f t="shared" ref="F74:F82" si="6">SUM(D74:D74)</f>
        <v>0</v>
      </c>
    </row>
    <row r="75" spans="2:6" ht="18" customHeight="1" x14ac:dyDescent="0.3">
      <c r="C75" s="117" t="s">
        <v>116</v>
      </c>
      <c r="D75" s="119"/>
      <c r="E75" s="119"/>
      <c r="F75" s="120">
        <f t="shared" si="6"/>
        <v>0</v>
      </c>
    </row>
    <row r="76" spans="2:6" ht="15.75" customHeight="1" x14ac:dyDescent="0.3">
      <c r="C76" s="121" t="s">
        <v>117</v>
      </c>
      <c r="D76" s="123"/>
      <c r="E76" s="123"/>
      <c r="F76" s="124">
        <f t="shared" si="6"/>
        <v>0</v>
      </c>
    </row>
    <row r="77" spans="2:6" s="130" customFormat="1" ht="15.75" customHeight="1" x14ac:dyDescent="0.3">
      <c r="B77" s="106"/>
      <c r="C77" s="121" t="s">
        <v>118</v>
      </c>
      <c r="D77" s="125"/>
      <c r="E77" s="125"/>
      <c r="F77" s="124">
        <f t="shared" si="6"/>
        <v>0</v>
      </c>
    </row>
    <row r="78" spans="2:6" x14ac:dyDescent="0.3">
      <c r="B78" s="130"/>
      <c r="C78" s="126" t="s">
        <v>119</v>
      </c>
      <c r="D78" s="125"/>
      <c r="E78" s="125"/>
      <c r="F78" s="124">
        <f t="shared" si="6"/>
        <v>0</v>
      </c>
    </row>
    <row r="79" spans="2:6" x14ac:dyDescent="0.3">
      <c r="B79" s="130"/>
      <c r="C79" s="121" t="s">
        <v>120</v>
      </c>
      <c r="D79" s="125"/>
      <c r="E79" s="125"/>
      <c r="F79" s="124">
        <f t="shared" si="6"/>
        <v>0</v>
      </c>
    </row>
    <row r="80" spans="2:6" x14ac:dyDescent="0.3">
      <c r="B80" s="130"/>
      <c r="C80" s="121" t="s">
        <v>121</v>
      </c>
      <c r="D80" s="125"/>
      <c r="E80" s="125"/>
      <c r="F80" s="124">
        <f t="shared" si="6"/>
        <v>0</v>
      </c>
    </row>
    <row r="81" spans="2:6" ht="31.2" x14ac:dyDescent="0.3">
      <c r="C81" s="121" t="s">
        <v>122</v>
      </c>
      <c r="D81" s="125"/>
      <c r="E81" s="125"/>
      <c r="F81" s="124">
        <f t="shared" si="6"/>
        <v>0</v>
      </c>
    </row>
    <row r="82" spans="2:6" x14ac:dyDescent="0.3">
      <c r="C82" s="127" t="s">
        <v>123</v>
      </c>
      <c r="D82" s="128">
        <f>SUM(D75:D81)</f>
        <v>0</v>
      </c>
      <c r="E82" s="128"/>
      <c r="F82" s="124">
        <f t="shared" si="6"/>
        <v>0</v>
      </c>
    </row>
    <row r="83" spans="2:6" s="130" customFormat="1" x14ac:dyDescent="0.3">
      <c r="C83" s="131"/>
      <c r="D83" s="132"/>
      <c r="E83" s="132"/>
      <c r="F83" s="135"/>
    </row>
    <row r="84" spans="2:6" x14ac:dyDescent="0.3">
      <c r="C84" s="249" t="s">
        <v>134</v>
      </c>
      <c r="D84" s="250"/>
      <c r="E84" s="250"/>
      <c r="F84" s="251"/>
    </row>
    <row r="85" spans="2:6" ht="21.75" customHeight="1" thickBot="1" x14ac:dyDescent="0.35">
      <c r="C85" s="114" t="s">
        <v>135</v>
      </c>
      <c r="D85" s="115">
        <f>'[1]1) Tableau budgétaire 1'!F88</f>
        <v>0</v>
      </c>
      <c r="E85" s="115"/>
      <c r="F85" s="116">
        <f t="shared" ref="F85:F93" si="7">SUM(D85:D85)</f>
        <v>0</v>
      </c>
    </row>
    <row r="86" spans="2:6" ht="15.75" customHeight="1" x14ac:dyDescent="0.3">
      <c r="C86" s="117" t="s">
        <v>116</v>
      </c>
      <c r="D86" s="119"/>
      <c r="E86" s="119"/>
      <c r="F86" s="120">
        <f t="shared" si="7"/>
        <v>0</v>
      </c>
    </row>
    <row r="87" spans="2:6" ht="15.75" customHeight="1" x14ac:dyDescent="0.3">
      <c r="B87" s="130"/>
      <c r="C87" s="121" t="s">
        <v>117</v>
      </c>
      <c r="D87" s="123"/>
      <c r="E87" s="123"/>
      <c r="F87" s="124">
        <f t="shared" si="7"/>
        <v>0</v>
      </c>
    </row>
    <row r="88" spans="2:6" ht="15.75" customHeight="1" x14ac:dyDescent="0.3">
      <c r="C88" s="121" t="s">
        <v>118</v>
      </c>
      <c r="D88" s="125"/>
      <c r="E88" s="125"/>
      <c r="F88" s="124">
        <f t="shared" si="7"/>
        <v>0</v>
      </c>
    </row>
    <row r="89" spans="2:6" x14ac:dyDescent="0.3">
      <c r="C89" s="126" t="s">
        <v>119</v>
      </c>
      <c r="D89" s="125"/>
      <c r="E89" s="125"/>
      <c r="F89" s="124">
        <f t="shared" si="7"/>
        <v>0</v>
      </c>
    </row>
    <row r="90" spans="2:6" x14ac:dyDescent="0.3">
      <c r="C90" s="121" t="s">
        <v>120</v>
      </c>
      <c r="D90" s="125"/>
      <c r="E90" s="125"/>
      <c r="F90" s="124">
        <f t="shared" si="7"/>
        <v>0</v>
      </c>
    </row>
    <row r="91" spans="2:6" ht="25.5" customHeight="1" x14ac:dyDescent="0.3">
      <c r="C91" s="121" t="s">
        <v>121</v>
      </c>
      <c r="D91" s="125"/>
      <c r="E91" s="125"/>
      <c r="F91" s="124">
        <f t="shared" si="7"/>
        <v>0</v>
      </c>
    </row>
    <row r="92" spans="2:6" ht="31.2" x14ac:dyDescent="0.3">
      <c r="B92" s="130"/>
      <c r="C92" s="121" t="s">
        <v>122</v>
      </c>
      <c r="D92" s="125"/>
      <c r="E92" s="125"/>
      <c r="F92" s="124">
        <f t="shared" si="7"/>
        <v>0</v>
      </c>
    </row>
    <row r="93" spans="2:6" ht="15.75" customHeight="1" x14ac:dyDescent="0.3">
      <c r="C93" s="127" t="s">
        <v>123</v>
      </c>
      <c r="D93" s="128">
        <f>SUM(D86:D92)</f>
        <v>0</v>
      </c>
      <c r="E93" s="128"/>
      <c r="F93" s="124">
        <f t="shared" si="7"/>
        <v>0</v>
      </c>
    </row>
    <row r="94" spans="2:6" ht="25.5" customHeight="1" x14ac:dyDescent="0.3">
      <c r="D94" s="106"/>
      <c r="E94" s="106"/>
    </row>
    <row r="95" spans="2:6" x14ac:dyDescent="0.3">
      <c r="B95" s="249" t="s">
        <v>136</v>
      </c>
      <c r="C95" s="250"/>
      <c r="D95" s="250"/>
      <c r="E95" s="250"/>
      <c r="F95" s="251"/>
    </row>
    <row r="96" spans="2:6" x14ac:dyDescent="0.3">
      <c r="C96" s="249" t="s">
        <v>79</v>
      </c>
      <c r="D96" s="250"/>
      <c r="E96" s="250"/>
      <c r="F96" s="251"/>
    </row>
    <row r="97" spans="3:6" ht="22.5" customHeight="1" thickBot="1" x14ac:dyDescent="0.35">
      <c r="C97" s="114" t="s">
        <v>137</v>
      </c>
      <c r="D97" s="115">
        <f>'[1]1) Tableau budgétaire 1'!F100</f>
        <v>0</v>
      </c>
      <c r="E97" s="115"/>
      <c r="F97" s="116">
        <f t="shared" ref="F97:F105" si="8">SUM(D97:D97)</f>
        <v>0</v>
      </c>
    </row>
    <row r="98" spans="3:6" x14ac:dyDescent="0.3">
      <c r="C98" s="117" t="s">
        <v>116</v>
      </c>
      <c r="D98" s="119"/>
      <c r="E98" s="119"/>
      <c r="F98" s="120">
        <f t="shared" si="8"/>
        <v>0</v>
      </c>
    </row>
    <row r="99" spans="3:6" x14ac:dyDescent="0.3">
      <c r="C99" s="121" t="s">
        <v>117</v>
      </c>
      <c r="D99" s="123"/>
      <c r="E99" s="123"/>
      <c r="F99" s="124">
        <f t="shared" si="8"/>
        <v>0</v>
      </c>
    </row>
    <row r="100" spans="3:6" ht="15.75" customHeight="1" x14ac:dyDescent="0.3">
      <c r="C100" s="121" t="s">
        <v>118</v>
      </c>
      <c r="D100" s="125"/>
      <c r="E100" s="125"/>
      <c r="F100" s="124">
        <f t="shared" si="8"/>
        <v>0</v>
      </c>
    </row>
    <row r="101" spans="3:6" x14ac:dyDescent="0.3">
      <c r="C101" s="126" t="s">
        <v>119</v>
      </c>
      <c r="D101" s="125"/>
      <c r="E101" s="125"/>
      <c r="F101" s="124">
        <f t="shared" si="8"/>
        <v>0</v>
      </c>
    </row>
    <row r="102" spans="3:6" x14ac:dyDescent="0.3">
      <c r="C102" s="121" t="s">
        <v>120</v>
      </c>
      <c r="D102" s="125"/>
      <c r="E102" s="125"/>
      <c r="F102" s="124">
        <f t="shared" si="8"/>
        <v>0</v>
      </c>
    </row>
    <row r="103" spans="3:6" x14ac:dyDescent="0.3">
      <c r="C103" s="121" t="s">
        <v>121</v>
      </c>
      <c r="D103" s="125"/>
      <c r="E103" s="125"/>
      <c r="F103" s="124">
        <f t="shared" si="8"/>
        <v>0</v>
      </c>
    </row>
    <row r="104" spans="3:6" ht="31.2" x14ac:dyDescent="0.3">
      <c r="C104" s="121" t="s">
        <v>122</v>
      </c>
      <c r="D104" s="125"/>
      <c r="E104" s="125"/>
      <c r="F104" s="124">
        <f t="shared" si="8"/>
        <v>0</v>
      </c>
    </row>
    <row r="105" spans="3:6" x14ac:dyDescent="0.3">
      <c r="C105" s="127" t="s">
        <v>123</v>
      </c>
      <c r="D105" s="128">
        <f>SUM(D98:D104)</f>
        <v>0</v>
      </c>
      <c r="E105" s="128"/>
      <c r="F105" s="124">
        <f t="shared" si="8"/>
        <v>0</v>
      </c>
    </row>
    <row r="106" spans="3:6" s="130" customFormat="1" x14ac:dyDescent="0.3">
      <c r="C106" s="131"/>
      <c r="D106" s="132"/>
      <c r="E106" s="132"/>
      <c r="F106" s="135"/>
    </row>
    <row r="107" spans="3:6" ht="15.75" customHeight="1" x14ac:dyDescent="0.3">
      <c r="C107" s="249" t="s">
        <v>138</v>
      </c>
      <c r="D107" s="250"/>
      <c r="E107" s="250"/>
      <c r="F107" s="251"/>
    </row>
    <row r="108" spans="3:6" ht="21.75" customHeight="1" thickBot="1" x14ac:dyDescent="0.35">
      <c r="C108" s="114" t="s">
        <v>139</v>
      </c>
      <c r="D108" s="115">
        <f>'[1]1) Tableau budgétaire 1'!F110</f>
        <v>0</v>
      </c>
      <c r="E108" s="115"/>
      <c r="F108" s="116">
        <f t="shared" ref="F108:F116" si="9">SUM(D108:D108)</f>
        <v>0</v>
      </c>
    </row>
    <row r="109" spans="3:6" x14ac:dyDescent="0.3">
      <c r="C109" s="117" t="s">
        <v>116</v>
      </c>
      <c r="D109" s="119"/>
      <c r="E109" s="119"/>
      <c r="F109" s="120">
        <f t="shared" si="9"/>
        <v>0</v>
      </c>
    </row>
    <row r="110" spans="3:6" x14ac:dyDescent="0.3">
      <c r="C110" s="121" t="s">
        <v>117</v>
      </c>
      <c r="D110" s="123"/>
      <c r="E110" s="123"/>
      <c r="F110" s="124">
        <f t="shared" si="9"/>
        <v>0</v>
      </c>
    </row>
    <row r="111" spans="3:6" ht="31.2" x14ac:dyDescent="0.3">
      <c r="C111" s="121" t="s">
        <v>118</v>
      </c>
      <c r="D111" s="125"/>
      <c r="E111" s="125"/>
      <c r="F111" s="124">
        <f t="shared" si="9"/>
        <v>0</v>
      </c>
    </row>
    <row r="112" spans="3:6" x14ac:dyDescent="0.3">
      <c r="C112" s="126" t="s">
        <v>119</v>
      </c>
      <c r="D112" s="125"/>
      <c r="E112" s="125"/>
      <c r="F112" s="124">
        <f t="shared" si="9"/>
        <v>0</v>
      </c>
    </row>
    <row r="113" spans="3:6" x14ac:dyDescent="0.3">
      <c r="C113" s="121" t="s">
        <v>120</v>
      </c>
      <c r="D113" s="125"/>
      <c r="E113" s="125"/>
      <c r="F113" s="124">
        <f t="shared" si="9"/>
        <v>0</v>
      </c>
    </row>
    <row r="114" spans="3:6" x14ac:dyDescent="0.3">
      <c r="C114" s="121" t="s">
        <v>121</v>
      </c>
      <c r="D114" s="125"/>
      <c r="E114" s="125"/>
      <c r="F114" s="124">
        <f t="shared" si="9"/>
        <v>0</v>
      </c>
    </row>
    <row r="115" spans="3:6" ht="31.2" x14ac:dyDescent="0.3">
      <c r="C115" s="121" t="s">
        <v>122</v>
      </c>
      <c r="D115" s="125"/>
      <c r="E115" s="125"/>
      <c r="F115" s="124">
        <f t="shared" si="9"/>
        <v>0</v>
      </c>
    </row>
    <row r="116" spans="3:6" x14ac:dyDescent="0.3">
      <c r="C116" s="127" t="s">
        <v>123</v>
      </c>
      <c r="D116" s="128">
        <f>SUM(D109:D115)</f>
        <v>0</v>
      </c>
      <c r="E116" s="128"/>
      <c r="F116" s="124">
        <f t="shared" si="9"/>
        <v>0</v>
      </c>
    </row>
    <row r="117" spans="3:6" s="130" customFormat="1" x14ac:dyDescent="0.3">
      <c r="C117" s="131"/>
      <c r="D117" s="132"/>
      <c r="E117" s="132"/>
      <c r="F117" s="135"/>
    </row>
    <row r="118" spans="3:6" x14ac:dyDescent="0.3">
      <c r="C118" s="249" t="s">
        <v>140</v>
      </c>
      <c r="D118" s="250"/>
      <c r="E118" s="250"/>
      <c r="F118" s="251"/>
    </row>
    <row r="119" spans="3:6" ht="21" customHeight="1" thickBot="1" x14ac:dyDescent="0.35">
      <c r="C119" s="114" t="s">
        <v>141</v>
      </c>
      <c r="D119" s="115">
        <f>'[1]1) Tableau budgétaire 1'!F120</f>
        <v>0</v>
      </c>
      <c r="E119" s="115"/>
      <c r="F119" s="116">
        <f t="shared" ref="F119:F127" si="10">SUM(D119:D119)</f>
        <v>0</v>
      </c>
    </row>
    <row r="120" spans="3:6" x14ac:dyDescent="0.3">
      <c r="C120" s="117" t="s">
        <v>116</v>
      </c>
      <c r="D120" s="119"/>
      <c r="E120" s="119"/>
      <c r="F120" s="120">
        <f t="shared" si="10"/>
        <v>0</v>
      </c>
    </row>
    <row r="121" spans="3:6" x14ac:dyDescent="0.3">
      <c r="C121" s="121" t="s">
        <v>117</v>
      </c>
      <c r="D121" s="123"/>
      <c r="E121" s="123"/>
      <c r="F121" s="124">
        <f t="shared" si="10"/>
        <v>0</v>
      </c>
    </row>
    <row r="122" spans="3:6" ht="31.2" x14ac:dyDescent="0.3">
      <c r="C122" s="121" t="s">
        <v>118</v>
      </c>
      <c r="D122" s="125"/>
      <c r="E122" s="125"/>
      <c r="F122" s="124">
        <f t="shared" si="10"/>
        <v>0</v>
      </c>
    </row>
    <row r="123" spans="3:6" x14ac:dyDescent="0.3">
      <c r="C123" s="126" t="s">
        <v>119</v>
      </c>
      <c r="D123" s="125"/>
      <c r="E123" s="125"/>
      <c r="F123" s="124">
        <f t="shared" si="10"/>
        <v>0</v>
      </c>
    </row>
    <row r="124" spans="3:6" x14ac:dyDescent="0.3">
      <c r="C124" s="121" t="s">
        <v>120</v>
      </c>
      <c r="D124" s="125"/>
      <c r="E124" s="125"/>
      <c r="F124" s="124">
        <f t="shared" si="10"/>
        <v>0</v>
      </c>
    </row>
    <row r="125" spans="3:6" x14ac:dyDescent="0.3">
      <c r="C125" s="121" t="s">
        <v>121</v>
      </c>
      <c r="D125" s="125"/>
      <c r="E125" s="125"/>
      <c r="F125" s="124">
        <f t="shared" si="10"/>
        <v>0</v>
      </c>
    </row>
    <row r="126" spans="3:6" ht="31.2" x14ac:dyDescent="0.3">
      <c r="C126" s="121" t="s">
        <v>122</v>
      </c>
      <c r="D126" s="125"/>
      <c r="E126" s="125"/>
      <c r="F126" s="124">
        <f t="shared" si="10"/>
        <v>0</v>
      </c>
    </row>
    <row r="127" spans="3:6" x14ac:dyDescent="0.3">
      <c r="C127" s="127" t="s">
        <v>123</v>
      </c>
      <c r="D127" s="128">
        <f>SUM(D120:D126)</f>
        <v>0</v>
      </c>
      <c r="E127" s="128"/>
      <c r="F127" s="124">
        <f t="shared" si="10"/>
        <v>0</v>
      </c>
    </row>
    <row r="128" spans="3:6" s="130" customFormat="1" x14ac:dyDescent="0.3">
      <c r="C128" s="131"/>
      <c r="D128" s="132"/>
      <c r="E128" s="132"/>
      <c r="F128" s="135"/>
    </row>
    <row r="129" spans="2:6" x14ac:dyDescent="0.3">
      <c r="C129" s="249" t="s">
        <v>142</v>
      </c>
      <c r="D129" s="250"/>
      <c r="E129" s="250"/>
      <c r="F129" s="251"/>
    </row>
    <row r="130" spans="2:6" ht="24" customHeight="1" thickBot="1" x14ac:dyDescent="0.35">
      <c r="C130" s="114" t="s">
        <v>143</v>
      </c>
      <c r="D130" s="115">
        <f>'[1]1) Tableau budgétaire 1'!F130</f>
        <v>0</v>
      </c>
      <c r="E130" s="115"/>
      <c r="F130" s="116">
        <f t="shared" ref="F130:F138" si="11">SUM(D130:D130)</f>
        <v>0</v>
      </c>
    </row>
    <row r="131" spans="2:6" ht="15.75" customHeight="1" x14ac:dyDescent="0.3">
      <c r="C131" s="117" t="s">
        <v>116</v>
      </c>
      <c r="D131" s="119"/>
      <c r="E131" s="119"/>
      <c r="F131" s="120">
        <f t="shared" si="11"/>
        <v>0</v>
      </c>
    </row>
    <row r="132" spans="2:6" x14ac:dyDescent="0.3">
      <c r="C132" s="121" t="s">
        <v>117</v>
      </c>
      <c r="D132" s="123"/>
      <c r="E132" s="123"/>
      <c r="F132" s="124">
        <f t="shared" si="11"/>
        <v>0</v>
      </c>
    </row>
    <row r="133" spans="2:6" ht="15.75" customHeight="1" x14ac:dyDescent="0.3">
      <c r="C133" s="121" t="s">
        <v>118</v>
      </c>
      <c r="D133" s="125"/>
      <c r="E133" s="125"/>
      <c r="F133" s="124">
        <f t="shared" si="11"/>
        <v>0</v>
      </c>
    </row>
    <row r="134" spans="2:6" x14ac:dyDescent="0.3">
      <c r="C134" s="126" t="s">
        <v>119</v>
      </c>
      <c r="D134" s="125"/>
      <c r="E134" s="125"/>
      <c r="F134" s="124">
        <f t="shared" si="11"/>
        <v>0</v>
      </c>
    </row>
    <row r="135" spans="2:6" x14ac:dyDescent="0.3">
      <c r="C135" s="121" t="s">
        <v>120</v>
      </c>
      <c r="D135" s="125"/>
      <c r="E135" s="125"/>
      <c r="F135" s="124">
        <f t="shared" si="11"/>
        <v>0</v>
      </c>
    </row>
    <row r="136" spans="2:6" ht="15.75" customHeight="1" x14ac:dyDescent="0.3">
      <c r="C136" s="121" t="s">
        <v>121</v>
      </c>
      <c r="D136" s="125"/>
      <c r="E136" s="125"/>
      <c r="F136" s="124">
        <f t="shared" si="11"/>
        <v>0</v>
      </c>
    </row>
    <row r="137" spans="2:6" ht="31.2" x14ac:dyDescent="0.3">
      <c r="C137" s="121" t="s">
        <v>122</v>
      </c>
      <c r="D137" s="125"/>
      <c r="E137" s="125"/>
      <c r="F137" s="124">
        <f t="shared" si="11"/>
        <v>0</v>
      </c>
    </row>
    <row r="138" spans="2:6" x14ac:dyDescent="0.3">
      <c r="C138" s="127" t="s">
        <v>123</v>
      </c>
      <c r="D138" s="128">
        <f>SUM(D131:D137)</f>
        <v>0</v>
      </c>
      <c r="E138" s="128"/>
      <c r="F138" s="124">
        <f t="shared" si="11"/>
        <v>0</v>
      </c>
    </row>
    <row r="140" spans="2:6" x14ac:dyDescent="0.3">
      <c r="B140" s="249" t="s">
        <v>144</v>
      </c>
      <c r="C140" s="250"/>
      <c r="D140" s="250"/>
      <c r="E140" s="250"/>
      <c r="F140" s="251"/>
    </row>
    <row r="141" spans="2:6" x14ac:dyDescent="0.3">
      <c r="C141" s="249" t="s">
        <v>145</v>
      </c>
      <c r="D141" s="250"/>
      <c r="E141" s="250"/>
      <c r="F141" s="251"/>
    </row>
    <row r="142" spans="2:6" ht="24" customHeight="1" thickBot="1" x14ac:dyDescent="0.35">
      <c r="C142" s="114" t="s">
        <v>146</v>
      </c>
      <c r="D142" s="115">
        <f>'[1]1) Tableau budgétaire 1'!F142</f>
        <v>0</v>
      </c>
      <c r="E142" s="115"/>
      <c r="F142" s="116">
        <f t="shared" ref="F142:F150" si="12">SUM(D142:D142)</f>
        <v>0</v>
      </c>
    </row>
    <row r="143" spans="2:6" ht="24.75" customHeight="1" x14ac:dyDescent="0.3">
      <c r="C143" s="117" t="s">
        <v>116</v>
      </c>
      <c r="D143" s="119"/>
      <c r="E143" s="119"/>
      <c r="F143" s="120">
        <f t="shared" si="12"/>
        <v>0</v>
      </c>
    </row>
    <row r="144" spans="2:6" ht="15.75" customHeight="1" x14ac:dyDescent="0.3">
      <c r="C144" s="121" t="s">
        <v>117</v>
      </c>
      <c r="D144" s="123"/>
      <c r="E144" s="123"/>
      <c r="F144" s="124">
        <f t="shared" si="12"/>
        <v>0</v>
      </c>
    </row>
    <row r="145" spans="3:6" ht="15.75" customHeight="1" x14ac:dyDescent="0.3">
      <c r="C145" s="121" t="s">
        <v>118</v>
      </c>
      <c r="D145" s="125"/>
      <c r="E145" s="125"/>
      <c r="F145" s="124">
        <f t="shared" si="12"/>
        <v>0</v>
      </c>
    </row>
    <row r="146" spans="3:6" ht="15.75" customHeight="1" x14ac:dyDescent="0.3">
      <c r="C146" s="126" t="s">
        <v>119</v>
      </c>
      <c r="D146" s="125"/>
      <c r="E146" s="125"/>
      <c r="F146" s="124">
        <f t="shared" si="12"/>
        <v>0</v>
      </c>
    </row>
    <row r="147" spans="3:6" ht="15.75" customHeight="1" x14ac:dyDescent="0.3">
      <c r="C147" s="121" t="s">
        <v>120</v>
      </c>
      <c r="D147" s="125"/>
      <c r="E147" s="125"/>
      <c r="F147" s="124">
        <f t="shared" si="12"/>
        <v>0</v>
      </c>
    </row>
    <row r="148" spans="3:6" ht="15.75" customHeight="1" x14ac:dyDescent="0.3">
      <c r="C148" s="121" t="s">
        <v>121</v>
      </c>
      <c r="D148" s="125"/>
      <c r="E148" s="125"/>
      <c r="F148" s="124">
        <f t="shared" si="12"/>
        <v>0</v>
      </c>
    </row>
    <row r="149" spans="3:6" ht="15.75" customHeight="1" x14ac:dyDescent="0.3">
      <c r="C149" s="121" t="s">
        <v>122</v>
      </c>
      <c r="D149" s="125"/>
      <c r="E149" s="125"/>
      <c r="F149" s="124">
        <f t="shared" si="12"/>
        <v>0</v>
      </c>
    </row>
    <row r="150" spans="3:6" ht="15.75" customHeight="1" x14ac:dyDescent="0.3">
      <c r="C150" s="127" t="s">
        <v>123</v>
      </c>
      <c r="D150" s="128">
        <f>SUM(D143:D149)</f>
        <v>0</v>
      </c>
      <c r="E150" s="128"/>
      <c r="F150" s="124">
        <f t="shared" si="12"/>
        <v>0</v>
      </c>
    </row>
    <row r="151" spans="3:6" s="130" customFormat="1" ht="15.75" customHeight="1" x14ac:dyDescent="0.3">
      <c r="C151" s="131"/>
      <c r="D151" s="132"/>
      <c r="E151" s="132"/>
      <c r="F151" s="135"/>
    </row>
    <row r="152" spans="3:6" ht="15.75" customHeight="1" x14ac:dyDescent="0.3">
      <c r="C152" s="249" t="s">
        <v>147</v>
      </c>
      <c r="D152" s="250"/>
      <c r="E152" s="250"/>
      <c r="F152" s="251"/>
    </row>
    <row r="153" spans="3:6" ht="21" customHeight="1" thickBot="1" x14ac:dyDescent="0.35">
      <c r="C153" s="114" t="s">
        <v>148</v>
      </c>
      <c r="D153" s="115">
        <f>'[1]1) Tableau budgétaire 1'!F152</f>
        <v>0</v>
      </c>
      <c r="E153" s="115"/>
      <c r="F153" s="116">
        <f t="shared" ref="F153:F161" si="13">SUM(D153:D153)</f>
        <v>0</v>
      </c>
    </row>
    <row r="154" spans="3:6" ht="15.75" customHeight="1" x14ac:dyDescent="0.3">
      <c r="C154" s="117" t="s">
        <v>116</v>
      </c>
      <c r="D154" s="119"/>
      <c r="E154" s="119"/>
      <c r="F154" s="120">
        <f t="shared" si="13"/>
        <v>0</v>
      </c>
    </row>
    <row r="155" spans="3:6" ht="15.75" customHeight="1" x14ac:dyDescent="0.3">
      <c r="C155" s="121" t="s">
        <v>117</v>
      </c>
      <c r="D155" s="123"/>
      <c r="E155" s="123"/>
      <c r="F155" s="124">
        <f t="shared" si="13"/>
        <v>0</v>
      </c>
    </row>
    <row r="156" spans="3:6" ht="15.75" customHeight="1" x14ac:dyDescent="0.3">
      <c r="C156" s="121" t="s">
        <v>118</v>
      </c>
      <c r="D156" s="125"/>
      <c r="E156" s="125"/>
      <c r="F156" s="124">
        <f t="shared" si="13"/>
        <v>0</v>
      </c>
    </row>
    <row r="157" spans="3:6" ht="15.75" customHeight="1" x14ac:dyDescent="0.3">
      <c r="C157" s="126" t="s">
        <v>119</v>
      </c>
      <c r="D157" s="125"/>
      <c r="E157" s="125"/>
      <c r="F157" s="124">
        <f t="shared" si="13"/>
        <v>0</v>
      </c>
    </row>
    <row r="158" spans="3:6" ht="15.75" customHeight="1" x14ac:dyDescent="0.3">
      <c r="C158" s="121" t="s">
        <v>120</v>
      </c>
      <c r="D158" s="125"/>
      <c r="E158" s="125"/>
      <c r="F158" s="124">
        <f t="shared" si="13"/>
        <v>0</v>
      </c>
    </row>
    <row r="159" spans="3:6" ht="15.75" customHeight="1" x14ac:dyDescent="0.3">
      <c r="C159" s="121" t="s">
        <v>121</v>
      </c>
      <c r="D159" s="125"/>
      <c r="E159" s="125"/>
      <c r="F159" s="124">
        <f t="shared" si="13"/>
        <v>0</v>
      </c>
    </row>
    <row r="160" spans="3:6" ht="15.75" customHeight="1" x14ac:dyDescent="0.3">
      <c r="C160" s="121" t="s">
        <v>122</v>
      </c>
      <c r="D160" s="125"/>
      <c r="E160" s="125"/>
      <c r="F160" s="124">
        <f t="shared" si="13"/>
        <v>0</v>
      </c>
    </row>
    <row r="161" spans="3:6" ht="15.75" customHeight="1" x14ac:dyDescent="0.3">
      <c r="C161" s="127" t="s">
        <v>123</v>
      </c>
      <c r="D161" s="128">
        <f>SUM(D154:D160)</f>
        <v>0</v>
      </c>
      <c r="E161" s="128"/>
      <c r="F161" s="124">
        <f t="shared" si="13"/>
        <v>0</v>
      </c>
    </row>
    <row r="162" spans="3:6" s="130" customFormat="1" ht="15.75" customHeight="1" x14ac:dyDescent="0.3">
      <c r="C162" s="131"/>
      <c r="D162" s="132"/>
      <c r="E162" s="132"/>
      <c r="F162" s="135"/>
    </row>
    <row r="163" spans="3:6" ht="15.75" customHeight="1" x14ac:dyDescent="0.3">
      <c r="C163" s="249" t="s">
        <v>149</v>
      </c>
      <c r="D163" s="250"/>
      <c r="E163" s="250"/>
      <c r="F163" s="251"/>
    </row>
    <row r="164" spans="3:6" ht="19.5" customHeight="1" thickBot="1" x14ac:dyDescent="0.35">
      <c r="C164" s="114" t="s">
        <v>150</v>
      </c>
      <c r="D164" s="115">
        <f>'[1]1) Tableau budgétaire 1'!F162</f>
        <v>0</v>
      </c>
      <c r="E164" s="115"/>
      <c r="F164" s="116">
        <f t="shared" ref="F164:F172" si="14">SUM(D164:D164)</f>
        <v>0</v>
      </c>
    </row>
    <row r="165" spans="3:6" ht="15.75" customHeight="1" x14ac:dyDescent="0.3">
      <c r="C165" s="117" t="s">
        <v>116</v>
      </c>
      <c r="D165" s="119"/>
      <c r="E165" s="119"/>
      <c r="F165" s="120">
        <f t="shared" si="14"/>
        <v>0</v>
      </c>
    </row>
    <row r="166" spans="3:6" ht="15.75" customHeight="1" x14ac:dyDescent="0.3">
      <c r="C166" s="121" t="s">
        <v>117</v>
      </c>
      <c r="D166" s="123"/>
      <c r="E166" s="123"/>
      <c r="F166" s="124">
        <f t="shared" si="14"/>
        <v>0</v>
      </c>
    </row>
    <row r="167" spans="3:6" ht="15.75" customHeight="1" x14ac:dyDescent="0.3">
      <c r="C167" s="121" t="s">
        <v>118</v>
      </c>
      <c r="D167" s="125"/>
      <c r="E167" s="125"/>
      <c r="F167" s="124">
        <f t="shared" si="14"/>
        <v>0</v>
      </c>
    </row>
    <row r="168" spans="3:6" ht="15.75" customHeight="1" x14ac:dyDescent="0.3">
      <c r="C168" s="126" t="s">
        <v>119</v>
      </c>
      <c r="D168" s="125"/>
      <c r="E168" s="125"/>
      <c r="F168" s="124">
        <f t="shared" si="14"/>
        <v>0</v>
      </c>
    </row>
    <row r="169" spans="3:6" ht="15.75" customHeight="1" x14ac:dyDescent="0.3">
      <c r="C169" s="121" t="s">
        <v>120</v>
      </c>
      <c r="D169" s="125"/>
      <c r="E169" s="125"/>
      <c r="F169" s="124">
        <f t="shared" si="14"/>
        <v>0</v>
      </c>
    </row>
    <row r="170" spans="3:6" ht="15.75" customHeight="1" x14ac:dyDescent="0.3">
      <c r="C170" s="121" t="s">
        <v>121</v>
      </c>
      <c r="D170" s="125"/>
      <c r="E170" s="125"/>
      <c r="F170" s="124">
        <f t="shared" si="14"/>
        <v>0</v>
      </c>
    </row>
    <row r="171" spans="3:6" ht="15.75" customHeight="1" x14ac:dyDescent="0.3">
      <c r="C171" s="121" t="s">
        <v>122</v>
      </c>
      <c r="D171" s="125"/>
      <c r="E171" s="125"/>
      <c r="F171" s="124">
        <f t="shared" si="14"/>
        <v>0</v>
      </c>
    </row>
    <row r="172" spans="3:6" ht="15.75" customHeight="1" x14ac:dyDescent="0.3">
      <c r="C172" s="127" t="s">
        <v>123</v>
      </c>
      <c r="D172" s="128">
        <f>SUM(D165:D171)</f>
        <v>0</v>
      </c>
      <c r="E172" s="128"/>
      <c r="F172" s="124">
        <f t="shared" si="14"/>
        <v>0</v>
      </c>
    </row>
    <row r="173" spans="3:6" s="130" customFormat="1" ht="15.75" customHeight="1" x14ac:dyDescent="0.3">
      <c r="C173" s="131"/>
      <c r="D173" s="132"/>
      <c r="E173" s="132"/>
      <c r="F173" s="135"/>
    </row>
    <row r="174" spans="3:6" ht="15.75" customHeight="1" x14ac:dyDescent="0.3">
      <c r="C174" s="249" t="s">
        <v>151</v>
      </c>
      <c r="D174" s="250"/>
      <c r="E174" s="250"/>
      <c r="F174" s="251"/>
    </row>
    <row r="175" spans="3:6" ht="22.5" customHeight="1" thickBot="1" x14ac:dyDescent="0.35">
      <c r="C175" s="114" t="s">
        <v>152</v>
      </c>
      <c r="D175" s="115">
        <f>'[1]1) Tableau budgétaire 1'!F172</f>
        <v>0</v>
      </c>
      <c r="E175" s="115"/>
      <c r="F175" s="116">
        <f t="shared" ref="F175:F183" si="15">SUM(D175:D175)</f>
        <v>0</v>
      </c>
    </row>
    <row r="176" spans="3:6" ht="15.75" customHeight="1" x14ac:dyDescent="0.3">
      <c r="C176" s="117" t="s">
        <v>116</v>
      </c>
      <c r="D176" s="119"/>
      <c r="E176" s="119"/>
      <c r="F176" s="120">
        <f t="shared" si="15"/>
        <v>0</v>
      </c>
    </row>
    <row r="177" spans="3:6" ht="15.75" customHeight="1" x14ac:dyDescent="0.3">
      <c r="C177" s="121" t="s">
        <v>117</v>
      </c>
      <c r="D177" s="123"/>
      <c r="E177" s="123"/>
      <c r="F177" s="124">
        <f t="shared" si="15"/>
        <v>0</v>
      </c>
    </row>
    <row r="178" spans="3:6" ht="15.75" customHeight="1" x14ac:dyDescent="0.3">
      <c r="C178" s="121" t="s">
        <v>118</v>
      </c>
      <c r="D178" s="125"/>
      <c r="E178" s="125"/>
      <c r="F178" s="124">
        <f t="shared" si="15"/>
        <v>0</v>
      </c>
    </row>
    <row r="179" spans="3:6" ht="15.75" customHeight="1" x14ac:dyDescent="0.3">
      <c r="C179" s="126" t="s">
        <v>119</v>
      </c>
      <c r="D179" s="125"/>
      <c r="E179" s="125"/>
      <c r="F179" s="124">
        <f t="shared" si="15"/>
        <v>0</v>
      </c>
    </row>
    <row r="180" spans="3:6" ht="15.75" customHeight="1" x14ac:dyDescent="0.3">
      <c r="C180" s="121" t="s">
        <v>120</v>
      </c>
      <c r="D180" s="125"/>
      <c r="E180" s="125"/>
      <c r="F180" s="124">
        <f t="shared" si="15"/>
        <v>0</v>
      </c>
    </row>
    <row r="181" spans="3:6" ht="15.75" customHeight="1" x14ac:dyDescent="0.3">
      <c r="C181" s="121" t="s">
        <v>121</v>
      </c>
      <c r="D181" s="125"/>
      <c r="E181" s="125"/>
      <c r="F181" s="124">
        <f t="shared" si="15"/>
        <v>0</v>
      </c>
    </row>
    <row r="182" spans="3:6" ht="15.75" customHeight="1" x14ac:dyDescent="0.3">
      <c r="C182" s="121" t="s">
        <v>122</v>
      </c>
      <c r="D182" s="125"/>
      <c r="E182" s="125"/>
      <c r="F182" s="124">
        <f t="shared" si="15"/>
        <v>0</v>
      </c>
    </row>
    <row r="183" spans="3:6" ht="15.75" customHeight="1" x14ac:dyDescent="0.3">
      <c r="C183" s="127" t="s">
        <v>123</v>
      </c>
      <c r="D183" s="128">
        <f>SUM(D176:D182)</f>
        <v>0</v>
      </c>
      <c r="E183" s="128"/>
      <c r="F183" s="124">
        <f t="shared" si="15"/>
        <v>0</v>
      </c>
    </row>
    <row r="184" spans="3:6" ht="15.75" customHeight="1" x14ac:dyDescent="0.3"/>
    <row r="185" spans="3:6" ht="15.75" customHeight="1" x14ac:dyDescent="0.3">
      <c r="C185" s="249" t="s">
        <v>153</v>
      </c>
      <c r="D185" s="250"/>
      <c r="E185" s="250"/>
      <c r="F185" s="251"/>
    </row>
    <row r="186" spans="3:6" ht="36" customHeight="1" thickBot="1" x14ac:dyDescent="0.35">
      <c r="C186" s="114" t="s">
        <v>154</v>
      </c>
      <c r="D186" s="115">
        <f>'[1]1) Tableau budgétaire 1'!F179</f>
        <v>66824.929999999993</v>
      </c>
      <c r="E186" s="115"/>
      <c r="F186" s="116">
        <f t="shared" ref="F186:F194" si="16">SUM(D186:D186)</f>
        <v>66824.929999999993</v>
      </c>
    </row>
    <row r="187" spans="3:6" ht="15.75" customHeight="1" x14ac:dyDescent="0.3">
      <c r="C187" s="117" t="s">
        <v>116</v>
      </c>
      <c r="D187" s="119">
        <v>20184.93</v>
      </c>
      <c r="E187" s="119"/>
      <c r="F187" s="120">
        <f t="shared" si="16"/>
        <v>20184.93</v>
      </c>
    </row>
    <row r="188" spans="3:6" ht="15.75" customHeight="1" x14ac:dyDescent="0.3">
      <c r="C188" s="121" t="s">
        <v>117</v>
      </c>
      <c r="D188" s="123"/>
      <c r="E188" s="123"/>
      <c r="F188" s="124">
        <f t="shared" si="16"/>
        <v>0</v>
      </c>
    </row>
    <row r="189" spans="3:6" ht="15.75" customHeight="1" x14ac:dyDescent="0.3">
      <c r="C189" s="121" t="s">
        <v>118</v>
      </c>
      <c r="D189" s="125"/>
      <c r="E189" s="125"/>
      <c r="F189" s="124">
        <f t="shared" si="16"/>
        <v>0</v>
      </c>
    </row>
    <row r="190" spans="3:6" ht="15.75" customHeight="1" x14ac:dyDescent="0.3">
      <c r="C190" s="126" t="s">
        <v>119</v>
      </c>
      <c r="D190" s="125">
        <v>26640</v>
      </c>
      <c r="E190" s="125"/>
      <c r="F190" s="124">
        <f t="shared" si="16"/>
        <v>26640</v>
      </c>
    </row>
    <row r="191" spans="3:6" ht="15.75" customHeight="1" x14ac:dyDescent="0.3">
      <c r="C191" s="121" t="s">
        <v>120</v>
      </c>
      <c r="D191" s="125">
        <v>20000</v>
      </c>
      <c r="E191" s="125"/>
      <c r="F191" s="124">
        <f t="shared" si="16"/>
        <v>20000</v>
      </c>
    </row>
    <row r="192" spans="3:6" ht="15.75" customHeight="1" x14ac:dyDescent="0.3">
      <c r="C192" s="121" t="s">
        <v>121</v>
      </c>
      <c r="D192" s="125"/>
      <c r="E192" s="125"/>
      <c r="F192" s="124">
        <f t="shared" si="16"/>
        <v>0</v>
      </c>
    </row>
    <row r="193" spans="3:12" ht="15.75" customHeight="1" x14ac:dyDescent="0.3">
      <c r="C193" s="121" t="s">
        <v>122</v>
      </c>
      <c r="D193" s="125"/>
      <c r="E193" s="125"/>
      <c r="F193" s="124">
        <f t="shared" si="16"/>
        <v>0</v>
      </c>
    </row>
    <row r="194" spans="3:12" ht="15.75" customHeight="1" x14ac:dyDescent="0.3">
      <c r="C194" s="127" t="s">
        <v>123</v>
      </c>
      <c r="D194" s="128">
        <f>SUM(D187:D193)</f>
        <v>66824.929999999993</v>
      </c>
      <c r="E194" s="128"/>
      <c r="F194" s="124">
        <f t="shared" si="16"/>
        <v>66824.929999999993</v>
      </c>
    </row>
    <row r="195" spans="3:12" ht="15.75" customHeight="1" thickBot="1" x14ac:dyDescent="0.35"/>
    <row r="196" spans="3:12" ht="19.5" customHeight="1" thickBot="1" x14ac:dyDescent="0.35">
      <c r="C196" s="254" t="s">
        <v>99</v>
      </c>
      <c r="D196" s="255"/>
      <c r="E196" s="255"/>
      <c r="F196" s="256"/>
    </row>
    <row r="197" spans="3:12" ht="51.75" customHeight="1" x14ac:dyDescent="0.3">
      <c r="C197" s="143"/>
      <c r="D197" s="112" t="str">
        <f>'[1]1) Tableau budgétaire 1'!F5</f>
        <v>Organisation recipiendiaire 3 WVI (budget en USD)</v>
      </c>
      <c r="E197" s="193"/>
      <c r="F197" s="144" t="s">
        <v>99</v>
      </c>
    </row>
    <row r="198" spans="3:12" ht="19.5" customHeight="1" x14ac:dyDescent="0.3">
      <c r="C198" s="145" t="s">
        <v>116</v>
      </c>
      <c r="D198" s="147">
        <f t="shared" ref="D198:D204" si="17">SUM(D176,D165,D154,D143,D131,D120,D109,D98,D86,D75,D64,D53,D41,D30,D19,D8,D187)</f>
        <v>123266.13</v>
      </c>
      <c r="E198" s="199"/>
      <c r="F198" s="148">
        <f>SUM(D198:D198)</f>
        <v>123266.13</v>
      </c>
    </row>
    <row r="199" spans="3:12" ht="34.5" customHeight="1" x14ac:dyDescent="0.3">
      <c r="C199" s="149" t="s">
        <v>117</v>
      </c>
      <c r="D199" s="150">
        <f t="shared" si="17"/>
        <v>0</v>
      </c>
      <c r="E199" s="194"/>
      <c r="F199" s="151">
        <f t="shared" ref="F199:F205" si="18">SUM(D199:D199)</f>
        <v>0</v>
      </c>
    </row>
    <row r="200" spans="3:12" ht="48" customHeight="1" x14ac:dyDescent="0.3">
      <c r="C200" s="149" t="s">
        <v>118</v>
      </c>
      <c r="D200" s="150">
        <f>SUM(D178,D167,D156,D145,D133,D122,D111,D100,D88,D77,D66,D55,D43,D32,D21,D10,D189)</f>
        <v>6000</v>
      </c>
      <c r="E200" s="194"/>
      <c r="F200" s="151">
        <f t="shared" si="18"/>
        <v>6000</v>
      </c>
    </row>
    <row r="201" spans="3:12" ht="33" customHeight="1" x14ac:dyDescent="0.3">
      <c r="C201" s="152" t="s">
        <v>119</v>
      </c>
      <c r="D201" s="150">
        <f t="shared" si="17"/>
        <v>53200</v>
      </c>
      <c r="E201" s="194"/>
      <c r="F201" s="151">
        <f t="shared" si="18"/>
        <v>53200</v>
      </c>
    </row>
    <row r="202" spans="3:12" ht="21" customHeight="1" x14ac:dyDescent="0.3">
      <c r="C202" s="149" t="s">
        <v>120</v>
      </c>
      <c r="D202" s="150">
        <f t="shared" si="17"/>
        <v>65000</v>
      </c>
      <c r="E202" s="194"/>
      <c r="F202" s="151">
        <f t="shared" si="18"/>
        <v>65000</v>
      </c>
      <c r="G202" s="153"/>
      <c r="H202" s="153"/>
      <c r="I202" s="153"/>
      <c r="J202" s="153"/>
      <c r="K202" s="153"/>
      <c r="L202" s="154"/>
    </row>
    <row r="203" spans="3:12" ht="39.75" customHeight="1" x14ac:dyDescent="0.3">
      <c r="C203" s="149" t="s">
        <v>121</v>
      </c>
      <c r="D203" s="150">
        <f t="shared" si="17"/>
        <v>115284</v>
      </c>
      <c r="E203" s="194"/>
      <c r="F203" s="151">
        <f t="shared" si="18"/>
        <v>115284</v>
      </c>
      <c r="G203" s="153"/>
      <c r="H203" s="153"/>
      <c r="I203" s="153"/>
      <c r="J203" s="153"/>
      <c r="K203" s="153"/>
      <c r="L203" s="154"/>
    </row>
    <row r="204" spans="3:12" ht="39.75" customHeight="1" x14ac:dyDescent="0.3">
      <c r="C204" s="149" t="s">
        <v>122</v>
      </c>
      <c r="D204" s="146">
        <f t="shared" si="17"/>
        <v>0</v>
      </c>
      <c r="E204" s="195"/>
      <c r="F204" s="151">
        <f t="shared" si="18"/>
        <v>0</v>
      </c>
      <c r="G204" s="153"/>
      <c r="H204" s="153"/>
      <c r="I204" s="153"/>
      <c r="J204" s="153"/>
      <c r="K204" s="153"/>
      <c r="L204" s="154"/>
    </row>
    <row r="205" spans="3:12" ht="22.5" customHeight="1" x14ac:dyDescent="0.3">
      <c r="C205" s="155" t="s">
        <v>106</v>
      </c>
      <c r="D205" s="156">
        <f>SUM(D198:D204)</f>
        <v>362750.13</v>
      </c>
      <c r="E205" s="196"/>
      <c r="F205" s="157">
        <f t="shared" si="18"/>
        <v>362750.13</v>
      </c>
      <c r="G205" s="153"/>
      <c r="H205" s="153"/>
      <c r="I205" s="153"/>
      <c r="J205" s="153"/>
      <c r="K205" s="153"/>
      <c r="L205" s="154"/>
    </row>
    <row r="206" spans="3:12" ht="26.25" customHeight="1" thickBot="1" x14ac:dyDescent="0.35">
      <c r="C206" s="155" t="s">
        <v>156</v>
      </c>
      <c r="D206" s="158">
        <f t="shared" ref="D206" si="19">D205*0.07</f>
        <v>25392.509100000003</v>
      </c>
      <c r="E206" s="197"/>
      <c r="F206" s="159">
        <f>D206</f>
        <v>25392.509100000003</v>
      </c>
      <c r="G206" s="160"/>
      <c r="H206" s="160"/>
      <c r="I206" s="160"/>
      <c r="J206" s="160"/>
      <c r="K206" s="161"/>
      <c r="L206" s="130"/>
    </row>
    <row r="207" spans="3:12" ht="23.25" customHeight="1" thickBot="1" x14ac:dyDescent="0.35">
      <c r="C207" s="162" t="s">
        <v>157</v>
      </c>
      <c r="D207" s="163">
        <f>SUM(D205:D206)</f>
        <v>388142.63910000003</v>
      </c>
      <c r="E207" s="198"/>
      <c r="F207" s="164">
        <f t="shared" ref="F207" si="20">SUM(F205:F206)</f>
        <v>388142.63910000003</v>
      </c>
      <c r="G207" s="160"/>
      <c r="H207" s="160"/>
      <c r="I207" s="160"/>
      <c r="J207" s="160"/>
      <c r="K207" s="161"/>
      <c r="L207" s="130"/>
    </row>
    <row r="208" spans="3:12" ht="15.75" customHeight="1" x14ac:dyDescent="0.3">
      <c r="K208" s="165"/>
    </row>
    <row r="209" spans="3:12" ht="15.75" customHeight="1" x14ac:dyDescent="0.3">
      <c r="G209" s="54"/>
      <c r="H209" s="54"/>
      <c r="K209" s="165"/>
    </row>
    <row r="210" spans="3:12" ht="15.75" customHeight="1" x14ac:dyDescent="0.3">
      <c r="G210" s="54"/>
      <c r="H210" s="54"/>
    </row>
    <row r="211" spans="3:12" ht="40.5" customHeight="1" x14ac:dyDescent="0.3">
      <c r="G211" s="54"/>
      <c r="H211" s="54"/>
      <c r="K211" s="166"/>
    </row>
    <row r="212" spans="3:12" ht="24.75" customHeight="1" x14ac:dyDescent="0.3">
      <c r="G212" s="54"/>
      <c r="H212" s="54"/>
      <c r="K212" s="166"/>
    </row>
    <row r="213" spans="3:12" ht="41.25" customHeight="1" x14ac:dyDescent="0.3">
      <c r="G213" s="167"/>
      <c r="H213" s="54"/>
      <c r="K213" s="166"/>
    </row>
    <row r="214" spans="3:12" ht="51.75" customHeight="1" x14ac:dyDescent="0.3">
      <c r="G214" s="167"/>
      <c r="H214" s="54"/>
      <c r="K214" s="166"/>
    </row>
    <row r="215" spans="3:12" ht="42" customHeight="1" x14ac:dyDescent="0.3">
      <c r="G215" s="54"/>
      <c r="H215" s="54"/>
      <c r="K215" s="166"/>
    </row>
    <row r="216" spans="3:12" s="130" customFormat="1" ht="42" customHeight="1" x14ac:dyDescent="0.3">
      <c r="C216" s="106"/>
      <c r="F216" s="106"/>
      <c r="G216" s="106"/>
      <c r="H216" s="54"/>
      <c r="I216" s="106"/>
      <c r="J216" s="106"/>
      <c r="K216" s="166"/>
      <c r="L216" s="106"/>
    </row>
    <row r="217" spans="3:12" s="130" customFormat="1" ht="42" customHeight="1" x14ac:dyDescent="0.3">
      <c r="C217" s="106"/>
      <c r="F217" s="106"/>
      <c r="G217" s="106"/>
      <c r="H217" s="54"/>
      <c r="I217" s="106"/>
      <c r="J217" s="106"/>
      <c r="K217" s="106"/>
      <c r="L217" s="106"/>
    </row>
    <row r="218" spans="3:12" s="130" customFormat="1" ht="63.75" customHeight="1" x14ac:dyDescent="0.3">
      <c r="C218" s="106"/>
      <c r="F218" s="106"/>
      <c r="G218" s="106"/>
      <c r="H218" s="165"/>
      <c r="I218" s="106"/>
      <c r="J218" s="106"/>
      <c r="K218" s="106"/>
      <c r="L218" s="106"/>
    </row>
    <row r="219" spans="3:12" s="130" customFormat="1" ht="42" customHeight="1" x14ac:dyDescent="0.3">
      <c r="C219" s="106"/>
      <c r="F219" s="106"/>
      <c r="G219" s="106"/>
      <c r="H219" s="106"/>
      <c r="I219" s="106"/>
      <c r="J219" s="106"/>
      <c r="K219" s="106"/>
      <c r="L219" s="165"/>
    </row>
    <row r="220" spans="3:12" ht="23.25" customHeight="1" x14ac:dyDescent="0.3"/>
    <row r="221" spans="3:12" ht="27.75" customHeight="1" x14ac:dyDescent="0.3"/>
    <row r="222" spans="3:12" ht="55.5" customHeight="1" x14ac:dyDescent="0.3"/>
    <row r="223" spans="3:12" ht="57.75" customHeight="1" x14ac:dyDescent="0.3"/>
    <row r="224" spans="3:12" ht="21.75" customHeight="1" x14ac:dyDescent="0.3"/>
    <row r="225" spans="13:13" ht="49.5" customHeight="1" x14ac:dyDescent="0.3"/>
    <row r="226" spans="13:13" ht="28.5" customHeight="1" x14ac:dyDescent="0.3"/>
    <row r="227" spans="13:13" ht="28.5" customHeight="1" x14ac:dyDescent="0.3"/>
    <row r="228" spans="13:13" ht="28.5" customHeight="1" x14ac:dyDescent="0.3"/>
    <row r="229" spans="13:13" ht="23.25" customHeight="1" x14ac:dyDescent="0.3">
      <c r="M229" s="165"/>
    </row>
    <row r="230" spans="13:13" ht="43.5" customHeight="1" x14ac:dyDescent="0.3">
      <c r="M230" s="165"/>
    </row>
    <row r="231" spans="13:13" ht="55.5" customHeight="1" x14ac:dyDescent="0.3"/>
    <row r="232" spans="13:13" ht="42.75" customHeight="1" x14ac:dyDescent="0.3">
      <c r="M232" s="165"/>
    </row>
    <row r="233" spans="13:13" ht="21.75" customHeight="1" x14ac:dyDescent="0.3">
      <c r="M233" s="165"/>
    </row>
    <row r="234" spans="13:13" ht="21.75" customHeight="1" x14ac:dyDescent="0.3">
      <c r="M234" s="165"/>
    </row>
    <row r="235" spans="13:13" ht="23.25" customHeight="1" x14ac:dyDescent="0.3"/>
    <row r="236" spans="13:13" ht="23.25" customHeight="1" x14ac:dyDescent="0.3"/>
    <row r="237" spans="13:13" ht="21.75" customHeight="1" x14ac:dyDescent="0.3"/>
    <row r="238" spans="13:13" ht="16.5" customHeight="1" x14ac:dyDescent="0.3"/>
    <row r="239" spans="13:13" ht="29.25" customHeight="1" x14ac:dyDescent="0.3"/>
    <row r="240" spans="13:13" ht="24.75" customHeight="1" x14ac:dyDescent="0.3"/>
    <row r="241" ht="33" customHeight="1" x14ac:dyDescent="0.3"/>
    <row r="243" ht="15" customHeight="1" x14ac:dyDescent="0.3"/>
    <row r="244" ht="25.5" customHeight="1" x14ac:dyDescent="0.3"/>
  </sheetData>
  <sheetProtection insertColumns="0" insertRows="0" deleteRows="0"/>
  <mergeCells count="24">
    <mergeCell ref="C196:F196"/>
    <mergeCell ref="B95:F95"/>
    <mergeCell ref="C96:F96"/>
    <mergeCell ref="C107:F107"/>
    <mergeCell ref="C118:F118"/>
    <mergeCell ref="C129:F129"/>
    <mergeCell ref="B140:F140"/>
    <mergeCell ref="C141:F141"/>
    <mergeCell ref="C152:F152"/>
    <mergeCell ref="C163:F163"/>
    <mergeCell ref="C174:F174"/>
    <mergeCell ref="C185:F185"/>
    <mergeCell ref="C84:F84"/>
    <mergeCell ref="C1:D1"/>
    <mergeCell ref="C2:D2"/>
    <mergeCell ref="B5:F5"/>
    <mergeCell ref="C6:F6"/>
    <mergeCell ref="C17:F17"/>
    <mergeCell ref="C28:F28"/>
    <mergeCell ref="C39:F39"/>
    <mergeCell ref="B50:F50"/>
    <mergeCell ref="C51:F51"/>
    <mergeCell ref="C62:F62"/>
    <mergeCell ref="C73:F73"/>
  </mergeCells>
  <conditionalFormatting sqref="F15">
    <cfRule type="cellIs" dxfId="16" priority="17" operator="notEqual">
      <formula>$F$7</formula>
    </cfRule>
  </conditionalFormatting>
  <conditionalFormatting sqref="F26">
    <cfRule type="cellIs" dxfId="15" priority="16" operator="notEqual">
      <formula>$F$18</formula>
    </cfRule>
  </conditionalFormatting>
  <conditionalFormatting sqref="F37">
    <cfRule type="cellIs" dxfId="14" priority="15" operator="notEqual">
      <formula>$F$29</formula>
    </cfRule>
  </conditionalFormatting>
  <conditionalFormatting sqref="F48">
    <cfRule type="cellIs" dxfId="13" priority="14" operator="notEqual">
      <formula>$F$40</formula>
    </cfRule>
  </conditionalFormatting>
  <conditionalFormatting sqref="F60">
    <cfRule type="cellIs" dxfId="12" priority="13" operator="notEqual">
      <formula>$F$52</formula>
    </cfRule>
  </conditionalFormatting>
  <conditionalFormatting sqref="F71">
    <cfRule type="cellIs" dxfId="11" priority="12" operator="notEqual">
      <formula>$F$63</formula>
    </cfRule>
  </conditionalFormatting>
  <conditionalFormatting sqref="F82">
    <cfRule type="cellIs" dxfId="10" priority="11" operator="notEqual">
      <formula>$F$74</formula>
    </cfRule>
  </conditionalFormatting>
  <conditionalFormatting sqref="F93">
    <cfRule type="cellIs" dxfId="9" priority="10" operator="notEqual">
      <formula>$F$85</formula>
    </cfRule>
  </conditionalFormatting>
  <conditionalFormatting sqref="F105">
    <cfRule type="cellIs" dxfId="8" priority="9" operator="notEqual">
      <formula>$F$97</formula>
    </cfRule>
  </conditionalFormatting>
  <conditionalFormatting sqref="F116">
    <cfRule type="cellIs" dxfId="7" priority="8" operator="notEqual">
      <formula>$F$108</formula>
    </cfRule>
  </conditionalFormatting>
  <conditionalFormatting sqref="F127">
    <cfRule type="cellIs" dxfId="6" priority="7" operator="notEqual">
      <formula>$F$119</formula>
    </cfRule>
  </conditionalFormatting>
  <conditionalFormatting sqref="F138">
    <cfRule type="cellIs" dxfId="5" priority="6" operator="notEqual">
      <formula>$F$130</formula>
    </cfRule>
  </conditionalFormatting>
  <conditionalFormatting sqref="F150">
    <cfRule type="cellIs" dxfId="4" priority="5" operator="notEqual">
      <formula>$F$142</formula>
    </cfRule>
  </conditionalFormatting>
  <conditionalFormatting sqref="F161">
    <cfRule type="cellIs" dxfId="3" priority="4" operator="notEqual">
      <formula>$F$153</formula>
    </cfRule>
  </conditionalFormatting>
  <conditionalFormatting sqref="F172">
    <cfRule type="cellIs" dxfId="2" priority="3" operator="notEqual">
      <formula>$F$153</formula>
    </cfRule>
  </conditionalFormatting>
  <conditionalFormatting sqref="F183">
    <cfRule type="cellIs" dxfId="1" priority="2" operator="notEqual">
      <formula>$F$175</formula>
    </cfRule>
  </conditionalFormatting>
  <conditionalFormatting sqref="F194">
    <cfRule type="cellIs" dxfId="0" priority="1" operator="notEqual">
      <formula>$F$186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FC5982A6-1570-491A-82BB-C815EDA2525B}"/>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4897525F-B9AE-4D08-8A96-73F8042CB8A9}"/>
    <dataValidation allowBlank="1" showInputMessage="1" showErrorMessage="1" prompt="Services contracted by an organization which follow the normal procurement processes." sqref="C179 C11 C22 C33 C44 C56 C67 C78 C89 C101 C112 C123 C134 C146 C157 C168 C190 C201" xr:uid="{340CF5FD-73A0-4159-86B6-022959B9D526}"/>
    <dataValidation allowBlank="1" showInputMessage="1" showErrorMessage="1" prompt="Includes staff and non-staff travel paid for by the organization directly related to a project." sqref="C180 C12 C23 C34 C45 C57 C68 C79 C90 C102 C113 C124 C135 C147 C158 C169 C191 C202" xr:uid="{9F683781-F043-4501-B275-4F7D5796F2D1}"/>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A256AFEA-0165-4383-9884-9060C1D474C4}"/>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C0FA1492-F370-474D-91D3-CFD7DF3B80EB}"/>
    <dataValidation allowBlank="1" showInputMessage="1" showErrorMessage="1" prompt="Includes all related staff and temporary staff costs including base salary, post adjustment and all staff entitlements." sqref="C176 C8 C19 C30 C41 C53 C64 C75 C86 C98 C109 C120 C131 C143 C154 C165 C187 C198" xr:uid="{B9D8CBFE-1B75-49A5-9A44-6F04E2C4B70F}"/>
    <dataValidation allowBlank="1" showInputMessage="1" showErrorMessage="1" prompt="Output totals must match the original total from Table 1, and will show as red if not. " sqref="F15" xr:uid="{8D7BA73B-889D-47BE-BA97-57B420B2C346}"/>
  </dataValidations>
  <pageMargins left="0.25" right="0.25" top="0.75" bottom="0.75" header="0.3" footer="0.3"/>
  <pageSetup scale="31" fitToHeight="0" orientation="portrait" r:id="rId1"/>
  <rowBreaks count="1" manualBreakCount="1">
    <brk id="61" max="16383"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18E3C57FED78F4FAAEA4806BC7C9E5C" ma:contentTypeVersion="13" ma:contentTypeDescription="Create a new document." ma:contentTypeScope="" ma:versionID="f01aa74460046b9e1921c82a33e96547">
  <xsd:schema xmlns:xsd="http://www.w3.org/2001/XMLSchema" xmlns:xs="http://www.w3.org/2001/XMLSchema" xmlns:p="http://schemas.microsoft.com/office/2006/metadata/properties" xmlns:ns3="1994047f-b95c-4fe0-885b-7873c5f72466" xmlns:ns4="ba786dd4-a80c-4fda-b8f5-1f5178c28a60" targetNamespace="http://schemas.microsoft.com/office/2006/metadata/properties" ma:root="true" ma:fieldsID="4ed4419c96b4038af8051bb8d7c47eb4" ns3:_="" ns4:_="">
    <xsd:import namespace="1994047f-b95c-4fe0-885b-7873c5f72466"/>
    <xsd:import namespace="ba786dd4-a80c-4fda-b8f5-1f5178c28a6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94047f-b95c-4fe0-885b-7873c5f724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a786dd4-a80c-4fda-b8f5-1f5178c28a6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63277C-2368-4882-BB7F-A61458FF2D3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59069D7-C9A7-4B50-A7EC-61ECEA71BD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94047f-b95c-4fe0-885b-7873c5f72466"/>
    <ds:schemaRef ds:uri="ba786dd4-a80c-4fda-b8f5-1f5178c28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55CCC3A-A395-43BE-BD91-0492F3DDFD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PBF YPI mid-term 2021</vt:lpstr>
      <vt:lpstr>2) Tableau budgétaire UNHCR</vt:lpstr>
      <vt:lpstr>2) Tableau budgétaire BCNUDH</vt:lpstr>
      <vt:lpstr>2) Tableau budgétaire WVI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Heyn</dc:creator>
  <cp:keywords/>
  <dc:description/>
  <cp:lastModifiedBy>HP</cp:lastModifiedBy>
  <cp:revision/>
  <dcterms:created xsi:type="dcterms:W3CDTF">2020-06-18T08:22:35Z</dcterms:created>
  <dcterms:modified xsi:type="dcterms:W3CDTF">2021-11-15T20:55:23Z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0x010100618E3C57FED78F4FAAEA4806BC7C9E5C</vt:lpwstr>
  </property>
</Properties>
</file>